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35" windowWidth="14805" windowHeight="7980" activeTab="1"/>
  </bookViews>
  <sheets>
    <sheet name="公式算法" sheetId="1" r:id="rId1"/>
    <sheet name="角色属性" sheetId="2" r:id="rId2"/>
    <sheet name="职业" sheetId="3" r:id="rId3"/>
    <sheet name="Sheet1" sheetId="4" r:id="rId4"/>
    <sheet name="防御数值" sheetId="9" r:id="rId5"/>
    <sheet name="战斗沙盘" sheetId="5" r:id="rId6"/>
    <sheet name="角色基础属性沙盘" sheetId="10" r:id="rId7"/>
    <sheet name="角色总属性（估算）" sheetId="14" r:id="rId8"/>
    <sheet name="角色成长比例" sheetId="11" r:id="rId9"/>
    <sheet name="装备总属性" sheetId="15" r:id="rId10"/>
    <sheet name="装备强化属性" sheetId="16" r:id="rId11"/>
    <sheet name="装备属性比例" sheetId="12" r:id="rId12"/>
    <sheet name="装备量化标准" sheetId="13" r:id="rId13"/>
    <sheet name="装备量化" sheetId="17" r:id="rId14"/>
    <sheet name="真实角色属性（重要）" sheetId="18" r:id="rId15"/>
    <sheet name="参数" sheetId="19" r:id="rId16"/>
    <sheet name="角色升级" sheetId="20" r:id="rId17"/>
    <sheet name="声望饰品" sheetId="21" r:id="rId18"/>
    <sheet name="宝石" sheetId="22" r:id="rId19"/>
    <sheet name="伙伴职能" sheetId="23" r:id="rId20"/>
  </sheets>
  <calcPr calcId="124519"/>
</workbook>
</file>

<file path=xl/calcChain.xml><?xml version="1.0" encoding="utf-8"?>
<calcChain xmlns="http://schemas.openxmlformats.org/spreadsheetml/2006/main">
  <c r="D18" i="11"/>
  <c r="X23" i="22" l="1"/>
  <c r="Z5"/>
  <c r="Z6" s="1"/>
  <c r="Z4"/>
  <c r="Z3"/>
  <c r="AB3" s="1"/>
  <c r="AD3" s="1"/>
  <c r="AE3" s="1"/>
  <c r="AF3" s="1"/>
  <c r="AG3" s="1"/>
  <c r="AF2"/>
  <c r="AG2"/>
  <c r="AE2"/>
  <c r="AD2"/>
  <c r="AC2"/>
  <c r="AB4"/>
  <c r="AD4" s="1"/>
  <c r="AE4" s="1"/>
  <c r="AF4" s="1"/>
  <c r="AG4" s="1"/>
  <c r="AB2"/>
  <c r="AA3"/>
  <c r="AC3" s="1"/>
  <c r="AA4"/>
  <c r="AC4" s="1"/>
  <c r="AA2"/>
  <c r="Z2"/>
  <c r="V8"/>
  <c r="V9"/>
  <c r="V10" s="1"/>
  <c r="V11" s="1"/>
  <c r="V7"/>
  <c r="W4" i="16"/>
  <c r="G2" i="14"/>
  <c r="Z7" i="22" l="1"/>
  <c r="AA7" s="1"/>
  <c r="AC7" s="1"/>
  <c r="AA6"/>
  <c r="AC6" s="1"/>
  <c r="AB6"/>
  <c r="AD6" s="1"/>
  <c r="AE6" s="1"/>
  <c r="AF6" s="1"/>
  <c r="AG6" s="1"/>
  <c r="AA5"/>
  <c r="AC5" s="1"/>
  <c r="AB5"/>
  <c r="AD5" s="1"/>
  <c r="AE5" s="1"/>
  <c r="AF5" s="1"/>
  <c r="AG5" s="1"/>
  <c r="R1"/>
  <c r="Q6" i="20"/>
  <c r="C4" i="18"/>
  <c r="C6"/>
  <c r="C8"/>
  <c r="C10"/>
  <c r="C12"/>
  <c r="C14"/>
  <c r="C16"/>
  <c r="C18"/>
  <c r="C20"/>
  <c r="C22"/>
  <c r="C24"/>
  <c r="C26"/>
  <c r="C28"/>
  <c r="C30"/>
  <c r="C32"/>
  <c r="C34"/>
  <c r="C36"/>
  <c r="C38"/>
  <c r="C40"/>
  <c r="C42"/>
  <c r="C44"/>
  <c r="C46"/>
  <c r="C48"/>
  <c r="C50"/>
  <c r="C52"/>
  <c r="C54"/>
  <c r="C56"/>
  <c r="C58"/>
  <c r="C60"/>
  <c r="C2"/>
  <c r="G55" i="20"/>
  <c r="BS55" i="18" s="1"/>
  <c r="G47" i="20"/>
  <c r="BS47" i="18" s="1"/>
  <c r="G39" i="20"/>
  <c r="BS39" i="18" s="1"/>
  <c r="G31" i="20"/>
  <c r="BS31" i="18" s="1"/>
  <c r="G23" i="20"/>
  <c r="BS23" i="18" s="1"/>
  <c r="G15" i="20"/>
  <c r="BS15" i="18" s="1"/>
  <c r="G7" i="20"/>
  <c r="BS7" i="18" s="1"/>
  <c r="F59" i="20"/>
  <c r="BR59" i="18" s="1"/>
  <c r="F51" i="20"/>
  <c r="BR51" i="18" s="1"/>
  <c r="F43" i="20"/>
  <c r="BR43" i="18" s="1"/>
  <c r="F35" i="20"/>
  <c r="BR35" i="18" s="1"/>
  <c r="F27" i="20"/>
  <c r="BR27" i="18" s="1"/>
  <c r="F19" i="20"/>
  <c r="BR19" i="18" s="1"/>
  <c r="F11" i="20"/>
  <c r="BR11" i="18" s="1"/>
  <c r="F3" i="20"/>
  <c r="BR3" i="18" s="1"/>
  <c r="E55" i="20"/>
  <c r="BQ55" i="18" s="1"/>
  <c r="E47" i="20"/>
  <c r="BQ47" i="18" s="1"/>
  <c r="E39" i="20"/>
  <c r="BQ39" i="18" s="1"/>
  <c r="E31" i="20"/>
  <c r="BQ31" i="18" s="1"/>
  <c r="E23" i="20"/>
  <c r="BQ23" i="18" s="1"/>
  <c r="E15" i="20"/>
  <c r="BQ15" i="18" s="1"/>
  <c r="E7" i="20"/>
  <c r="BQ7" i="18" s="1"/>
  <c r="D59" i="20"/>
  <c r="BP59" i="18" s="1"/>
  <c r="D51" i="20"/>
  <c r="BP51" i="18" s="1"/>
  <c r="D43" i="20"/>
  <c r="BP43" i="18" s="1"/>
  <c r="D35" i="20"/>
  <c r="BP35" i="18" s="1"/>
  <c r="D27" i="20"/>
  <c r="BP27" i="18" s="1"/>
  <c r="D19" i="20"/>
  <c r="BP19" i="18" s="1"/>
  <c r="D11" i="20"/>
  <c r="BP11" i="18" s="1"/>
  <c r="D3" i="20"/>
  <c r="BP3" i="18" s="1"/>
  <c r="B9" i="20"/>
  <c r="BN9" i="18" s="1"/>
  <c r="B17" i="20"/>
  <c r="BN17" i="18" s="1"/>
  <c r="B25" i="20"/>
  <c r="BN25" i="18" s="1"/>
  <c r="B31" i="20"/>
  <c r="BN31" i="18" s="1"/>
  <c r="B37" i="20"/>
  <c r="BN37" i="18" s="1"/>
  <c r="B42" i="20"/>
  <c r="BN42" i="18" s="1"/>
  <c r="B47" i="20"/>
  <c r="BN47" i="18" s="1"/>
  <c r="B51" i="20"/>
  <c r="BN51" i="18" s="1"/>
  <c r="B55" i="20"/>
  <c r="BN55" i="18" s="1"/>
  <c r="B59" i="20"/>
  <c r="BN59" i="18" s="1"/>
  <c r="C3"/>
  <c r="C5"/>
  <c r="C7"/>
  <c r="C9"/>
  <c r="C11"/>
  <c r="C13"/>
  <c r="C15"/>
  <c r="C17"/>
  <c r="C19"/>
  <c r="C21"/>
  <c r="C23"/>
  <c r="C25"/>
  <c r="C27"/>
  <c r="C29"/>
  <c r="C31"/>
  <c r="C33"/>
  <c r="C35"/>
  <c r="C37"/>
  <c r="C39"/>
  <c r="C41"/>
  <c r="C43"/>
  <c r="C45"/>
  <c r="C47"/>
  <c r="C49"/>
  <c r="C51"/>
  <c r="C53"/>
  <c r="C55"/>
  <c r="C57"/>
  <c r="C59"/>
  <c r="C61"/>
  <c r="CA61"/>
  <c r="BZ61"/>
  <c r="BY61"/>
  <c r="BX61"/>
  <c r="BW61"/>
  <c r="BV61"/>
  <c r="BU61"/>
  <c r="BT61"/>
  <c r="CA60"/>
  <c r="BZ60"/>
  <c r="BY60"/>
  <c r="BX60"/>
  <c r="BW60"/>
  <c r="BV60"/>
  <c r="BU60"/>
  <c r="BT60"/>
  <c r="CA59"/>
  <c r="BZ59"/>
  <c r="BY59"/>
  <c r="BX59"/>
  <c r="BW59"/>
  <c r="BV59"/>
  <c r="BU59"/>
  <c r="BT59"/>
  <c r="CA58"/>
  <c r="BZ58"/>
  <c r="BY58"/>
  <c r="BX58"/>
  <c r="BW58"/>
  <c r="BV58"/>
  <c r="BU58"/>
  <c r="BT58"/>
  <c r="CA57"/>
  <c r="BZ57"/>
  <c r="BY57"/>
  <c r="BX57"/>
  <c r="BW57"/>
  <c r="BV57"/>
  <c r="BU57"/>
  <c r="BT57"/>
  <c r="CA56"/>
  <c r="BZ56"/>
  <c r="BY56"/>
  <c r="BX56"/>
  <c r="BW56"/>
  <c r="BV56"/>
  <c r="BU56"/>
  <c r="BT56"/>
  <c r="CA55"/>
  <c r="BZ55"/>
  <c r="BY55"/>
  <c r="BX55"/>
  <c r="BW55"/>
  <c r="BV55"/>
  <c r="BU55"/>
  <c r="BT55"/>
  <c r="CA54"/>
  <c r="BZ54"/>
  <c r="BY54"/>
  <c r="BX54"/>
  <c r="BW54"/>
  <c r="BV54"/>
  <c r="BU54"/>
  <c r="BT54"/>
  <c r="CA53"/>
  <c r="BZ53"/>
  <c r="BY53"/>
  <c r="BX53"/>
  <c r="BW53"/>
  <c r="BV53"/>
  <c r="BU53"/>
  <c r="BT53"/>
  <c r="CA52"/>
  <c r="BZ52"/>
  <c r="BY52"/>
  <c r="BX52"/>
  <c r="BW52"/>
  <c r="BV52"/>
  <c r="BU52"/>
  <c r="BT52"/>
  <c r="CA51"/>
  <c r="BZ51"/>
  <c r="BY51"/>
  <c r="BX51"/>
  <c r="BW51"/>
  <c r="BV51"/>
  <c r="BU51"/>
  <c r="BT51"/>
  <c r="CA50"/>
  <c r="BZ50"/>
  <c r="BY50"/>
  <c r="BX50"/>
  <c r="BW50"/>
  <c r="BV50"/>
  <c r="BU50"/>
  <c r="BT50"/>
  <c r="CA49"/>
  <c r="BZ49"/>
  <c r="BY49"/>
  <c r="BX49"/>
  <c r="BW49"/>
  <c r="BV49"/>
  <c r="BU49"/>
  <c r="BT49"/>
  <c r="CA48"/>
  <c r="BZ48"/>
  <c r="BY48"/>
  <c r="BX48"/>
  <c r="BW48"/>
  <c r="BV48"/>
  <c r="BU48"/>
  <c r="BT48"/>
  <c r="CA47"/>
  <c r="BZ47"/>
  <c r="BY47"/>
  <c r="BX47"/>
  <c r="BW47"/>
  <c r="BV47"/>
  <c r="BU47"/>
  <c r="BT47"/>
  <c r="CA46"/>
  <c r="BZ46"/>
  <c r="BY46"/>
  <c r="BX46"/>
  <c r="BW46"/>
  <c r="BV46"/>
  <c r="BU46"/>
  <c r="BT46"/>
  <c r="CA45"/>
  <c r="BZ45"/>
  <c r="BY45"/>
  <c r="BX45"/>
  <c r="BW45"/>
  <c r="BV45"/>
  <c r="BU45"/>
  <c r="BT45"/>
  <c r="CA44"/>
  <c r="BZ44"/>
  <c r="BY44"/>
  <c r="BX44"/>
  <c r="BW44"/>
  <c r="BV44"/>
  <c r="BU44"/>
  <c r="BT44"/>
  <c r="CA43"/>
  <c r="BZ43"/>
  <c r="BY43"/>
  <c r="BX43"/>
  <c r="BW43"/>
  <c r="BV43"/>
  <c r="BU43"/>
  <c r="BT43"/>
  <c r="CA42"/>
  <c r="BZ42"/>
  <c r="BY42"/>
  <c r="BX42"/>
  <c r="BW42"/>
  <c r="BV42"/>
  <c r="BU42"/>
  <c r="BT42"/>
  <c r="CA41"/>
  <c r="BZ41"/>
  <c r="BY41"/>
  <c r="BX41"/>
  <c r="BW41"/>
  <c r="BV41"/>
  <c r="BU41"/>
  <c r="BT41"/>
  <c r="CA40"/>
  <c r="BZ40"/>
  <c r="BY40"/>
  <c r="BX40"/>
  <c r="BW40"/>
  <c r="BV40"/>
  <c r="BU40"/>
  <c r="BT40"/>
  <c r="CA39"/>
  <c r="BZ39"/>
  <c r="BY39"/>
  <c r="BX39"/>
  <c r="BW39"/>
  <c r="BV39"/>
  <c r="BU39"/>
  <c r="BT39"/>
  <c r="CA38"/>
  <c r="BZ38"/>
  <c r="BY38"/>
  <c r="BX38"/>
  <c r="BW38"/>
  <c r="BV38"/>
  <c r="BU38"/>
  <c r="BT38"/>
  <c r="CA37"/>
  <c r="BZ37"/>
  <c r="BY37"/>
  <c r="BX37"/>
  <c r="BW37"/>
  <c r="BV37"/>
  <c r="BU37"/>
  <c r="BT37"/>
  <c r="CA36"/>
  <c r="BZ36"/>
  <c r="BY36"/>
  <c r="BX36"/>
  <c r="BW36"/>
  <c r="BV36"/>
  <c r="BU36"/>
  <c r="BT36"/>
  <c r="CA35"/>
  <c r="BZ35"/>
  <c r="BY35"/>
  <c r="BX35"/>
  <c r="BW35"/>
  <c r="BV35"/>
  <c r="BU35"/>
  <c r="BT35"/>
  <c r="CA34"/>
  <c r="BZ34"/>
  <c r="BY34"/>
  <c r="BX34"/>
  <c r="BW34"/>
  <c r="BV34"/>
  <c r="BU34"/>
  <c r="BT34"/>
  <c r="CA33"/>
  <c r="BZ33"/>
  <c r="BY33"/>
  <c r="BX33"/>
  <c r="BW33"/>
  <c r="BV33"/>
  <c r="BU33"/>
  <c r="BT33"/>
  <c r="CA32"/>
  <c r="BZ32"/>
  <c r="BY32"/>
  <c r="BX32"/>
  <c r="BW32"/>
  <c r="BV32"/>
  <c r="BU32"/>
  <c r="BT32"/>
  <c r="CA31"/>
  <c r="BZ31"/>
  <c r="BY31"/>
  <c r="BX31"/>
  <c r="BW31"/>
  <c r="BV31"/>
  <c r="BU31"/>
  <c r="BT31"/>
  <c r="CA30"/>
  <c r="BZ30"/>
  <c r="BY30"/>
  <c r="BX30"/>
  <c r="BW30"/>
  <c r="BV30"/>
  <c r="BU30"/>
  <c r="BT30"/>
  <c r="CA29"/>
  <c r="BZ29"/>
  <c r="BY29"/>
  <c r="BX29"/>
  <c r="BW29"/>
  <c r="BV29"/>
  <c r="BU29"/>
  <c r="BT29"/>
  <c r="CA28"/>
  <c r="BZ28"/>
  <c r="BY28"/>
  <c r="BX28"/>
  <c r="BW28"/>
  <c r="BV28"/>
  <c r="BU28"/>
  <c r="BT28"/>
  <c r="CA27"/>
  <c r="BZ27"/>
  <c r="BY27"/>
  <c r="BX27"/>
  <c r="BW27"/>
  <c r="BV27"/>
  <c r="BU27"/>
  <c r="BT27"/>
  <c r="CA26"/>
  <c r="BZ26"/>
  <c r="BY26"/>
  <c r="BX26"/>
  <c r="BW26"/>
  <c r="BV26"/>
  <c r="BU26"/>
  <c r="BT26"/>
  <c r="CA25"/>
  <c r="BZ25"/>
  <c r="BY25"/>
  <c r="BX25"/>
  <c r="BW25"/>
  <c r="BV25"/>
  <c r="BU25"/>
  <c r="BT25"/>
  <c r="CA24"/>
  <c r="BZ24"/>
  <c r="BY24"/>
  <c r="BX24"/>
  <c r="BW24"/>
  <c r="BV24"/>
  <c r="BU24"/>
  <c r="BT24"/>
  <c r="CA23"/>
  <c r="BZ23"/>
  <c r="BY23"/>
  <c r="BX23"/>
  <c r="BW23"/>
  <c r="BV23"/>
  <c r="BU23"/>
  <c r="BT23"/>
  <c r="CA22"/>
  <c r="BZ22"/>
  <c r="BY22"/>
  <c r="BX22"/>
  <c r="BW22"/>
  <c r="BV22"/>
  <c r="BU22"/>
  <c r="BT22"/>
  <c r="CA21"/>
  <c r="BZ21"/>
  <c r="BY21"/>
  <c r="BX21"/>
  <c r="BW21"/>
  <c r="BV21"/>
  <c r="BU21"/>
  <c r="BT21"/>
  <c r="CA20"/>
  <c r="BZ20"/>
  <c r="BY20"/>
  <c r="BX20"/>
  <c r="BW20"/>
  <c r="BV20"/>
  <c r="BU20"/>
  <c r="BT20"/>
  <c r="CA19"/>
  <c r="BZ19"/>
  <c r="BY19"/>
  <c r="BX19"/>
  <c r="BW19"/>
  <c r="BV19"/>
  <c r="BU19"/>
  <c r="BT19"/>
  <c r="CA18"/>
  <c r="BZ18"/>
  <c r="BY18"/>
  <c r="BX18"/>
  <c r="BW18"/>
  <c r="BV18"/>
  <c r="BU18"/>
  <c r="BT18"/>
  <c r="CA17"/>
  <c r="BZ17"/>
  <c r="BY17"/>
  <c r="BX17"/>
  <c r="BW17"/>
  <c r="BV17"/>
  <c r="BU17"/>
  <c r="BT17"/>
  <c r="CA16"/>
  <c r="BZ16"/>
  <c r="BY16"/>
  <c r="BX16"/>
  <c r="BW16"/>
  <c r="BV16"/>
  <c r="BU16"/>
  <c r="BT16"/>
  <c r="CA15"/>
  <c r="BZ15"/>
  <c r="BY15"/>
  <c r="BX15"/>
  <c r="BW15"/>
  <c r="BV15"/>
  <c r="BU15"/>
  <c r="BT15"/>
  <c r="CA14"/>
  <c r="BZ14"/>
  <c r="BY14"/>
  <c r="BX14"/>
  <c r="BW14"/>
  <c r="BV14"/>
  <c r="BU14"/>
  <c r="BT14"/>
  <c r="CA13"/>
  <c r="BZ13"/>
  <c r="BY13"/>
  <c r="BX13"/>
  <c r="BW13"/>
  <c r="BV13"/>
  <c r="BU13"/>
  <c r="BT13"/>
  <c r="CA12"/>
  <c r="BZ12"/>
  <c r="BY12"/>
  <c r="BX12"/>
  <c r="BW12"/>
  <c r="BV12"/>
  <c r="BU12"/>
  <c r="BT12"/>
  <c r="CA11"/>
  <c r="BZ11"/>
  <c r="BY11"/>
  <c r="BX11"/>
  <c r="BW11"/>
  <c r="BV11"/>
  <c r="BU11"/>
  <c r="BT11"/>
  <c r="CA10"/>
  <c r="BZ10"/>
  <c r="BY10"/>
  <c r="BX10"/>
  <c r="BW10"/>
  <c r="BV10"/>
  <c r="BU10"/>
  <c r="BT10"/>
  <c r="CA9"/>
  <c r="BZ9"/>
  <c r="BY9"/>
  <c r="BX9"/>
  <c r="BW9"/>
  <c r="BV9"/>
  <c r="BU9"/>
  <c r="BT9"/>
  <c r="CA8"/>
  <c r="BZ8"/>
  <c r="BY8"/>
  <c r="BX8"/>
  <c r="BW8"/>
  <c r="BV8"/>
  <c r="BU8"/>
  <c r="BT8"/>
  <c r="CA7"/>
  <c r="BZ7"/>
  <c r="BY7"/>
  <c r="BX7"/>
  <c r="BW7"/>
  <c r="BV7"/>
  <c r="BU7"/>
  <c r="BT7"/>
  <c r="CA6"/>
  <c r="BZ6"/>
  <c r="BY6"/>
  <c r="BX6"/>
  <c r="BW6"/>
  <c r="BV6"/>
  <c r="BU6"/>
  <c r="BT6"/>
  <c r="CA5"/>
  <c r="BZ5"/>
  <c r="BY5"/>
  <c r="BX5"/>
  <c r="BW5"/>
  <c r="BV5"/>
  <c r="BU5"/>
  <c r="BT5"/>
  <c r="CA4"/>
  <c r="BZ4"/>
  <c r="BY4"/>
  <c r="BX4"/>
  <c r="BW4"/>
  <c r="BV4"/>
  <c r="BU4"/>
  <c r="BT4"/>
  <c r="CA3"/>
  <c r="BZ3"/>
  <c r="BY3"/>
  <c r="BX3"/>
  <c r="BW3"/>
  <c r="BV3"/>
  <c r="BU3"/>
  <c r="BT3"/>
  <c r="CA2"/>
  <c r="BZ2"/>
  <c r="BY2"/>
  <c r="BX2"/>
  <c r="BW2"/>
  <c r="BV2"/>
  <c r="BU2"/>
  <c r="BT2"/>
  <c r="R2" i="20"/>
  <c r="G58" s="1"/>
  <c r="BS58" i="18" s="1"/>
  <c r="AW3"/>
  <c r="AY3"/>
  <c r="AZ3"/>
  <c r="BA3"/>
  <c r="BB3"/>
  <c r="AW4"/>
  <c r="AY4"/>
  <c r="AZ4"/>
  <c r="BA4"/>
  <c r="BB4"/>
  <c r="AW5"/>
  <c r="AY5"/>
  <c r="AZ5"/>
  <c r="BA5"/>
  <c r="BB5"/>
  <c r="AW6"/>
  <c r="AY6"/>
  <c r="AZ6"/>
  <c r="BA6"/>
  <c r="BB6"/>
  <c r="AW7"/>
  <c r="AY7"/>
  <c r="AZ7"/>
  <c r="BA7"/>
  <c r="BB7"/>
  <c r="AW8"/>
  <c r="AY8"/>
  <c r="AZ8"/>
  <c r="BA8"/>
  <c r="BB8"/>
  <c r="AW9"/>
  <c r="AY9"/>
  <c r="AZ9"/>
  <c r="BA9"/>
  <c r="BB9"/>
  <c r="AW10"/>
  <c r="AY10"/>
  <c r="AZ10"/>
  <c r="BA10"/>
  <c r="BB10"/>
  <c r="AW11"/>
  <c r="AY11"/>
  <c r="AZ11"/>
  <c r="BA11"/>
  <c r="BB11"/>
  <c r="AW12"/>
  <c r="AY12"/>
  <c r="AZ12"/>
  <c r="BA12"/>
  <c r="BB12"/>
  <c r="AW13"/>
  <c r="AY13"/>
  <c r="AZ13"/>
  <c r="BA13"/>
  <c r="BB13"/>
  <c r="AW14"/>
  <c r="AY14"/>
  <c r="AZ14"/>
  <c r="BA14"/>
  <c r="BB14"/>
  <c r="AW15"/>
  <c r="AY15"/>
  <c r="AZ15"/>
  <c r="BA15"/>
  <c r="BB15"/>
  <c r="AW16"/>
  <c r="AY16"/>
  <c r="AZ16"/>
  <c r="BA16"/>
  <c r="BB16"/>
  <c r="AW17"/>
  <c r="AY17"/>
  <c r="AZ17"/>
  <c r="BA17"/>
  <c r="BB17"/>
  <c r="AW18"/>
  <c r="AY18"/>
  <c r="AZ18"/>
  <c r="BA18"/>
  <c r="BB18"/>
  <c r="AW19"/>
  <c r="AY19"/>
  <c r="AZ19"/>
  <c r="BA19"/>
  <c r="BB19"/>
  <c r="AW20"/>
  <c r="AY20"/>
  <c r="AZ20"/>
  <c r="BA20"/>
  <c r="BB20"/>
  <c r="AW21"/>
  <c r="AY21"/>
  <c r="AZ21"/>
  <c r="BA21"/>
  <c r="BB21"/>
  <c r="AW22"/>
  <c r="AY22"/>
  <c r="AZ22"/>
  <c r="BA22"/>
  <c r="BB22"/>
  <c r="AW23"/>
  <c r="AY23"/>
  <c r="AZ23"/>
  <c r="BA23"/>
  <c r="BB23"/>
  <c r="AW24"/>
  <c r="AY24"/>
  <c r="AZ24"/>
  <c r="BA24"/>
  <c r="BB24"/>
  <c r="AW25"/>
  <c r="AY25"/>
  <c r="AZ25"/>
  <c r="BA25"/>
  <c r="BB25"/>
  <c r="AW26"/>
  <c r="AY26"/>
  <c r="AZ26"/>
  <c r="BA26"/>
  <c r="BB26"/>
  <c r="AW27"/>
  <c r="AY27"/>
  <c r="AZ27"/>
  <c r="BA27"/>
  <c r="BB27"/>
  <c r="AW28"/>
  <c r="AY28"/>
  <c r="AZ28"/>
  <c r="BA28"/>
  <c r="BB28"/>
  <c r="AW29"/>
  <c r="AY29"/>
  <c r="AZ29"/>
  <c r="BA29"/>
  <c r="BB29"/>
  <c r="AW30"/>
  <c r="AY30"/>
  <c r="AZ30"/>
  <c r="BA30"/>
  <c r="BB30"/>
  <c r="AW31"/>
  <c r="AY31"/>
  <c r="AZ31"/>
  <c r="BA31"/>
  <c r="BB31"/>
  <c r="AW32"/>
  <c r="AY32"/>
  <c r="AZ32"/>
  <c r="BA32"/>
  <c r="BB32"/>
  <c r="AW33"/>
  <c r="AY33"/>
  <c r="AZ33"/>
  <c r="BA33"/>
  <c r="BB33"/>
  <c r="AW34"/>
  <c r="AY34"/>
  <c r="AZ34"/>
  <c r="BA34"/>
  <c r="BB34"/>
  <c r="AW35"/>
  <c r="AY35"/>
  <c r="AZ35"/>
  <c r="BA35"/>
  <c r="BB35"/>
  <c r="AW36"/>
  <c r="AY36"/>
  <c r="AZ36"/>
  <c r="BA36"/>
  <c r="BB36"/>
  <c r="AW37"/>
  <c r="AY37"/>
  <c r="AZ37"/>
  <c r="BA37"/>
  <c r="BB37"/>
  <c r="AW38"/>
  <c r="AY38"/>
  <c r="AZ38"/>
  <c r="BA38"/>
  <c r="BB38"/>
  <c r="AW39"/>
  <c r="AY39"/>
  <c r="AZ39"/>
  <c r="BA39"/>
  <c r="BB39"/>
  <c r="AW40"/>
  <c r="AY40"/>
  <c r="AZ40"/>
  <c r="BA40"/>
  <c r="BB40"/>
  <c r="AW41"/>
  <c r="AY41"/>
  <c r="AZ41"/>
  <c r="BA41"/>
  <c r="BB41"/>
  <c r="AW42"/>
  <c r="AY42"/>
  <c r="AZ42"/>
  <c r="BA42"/>
  <c r="BB42"/>
  <c r="AW43"/>
  <c r="AY43"/>
  <c r="AZ43"/>
  <c r="BA43"/>
  <c r="BB43"/>
  <c r="AW44"/>
  <c r="AY44"/>
  <c r="AZ44"/>
  <c r="BA44"/>
  <c r="BB44"/>
  <c r="AW45"/>
  <c r="AY45"/>
  <c r="AZ45"/>
  <c r="BA45"/>
  <c r="BB45"/>
  <c r="AW46"/>
  <c r="AY46"/>
  <c r="AZ46"/>
  <c r="BA46"/>
  <c r="BB46"/>
  <c r="AW47"/>
  <c r="AY47"/>
  <c r="AZ47"/>
  <c r="BA47"/>
  <c r="BB47"/>
  <c r="AW48"/>
  <c r="AY48"/>
  <c r="AZ48"/>
  <c r="BA48"/>
  <c r="BB48"/>
  <c r="AW49"/>
  <c r="AY49"/>
  <c r="AZ49"/>
  <c r="BA49"/>
  <c r="BB49"/>
  <c r="AW50"/>
  <c r="AY50"/>
  <c r="AZ50"/>
  <c r="BA50"/>
  <c r="BB50"/>
  <c r="AW51"/>
  <c r="AY51"/>
  <c r="AZ51"/>
  <c r="BA51"/>
  <c r="BB51"/>
  <c r="AW52"/>
  <c r="AY52"/>
  <c r="AZ52"/>
  <c r="BA52"/>
  <c r="BB52"/>
  <c r="AW53"/>
  <c r="AY53"/>
  <c r="AZ53"/>
  <c r="BA53"/>
  <c r="BB53"/>
  <c r="AW54"/>
  <c r="AY54"/>
  <c r="AZ54"/>
  <c r="BA54"/>
  <c r="BB54"/>
  <c r="AW55"/>
  <c r="AY55"/>
  <c r="AZ55"/>
  <c r="BA55"/>
  <c r="BB55"/>
  <c r="AW56"/>
  <c r="AY56"/>
  <c r="AZ56"/>
  <c r="BA56"/>
  <c r="BB56"/>
  <c r="AW57"/>
  <c r="AY57"/>
  <c r="AZ57"/>
  <c r="BA57"/>
  <c r="BB57"/>
  <c r="AW58"/>
  <c r="AY58"/>
  <c r="AZ58"/>
  <c r="BA58"/>
  <c r="BB58"/>
  <c r="AW59"/>
  <c r="AY59"/>
  <c r="AZ59"/>
  <c r="BA59"/>
  <c r="BB59"/>
  <c r="AW60"/>
  <c r="AY60"/>
  <c r="AZ60"/>
  <c r="BA60"/>
  <c r="BB60"/>
  <c r="AW61"/>
  <c r="AY61"/>
  <c r="AZ61"/>
  <c r="BA61"/>
  <c r="BB61"/>
  <c r="AY2"/>
  <c r="AZ2"/>
  <c r="BA2"/>
  <c r="BB2"/>
  <c r="AW2"/>
  <c r="V3" i="16"/>
  <c r="BC3" i="18"/>
  <c r="BD3"/>
  <c r="BE3"/>
  <c r="BF3"/>
  <c r="BG3"/>
  <c r="BH3"/>
  <c r="BI3"/>
  <c r="BJ3"/>
  <c r="BC4"/>
  <c r="BD4"/>
  <c r="BE4"/>
  <c r="BF4"/>
  <c r="BG4"/>
  <c r="BH4"/>
  <c r="BI4"/>
  <c r="BJ4"/>
  <c r="BC5"/>
  <c r="BD5"/>
  <c r="BE5"/>
  <c r="BF5"/>
  <c r="BG5"/>
  <c r="BH5"/>
  <c r="BI5"/>
  <c r="BJ5"/>
  <c r="BC6"/>
  <c r="BD6"/>
  <c r="BE6"/>
  <c r="BF6"/>
  <c r="BG6"/>
  <c r="BH6"/>
  <c r="BI6"/>
  <c r="BJ6"/>
  <c r="BC7"/>
  <c r="BD7"/>
  <c r="BE7"/>
  <c r="BF7"/>
  <c r="BG7"/>
  <c r="BH7"/>
  <c r="BI7"/>
  <c r="BJ7"/>
  <c r="BC8"/>
  <c r="BD8"/>
  <c r="BE8"/>
  <c r="BF8"/>
  <c r="BG8"/>
  <c r="BH8"/>
  <c r="BI8"/>
  <c r="BJ8"/>
  <c r="BC9"/>
  <c r="BD9"/>
  <c r="BE9"/>
  <c r="BF9"/>
  <c r="BG9"/>
  <c r="BH9"/>
  <c r="BI9"/>
  <c r="BJ9"/>
  <c r="BC10"/>
  <c r="BD10"/>
  <c r="BE10"/>
  <c r="BF10"/>
  <c r="BG10"/>
  <c r="BH10"/>
  <c r="BI10"/>
  <c r="BJ10"/>
  <c r="BC11"/>
  <c r="BD11"/>
  <c r="BE11"/>
  <c r="BF11"/>
  <c r="BG11"/>
  <c r="BH11"/>
  <c r="BI11"/>
  <c r="BJ11"/>
  <c r="BC12"/>
  <c r="BD12"/>
  <c r="BE12"/>
  <c r="BF12"/>
  <c r="BG12"/>
  <c r="BH12"/>
  <c r="BI12"/>
  <c r="BJ12"/>
  <c r="BC13"/>
  <c r="BD13"/>
  <c r="BE13"/>
  <c r="BF13"/>
  <c r="BG13"/>
  <c r="BH13"/>
  <c r="BI13"/>
  <c r="BJ13"/>
  <c r="BC14"/>
  <c r="BD14"/>
  <c r="BE14"/>
  <c r="BF14"/>
  <c r="BG14"/>
  <c r="BH14"/>
  <c r="BI14"/>
  <c r="BJ14"/>
  <c r="BC15"/>
  <c r="BD15"/>
  <c r="BE15"/>
  <c r="BF15"/>
  <c r="BG15"/>
  <c r="BH15"/>
  <c r="BI15"/>
  <c r="BJ15"/>
  <c r="BC2"/>
  <c r="BD2"/>
  <c r="BE2"/>
  <c r="BF2"/>
  <c r="BG2"/>
  <c r="BH2"/>
  <c r="BI2"/>
  <c r="BJ2"/>
  <c r="V4" i="16"/>
  <c r="V5"/>
  <c r="V6"/>
  <c r="V7"/>
  <c r="V8"/>
  <c r="V9"/>
  <c r="V10"/>
  <c r="V11"/>
  <c r="V12"/>
  <c r="V13"/>
  <c r="V14"/>
  <c r="V15"/>
  <c r="V16"/>
  <c r="V17"/>
  <c r="V18"/>
  <c r="V19"/>
  <c r="V20"/>
  <c r="V21"/>
  <c r="V22"/>
  <c r="V23"/>
  <c r="V24"/>
  <c r="V25"/>
  <c r="V26"/>
  <c r="V27"/>
  <c r="V28"/>
  <c r="V29"/>
  <c r="V30"/>
  <c r="V31"/>
  <c r="V32"/>
  <c r="V33"/>
  <c r="V34"/>
  <c r="V35"/>
  <c r="V36"/>
  <c r="V37"/>
  <c r="V38"/>
  <c r="V39"/>
  <c r="V40"/>
  <c r="V41"/>
  <c r="V42"/>
  <c r="V43"/>
  <c r="V44"/>
  <c r="V45"/>
  <c r="V46"/>
  <c r="V47"/>
  <c r="V48"/>
  <c r="V49"/>
  <c r="V50"/>
  <c r="FT119"/>
  <c r="FT159" s="1"/>
  <c r="FT199" s="1"/>
  <c r="FT239" s="1"/>
  <c r="FT115"/>
  <c r="FT155" s="1"/>
  <c r="FT195" s="1"/>
  <c r="FT235" s="1"/>
  <c r="FT111"/>
  <c r="FT151" s="1"/>
  <c r="FT191" s="1"/>
  <c r="FT231" s="1"/>
  <c r="FT104"/>
  <c r="FT144" s="1"/>
  <c r="FT184" s="1"/>
  <c r="FT224" s="1"/>
  <c r="FT88"/>
  <c r="FT128" s="1"/>
  <c r="FT168" s="1"/>
  <c r="FT208" s="1"/>
  <c r="FT81"/>
  <c r="FT121" s="1"/>
  <c r="FT161" s="1"/>
  <c r="FT201" s="1"/>
  <c r="FT241" s="1"/>
  <c r="FS81"/>
  <c r="FS121" s="1"/>
  <c r="FT80"/>
  <c r="FT120" s="1"/>
  <c r="FT160" s="1"/>
  <c r="FT200" s="1"/>
  <c r="FT240" s="1"/>
  <c r="FS80"/>
  <c r="FS120" s="1"/>
  <c r="FS160" s="1"/>
  <c r="FT79"/>
  <c r="FS79"/>
  <c r="FS119" s="1"/>
  <c r="FT78"/>
  <c r="FT118" s="1"/>
  <c r="FT158" s="1"/>
  <c r="FT198" s="1"/>
  <c r="FT238" s="1"/>
  <c r="FS78"/>
  <c r="FS118" s="1"/>
  <c r="FS158" s="1"/>
  <c r="FS198" s="1"/>
  <c r="FT77"/>
  <c r="FT117" s="1"/>
  <c r="FT157" s="1"/>
  <c r="FT197" s="1"/>
  <c r="FT237" s="1"/>
  <c r="FS77"/>
  <c r="FS117" s="1"/>
  <c r="FT76"/>
  <c r="FT116" s="1"/>
  <c r="FT156" s="1"/>
  <c r="FT196" s="1"/>
  <c r="FT236" s="1"/>
  <c r="FS76"/>
  <c r="FS116" s="1"/>
  <c r="FS156" s="1"/>
  <c r="FT75"/>
  <c r="FS75"/>
  <c r="FS115" s="1"/>
  <c r="FT74"/>
  <c r="FT114" s="1"/>
  <c r="FT154" s="1"/>
  <c r="FT194" s="1"/>
  <c r="FT234" s="1"/>
  <c r="FS74"/>
  <c r="FS114" s="1"/>
  <c r="FS154" s="1"/>
  <c r="FT73"/>
  <c r="FT113" s="1"/>
  <c r="FT153" s="1"/>
  <c r="FT193" s="1"/>
  <c r="FT233" s="1"/>
  <c r="FS73"/>
  <c r="FS113" s="1"/>
  <c r="FT72"/>
  <c r="FT112" s="1"/>
  <c r="FT152" s="1"/>
  <c r="FT192" s="1"/>
  <c r="FT232" s="1"/>
  <c r="FS72"/>
  <c r="FS112" s="1"/>
  <c r="FS152" s="1"/>
  <c r="FT71"/>
  <c r="FS71"/>
  <c r="FS111" s="1"/>
  <c r="FT70"/>
  <c r="FT110" s="1"/>
  <c r="FT150" s="1"/>
  <c r="FT190" s="1"/>
  <c r="FT230" s="1"/>
  <c r="FS70"/>
  <c r="FS110" s="1"/>
  <c r="FS150" s="1"/>
  <c r="FT69"/>
  <c r="FT109" s="1"/>
  <c r="FT149" s="1"/>
  <c r="FT189" s="1"/>
  <c r="FT229" s="1"/>
  <c r="FS69"/>
  <c r="FS109" s="1"/>
  <c r="FT68"/>
  <c r="FT108" s="1"/>
  <c r="FT148" s="1"/>
  <c r="FT188" s="1"/>
  <c r="FT228" s="1"/>
  <c r="FS68"/>
  <c r="FS108" s="1"/>
  <c r="FT67"/>
  <c r="FT107" s="1"/>
  <c r="FT147" s="1"/>
  <c r="FT187" s="1"/>
  <c r="FT227" s="1"/>
  <c r="FS67"/>
  <c r="FS107" s="1"/>
  <c r="FS147" s="1"/>
  <c r="FT66"/>
  <c r="FT106" s="1"/>
  <c r="FT146" s="1"/>
  <c r="FT186" s="1"/>
  <c r="FT226" s="1"/>
  <c r="FS66"/>
  <c r="FS106" s="1"/>
  <c r="FT65"/>
  <c r="FT105" s="1"/>
  <c r="FT145" s="1"/>
  <c r="FT185" s="1"/>
  <c r="FT225" s="1"/>
  <c r="FS65"/>
  <c r="FS105" s="1"/>
  <c r="FS145" s="1"/>
  <c r="FT64"/>
  <c r="FS64"/>
  <c r="FS104" s="1"/>
  <c r="FT63"/>
  <c r="FT103" s="1"/>
  <c r="FT143" s="1"/>
  <c r="FT183" s="1"/>
  <c r="FT223" s="1"/>
  <c r="FS63"/>
  <c r="FS103" s="1"/>
  <c r="FS143" s="1"/>
  <c r="FT62"/>
  <c r="FT102" s="1"/>
  <c r="FT142" s="1"/>
  <c r="FT182" s="1"/>
  <c r="FT222" s="1"/>
  <c r="FS62"/>
  <c r="FS102" s="1"/>
  <c r="FT61"/>
  <c r="FT101" s="1"/>
  <c r="FT141" s="1"/>
  <c r="FT181" s="1"/>
  <c r="FT221" s="1"/>
  <c r="FS61"/>
  <c r="FS101" s="1"/>
  <c r="FS141" s="1"/>
  <c r="FT60"/>
  <c r="FT100" s="1"/>
  <c r="FT140" s="1"/>
  <c r="FT180" s="1"/>
  <c r="FT220" s="1"/>
  <c r="FS60"/>
  <c r="FS100" s="1"/>
  <c r="FT59"/>
  <c r="FT99" s="1"/>
  <c r="FT139" s="1"/>
  <c r="FT179" s="1"/>
  <c r="FT219" s="1"/>
  <c r="FS59"/>
  <c r="FS99" s="1"/>
  <c r="FS139" s="1"/>
  <c r="FT58"/>
  <c r="FT98" s="1"/>
  <c r="FT138" s="1"/>
  <c r="FT178" s="1"/>
  <c r="FT218" s="1"/>
  <c r="FS58"/>
  <c r="FS98" s="1"/>
  <c r="FS57"/>
  <c r="FS97" s="1"/>
  <c r="FS137" s="1"/>
  <c r="FU56"/>
  <c r="FU96" s="1"/>
  <c r="FU136" s="1"/>
  <c r="FU176" s="1"/>
  <c r="FU216" s="1"/>
  <c r="FS56"/>
  <c r="FS96" s="1"/>
  <c r="FS55"/>
  <c r="FS95" s="1"/>
  <c r="FS135" s="1"/>
  <c r="FS54"/>
  <c r="FS94" s="1"/>
  <c r="FS53"/>
  <c r="FS93" s="1"/>
  <c r="FS133" s="1"/>
  <c r="FU52"/>
  <c r="FU92" s="1"/>
  <c r="FU132" s="1"/>
  <c r="FU172" s="1"/>
  <c r="FU212" s="1"/>
  <c r="FS52"/>
  <c r="FS92" s="1"/>
  <c r="FS51"/>
  <c r="FS91" s="1"/>
  <c r="FS131" s="1"/>
  <c r="FT50"/>
  <c r="FT90" s="1"/>
  <c r="FT130" s="1"/>
  <c r="FT170" s="1"/>
  <c r="FT210" s="1"/>
  <c r="FS50"/>
  <c r="FS90" s="1"/>
  <c r="FV49"/>
  <c r="FU49"/>
  <c r="FU89" s="1"/>
  <c r="FU129" s="1"/>
  <c r="FU169" s="1"/>
  <c r="FU209" s="1"/>
  <c r="FT49"/>
  <c r="FT89" s="1"/>
  <c r="FT129" s="1"/>
  <c r="FT169" s="1"/>
  <c r="FT209" s="1"/>
  <c r="FS49"/>
  <c r="FS89" s="1"/>
  <c r="FS129" s="1"/>
  <c r="FU48"/>
  <c r="FU88" s="1"/>
  <c r="FU128" s="1"/>
  <c r="FU168" s="1"/>
  <c r="FU208" s="1"/>
  <c r="FT48"/>
  <c r="FS48"/>
  <c r="FS88" s="1"/>
  <c r="FV47"/>
  <c r="FU47"/>
  <c r="FU87" s="1"/>
  <c r="FU127" s="1"/>
  <c r="FU167" s="1"/>
  <c r="FU207" s="1"/>
  <c r="FT47"/>
  <c r="FT87" s="1"/>
  <c r="FT127" s="1"/>
  <c r="FT167" s="1"/>
  <c r="FT207" s="1"/>
  <c r="FS47"/>
  <c r="FS87" s="1"/>
  <c r="FS127" s="1"/>
  <c r="FU46"/>
  <c r="FU86" s="1"/>
  <c r="FU126" s="1"/>
  <c r="FU166" s="1"/>
  <c r="FU206" s="1"/>
  <c r="FT46"/>
  <c r="FT86" s="1"/>
  <c r="FT126" s="1"/>
  <c r="FT166" s="1"/>
  <c r="FT206" s="1"/>
  <c r="FS46"/>
  <c r="FS86" s="1"/>
  <c r="FV45"/>
  <c r="FU45"/>
  <c r="FU85" s="1"/>
  <c r="FU125" s="1"/>
  <c r="FU165" s="1"/>
  <c r="FU205" s="1"/>
  <c r="FT45"/>
  <c r="FT85" s="1"/>
  <c r="FT125" s="1"/>
  <c r="FT165" s="1"/>
  <c r="FT205" s="1"/>
  <c r="FS45"/>
  <c r="FS85" s="1"/>
  <c r="FS125" s="1"/>
  <c r="FU44"/>
  <c r="FU84" s="1"/>
  <c r="FU124" s="1"/>
  <c r="FU164" s="1"/>
  <c r="FU204" s="1"/>
  <c r="FT44"/>
  <c r="FT84" s="1"/>
  <c r="FT124" s="1"/>
  <c r="FT164" s="1"/>
  <c r="FT204" s="1"/>
  <c r="FS44"/>
  <c r="FS84" s="1"/>
  <c r="FV43"/>
  <c r="FU43"/>
  <c r="FU83" s="1"/>
  <c r="FU123" s="1"/>
  <c r="FU163" s="1"/>
  <c r="FU203" s="1"/>
  <c r="FT43"/>
  <c r="FT83" s="1"/>
  <c r="FT123" s="1"/>
  <c r="FT163" s="1"/>
  <c r="FT203" s="1"/>
  <c r="FS43"/>
  <c r="FS83" s="1"/>
  <c r="FS123" s="1"/>
  <c r="FU42"/>
  <c r="FU82" s="1"/>
  <c r="FU122" s="1"/>
  <c r="FU162" s="1"/>
  <c r="FU202" s="1"/>
  <c r="FT42"/>
  <c r="FT82" s="1"/>
  <c r="FT122" s="1"/>
  <c r="FT162" s="1"/>
  <c r="FT202" s="1"/>
  <c r="FS42"/>
  <c r="FS82" s="1"/>
  <c r="FV32"/>
  <c r="FV24"/>
  <c r="FU24"/>
  <c r="FU32" s="1"/>
  <c r="FV20"/>
  <c r="FU20"/>
  <c r="FU28" s="1"/>
  <c r="FV28" s="1"/>
  <c r="FU17"/>
  <c r="FU57" s="1"/>
  <c r="FU97" s="1"/>
  <c r="FU137" s="1"/>
  <c r="FU177" s="1"/>
  <c r="FU217" s="1"/>
  <c r="FU16"/>
  <c r="FU15"/>
  <c r="FU55" s="1"/>
  <c r="FU95" s="1"/>
  <c r="FU135" s="1"/>
  <c r="FU175" s="1"/>
  <c r="FU215" s="1"/>
  <c r="FU14"/>
  <c r="FU13"/>
  <c r="FU53" s="1"/>
  <c r="FU93" s="1"/>
  <c r="FU133" s="1"/>
  <c r="FU173" s="1"/>
  <c r="FU213" s="1"/>
  <c r="FU12"/>
  <c r="FU11"/>
  <c r="FU51" s="1"/>
  <c r="FU91" s="1"/>
  <c r="FU131" s="1"/>
  <c r="FU171" s="1"/>
  <c r="FU211" s="1"/>
  <c r="FT11"/>
  <c r="FU10"/>
  <c r="FV9"/>
  <c r="FV8"/>
  <c r="FV7"/>
  <c r="FV6"/>
  <c r="FV5"/>
  <c r="FV4"/>
  <c r="FV3"/>
  <c r="FV2"/>
  <c r="BJ61" i="18"/>
  <c r="BI61"/>
  <c r="BH61"/>
  <c r="BG61"/>
  <c r="BF61"/>
  <c r="BE61"/>
  <c r="BD61"/>
  <c r="BC61"/>
  <c r="BJ60"/>
  <c r="BI60"/>
  <c r="BH60"/>
  <c r="BG60"/>
  <c r="BF60"/>
  <c r="BE60"/>
  <c r="BD60"/>
  <c r="BC60"/>
  <c r="BJ59"/>
  <c r="BI59"/>
  <c r="BH59"/>
  <c r="BG59"/>
  <c r="BF59"/>
  <c r="BE59"/>
  <c r="BD59"/>
  <c r="BC59"/>
  <c r="BJ58"/>
  <c r="BI58"/>
  <c r="BH58"/>
  <c r="BG58"/>
  <c r="BF58"/>
  <c r="BE58"/>
  <c r="BD58"/>
  <c r="BC58"/>
  <c r="BJ57"/>
  <c r="BI57"/>
  <c r="BH57"/>
  <c r="BG57"/>
  <c r="BF57"/>
  <c r="BE57"/>
  <c r="BD57"/>
  <c r="BC57"/>
  <c r="BJ56"/>
  <c r="BI56"/>
  <c r="BH56"/>
  <c r="BG56"/>
  <c r="BF56"/>
  <c r="BE56"/>
  <c r="BD56"/>
  <c r="BC56"/>
  <c r="BJ55"/>
  <c r="BI55"/>
  <c r="BH55"/>
  <c r="BG55"/>
  <c r="BF55"/>
  <c r="BE55"/>
  <c r="BD55"/>
  <c r="BC55"/>
  <c r="BJ54"/>
  <c r="BI54"/>
  <c r="BH54"/>
  <c r="BG54"/>
  <c r="BF54"/>
  <c r="BE54"/>
  <c r="BD54"/>
  <c r="BC54"/>
  <c r="BJ53"/>
  <c r="BI53"/>
  <c r="BH53"/>
  <c r="BG53"/>
  <c r="BF53"/>
  <c r="BE53"/>
  <c r="BD53"/>
  <c r="BC53"/>
  <c r="BJ52"/>
  <c r="BI52"/>
  <c r="BH52"/>
  <c r="BG52"/>
  <c r="BF52"/>
  <c r="BE52"/>
  <c r="BD52"/>
  <c r="BC52"/>
  <c r="BJ51"/>
  <c r="BI51"/>
  <c r="BH51"/>
  <c r="BG51"/>
  <c r="BF51"/>
  <c r="BE51"/>
  <c r="BD51"/>
  <c r="BC51"/>
  <c r="BJ50"/>
  <c r="BI50"/>
  <c r="BH50"/>
  <c r="BG50"/>
  <c r="BF50"/>
  <c r="BE50"/>
  <c r="BD50"/>
  <c r="BC50"/>
  <c r="BJ49"/>
  <c r="BI49"/>
  <c r="BH49"/>
  <c r="BG49"/>
  <c r="BF49"/>
  <c r="BE49"/>
  <c r="BD49"/>
  <c r="BC49"/>
  <c r="BJ48"/>
  <c r="BI48"/>
  <c r="BH48"/>
  <c r="BG48"/>
  <c r="BF48"/>
  <c r="BE48"/>
  <c r="BD48"/>
  <c r="BC48"/>
  <c r="BJ47"/>
  <c r="BI47"/>
  <c r="BH47"/>
  <c r="BG47"/>
  <c r="BF47"/>
  <c r="BE47"/>
  <c r="BD47"/>
  <c r="BC47"/>
  <c r="BJ46"/>
  <c r="BI46"/>
  <c r="BH46"/>
  <c r="BG46"/>
  <c r="BF46"/>
  <c r="BE46"/>
  <c r="BD46"/>
  <c r="BC46"/>
  <c r="BJ45"/>
  <c r="BI45"/>
  <c r="BH45"/>
  <c r="BG45"/>
  <c r="BF45"/>
  <c r="BE45"/>
  <c r="BD45"/>
  <c r="BC45"/>
  <c r="BJ44"/>
  <c r="BI44"/>
  <c r="BH44"/>
  <c r="BG44"/>
  <c r="BF44"/>
  <c r="BE44"/>
  <c r="BD44"/>
  <c r="BC44"/>
  <c r="BJ43"/>
  <c r="BI43"/>
  <c r="BH43"/>
  <c r="BG43"/>
  <c r="BF43"/>
  <c r="BE43"/>
  <c r="BD43"/>
  <c r="BC43"/>
  <c r="BJ42"/>
  <c r="BI42"/>
  <c r="BH42"/>
  <c r="BG42"/>
  <c r="BF42"/>
  <c r="BE42"/>
  <c r="BD42"/>
  <c r="BC42"/>
  <c r="BJ41"/>
  <c r="BI41"/>
  <c r="BH41"/>
  <c r="BG41"/>
  <c r="BF41"/>
  <c r="BE41"/>
  <c r="BD41"/>
  <c r="BC41"/>
  <c r="BJ40"/>
  <c r="BI40"/>
  <c r="BH40"/>
  <c r="BG40"/>
  <c r="BF40"/>
  <c r="BE40"/>
  <c r="BD40"/>
  <c r="BC40"/>
  <c r="BJ39"/>
  <c r="BI39"/>
  <c r="BH39"/>
  <c r="BG39"/>
  <c r="BF39"/>
  <c r="BE39"/>
  <c r="BD39"/>
  <c r="BC39"/>
  <c r="BJ38"/>
  <c r="BI38"/>
  <c r="BH38"/>
  <c r="BG38"/>
  <c r="BF38"/>
  <c r="BE38"/>
  <c r="BD38"/>
  <c r="BC38"/>
  <c r="BJ37"/>
  <c r="BI37"/>
  <c r="BH37"/>
  <c r="BG37"/>
  <c r="BF37"/>
  <c r="BE37"/>
  <c r="BD37"/>
  <c r="BC37"/>
  <c r="BJ36"/>
  <c r="BI36"/>
  <c r="BH36"/>
  <c r="BG36"/>
  <c r="BF36"/>
  <c r="BE36"/>
  <c r="BD36"/>
  <c r="BC36"/>
  <c r="BJ35"/>
  <c r="BI35"/>
  <c r="BH35"/>
  <c r="BG35"/>
  <c r="BF35"/>
  <c r="BE35"/>
  <c r="BD35"/>
  <c r="BC35"/>
  <c r="BJ34"/>
  <c r="BI34"/>
  <c r="BH34"/>
  <c r="BG34"/>
  <c r="BF34"/>
  <c r="BE34"/>
  <c r="BD34"/>
  <c r="BC34"/>
  <c r="BJ33"/>
  <c r="BI33"/>
  <c r="BH33"/>
  <c r="BG33"/>
  <c r="BF33"/>
  <c r="BE33"/>
  <c r="BD33"/>
  <c r="BC33"/>
  <c r="BJ32"/>
  <c r="BI32"/>
  <c r="BH32"/>
  <c r="BG32"/>
  <c r="BF32"/>
  <c r="BE32"/>
  <c r="BD32"/>
  <c r="BC32"/>
  <c r="BJ31"/>
  <c r="BI31"/>
  <c r="BH31"/>
  <c r="BG31"/>
  <c r="BF31"/>
  <c r="BE31"/>
  <c r="BD31"/>
  <c r="BC31"/>
  <c r="BJ30"/>
  <c r="BI30"/>
  <c r="BH30"/>
  <c r="BG30"/>
  <c r="BF30"/>
  <c r="BE30"/>
  <c r="BD30"/>
  <c r="BC30"/>
  <c r="BJ29"/>
  <c r="BI29"/>
  <c r="BH29"/>
  <c r="BG29"/>
  <c r="BF29"/>
  <c r="BE29"/>
  <c r="BD29"/>
  <c r="BC29"/>
  <c r="BJ28"/>
  <c r="BI28"/>
  <c r="BH28"/>
  <c r="BG28"/>
  <c r="BF28"/>
  <c r="BE28"/>
  <c r="BD28"/>
  <c r="BC28"/>
  <c r="BJ27"/>
  <c r="BI27"/>
  <c r="BH27"/>
  <c r="BG27"/>
  <c r="BF27"/>
  <c r="BE27"/>
  <c r="BD27"/>
  <c r="BC27"/>
  <c r="BJ26"/>
  <c r="BI26"/>
  <c r="BH26"/>
  <c r="BG26"/>
  <c r="BF26"/>
  <c r="BE26"/>
  <c r="BD26"/>
  <c r="BC26"/>
  <c r="BJ25"/>
  <c r="BI25"/>
  <c r="BH25"/>
  <c r="BG25"/>
  <c r="BF25"/>
  <c r="BE25"/>
  <c r="BD25"/>
  <c r="BC25"/>
  <c r="BJ24"/>
  <c r="BI24"/>
  <c r="BH24"/>
  <c r="BG24"/>
  <c r="BF24"/>
  <c r="BE24"/>
  <c r="BD24"/>
  <c r="BC24"/>
  <c r="BJ23"/>
  <c r="BI23"/>
  <c r="BH23"/>
  <c r="BG23"/>
  <c r="BF23"/>
  <c r="BE23"/>
  <c r="BD23"/>
  <c r="BC23"/>
  <c r="BJ22"/>
  <c r="BI22"/>
  <c r="BH22"/>
  <c r="BG22"/>
  <c r="BF22"/>
  <c r="BE22"/>
  <c r="BD22"/>
  <c r="BC22"/>
  <c r="BJ21"/>
  <c r="BI21"/>
  <c r="BH21"/>
  <c r="BG21"/>
  <c r="BF21"/>
  <c r="BE21"/>
  <c r="BD21"/>
  <c r="BC21"/>
  <c r="BJ20"/>
  <c r="BI20"/>
  <c r="BH20"/>
  <c r="BG20"/>
  <c r="BF20"/>
  <c r="BE20"/>
  <c r="BD20"/>
  <c r="BC20"/>
  <c r="BJ19"/>
  <c r="BI19"/>
  <c r="BH19"/>
  <c r="BG19"/>
  <c r="BF19"/>
  <c r="BE19"/>
  <c r="BD19"/>
  <c r="BC19"/>
  <c r="BJ18"/>
  <c r="BI18"/>
  <c r="BH18"/>
  <c r="BG18"/>
  <c r="BF18"/>
  <c r="BE18"/>
  <c r="BD18"/>
  <c r="BC18"/>
  <c r="BJ17"/>
  <c r="BI17"/>
  <c r="BH17"/>
  <c r="BG17"/>
  <c r="BF17"/>
  <c r="BE17"/>
  <c r="BD17"/>
  <c r="BC17"/>
  <c r="BJ16"/>
  <c r="BI16"/>
  <c r="BH16"/>
  <c r="BG16"/>
  <c r="BF16"/>
  <c r="BE16"/>
  <c r="BD16"/>
  <c r="BC16"/>
  <c r="AL3"/>
  <c r="AM3"/>
  <c r="AN3"/>
  <c r="AO3"/>
  <c r="AP3"/>
  <c r="AQ3"/>
  <c r="AR3"/>
  <c r="AS3"/>
  <c r="AL4"/>
  <c r="AM4"/>
  <c r="AN4"/>
  <c r="AO4"/>
  <c r="K4" s="1"/>
  <c r="AP4"/>
  <c r="AQ4"/>
  <c r="AR4"/>
  <c r="AS4"/>
  <c r="O4" s="1"/>
  <c r="AL5"/>
  <c r="AM5"/>
  <c r="AN5"/>
  <c r="J5" s="1"/>
  <c r="AO5"/>
  <c r="AP5"/>
  <c r="AQ5"/>
  <c r="AR5"/>
  <c r="N5" s="1"/>
  <c r="AS5"/>
  <c r="AL6"/>
  <c r="AM6"/>
  <c r="AN6"/>
  <c r="AO6"/>
  <c r="AP6"/>
  <c r="AQ6"/>
  <c r="AR6"/>
  <c r="AS6"/>
  <c r="AL7"/>
  <c r="AM7"/>
  <c r="AN7"/>
  <c r="AO7"/>
  <c r="AP7"/>
  <c r="AQ7"/>
  <c r="AR7"/>
  <c r="AS7"/>
  <c r="AL8"/>
  <c r="AM8"/>
  <c r="AN8"/>
  <c r="AO8"/>
  <c r="K8" s="1"/>
  <c r="AP8"/>
  <c r="AQ8"/>
  <c r="AR8"/>
  <c r="AS8"/>
  <c r="O8" s="1"/>
  <c r="AL9"/>
  <c r="AM9"/>
  <c r="AN9"/>
  <c r="J9" s="1"/>
  <c r="AO9"/>
  <c r="AP9"/>
  <c r="AQ9"/>
  <c r="AR9"/>
  <c r="N9" s="1"/>
  <c r="AS9"/>
  <c r="AL10"/>
  <c r="AM10"/>
  <c r="AN10"/>
  <c r="AO10"/>
  <c r="AP10"/>
  <c r="AQ10"/>
  <c r="AR10"/>
  <c r="AS10"/>
  <c r="AL11"/>
  <c r="AM11"/>
  <c r="AN11"/>
  <c r="AO11"/>
  <c r="AP11"/>
  <c r="AQ11"/>
  <c r="AR11"/>
  <c r="AS11"/>
  <c r="AL12"/>
  <c r="AM12"/>
  <c r="AN12"/>
  <c r="AO12"/>
  <c r="K12" s="1"/>
  <c r="AP12"/>
  <c r="AQ12"/>
  <c r="AR12"/>
  <c r="AS12"/>
  <c r="O12" s="1"/>
  <c r="AL13"/>
  <c r="AM13"/>
  <c r="AN13"/>
  <c r="J13" s="1"/>
  <c r="AO13"/>
  <c r="AP13"/>
  <c r="AQ13"/>
  <c r="AR13"/>
  <c r="N13" s="1"/>
  <c r="AS13"/>
  <c r="AL14"/>
  <c r="AM14"/>
  <c r="AN14"/>
  <c r="AO14"/>
  <c r="AP14"/>
  <c r="AQ14"/>
  <c r="AR14"/>
  <c r="AS14"/>
  <c r="AL15"/>
  <c r="AM15"/>
  <c r="AN15"/>
  <c r="AO15"/>
  <c r="AP15"/>
  <c r="AQ15"/>
  <c r="AR15"/>
  <c r="AS15"/>
  <c r="AL16"/>
  <c r="AM16"/>
  <c r="AN16"/>
  <c r="AO16"/>
  <c r="AP16"/>
  <c r="AQ16"/>
  <c r="AR16"/>
  <c r="AS16"/>
  <c r="AL17"/>
  <c r="AM17"/>
  <c r="AN17"/>
  <c r="AO17"/>
  <c r="AP17"/>
  <c r="AQ17"/>
  <c r="AR17"/>
  <c r="AS17"/>
  <c r="AL18"/>
  <c r="AM18"/>
  <c r="AN18"/>
  <c r="AO18"/>
  <c r="AP18"/>
  <c r="AQ18"/>
  <c r="AR18"/>
  <c r="AS18"/>
  <c r="AL19"/>
  <c r="AM19"/>
  <c r="AN19"/>
  <c r="AO19"/>
  <c r="AP19"/>
  <c r="AQ19"/>
  <c r="AR19"/>
  <c r="AS19"/>
  <c r="AL20"/>
  <c r="AM20"/>
  <c r="AN20"/>
  <c r="AO20"/>
  <c r="AP20"/>
  <c r="AQ20"/>
  <c r="AR20"/>
  <c r="AS20"/>
  <c r="AL21"/>
  <c r="AM21"/>
  <c r="AN21"/>
  <c r="AO21"/>
  <c r="AP21"/>
  <c r="AQ21"/>
  <c r="AR21"/>
  <c r="AS21"/>
  <c r="AL22"/>
  <c r="AM22"/>
  <c r="AN22"/>
  <c r="AO22"/>
  <c r="AP22"/>
  <c r="AQ22"/>
  <c r="AR22"/>
  <c r="AS22"/>
  <c r="AL23"/>
  <c r="AM23"/>
  <c r="AN23"/>
  <c r="AO23"/>
  <c r="AP23"/>
  <c r="AQ23"/>
  <c r="AR23"/>
  <c r="AS23"/>
  <c r="AL24"/>
  <c r="AM24"/>
  <c r="AN24"/>
  <c r="AO24"/>
  <c r="AP24"/>
  <c r="AQ24"/>
  <c r="AR24"/>
  <c r="AS24"/>
  <c r="AL25"/>
  <c r="AM25"/>
  <c r="AN25"/>
  <c r="AO25"/>
  <c r="AP25"/>
  <c r="AQ25"/>
  <c r="AR25"/>
  <c r="AS25"/>
  <c r="AL26"/>
  <c r="AM26"/>
  <c r="AN26"/>
  <c r="AO26"/>
  <c r="AP26"/>
  <c r="AQ26"/>
  <c r="AR26"/>
  <c r="AS26"/>
  <c r="AL27"/>
  <c r="AM27"/>
  <c r="AN27"/>
  <c r="AO27"/>
  <c r="AP27"/>
  <c r="AQ27"/>
  <c r="AR27"/>
  <c r="AS27"/>
  <c r="AL28"/>
  <c r="AM28"/>
  <c r="AN28"/>
  <c r="AO28"/>
  <c r="AP28"/>
  <c r="AQ28"/>
  <c r="AR28"/>
  <c r="AS28"/>
  <c r="AL29"/>
  <c r="AM29"/>
  <c r="AN29"/>
  <c r="AO29"/>
  <c r="AP29"/>
  <c r="AQ29"/>
  <c r="AR29"/>
  <c r="AS29"/>
  <c r="AL30"/>
  <c r="AM30"/>
  <c r="AN30"/>
  <c r="AO30"/>
  <c r="AP30"/>
  <c r="AQ30"/>
  <c r="AR30"/>
  <c r="AS30"/>
  <c r="AL31"/>
  <c r="AM31"/>
  <c r="AN31"/>
  <c r="AO31"/>
  <c r="AP31"/>
  <c r="AQ31"/>
  <c r="AR31"/>
  <c r="AS31"/>
  <c r="AL32"/>
  <c r="AM32"/>
  <c r="AN32"/>
  <c r="AO32"/>
  <c r="AP32"/>
  <c r="AQ32"/>
  <c r="AR32"/>
  <c r="AS32"/>
  <c r="AL33"/>
  <c r="AM33"/>
  <c r="AN33"/>
  <c r="AO33"/>
  <c r="AP33"/>
  <c r="AQ33"/>
  <c r="AR33"/>
  <c r="AS33"/>
  <c r="AL34"/>
  <c r="AM34"/>
  <c r="AN34"/>
  <c r="AO34"/>
  <c r="AP34"/>
  <c r="AQ34"/>
  <c r="AR34"/>
  <c r="AS34"/>
  <c r="AL35"/>
  <c r="AM35"/>
  <c r="AN35"/>
  <c r="AO35"/>
  <c r="AP35"/>
  <c r="AQ35"/>
  <c r="AR35"/>
  <c r="AS35"/>
  <c r="AL36"/>
  <c r="AM36"/>
  <c r="AN36"/>
  <c r="AO36"/>
  <c r="AP36"/>
  <c r="AQ36"/>
  <c r="AR36"/>
  <c r="AS36"/>
  <c r="AL37"/>
  <c r="AM37"/>
  <c r="AN37"/>
  <c r="AO37"/>
  <c r="AP37"/>
  <c r="AQ37"/>
  <c r="AR37"/>
  <c r="AS37"/>
  <c r="AL38"/>
  <c r="AM38"/>
  <c r="AN38"/>
  <c r="AO38"/>
  <c r="AP38"/>
  <c r="AQ38"/>
  <c r="AR38"/>
  <c r="AS38"/>
  <c r="AL39"/>
  <c r="AM39"/>
  <c r="AN39"/>
  <c r="AO39"/>
  <c r="AP39"/>
  <c r="AQ39"/>
  <c r="AR39"/>
  <c r="AS39"/>
  <c r="AL40"/>
  <c r="AM40"/>
  <c r="AN40"/>
  <c r="AO40"/>
  <c r="AP40"/>
  <c r="AQ40"/>
  <c r="AR40"/>
  <c r="AS40"/>
  <c r="AL41"/>
  <c r="AM41"/>
  <c r="AN41"/>
  <c r="AO41"/>
  <c r="AP41"/>
  <c r="AQ41"/>
  <c r="AR41"/>
  <c r="AS41"/>
  <c r="AL42"/>
  <c r="AM42"/>
  <c r="AN42"/>
  <c r="AO42"/>
  <c r="AP42"/>
  <c r="AQ42"/>
  <c r="AR42"/>
  <c r="AS42"/>
  <c r="AL43"/>
  <c r="AM43"/>
  <c r="AN43"/>
  <c r="AO43"/>
  <c r="AP43"/>
  <c r="AQ43"/>
  <c r="AR43"/>
  <c r="AS43"/>
  <c r="AL44"/>
  <c r="AM44"/>
  <c r="AN44"/>
  <c r="AO44"/>
  <c r="AP44"/>
  <c r="AQ44"/>
  <c r="AR44"/>
  <c r="AS44"/>
  <c r="AL45"/>
  <c r="AM45"/>
  <c r="AN45"/>
  <c r="AO45"/>
  <c r="AP45"/>
  <c r="AQ45"/>
  <c r="AR45"/>
  <c r="AS45"/>
  <c r="AL46"/>
  <c r="AM46"/>
  <c r="AN46"/>
  <c r="AO46"/>
  <c r="AP46"/>
  <c r="AQ46"/>
  <c r="AR46"/>
  <c r="AS46"/>
  <c r="AL47"/>
  <c r="AM47"/>
  <c r="AN47"/>
  <c r="AO47"/>
  <c r="AP47"/>
  <c r="AQ47"/>
  <c r="AR47"/>
  <c r="AS47"/>
  <c r="AL48"/>
  <c r="AM48"/>
  <c r="AN48"/>
  <c r="AO48"/>
  <c r="AP48"/>
  <c r="AQ48"/>
  <c r="AR48"/>
  <c r="AS48"/>
  <c r="AL49"/>
  <c r="AM49"/>
  <c r="AN49"/>
  <c r="AO49"/>
  <c r="AP49"/>
  <c r="AQ49"/>
  <c r="AR49"/>
  <c r="AS49"/>
  <c r="AL50"/>
  <c r="AM50"/>
  <c r="AN50"/>
  <c r="AO50"/>
  <c r="AP50"/>
  <c r="AQ50"/>
  <c r="AR50"/>
  <c r="AS50"/>
  <c r="AL51"/>
  <c r="AM51"/>
  <c r="AN51"/>
  <c r="AO51"/>
  <c r="AP51"/>
  <c r="AQ51"/>
  <c r="AR51"/>
  <c r="AS51"/>
  <c r="AL52"/>
  <c r="AM52"/>
  <c r="AN52"/>
  <c r="AO52"/>
  <c r="AP52"/>
  <c r="AQ52"/>
  <c r="AR52"/>
  <c r="AS52"/>
  <c r="AL53"/>
  <c r="AM53"/>
  <c r="AN53"/>
  <c r="AO53"/>
  <c r="AP53"/>
  <c r="AQ53"/>
  <c r="AR53"/>
  <c r="AS53"/>
  <c r="AL54"/>
  <c r="AM54"/>
  <c r="AN54"/>
  <c r="AO54"/>
  <c r="AP54"/>
  <c r="AQ54"/>
  <c r="AR54"/>
  <c r="AS54"/>
  <c r="AL55"/>
  <c r="AM55"/>
  <c r="AN55"/>
  <c r="AO55"/>
  <c r="AP55"/>
  <c r="AQ55"/>
  <c r="AR55"/>
  <c r="AS55"/>
  <c r="AL56"/>
  <c r="AM56"/>
  <c r="AN56"/>
  <c r="J56" s="1"/>
  <c r="AO56"/>
  <c r="AP56"/>
  <c r="AQ56"/>
  <c r="AR56"/>
  <c r="N56" s="1"/>
  <c r="AS56"/>
  <c r="AL57"/>
  <c r="AM57"/>
  <c r="AN57"/>
  <c r="AO57"/>
  <c r="AP57"/>
  <c r="AQ57"/>
  <c r="AR57"/>
  <c r="AS57"/>
  <c r="AL58"/>
  <c r="AM58"/>
  <c r="AN58"/>
  <c r="AO58"/>
  <c r="K58" s="1"/>
  <c r="AP58"/>
  <c r="AQ58"/>
  <c r="AR58"/>
  <c r="AS58"/>
  <c r="O58" s="1"/>
  <c r="AL59"/>
  <c r="AM59"/>
  <c r="AN59"/>
  <c r="AO59"/>
  <c r="K59" s="1"/>
  <c r="AP59"/>
  <c r="AQ59"/>
  <c r="AR59"/>
  <c r="AS59"/>
  <c r="O59" s="1"/>
  <c r="AL60"/>
  <c r="AM60"/>
  <c r="AN60"/>
  <c r="J60" s="1"/>
  <c r="AO60"/>
  <c r="AP60"/>
  <c r="AQ60"/>
  <c r="AR60"/>
  <c r="N60" s="1"/>
  <c r="AS60"/>
  <c r="AL61"/>
  <c r="AM61"/>
  <c r="AN61"/>
  <c r="J61" s="1"/>
  <c r="AO61"/>
  <c r="AP61"/>
  <c r="AQ61"/>
  <c r="AR61"/>
  <c r="N61" s="1"/>
  <c r="AS61"/>
  <c r="AL2"/>
  <c r="H2" s="1"/>
  <c r="AM2"/>
  <c r="I2" s="1"/>
  <c r="AN2"/>
  <c r="J2" s="1"/>
  <c r="AO2"/>
  <c r="K2" s="1"/>
  <c r="AP2"/>
  <c r="L2" s="1"/>
  <c r="AQ2"/>
  <c r="M2" s="1"/>
  <c r="AR2"/>
  <c r="N2" s="1"/>
  <c r="AS2"/>
  <c r="O2" s="1"/>
  <c r="F239" i="17"/>
  <c r="F231"/>
  <c r="F223"/>
  <c r="F215"/>
  <c r="F214"/>
  <c r="F205"/>
  <c r="F189"/>
  <c r="F181"/>
  <c r="F171"/>
  <c r="F165"/>
  <c r="F155"/>
  <c r="F145"/>
  <c r="F143"/>
  <c r="F135"/>
  <c r="F131"/>
  <c r="F127"/>
  <c r="F119"/>
  <c r="F115"/>
  <c r="F111"/>
  <c r="F103"/>
  <c r="F99"/>
  <c r="F95"/>
  <c r="F87"/>
  <c r="F83"/>
  <c r="F79"/>
  <c r="F71"/>
  <c r="F67"/>
  <c r="F63"/>
  <c r="F55"/>
  <c r="F53"/>
  <c r="F51"/>
  <c r="F47"/>
  <c r="F45"/>
  <c r="F39"/>
  <c r="F35"/>
  <c r="F29"/>
  <c r="F27"/>
  <c r="F23"/>
  <c r="F21"/>
  <c r="F19"/>
  <c r="F15"/>
  <c r="F13"/>
  <c r="F10"/>
  <c r="F9"/>
  <c r="F5"/>
  <c r="F4"/>
  <c r="F2"/>
  <c r="H13" i="19"/>
  <c r="H14"/>
  <c r="H15"/>
  <c r="H25" s="1"/>
  <c r="H35" s="1"/>
  <c r="H45" s="1"/>
  <c r="H55" s="1"/>
  <c r="H16"/>
  <c r="H26" s="1"/>
  <c r="H36" s="1"/>
  <c r="H46" s="1"/>
  <c r="H56" s="1"/>
  <c r="H17"/>
  <c r="H18"/>
  <c r="H19"/>
  <c r="H29" s="1"/>
  <c r="H39" s="1"/>
  <c r="H49" s="1"/>
  <c r="H59" s="1"/>
  <c r="H20"/>
  <c r="H30" s="1"/>
  <c r="H40" s="1"/>
  <c r="H50" s="1"/>
  <c r="H60" s="1"/>
  <c r="H21"/>
  <c r="H22"/>
  <c r="H23"/>
  <c r="H33" s="1"/>
  <c r="H43" s="1"/>
  <c r="H53" s="1"/>
  <c r="H24"/>
  <c r="H34" s="1"/>
  <c r="H44" s="1"/>
  <c r="H54" s="1"/>
  <c r="H27"/>
  <c r="H37" s="1"/>
  <c r="H47" s="1"/>
  <c r="H57" s="1"/>
  <c r="H28"/>
  <c r="H38" s="1"/>
  <c r="H48" s="1"/>
  <c r="H58" s="1"/>
  <c r="H31"/>
  <c r="H41" s="1"/>
  <c r="H51" s="1"/>
  <c r="H61" s="1"/>
  <c r="H32"/>
  <c r="H42" s="1"/>
  <c r="H52" s="1"/>
  <c r="H12"/>
  <c r="D3" i="17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"/>
  <c r="M3"/>
  <c r="M2"/>
  <c r="A43"/>
  <c r="A44"/>
  <c r="A45"/>
  <c r="A46"/>
  <c r="A47"/>
  <c r="A48"/>
  <c r="A88" s="1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123" s="1"/>
  <c r="A84"/>
  <c r="A85"/>
  <c r="A86"/>
  <c r="A87"/>
  <c r="A89"/>
  <c r="A90"/>
  <c r="A91"/>
  <c r="A92"/>
  <c r="A93"/>
  <c r="A94"/>
  <c r="A95"/>
  <c r="A96"/>
  <c r="A97"/>
  <c r="A98"/>
  <c r="A99"/>
  <c r="A100"/>
  <c r="A140" s="1"/>
  <c r="A101"/>
  <c r="A102"/>
  <c r="A103"/>
  <c r="A104"/>
  <c r="A105"/>
  <c r="A106"/>
  <c r="A107"/>
  <c r="A108"/>
  <c r="A109"/>
  <c r="A110"/>
  <c r="A111"/>
  <c r="A112"/>
  <c r="A113"/>
  <c r="A114"/>
  <c r="A115"/>
  <c r="A116"/>
  <c r="A156" s="1"/>
  <c r="A117"/>
  <c r="A118"/>
  <c r="A119"/>
  <c r="A120"/>
  <c r="A121"/>
  <c r="A122"/>
  <c r="A124"/>
  <c r="A126"/>
  <c r="A129"/>
  <c r="A131"/>
  <c r="A132"/>
  <c r="A133"/>
  <c r="A173" s="1"/>
  <c r="A135"/>
  <c r="A136"/>
  <c r="A137"/>
  <c r="A139"/>
  <c r="A141"/>
  <c r="A143"/>
  <c r="A145"/>
  <c r="A147"/>
  <c r="A148"/>
  <c r="A149"/>
  <c r="A151"/>
  <c r="A152"/>
  <c r="A153"/>
  <c r="A155"/>
  <c r="A157"/>
  <c r="A159"/>
  <c r="A161"/>
  <c r="A164"/>
  <c r="A169"/>
  <c r="A176"/>
  <c r="A181"/>
  <c r="A185"/>
  <c r="A192"/>
  <c r="A197"/>
  <c r="A201"/>
  <c r="A209"/>
  <c r="A225"/>
  <c r="A241"/>
  <c r="A42"/>
  <c r="B43"/>
  <c r="C43"/>
  <c r="B44"/>
  <c r="C44"/>
  <c r="B45"/>
  <c r="C45"/>
  <c r="B46"/>
  <c r="C46"/>
  <c r="B47"/>
  <c r="C47"/>
  <c r="B48"/>
  <c r="C48"/>
  <c r="B49"/>
  <c r="C49"/>
  <c r="B50"/>
  <c r="C50"/>
  <c r="B51"/>
  <c r="B52"/>
  <c r="B53"/>
  <c r="C53"/>
  <c r="B54"/>
  <c r="B55"/>
  <c r="B56"/>
  <c r="B57"/>
  <c r="C57"/>
  <c r="B58"/>
  <c r="B59"/>
  <c r="B60"/>
  <c r="B61"/>
  <c r="C61"/>
  <c r="B62"/>
  <c r="B63"/>
  <c r="B64"/>
  <c r="B65"/>
  <c r="C65"/>
  <c r="B66"/>
  <c r="B67"/>
  <c r="B68"/>
  <c r="B69"/>
  <c r="C69"/>
  <c r="B70"/>
  <c r="B71"/>
  <c r="B72"/>
  <c r="B73"/>
  <c r="C73"/>
  <c r="B74"/>
  <c r="B75"/>
  <c r="B76"/>
  <c r="B77"/>
  <c r="C77"/>
  <c r="B78"/>
  <c r="B79"/>
  <c r="B80"/>
  <c r="B81"/>
  <c r="B82"/>
  <c r="C82"/>
  <c r="B83"/>
  <c r="C83"/>
  <c r="B84"/>
  <c r="C84"/>
  <c r="B85"/>
  <c r="C85"/>
  <c r="B86"/>
  <c r="C86"/>
  <c r="B87"/>
  <c r="C87"/>
  <c r="B88"/>
  <c r="C88"/>
  <c r="B89"/>
  <c r="C89"/>
  <c r="B90"/>
  <c r="C90"/>
  <c r="B91"/>
  <c r="B92"/>
  <c r="B93"/>
  <c r="C93"/>
  <c r="B94"/>
  <c r="B95"/>
  <c r="B96"/>
  <c r="B97"/>
  <c r="C97"/>
  <c r="B98"/>
  <c r="B99"/>
  <c r="B100"/>
  <c r="B101"/>
  <c r="C101"/>
  <c r="B102"/>
  <c r="B103"/>
  <c r="B104"/>
  <c r="B105"/>
  <c r="C105"/>
  <c r="B106"/>
  <c r="B107"/>
  <c r="B108"/>
  <c r="B109"/>
  <c r="C109"/>
  <c r="B110"/>
  <c r="B111"/>
  <c r="B112"/>
  <c r="B113"/>
  <c r="C113"/>
  <c r="B114"/>
  <c r="B115"/>
  <c r="B116"/>
  <c r="B117"/>
  <c r="C117"/>
  <c r="B118"/>
  <c r="B119"/>
  <c r="B120"/>
  <c r="B121"/>
  <c r="B122"/>
  <c r="C122"/>
  <c r="B123"/>
  <c r="C123"/>
  <c r="B124"/>
  <c r="C124"/>
  <c r="B125"/>
  <c r="C125"/>
  <c r="B126"/>
  <c r="C126"/>
  <c r="B127"/>
  <c r="C127"/>
  <c r="B128"/>
  <c r="C128"/>
  <c r="B129"/>
  <c r="C129"/>
  <c r="B130"/>
  <c r="C130"/>
  <c r="B131"/>
  <c r="B132"/>
  <c r="B133"/>
  <c r="C133"/>
  <c r="B134"/>
  <c r="B135"/>
  <c r="B136"/>
  <c r="B137"/>
  <c r="C137"/>
  <c r="B138"/>
  <c r="B139"/>
  <c r="B140"/>
  <c r="B141"/>
  <c r="C141"/>
  <c r="B142"/>
  <c r="B143"/>
  <c r="B144"/>
  <c r="B145"/>
  <c r="C145"/>
  <c r="B146"/>
  <c r="B147"/>
  <c r="B148"/>
  <c r="B149"/>
  <c r="C149"/>
  <c r="B150"/>
  <c r="B151"/>
  <c r="B152"/>
  <c r="B153"/>
  <c r="C153"/>
  <c r="B154"/>
  <c r="B155"/>
  <c r="B156"/>
  <c r="B157"/>
  <c r="C157"/>
  <c r="B158"/>
  <c r="B159"/>
  <c r="B160"/>
  <c r="B161"/>
  <c r="B162"/>
  <c r="C162"/>
  <c r="B163"/>
  <c r="C163"/>
  <c r="B164"/>
  <c r="C164"/>
  <c r="B165"/>
  <c r="C165"/>
  <c r="B166"/>
  <c r="C166"/>
  <c r="B167"/>
  <c r="C167"/>
  <c r="B168"/>
  <c r="C168"/>
  <c r="B169"/>
  <c r="C169"/>
  <c r="B170"/>
  <c r="C170"/>
  <c r="B171"/>
  <c r="B172"/>
  <c r="B173"/>
  <c r="C173"/>
  <c r="B174"/>
  <c r="B175"/>
  <c r="B176"/>
  <c r="B177"/>
  <c r="C177"/>
  <c r="B178"/>
  <c r="B179"/>
  <c r="B180"/>
  <c r="B181"/>
  <c r="C181"/>
  <c r="B182"/>
  <c r="B183"/>
  <c r="B184"/>
  <c r="B185"/>
  <c r="C185"/>
  <c r="B186"/>
  <c r="B187"/>
  <c r="B188"/>
  <c r="B189"/>
  <c r="C189"/>
  <c r="B190"/>
  <c r="B191"/>
  <c r="B192"/>
  <c r="B193"/>
  <c r="C193"/>
  <c r="B194"/>
  <c r="B195"/>
  <c r="B196"/>
  <c r="B197"/>
  <c r="C197"/>
  <c r="B198"/>
  <c r="B199"/>
  <c r="B200"/>
  <c r="B201"/>
  <c r="B202"/>
  <c r="C202"/>
  <c r="B203"/>
  <c r="C203"/>
  <c r="B204"/>
  <c r="C204"/>
  <c r="B205"/>
  <c r="C205"/>
  <c r="B206"/>
  <c r="C206"/>
  <c r="B207"/>
  <c r="C207"/>
  <c r="B208"/>
  <c r="C208"/>
  <c r="B209"/>
  <c r="C209"/>
  <c r="B210"/>
  <c r="C210"/>
  <c r="B211"/>
  <c r="B212"/>
  <c r="B213"/>
  <c r="C213"/>
  <c r="B214"/>
  <c r="B215"/>
  <c r="B216"/>
  <c r="B217"/>
  <c r="C217"/>
  <c r="B218"/>
  <c r="B219"/>
  <c r="B220"/>
  <c r="B221"/>
  <c r="C221"/>
  <c r="B222"/>
  <c r="B223"/>
  <c r="B224"/>
  <c r="B225"/>
  <c r="C225"/>
  <c r="B226"/>
  <c r="B227"/>
  <c r="B228"/>
  <c r="B229"/>
  <c r="C229"/>
  <c r="B230"/>
  <c r="B231"/>
  <c r="B232"/>
  <c r="B233"/>
  <c r="C233"/>
  <c r="B234"/>
  <c r="B235"/>
  <c r="B236"/>
  <c r="B237"/>
  <c r="C237"/>
  <c r="B238"/>
  <c r="B239"/>
  <c r="B240"/>
  <c r="B241"/>
  <c r="B42"/>
  <c r="C42"/>
  <c r="C41"/>
  <c r="C81" s="1"/>
  <c r="C121" s="1"/>
  <c r="C161" s="1"/>
  <c r="C201" s="1"/>
  <c r="C241" s="1"/>
  <c r="B12"/>
  <c r="B13" s="1"/>
  <c r="B14" s="1"/>
  <c r="B15" s="1"/>
  <c r="B16" s="1"/>
  <c r="B17" s="1"/>
  <c r="B11"/>
  <c r="C11"/>
  <c r="C51" s="1"/>
  <c r="C91" s="1"/>
  <c r="C131" s="1"/>
  <c r="C171" s="1"/>
  <c r="C211" s="1"/>
  <c r="C12"/>
  <c r="C52" s="1"/>
  <c r="C92" s="1"/>
  <c r="C132" s="1"/>
  <c r="C172" s="1"/>
  <c r="C212" s="1"/>
  <c r="C13"/>
  <c r="C14"/>
  <c r="C54" s="1"/>
  <c r="C94" s="1"/>
  <c r="C134" s="1"/>
  <c r="C174" s="1"/>
  <c r="C214" s="1"/>
  <c r="C15"/>
  <c r="C55" s="1"/>
  <c r="C95" s="1"/>
  <c r="C16"/>
  <c r="C56" s="1"/>
  <c r="C96" s="1"/>
  <c r="C136" s="1"/>
  <c r="C176" s="1"/>
  <c r="C216" s="1"/>
  <c r="C17"/>
  <c r="C18"/>
  <c r="C58" s="1"/>
  <c r="C98" s="1"/>
  <c r="C138" s="1"/>
  <c r="C178" s="1"/>
  <c r="C218" s="1"/>
  <c r="C19"/>
  <c r="C59" s="1"/>
  <c r="C99" s="1"/>
  <c r="C139" s="1"/>
  <c r="C179" s="1"/>
  <c r="C219" s="1"/>
  <c r="C20"/>
  <c r="C60" s="1"/>
  <c r="C100" s="1"/>
  <c r="C140" s="1"/>
  <c r="C180" s="1"/>
  <c r="C220" s="1"/>
  <c r="C21"/>
  <c r="C22"/>
  <c r="C62" s="1"/>
  <c r="C102" s="1"/>
  <c r="C142" s="1"/>
  <c r="C182" s="1"/>
  <c r="C222" s="1"/>
  <c r="C23"/>
  <c r="C63" s="1"/>
  <c r="C103" s="1"/>
  <c r="C143" s="1"/>
  <c r="C183" s="1"/>
  <c r="C223" s="1"/>
  <c r="C24"/>
  <c r="C64" s="1"/>
  <c r="C25"/>
  <c r="C26"/>
  <c r="C66" s="1"/>
  <c r="C106" s="1"/>
  <c r="C146" s="1"/>
  <c r="C186" s="1"/>
  <c r="C226" s="1"/>
  <c r="C27"/>
  <c r="C67" s="1"/>
  <c r="C107" s="1"/>
  <c r="C147" s="1"/>
  <c r="C187" s="1"/>
  <c r="C227" s="1"/>
  <c r="C28"/>
  <c r="C68" s="1"/>
  <c r="C108" s="1"/>
  <c r="C148" s="1"/>
  <c r="C188" s="1"/>
  <c r="C228" s="1"/>
  <c r="C29"/>
  <c r="C30"/>
  <c r="C70" s="1"/>
  <c r="C110" s="1"/>
  <c r="C150" s="1"/>
  <c r="C190" s="1"/>
  <c r="C230" s="1"/>
  <c r="C31"/>
  <c r="C39" s="1"/>
  <c r="C79" s="1"/>
  <c r="C119" s="1"/>
  <c r="C159" s="1"/>
  <c r="C199" s="1"/>
  <c r="C239" s="1"/>
  <c r="C32"/>
  <c r="C40" s="1"/>
  <c r="C80" s="1"/>
  <c r="C120" s="1"/>
  <c r="C160" s="1"/>
  <c r="C200" s="1"/>
  <c r="C240" s="1"/>
  <c r="C33"/>
  <c r="C34"/>
  <c r="C74" s="1"/>
  <c r="C114" s="1"/>
  <c r="C154" s="1"/>
  <c r="C194" s="1"/>
  <c r="C234" s="1"/>
  <c r="C35"/>
  <c r="C75" s="1"/>
  <c r="C115" s="1"/>
  <c r="C155" s="1"/>
  <c r="C195" s="1"/>
  <c r="C235" s="1"/>
  <c r="C36"/>
  <c r="C76" s="1"/>
  <c r="C116" s="1"/>
  <c r="C156" s="1"/>
  <c r="C196" s="1"/>
  <c r="C236" s="1"/>
  <c r="C37"/>
  <c r="C38"/>
  <c r="C78" s="1"/>
  <c r="C118" s="1"/>
  <c r="C158" s="1"/>
  <c r="C198" s="1"/>
  <c r="C238" s="1"/>
  <c r="C10"/>
  <c r="R4"/>
  <c r="R5"/>
  <c r="R6"/>
  <c r="R7"/>
  <c r="R3"/>
  <c r="J23" i="13"/>
  <c r="J24"/>
  <c r="J25"/>
  <c r="J26"/>
  <c r="J22"/>
  <c r="F13"/>
  <c r="C13"/>
  <c r="K28" i="12"/>
  <c r="C33" s="1"/>
  <c r="C45" s="1"/>
  <c r="J9" i="16"/>
  <c r="V1" i="15"/>
  <c r="B56" s="1"/>
  <c r="H33" i="11"/>
  <c r="I33"/>
  <c r="I34" s="1"/>
  <c r="J33"/>
  <c r="J34" s="1"/>
  <c r="K33"/>
  <c r="L33"/>
  <c r="M33"/>
  <c r="M34" s="1"/>
  <c r="N33"/>
  <c r="N34" s="1"/>
  <c r="O33"/>
  <c r="P33"/>
  <c r="Q33"/>
  <c r="Q34" s="1"/>
  <c r="R33"/>
  <c r="R34" s="1"/>
  <c r="S33"/>
  <c r="T33"/>
  <c r="U33"/>
  <c r="U34" s="1"/>
  <c r="H34"/>
  <c r="K34"/>
  <c r="L34"/>
  <c r="O34"/>
  <c r="P34"/>
  <c r="S34"/>
  <c r="T34"/>
  <c r="H36"/>
  <c r="I36"/>
  <c r="J36"/>
  <c r="K36"/>
  <c r="L36"/>
  <c r="M36"/>
  <c r="N36"/>
  <c r="O36"/>
  <c r="P36"/>
  <c r="R36"/>
  <c r="S36"/>
  <c r="T36"/>
  <c r="U36"/>
  <c r="H37"/>
  <c r="K37"/>
  <c r="L37"/>
  <c r="O37"/>
  <c r="P37"/>
  <c r="S37"/>
  <c r="T37"/>
  <c r="H38"/>
  <c r="I38"/>
  <c r="J38"/>
  <c r="K38"/>
  <c r="L38"/>
  <c r="M38"/>
  <c r="O38"/>
  <c r="P38"/>
  <c r="R38"/>
  <c r="S38"/>
  <c r="T38"/>
  <c r="U38"/>
  <c r="W1" i="14"/>
  <c r="G53" s="1"/>
  <c r="E53" s="1"/>
  <c r="T12" i="16"/>
  <c r="T13"/>
  <c r="T14"/>
  <c r="T15"/>
  <c r="T16"/>
  <c r="T17"/>
  <c r="T25" s="1"/>
  <c r="T18"/>
  <c r="T26" s="1"/>
  <c r="T19"/>
  <c r="T20"/>
  <c r="T21"/>
  <c r="T22"/>
  <c r="T23"/>
  <c r="T24"/>
  <c r="T27"/>
  <c r="T28"/>
  <c r="T29"/>
  <c r="T30"/>
  <c r="T31"/>
  <c r="T32"/>
  <c r="T35"/>
  <c r="T36"/>
  <c r="T37"/>
  <c r="T38"/>
  <c r="T39"/>
  <c r="T40"/>
  <c r="T43"/>
  <c r="T44"/>
  <c r="T45"/>
  <c r="T46"/>
  <c r="T47"/>
  <c r="T48"/>
  <c r="T11"/>
  <c r="B34" i="12"/>
  <c r="B46" s="1"/>
  <c r="D35"/>
  <c r="D47" s="1"/>
  <c r="D36"/>
  <c r="D48" s="1"/>
  <c r="D37"/>
  <c r="D49" s="1"/>
  <c r="E38"/>
  <c r="E50" s="1"/>
  <c r="E39"/>
  <c r="E51" s="1"/>
  <c r="F32"/>
  <c r="F44" s="1"/>
  <c r="H20" i="11"/>
  <c r="Z20" i="14"/>
  <c r="W20"/>
  <c r="F49" i="13"/>
  <c r="C49"/>
  <c r="G18"/>
  <c r="G17"/>
  <c r="G16"/>
  <c r="G15"/>
  <c r="G14"/>
  <c r="G13"/>
  <c r="F18"/>
  <c r="F17"/>
  <c r="F16"/>
  <c r="F15"/>
  <c r="F14"/>
  <c r="D13"/>
  <c r="G27"/>
  <c r="G26"/>
  <c r="G25"/>
  <c r="G24"/>
  <c r="G23"/>
  <c r="G22"/>
  <c r="F27"/>
  <c r="F26"/>
  <c r="F25"/>
  <c r="F24"/>
  <c r="F23"/>
  <c r="F22"/>
  <c r="G36"/>
  <c r="G35"/>
  <c r="G34"/>
  <c r="G33"/>
  <c r="G32"/>
  <c r="G31"/>
  <c r="F36"/>
  <c r="F35"/>
  <c r="F34"/>
  <c r="F33"/>
  <c r="F32"/>
  <c r="F31"/>
  <c r="G45"/>
  <c r="G44"/>
  <c r="G43"/>
  <c r="G42"/>
  <c r="G41"/>
  <c r="G40"/>
  <c r="F45"/>
  <c r="F44"/>
  <c r="F43"/>
  <c r="F42"/>
  <c r="F41"/>
  <c r="F40"/>
  <c r="F54"/>
  <c r="F53"/>
  <c r="F52"/>
  <c r="F51"/>
  <c r="F50"/>
  <c r="G50"/>
  <c r="G51"/>
  <c r="G52"/>
  <c r="G53"/>
  <c r="G54"/>
  <c r="G49"/>
  <c r="E49" s="1"/>
  <c r="O61" i="14"/>
  <c r="N61"/>
  <c r="O60"/>
  <c r="N60"/>
  <c r="O59"/>
  <c r="N59"/>
  <c r="O58"/>
  <c r="N58"/>
  <c r="O57"/>
  <c r="N57"/>
  <c r="O56"/>
  <c r="N56"/>
  <c r="O55"/>
  <c r="N55"/>
  <c r="O54"/>
  <c r="N54"/>
  <c r="O53"/>
  <c r="N53"/>
  <c r="O52"/>
  <c r="N52"/>
  <c r="O51"/>
  <c r="N51"/>
  <c r="O50"/>
  <c r="N50"/>
  <c r="O49"/>
  <c r="N49"/>
  <c r="O48"/>
  <c r="N48"/>
  <c r="O47"/>
  <c r="N47"/>
  <c r="O46"/>
  <c r="N46"/>
  <c r="O45"/>
  <c r="N45"/>
  <c r="G45"/>
  <c r="E45" s="1"/>
  <c r="O44"/>
  <c r="N44"/>
  <c r="O43"/>
  <c r="N43"/>
  <c r="O42"/>
  <c r="N42"/>
  <c r="O41"/>
  <c r="N41"/>
  <c r="O40"/>
  <c r="N40"/>
  <c r="O39"/>
  <c r="N39"/>
  <c r="O38"/>
  <c r="N38"/>
  <c r="O37"/>
  <c r="N37"/>
  <c r="G37"/>
  <c r="E37" s="1"/>
  <c r="O36"/>
  <c r="N36"/>
  <c r="O35"/>
  <c r="N35"/>
  <c r="O34"/>
  <c r="N34"/>
  <c r="O33"/>
  <c r="N33"/>
  <c r="O32"/>
  <c r="N32"/>
  <c r="O31"/>
  <c r="N31"/>
  <c r="O30"/>
  <c r="N30"/>
  <c r="O29"/>
  <c r="N29"/>
  <c r="O28"/>
  <c r="N28"/>
  <c r="O27"/>
  <c r="N27"/>
  <c r="O26"/>
  <c r="N26"/>
  <c r="O25"/>
  <c r="N25"/>
  <c r="F25"/>
  <c r="D25" s="1"/>
  <c r="B25" s="1"/>
  <c r="O24"/>
  <c r="N24"/>
  <c r="O23"/>
  <c r="N23"/>
  <c r="O22"/>
  <c r="N22"/>
  <c r="O21"/>
  <c r="N21"/>
  <c r="O20"/>
  <c r="N20"/>
  <c r="O19"/>
  <c r="N19"/>
  <c r="O18"/>
  <c r="N18"/>
  <c r="O17"/>
  <c r="N17"/>
  <c r="O16"/>
  <c r="N16"/>
  <c r="AA15"/>
  <c r="Y15" s="1"/>
  <c r="U15"/>
  <c r="X20" s="1"/>
  <c r="O15"/>
  <c r="N15"/>
  <c r="O14"/>
  <c r="N14"/>
  <c r="O13"/>
  <c r="N13"/>
  <c r="G13"/>
  <c r="E13" s="1"/>
  <c r="O12"/>
  <c r="N12"/>
  <c r="O11"/>
  <c r="N11"/>
  <c r="O10"/>
  <c r="N10"/>
  <c r="O9"/>
  <c r="N9"/>
  <c r="Z8"/>
  <c r="AA8" s="1"/>
  <c r="AB8" s="1"/>
  <c r="O8"/>
  <c r="N8"/>
  <c r="AB7"/>
  <c r="AA7"/>
  <c r="O7"/>
  <c r="N7"/>
  <c r="AA6"/>
  <c r="AB6" s="1"/>
  <c r="O6"/>
  <c r="N6"/>
  <c r="AB5"/>
  <c r="AA5"/>
  <c r="O5"/>
  <c r="N5"/>
  <c r="AA4"/>
  <c r="AB4" s="1"/>
  <c r="O4"/>
  <c r="N4"/>
  <c r="O3"/>
  <c r="N3"/>
  <c r="AA2"/>
  <c r="AB2" s="1"/>
  <c r="O2"/>
  <c r="N2"/>
  <c r="R3" i="13"/>
  <c r="R4"/>
  <c r="S4" s="1"/>
  <c r="T4" s="1"/>
  <c r="R5"/>
  <c r="S5" s="1"/>
  <c r="T5" s="1"/>
  <c r="R6"/>
  <c r="S6" s="1"/>
  <c r="T6" s="1"/>
  <c r="R7"/>
  <c r="R8"/>
  <c r="R9"/>
  <c r="S9" s="1"/>
  <c r="T9" s="1"/>
  <c r="R10"/>
  <c r="S10" s="1"/>
  <c r="T10" s="1"/>
  <c r="R11"/>
  <c r="R12"/>
  <c r="S12" s="1"/>
  <c r="T12" s="1"/>
  <c r="R13"/>
  <c r="S13" s="1"/>
  <c r="T13" s="1"/>
  <c r="R14"/>
  <c r="S14" s="1"/>
  <c r="T14" s="1"/>
  <c r="R15"/>
  <c r="R16"/>
  <c r="S16" s="1"/>
  <c r="T16" s="1"/>
  <c r="R17"/>
  <c r="S17" s="1"/>
  <c r="T17" s="1"/>
  <c r="R18"/>
  <c r="S18" s="1"/>
  <c r="T18" s="1"/>
  <c r="R19"/>
  <c r="R20"/>
  <c r="S20" s="1"/>
  <c r="T20" s="1"/>
  <c r="R21"/>
  <c r="S21" s="1"/>
  <c r="T21" s="1"/>
  <c r="R22"/>
  <c r="S22" s="1"/>
  <c r="T22" s="1"/>
  <c r="R23"/>
  <c r="R24"/>
  <c r="R25"/>
  <c r="S25" s="1"/>
  <c r="T25" s="1"/>
  <c r="R26"/>
  <c r="S26" s="1"/>
  <c r="T26" s="1"/>
  <c r="R27"/>
  <c r="R28"/>
  <c r="S28" s="1"/>
  <c r="T28" s="1"/>
  <c r="R29"/>
  <c r="S29" s="1"/>
  <c r="T29" s="1"/>
  <c r="R30"/>
  <c r="S30" s="1"/>
  <c r="T30" s="1"/>
  <c r="R31"/>
  <c r="R2"/>
  <c r="S2" s="1"/>
  <c r="Q31"/>
  <c r="P31"/>
  <c r="S27"/>
  <c r="T27" s="1"/>
  <c r="S24"/>
  <c r="T24" s="1"/>
  <c r="S23"/>
  <c r="T23" s="1"/>
  <c r="S19"/>
  <c r="T19" s="1"/>
  <c r="S15"/>
  <c r="T15" s="1"/>
  <c r="S11"/>
  <c r="T11" s="1"/>
  <c r="S8"/>
  <c r="T8" s="1"/>
  <c r="S7"/>
  <c r="T7" s="1"/>
  <c r="S3"/>
  <c r="A31"/>
  <c r="A50"/>
  <c r="E50" s="1"/>
  <c r="D49"/>
  <c r="A41"/>
  <c r="E41" s="1"/>
  <c r="E40"/>
  <c r="D40"/>
  <c r="C40" s="1"/>
  <c r="A32"/>
  <c r="E32" s="1"/>
  <c r="A14"/>
  <c r="E14" s="1"/>
  <c r="E13"/>
  <c r="E22"/>
  <c r="A23"/>
  <c r="Z15" i="10"/>
  <c r="U17"/>
  <c r="U18"/>
  <c r="U19"/>
  <c r="U20" s="1"/>
  <c r="U16"/>
  <c r="X16"/>
  <c r="W16" s="1"/>
  <c r="Y16"/>
  <c r="Z16"/>
  <c r="AA16"/>
  <c r="X17"/>
  <c r="W17" s="1"/>
  <c r="Z17"/>
  <c r="AA17"/>
  <c r="Y17" s="1"/>
  <c r="Z18"/>
  <c r="X18" s="1"/>
  <c r="W18" s="1"/>
  <c r="AA18"/>
  <c r="Y18" s="1"/>
  <c r="Y19"/>
  <c r="Z19"/>
  <c r="X19" s="1"/>
  <c r="W19" s="1"/>
  <c r="AA19"/>
  <c r="X20"/>
  <c r="W20" s="1"/>
  <c r="Y20"/>
  <c r="Z20"/>
  <c r="AA20"/>
  <c r="W15"/>
  <c r="X15"/>
  <c r="Y15"/>
  <c r="AA15"/>
  <c r="F11"/>
  <c r="U15"/>
  <c r="W1"/>
  <c r="N23" i="12"/>
  <c r="N24" s="1"/>
  <c r="O22"/>
  <c r="P22" s="1"/>
  <c r="O21"/>
  <c r="P21" s="1"/>
  <c r="O20"/>
  <c r="P20" s="1"/>
  <c r="O19"/>
  <c r="P19" s="1"/>
  <c r="O17"/>
  <c r="P17" s="1"/>
  <c r="F27"/>
  <c r="E27"/>
  <c r="D27"/>
  <c r="C27"/>
  <c r="B27"/>
  <c r="B11"/>
  <c r="D11"/>
  <c r="E11"/>
  <c r="F11"/>
  <c r="C11"/>
  <c r="Q38" i="11" l="1"/>
  <c r="Q36"/>
  <c r="G241" i="17"/>
  <c r="E236"/>
  <c r="G233"/>
  <c r="E228"/>
  <c r="G225"/>
  <c r="E220"/>
  <c r="G217"/>
  <c r="E212"/>
  <c r="E237"/>
  <c r="F236"/>
  <c r="F235"/>
  <c r="E229"/>
  <c r="F228"/>
  <c r="F227"/>
  <c r="G226"/>
  <c r="F220"/>
  <c r="F241"/>
  <c r="F240"/>
  <c r="F234"/>
  <c r="E227"/>
  <c r="G222"/>
  <c r="F221"/>
  <c r="F218"/>
  <c r="F217"/>
  <c r="E211"/>
  <c r="F210"/>
  <c r="F208"/>
  <c r="F206"/>
  <c r="F204"/>
  <c r="F202"/>
  <c r="F200"/>
  <c r="H199"/>
  <c r="F198"/>
  <c r="H197"/>
  <c r="F196"/>
  <c r="F194"/>
  <c r="F192"/>
  <c r="H191"/>
  <c r="F190"/>
  <c r="H189"/>
  <c r="F188"/>
  <c r="F186"/>
  <c r="F184"/>
  <c r="H183"/>
  <c r="F182"/>
  <c r="H181"/>
  <c r="F180"/>
  <c r="F178"/>
  <c r="F176"/>
  <c r="H175"/>
  <c r="F174"/>
  <c r="H173"/>
  <c r="F172"/>
  <c r="F170"/>
  <c r="F168"/>
  <c r="H167"/>
  <c r="F166"/>
  <c r="H165"/>
  <c r="F164"/>
  <c r="F162"/>
  <c r="F160"/>
  <c r="H159"/>
  <c r="F158"/>
  <c r="H157"/>
  <c r="F156"/>
  <c r="F154"/>
  <c r="F152"/>
  <c r="H151"/>
  <c r="F150"/>
  <c r="H149"/>
  <c r="F148"/>
  <c r="F146"/>
  <c r="E241"/>
  <c r="F238"/>
  <c r="F233"/>
  <c r="F230"/>
  <c r="F225"/>
  <c r="F222"/>
  <c r="F219"/>
  <c r="F213"/>
  <c r="F212"/>
  <c r="E208"/>
  <c r="F207"/>
  <c r="F199"/>
  <c r="H196"/>
  <c r="F191"/>
  <c r="F183"/>
  <c r="F175"/>
  <c r="H172"/>
  <c r="F167"/>
  <c r="H164"/>
  <c r="F159"/>
  <c r="G158"/>
  <c r="G157"/>
  <c r="F151"/>
  <c r="G150"/>
  <c r="F144"/>
  <c r="H143"/>
  <c r="F142"/>
  <c r="H141"/>
  <c r="F140"/>
  <c r="F138"/>
  <c r="F136"/>
  <c r="H135"/>
  <c r="F134"/>
  <c r="H133"/>
  <c r="F132"/>
  <c r="F130"/>
  <c r="F128"/>
  <c r="H127"/>
  <c r="F126"/>
  <c r="H125"/>
  <c r="F124"/>
  <c r="F122"/>
  <c r="F120"/>
  <c r="H119"/>
  <c r="F118"/>
  <c r="H117"/>
  <c r="F116"/>
  <c r="F114"/>
  <c r="F112"/>
  <c r="H111"/>
  <c r="F110"/>
  <c r="H109"/>
  <c r="F108"/>
  <c r="F106"/>
  <c r="F104"/>
  <c r="H103"/>
  <c r="F102"/>
  <c r="H101"/>
  <c r="F100"/>
  <c r="F98"/>
  <c r="F96"/>
  <c r="H95"/>
  <c r="F94"/>
  <c r="H93"/>
  <c r="F92"/>
  <c r="F90"/>
  <c r="F88"/>
  <c r="H87"/>
  <c r="F86"/>
  <c r="H85"/>
  <c r="F84"/>
  <c r="F82"/>
  <c r="F80"/>
  <c r="H79"/>
  <c r="F78"/>
  <c r="H77"/>
  <c r="J76"/>
  <c r="F76"/>
  <c r="J74"/>
  <c r="F74"/>
  <c r="F72"/>
  <c r="H71"/>
  <c r="F70"/>
  <c r="H69"/>
  <c r="J68"/>
  <c r="F68"/>
  <c r="J66"/>
  <c r="F66"/>
  <c r="F64"/>
  <c r="H63"/>
  <c r="F62"/>
  <c r="H61"/>
  <c r="J60"/>
  <c r="F60"/>
  <c r="J58"/>
  <c r="F58"/>
  <c r="F56"/>
  <c r="H55"/>
  <c r="F54"/>
  <c r="H53"/>
  <c r="J52"/>
  <c r="F52"/>
  <c r="J50"/>
  <c r="F50"/>
  <c r="F48"/>
  <c r="H47"/>
  <c r="F46"/>
  <c r="H45"/>
  <c r="J44"/>
  <c r="F44"/>
  <c r="J42"/>
  <c r="F42"/>
  <c r="F40"/>
  <c r="F38"/>
  <c r="F36"/>
  <c r="F34"/>
  <c r="F32"/>
  <c r="F30"/>
  <c r="F28"/>
  <c r="F26"/>
  <c r="F24"/>
  <c r="F22"/>
  <c r="F20"/>
  <c r="F18"/>
  <c r="F16"/>
  <c r="F14"/>
  <c r="F12"/>
  <c r="F3"/>
  <c r="F237"/>
  <c r="E231"/>
  <c r="F229"/>
  <c r="F226"/>
  <c r="G224"/>
  <c r="E223"/>
  <c r="F216"/>
  <c r="G209"/>
  <c r="E205"/>
  <c r="F203"/>
  <c r="G202"/>
  <c r="F195"/>
  <c r="E188"/>
  <c r="F187"/>
  <c r="H184"/>
  <c r="F179"/>
  <c r="H176"/>
  <c r="H227"/>
  <c r="F224"/>
  <c r="F211"/>
  <c r="F209"/>
  <c r="G207"/>
  <c r="H198"/>
  <c r="F193"/>
  <c r="F177"/>
  <c r="F169"/>
  <c r="F163"/>
  <c r="H158"/>
  <c r="F157"/>
  <c r="H152"/>
  <c r="E149"/>
  <c r="G144"/>
  <c r="G143"/>
  <c r="I140"/>
  <c r="F137"/>
  <c r="G136"/>
  <c r="I133"/>
  <c r="F129"/>
  <c r="H126"/>
  <c r="F121"/>
  <c r="G119"/>
  <c r="H118"/>
  <c r="E115"/>
  <c r="F113"/>
  <c r="G112"/>
  <c r="G111"/>
  <c r="F105"/>
  <c r="G104"/>
  <c r="E98"/>
  <c r="F97"/>
  <c r="H94"/>
  <c r="E91"/>
  <c r="E90"/>
  <c r="F89"/>
  <c r="G87"/>
  <c r="H86"/>
  <c r="E83"/>
  <c r="F81"/>
  <c r="J75"/>
  <c r="F73"/>
  <c r="F65"/>
  <c r="H62"/>
  <c r="F57"/>
  <c r="H54"/>
  <c r="J51"/>
  <c r="E51"/>
  <c r="F49"/>
  <c r="J43"/>
  <c r="F41"/>
  <c r="F33"/>
  <c r="H30"/>
  <c r="F25"/>
  <c r="E19"/>
  <c r="F17"/>
  <c r="F8"/>
  <c r="F7"/>
  <c r="G238"/>
  <c r="F232"/>
  <c r="E217"/>
  <c r="G208"/>
  <c r="F201"/>
  <c r="E187"/>
  <c r="F185"/>
  <c r="F173"/>
  <c r="H168"/>
  <c r="H162"/>
  <c r="G154"/>
  <c r="F153"/>
  <c r="G148"/>
  <c r="F147"/>
  <c r="F141"/>
  <c r="G140"/>
  <c r="F133"/>
  <c r="H130"/>
  <c r="E126"/>
  <c r="F125"/>
  <c r="G123"/>
  <c r="H122"/>
  <c r="E119"/>
  <c r="F117"/>
  <c r="G116"/>
  <c r="G115"/>
  <c r="F109"/>
  <c r="G108"/>
  <c r="E102"/>
  <c r="F101"/>
  <c r="H98"/>
  <c r="E95"/>
  <c r="E94"/>
  <c r="F93"/>
  <c r="G91"/>
  <c r="H90"/>
  <c r="E87"/>
  <c r="F85"/>
  <c r="G84"/>
  <c r="G83"/>
  <c r="J79"/>
  <c r="F77"/>
  <c r="G76"/>
  <c r="F69"/>
  <c r="H66"/>
  <c r="E62"/>
  <c r="F61"/>
  <c r="H58"/>
  <c r="J55"/>
  <c r="F6"/>
  <c r="F11"/>
  <c r="G13"/>
  <c r="E23"/>
  <c r="F31"/>
  <c r="F37"/>
  <c r="G38"/>
  <c r="F43"/>
  <c r="J47"/>
  <c r="H52"/>
  <c r="F59"/>
  <c r="H64"/>
  <c r="G73"/>
  <c r="F75"/>
  <c r="H80"/>
  <c r="F91"/>
  <c r="E93"/>
  <c r="E100"/>
  <c r="F107"/>
  <c r="E109"/>
  <c r="G114"/>
  <c r="E116"/>
  <c r="G121"/>
  <c r="F123"/>
  <c r="H128"/>
  <c r="G130"/>
  <c r="G137"/>
  <c r="F139"/>
  <c r="H144"/>
  <c r="F149"/>
  <c r="F161"/>
  <c r="G163"/>
  <c r="H170"/>
  <c r="H186"/>
  <c r="F197"/>
  <c r="H216"/>
  <c r="B60" i="20"/>
  <c r="BN60" i="18" s="1"/>
  <c r="B56" i="20"/>
  <c r="BN56" i="18" s="1"/>
  <c r="B52" i="20"/>
  <c r="BN52" i="18" s="1"/>
  <c r="B48" i="20"/>
  <c r="BN48" i="18" s="1"/>
  <c r="B43" i="20"/>
  <c r="BN43" i="18" s="1"/>
  <c r="B38" i="20"/>
  <c r="BN38" i="18" s="1"/>
  <c r="B33" i="20"/>
  <c r="BN33" i="18" s="1"/>
  <c r="B26" i="20"/>
  <c r="BN26" i="18" s="1"/>
  <c r="B18" i="20"/>
  <c r="BN18" i="18" s="1"/>
  <c r="B10" i="20"/>
  <c r="BN10" i="18" s="1"/>
  <c r="D2" i="20"/>
  <c r="BP2" i="18" s="1"/>
  <c r="D10" i="20"/>
  <c r="BP10" i="18" s="1"/>
  <c r="D18" i="20"/>
  <c r="BP18" i="18" s="1"/>
  <c r="D26" i="20"/>
  <c r="BP26" i="18" s="1"/>
  <c r="D34" i="20"/>
  <c r="BP34" i="18" s="1"/>
  <c r="D42" i="20"/>
  <c r="BP42" i="18" s="1"/>
  <c r="D50" i="20"/>
  <c r="BP50" i="18" s="1"/>
  <c r="D58" i="20"/>
  <c r="BP58" i="18" s="1"/>
  <c r="E6" i="20"/>
  <c r="BQ6" i="18" s="1"/>
  <c r="E14" i="20"/>
  <c r="BQ14" i="18" s="1"/>
  <c r="E22" i="20"/>
  <c r="BQ22" i="18" s="1"/>
  <c r="E30" i="20"/>
  <c r="BQ30" i="18" s="1"/>
  <c r="E38" i="20"/>
  <c r="BQ38" i="18" s="1"/>
  <c r="E46" i="20"/>
  <c r="BQ46" i="18" s="1"/>
  <c r="E54" i="20"/>
  <c r="BQ54" i="18" s="1"/>
  <c r="F2" i="20"/>
  <c r="BR2" i="18" s="1"/>
  <c r="F10" i="20"/>
  <c r="BR10" i="18" s="1"/>
  <c r="F18" i="20"/>
  <c r="BR18" i="18" s="1"/>
  <c r="F26" i="20"/>
  <c r="BR26" i="18" s="1"/>
  <c r="F34" i="20"/>
  <c r="BR34" i="18" s="1"/>
  <c r="F42" i="20"/>
  <c r="BR42" i="18" s="1"/>
  <c r="F50" i="20"/>
  <c r="BR50" i="18" s="1"/>
  <c r="F58" i="20"/>
  <c r="BR58" i="18" s="1"/>
  <c r="G6" i="20"/>
  <c r="BS6" i="18" s="1"/>
  <c r="G14" i="20"/>
  <c r="BS14" i="18" s="1"/>
  <c r="G22" i="20"/>
  <c r="BS22" i="18" s="1"/>
  <c r="G30" i="20"/>
  <c r="BS30" i="18" s="1"/>
  <c r="G38" i="20"/>
  <c r="BS38" i="18" s="1"/>
  <c r="G46" i="20"/>
  <c r="BS46" i="18" s="1"/>
  <c r="G54" i="20"/>
  <c r="BS54" i="18" s="1"/>
  <c r="B2" i="20"/>
  <c r="BN2" i="18" s="1"/>
  <c r="B58" i="20"/>
  <c r="BN58" i="18" s="1"/>
  <c r="B54" i="20"/>
  <c r="BN54" i="18" s="1"/>
  <c r="B50" i="20"/>
  <c r="BN50" i="18" s="1"/>
  <c r="B46" i="20"/>
  <c r="BN46" i="18" s="1"/>
  <c r="B41" i="20"/>
  <c r="BN41" i="18" s="1"/>
  <c r="B35" i="20"/>
  <c r="BN35" i="18" s="1"/>
  <c r="B30" i="20"/>
  <c r="BN30" i="18" s="1"/>
  <c r="B22" i="20"/>
  <c r="BN22" i="18" s="1"/>
  <c r="B14" i="20"/>
  <c r="BN14" i="18" s="1"/>
  <c r="B6" i="20"/>
  <c r="BN6" i="18" s="1"/>
  <c r="D6" i="20"/>
  <c r="BP6" i="18" s="1"/>
  <c r="D14" i="20"/>
  <c r="BP14" i="18" s="1"/>
  <c r="D22" i="20"/>
  <c r="BP22" i="18" s="1"/>
  <c r="D30" i="20"/>
  <c r="BP30" i="18" s="1"/>
  <c r="D38" i="20"/>
  <c r="BP38" i="18" s="1"/>
  <c r="D46" i="20"/>
  <c r="BP46" i="18" s="1"/>
  <c r="D54" i="20"/>
  <c r="BP54" i="18" s="1"/>
  <c r="E2" i="20"/>
  <c r="BQ2" i="18" s="1"/>
  <c r="E10" i="20"/>
  <c r="BQ10" i="18" s="1"/>
  <c r="E18" i="20"/>
  <c r="BQ18" i="18" s="1"/>
  <c r="E26" i="20"/>
  <c r="BQ26" i="18" s="1"/>
  <c r="E34" i="20"/>
  <c r="BQ34" i="18" s="1"/>
  <c r="E42" i="20"/>
  <c r="BQ42" i="18" s="1"/>
  <c r="E50" i="20"/>
  <c r="BQ50" i="18" s="1"/>
  <c r="E58" i="20"/>
  <c r="BQ58" i="18" s="1"/>
  <c r="F6" i="20"/>
  <c r="BR6" i="18" s="1"/>
  <c r="F14" i="20"/>
  <c r="BR14" i="18" s="1"/>
  <c r="F22" i="20"/>
  <c r="BR22" i="18" s="1"/>
  <c r="F30" i="20"/>
  <c r="BR30" i="18" s="1"/>
  <c r="F38" i="20"/>
  <c r="BR38" i="18" s="1"/>
  <c r="F46" i="20"/>
  <c r="BR46" i="18" s="1"/>
  <c r="F54" i="20"/>
  <c r="BR54" i="18" s="1"/>
  <c r="G2" i="20"/>
  <c r="BS2" i="18" s="1"/>
  <c r="G10" i="20"/>
  <c r="BS10" i="18" s="1"/>
  <c r="G18" i="20"/>
  <c r="BS18" i="18" s="1"/>
  <c r="G26" i="20"/>
  <c r="BS26" i="18" s="1"/>
  <c r="G34" i="20"/>
  <c r="BS34" i="18" s="1"/>
  <c r="G42" i="20"/>
  <c r="BS42" i="18" s="1"/>
  <c r="G50" i="20"/>
  <c r="BS50" i="18" s="1"/>
  <c r="G61" i="20"/>
  <c r="BS61" i="18" s="1"/>
  <c r="G57" i="20"/>
  <c r="BS57" i="18" s="1"/>
  <c r="G53" i="20"/>
  <c r="BS53" i="18" s="1"/>
  <c r="G49" i="20"/>
  <c r="BS49" i="18" s="1"/>
  <c r="G45" i="20"/>
  <c r="BS45" i="18" s="1"/>
  <c r="G41" i="20"/>
  <c r="BS41" i="18" s="1"/>
  <c r="G37" i="20"/>
  <c r="BS37" i="18" s="1"/>
  <c r="G33" i="20"/>
  <c r="BS33" i="18" s="1"/>
  <c r="G29" i="20"/>
  <c r="BS29" i="18" s="1"/>
  <c r="G25" i="20"/>
  <c r="BS25" i="18" s="1"/>
  <c r="G21" i="20"/>
  <c r="BS21" i="18" s="1"/>
  <c r="G17" i="20"/>
  <c r="BS17" i="18" s="1"/>
  <c r="G13" i="20"/>
  <c r="BS13" i="18" s="1"/>
  <c r="G9" i="20"/>
  <c r="BS9" i="18" s="1"/>
  <c r="G5" i="20"/>
  <c r="BS5" i="18" s="1"/>
  <c r="F61" i="20"/>
  <c r="BR61" i="18" s="1"/>
  <c r="F57" i="20"/>
  <c r="BR57" i="18" s="1"/>
  <c r="F53" i="20"/>
  <c r="BR53" i="18" s="1"/>
  <c r="F49" i="20"/>
  <c r="BR49" i="18" s="1"/>
  <c r="F45" i="20"/>
  <c r="BR45" i="18" s="1"/>
  <c r="F41" i="20"/>
  <c r="BR41" i="18" s="1"/>
  <c r="F37" i="20"/>
  <c r="BR37" i="18" s="1"/>
  <c r="F33" i="20"/>
  <c r="BR33" i="18" s="1"/>
  <c r="F29" i="20"/>
  <c r="BR29" i="18" s="1"/>
  <c r="F25" i="20"/>
  <c r="BR25" i="18" s="1"/>
  <c r="F21" i="20"/>
  <c r="BR21" i="18" s="1"/>
  <c r="F17" i="20"/>
  <c r="BR17" i="18" s="1"/>
  <c r="F13" i="20"/>
  <c r="BR13" i="18" s="1"/>
  <c r="F9" i="20"/>
  <c r="BR9" i="18" s="1"/>
  <c r="F5" i="20"/>
  <c r="BR5" i="18" s="1"/>
  <c r="E61" i="20"/>
  <c r="BQ61" i="18" s="1"/>
  <c r="E57" i="20"/>
  <c r="BQ57" i="18" s="1"/>
  <c r="E53" i="20"/>
  <c r="BQ53" i="18" s="1"/>
  <c r="E49" i="20"/>
  <c r="BQ49" i="18" s="1"/>
  <c r="E45" i="20"/>
  <c r="BQ45" i="18" s="1"/>
  <c r="E41" i="20"/>
  <c r="BQ41" i="18" s="1"/>
  <c r="E37" i="20"/>
  <c r="BQ37" i="18" s="1"/>
  <c r="E33" i="20"/>
  <c r="BQ33" i="18" s="1"/>
  <c r="E29" i="20"/>
  <c r="BQ29" i="18" s="1"/>
  <c r="E25" i="20"/>
  <c r="BQ25" i="18" s="1"/>
  <c r="E21" i="20"/>
  <c r="BQ21" i="18" s="1"/>
  <c r="E17" i="20"/>
  <c r="BQ17" i="18" s="1"/>
  <c r="E13" i="20"/>
  <c r="BQ13" i="18" s="1"/>
  <c r="E9" i="20"/>
  <c r="BQ9" i="18" s="1"/>
  <c r="E5" i="20"/>
  <c r="BQ5" i="18" s="1"/>
  <c r="D61" i="20"/>
  <c r="BP61" i="18" s="1"/>
  <c r="D57" i="20"/>
  <c r="BP57" i="18" s="1"/>
  <c r="D53" i="20"/>
  <c r="BP53" i="18" s="1"/>
  <c r="D49" i="20"/>
  <c r="BP49" i="18" s="1"/>
  <c r="D45" i="20"/>
  <c r="BP45" i="18" s="1"/>
  <c r="D41" i="20"/>
  <c r="BP41" i="18" s="1"/>
  <c r="D37" i="20"/>
  <c r="BP37" i="18" s="1"/>
  <c r="D33" i="20"/>
  <c r="BP33" i="18" s="1"/>
  <c r="D29" i="20"/>
  <c r="BP29" i="18" s="1"/>
  <c r="D25" i="20"/>
  <c r="BP25" i="18" s="1"/>
  <c r="D21" i="20"/>
  <c r="BP21" i="18" s="1"/>
  <c r="D17" i="20"/>
  <c r="BP17" i="18" s="1"/>
  <c r="D13" i="20"/>
  <c r="BP13" i="18" s="1"/>
  <c r="D9" i="20"/>
  <c r="BP9" i="18" s="1"/>
  <c r="D5" i="20"/>
  <c r="BP5" i="18" s="1"/>
  <c r="B3" i="20"/>
  <c r="BN3" i="18" s="1"/>
  <c r="B7" i="20"/>
  <c r="BN7" i="18" s="1"/>
  <c r="B11" i="20"/>
  <c r="BN11" i="18" s="1"/>
  <c r="B15" i="20"/>
  <c r="BN15" i="18" s="1"/>
  <c r="B19" i="20"/>
  <c r="BN19" i="18" s="1"/>
  <c r="B23" i="20"/>
  <c r="BN23" i="18" s="1"/>
  <c r="B27" i="20"/>
  <c r="BN27" i="18" s="1"/>
  <c r="G60" i="20"/>
  <c r="BS60" i="18" s="1"/>
  <c r="G56" i="20"/>
  <c r="BS56" i="18" s="1"/>
  <c r="G52" i="20"/>
  <c r="BS52" i="18" s="1"/>
  <c r="G48" i="20"/>
  <c r="BS48" i="18" s="1"/>
  <c r="G44" i="20"/>
  <c r="BS44" i="18" s="1"/>
  <c r="G40" i="20"/>
  <c r="BS40" i="18" s="1"/>
  <c r="G36" i="20"/>
  <c r="BS36" i="18" s="1"/>
  <c r="G32" i="20"/>
  <c r="BS32" i="18" s="1"/>
  <c r="G28" i="20"/>
  <c r="BS28" i="18" s="1"/>
  <c r="G24" i="20"/>
  <c r="BS24" i="18" s="1"/>
  <c r="G20" i="20"/>
  <c r="BS20" i="18" s="1"/>
  <c r="G16" i="20"/>
  <c r="BS16" i="18" s="1"/>
  <c r="G12" i="20"/>
  <c r="BS12" i="18" s="1"/>
  <c r="G8" i="20"/>
  <c r="BS8" i="18" s="1"/>
  <c r="G4" i="20"/>
  <c r="BS4" i="18" s="1"/>
  <c r="F60" i="20"/>
  <c r="BR60" i="18" s="1"/>
  <c r="F56" i="20"/>
  <c r="BR56" i="18" s="1"/>
  <c r="F52" i="20"/>
  <c r="BR52" i="18" s="1"/>
  <c r="F48" i="20"/>
  <c r="BR48" i="18" s="1"/>
  <c r="F44" i="20"/>
  <c r="BR44" i="18" s="1"/>
  <c r="F40" i="20"/>
  <c r="BR40" i="18" s="1"/>
  <c r="F36" i="20"/>
  <c r="BR36" i="18" s="1"/>
  <c r="F32" i="20"/>
  <c r="BR32" i="18" s="1"/>
  <c r="F28" i="20"/>
  <c r="BR28" i="18" s="1"/>
  <c r="F24" i="20"/>
  <c r="BR24" i="18" s="1"/>
  <c r="F20" i="20"/>
  <c r="BR20" i="18" s="1"/>
  <c r="F16" i="20"/>
  <c r="BR16" i="18" s="1"/>
  <c r="F12" i="20"/>
  <c r="BR12" i="18" s="1"/>
  <c r="F8" i="20"/>
  <c r="BR8" i="18" s="1"/>
  <c r="F4" i="20"/>
  <c r="BR4" i="18" s="1"/>
  <c r="E60" i="20"/>
  <c r="BQ60" i="18" s="1"/>
  <c r="E56" i="20"/>
  <c r="BQ56" i="18" s="1"/>
  <c r="E52" i="20"/>
  <c r="BQ52" i="18" s="1"/>
  <c r="E48" i="20"/>
  <c r="BQ48" i="18" s="1"/>
  <c r="E44" i="20"/>
  <c r="BQ44" i="18" s="1"/>
  <c r="E40" i="20"/>
  <c r="BQ40" i="18" s="1"/>
  <c r="E36" i="20"/>
  <c r="BQ36" i="18" s="1"/>
  <c r="E32" i="20"/>
  <c r="BQ32" i="18" s="1"/>
  <c r="E28" i="20"/>
  <c r="BQ28" i="18" s="1"/>
  <c r="E24" i="20"/>
  <c r="BQ24" i="18" s="1"/>
  <c r="E20" i="20"/>
  <c r="BQ20" i="18" s="1"/>
  <c r="E16" i="20"/>
  <c r="BQ16" i="18" s="1"/>
  <c r="E12" i="20"/>
  <c r="BQ12" i="18" s="1"/>
  <c r="E8" i="20"/>
  <c r="BQ8" i="18" s="1"/>
  <c r="E4" i="20"/>
  <c r="BQ4" i="18" s="1"/>
  <c r="D60" i="20"/>
  <c r="BP60" i="18" s="1"/>
  <c r="D56" i="20"/>
  <c r="BP56" i="18" s="1"/>
  <c r="D52" i="20"/>
  <c r="BP52" i="18" s="1"/>
  <c r="D48" i="20"/>
  <c r="BP48" i="18" s="1"/>
  <c r="D44" i="20"/>
  <c r="BP44" i="18" s="1"/>
  <c r="D40" i="20"/>
  <c r="BP40" i="18" s="1"/>
  <c r="D36" i="20"/>
  <c r="BP36" i="18" s="1"/>
  <c r="D32" i="20"/>
  <c r="BP32" i="18" s="1"/>
  <c r="D28" i="20"/>
  <c r="BP28" i="18" s="1"/>
  <c r="D24" i="20"/>
  <c r="BP24" i="18" s="1"/>
  <c r="D20" i="20"/>
  <c r="BP20" i="18" s="1"/>
  <c r="D16" i="20"/>
  <c r="BP16" i="18" s="1"/>
  <c r="D12" i="20"/>
  <c r="BP12" i="18" s="1"/>
  <c r="D8" i="20"/>
  <c r="BP8" i="18" s="1"/>
  <c r="D4" i="20"/>
  <c r="BP4" i="18" s="1"/>
  <c r="B4" i="20"/>
  <c r="BN4" i="18" s="1"/>
  <c r="B8" i="20"/>
  <c r="BN8" i="18" s="1"/>
  <c r="B12" i="20"/>
  <c r="BN12" i="18" s="1"/>
  <c r="B16" i="20"/>
  <c r="BN16" i="18" s="1"/>
  <c r="B20" i="20"/>
  <c r="BN20" i="18" s="1"/>
  <c r="B24" i="20"/>
  <c r="BN24" i="18" s="1"/>
  <c r="B28" i="20"/>
  <c r="BN28" i="18" s="1"/>
  <c r="B32" i="20"/>
  <c r="BN32" i="18" s="1"/>
  <c r="B36" i="20"/>
  <c r="BN36" i="18" s="1"/>
  <c r="B40" i="20"/>
  <c r="BN40" i="18" s="1"/>
  <c r="B44" i="20"/>
  <c r="BN44" i="18" s="1"/>
  <c r="B61" i="20"/>
  <c r="BN61" i="18" s="1"/>
  <c r="B57" i="20"/>
  <c r="BN57" i="18" s="1"/>
  <c r="B53" i="20"/>
  <c r="BN53" i="18" s="1"/>
  <c r="B49" i="20"/>
  <c r="BN49" i="18" s="1"/>
  <c r="B45" i="20"/>
  <c r="BN45" i="18" s="1"/>
  <c r="B39" i="20"/>
  <c r="BN39" i="18" s="1"/>
  <c r="B34" i="20"/>
  <c r="BN34" i="18" s="1"/>
  <c r="B29" i="20"/>
  <c r="BN29" i="18" s="1"/>
  <c r="B21" i="20"/>
  <c r="BN21" i="18" s="1"/>
  <c r="B13" i="20"/>
  <c r="BN13" i="18" s="1"/>
  <c r="B5" i="20"/>
  <c r="BN5" i="18" s="1"/>
  <c r="D7" i="20"/>
  <c r="BP7" i="18" s="1"/>
  <c r="D15" i="20"/>
  <c r="BP15" i="18" s="1"/>
  <c r="D23" i="20"/>
  <c r="BP23" i="18" s="1"/>
  <c r="D31" i="20"/>
  <c r="BP31" i="18" s="1"/>
  <c r="D39" i="20"/>
  <c r="BP39" i="18" s="1"/>
  <c r="D47" i="20"/>
  <c r="BP47" i="18" s="1"/>
  <c r="D55" i="20"/>
  <c r="BP55" i="18" s="1"/>
  <c r="E3" i="20"/>
  <c r="BQ3" i="18" s="1"/>
  <c r="E11" i="20"/>
  <c r="BQ11" i="18" s="1"/>
  <c r="E19" i="20"/>
  <c r="BQ19" i="18" s="1"/>
  <c r="E27" i="20"/>
  <c r="BQ27" i="18" s="1"/>
  <c r="E35" i="20"/>
  <c r="BQ35" i="18" s="1"/>
  <c r="E43" i="20"/>
  <c r="BQ43" i="18" s="1"/>
  <c r="E51" i="20"/>
  <c r="BQ51" i="18" s="1"/>
  <c r="E59" i="20"/>
  <c r="BQ59" i="18" s="1"/>
  <c r="F7" i="20"/>
  <c r="BR7" i="18" s="1"/>
  <c r="F15" i="20"/>
  <c r="BR15" i="18" s="1"/>
  <c r="F23" i="20"/>
  <c r="BR23" i="18" s="1"/>
  <c r="F31" i="20"/>
  <c r="BR31" i="18" s="1"/>
  <c r="F39" i="20"/>
  <c r="BR39" i="18" s="1"/>
  <c r="F47" i="20"/>
  <c r="BR47" i="18" s="1"/>
  <c r="F55" i="20"/>
  <c r="BR55" i="18" s="1"/>
  <c r="G3" i="20"/>
  <c r="BS3" i="18" s="1"/>
  <c r="G11" i="20"/>
  <c r="BS11" i="18" s="1"/>
  <c r="G19" i="20"/>
  <c r="BS19" i="18" s="1"/>
  <c r="G27" i="20"/>
  <c r="BS27" i="18" s="1"/>
  <c r="G35" i="20"/>
  <c r="BS35" i="18" s="1"/>
  <c r="G43" i="20"/>
  <c r="BS43" i="18" s="1"/>
  <c r="G51" i="20"/>
  <c r="BS51" i="18" s="1"/>
  <c r="G59" i="20"/>
  <c r="BS59" i="18" s="1"/>
  <c r="M58"/>
  <c r="I58"/>
  <c r="M54"/>
  <c r="I54"/>
  <c r="M50"/>
  <c r="I50"/>
  <c r="M46"/>
  <c r="I46"/>
  <c r="M42"/>
  <c r="I42"/>
  <c r="M38"/>
  <c r="I38"/>
  <c r="M34"/>
  <c r="I34"/>
  <c r="M30"/>
  <c r="I30"/>
  <c r="M26"/>
  <c r="I26"/>
  <c r="M22"/>
  <c r="I22"/>
  <c r="M18"/>
  <c r="I18"/>
  <c r="AB7" i="22"/>
  <c r="AD7" s="1"/>
  <c r="AE7" s="1"/>
  <c r="AF7" s="1"/>
  <c r="AG7" s="1"/>
  <c r="Z8"/>
  <c r="N38" i="11"/>
  <c r="Z14" i="22"/>
  <c r="AD14"/>
  <c r="X14"/>
  <c r="AA14"/>
  <c r="AE14"/>
  <c r="AB14"/>
  <c r="AF14"/>
  <c r="AF17" s="1"/>
  <c r="Y14"/>
  <c r="Y17" s="1"/>
  <c r="AC14"/>
  <c r="AG14"/>
  <c r="E44"/>
  <c r="E12"/>
  <c r="E52"/>
  <c r="D33"/>
  <c r="E5"/>
  <c r="E20"/>
  <c r="E60"/>
  <c r="K54" i="18"/>
  <c r="O50"/>
  <c r="K22"/>
  <c r="O18"/>
  <c r="O54"/>
  <c r="K50"/>
  <c r="O46"/>
  <c r="K46"/>
  <c r="O42"/>
  <c r="K42"/>
  <c r="O38"/>
  <c r="K38"/>
  <c r="O34"/>
  <c r="K34"/>
  <c r="O30"/>
  <c r="K30"/>
  <c r="O26"/>
  <c r="K26"/>
  <c r="O22"/>
  <c r="K18"/>
  <c r="L60"/>
  <c r="H60"/>
  <c r="L56"/>
  <c r="H56"/>
  <c r="L52"/>
  <c r="H52"/>
  <c r="L48"/>
  <c r="H48"/>
  <c r="L44"/>
  <c r="H44"/>
  <c r="L40"/>
  <c r="H40"/>
  <c r="L36"/>
  <c r="H36"/>
  <c r="O13"/>
  <c r="K13"/>
  <c r="O9"/>
  <c r="K9"/>
  <c r="O5"/>
  <c r="K5"/>
  <c r="N57"/>
  <c r="J57"/>
  <c r="U6" i="22"/>
  <c r="U7"/>
  <c r="U8"/>
  <c r="U5"/>
  <c r="B3"/>
  <c r="D10"/>
  <c r="B18"/>
  <c r="D29"/>
  <c r="D42"/>
  <c r="D50"/>
  <c r="D58"/>
  <c r="G54"/>
  <c r="E6"/>
  <c r="D14"/>
  <c r="E21"/>
  <c r="D38"/>
  <c r="D46"/>
  <c r="D54"/>
  <c r="E2"/>
  <c r="E8"/>
  <c r="E16"/>
  <c r="D25"/>
  <c r="E40"/>
  <c r="E48"/>
  <c r="E56"/>
  <c r="AB17"/>
  <c r="G31"/>
  <c r="G46"/>
  <c r="G58"/>
  <c r="G42"/>
  <c r="G27"/>
  <c r="G61"/>
  <c r="G50"/>
  <c r="G4"/>
  <c r="G19"/>
  <c r="G23"/>
  <c r="G34"/>
  <c r="G38"/>
  <c r="D2"/>
  <c r="D3"/>
  <c r="B42"/>
  <c r="G10"/>
  <c r="G14"/>
  <c r="D18"/>
  <c r="B22"/>
  <c r="E25"/>
  <c r="E29"/>
  <c r="E33"/>
  <c r="D37"/>
  <c r="G3"/>
  <c r="D9"/>
  <c r="D13"/>
  <c r="D17"/>
  <c r="G18"/>
  <c r="D22"/>
  <c r="E24"/>
  <c r="D26"/>
  <c r="E28"/>
  <c r="D30"/>
  <c r="E32"/>
  <c r="B34"/>
  <c r="G35"/>
  <c r="E37"/>
  <c r="D41"/>
  <c r="D45"/>
  <c r="D49"/>
  <c r="D53"/>
  <c r="D57"/>
  <c r="D61"/>
  <c r="D6"/>
  <c r="G7"/>
  <c r="E9"/>
  <c r="G11"/>
  <c r="E13"/>
  <c r="G15"/>
  <c r="E17"/>
  <c r="D21"/>
  <c r="G22"/>
  <c r="G26"/>
  <c r="G30"/>
  <c r="D34"/>
  <c r="E36"/>
  <c r="B38"/>
  <c r="G39"/>
  <c r="E41"/>
  <c r="G43"/>
  <c r="E45"/>
  <c r="G47"/>
  <c r="E49"/>
  <c r="G51"/>
  <c r="E53"/>
  <c r="G55"/>
  <c r="E57"/>
  <c r="G59"/>
  <c r="E61"/>
  <c r="B10"/>
  <c r="B26"/>
  <c r="B59"/>
  <c r="B55"/>
  <c r="B51"/>
  <c r="B47"/>
  <c r="B39"/>
  <c r="B23"/>
  <c r="B15"/>
  <c r="B7"/>
  <c r="B58"/>
  <c r="B43"/>
  <c r="B35"/>
  <c r="B31"/>
  <c r="B27"/>
  <c r="B19"/>
  <c r="B11"/>
  <c r="B4"/>
  <c r="B54"/>
  <c r="B50"/>
  <c r="B14"/>
  <c r="B30"/>
  <c r="B46"/>
  <c r="B2"/>
  <c r="G2"/>
  <c r="E3"/>
  <c r="D4"/>
  <c r="B5"/>
  <c r="G5"/>
  <c r="D7"/>
  <c r="B8"/>
  <c r="G8"/>
  <c r="E10"/>
  <c r="D11"/>
  <c r="B12"/>
  <c r="G12"/>
  <c r="E14"/>
  <c r="D15"/>
  <c r="B16"/>
  <c r="G16"/>
  <c r="E18"/>
  <c r="D19"/>
  <c r="B20"/>
  <c r="G20"/>
  <c r="E22"/>
  <c r="D23"/>
  <c r="B24"/>
  <c r="G24"/>
  <c r="E26"/>
  <c r="D27"/>
  <c r="B28"/>
  <c r="G28"/>
  <c r="E30"/>
  <c r="D31"/>
  <c r="B32"/>
  <c r="G32"/>
  <c r="E34"/>
  <c r="D35"/>
  <c r="B36"/>
  <c r="G36"/>
  <c r="E38"/>
  <c r="D39"/>
  <c r="B40"/>
  <c r="G40"/>
  <c r="E42"/>
  <c r="D43"/>
  <c r="B44"/>
  <c r="G44"/>
  <c r="E46"/>
  <c r="D47"/>
  <c r="B48"/>
  <c r="G48"/>
  <c r="E50"/>
  <c r="D51"/>
  <c r="B52"/>
  <c r="G52"/>
  <c r="E54"/>
  <c r="D55"/>
  <c r="B56"/>
  <c r="G56"/>
  <c r="E58"/>
  <c r="D59"/>
  <c r="B60"/>
  <c r="G60"/>
  <c r="E4"/>
  <c r="D5"/>
  <c r="B6"/>
  <c r="G6"/>
  <c r="E7"/>
  <c r="D8"/>
  <c r="B9"/>
  <c r="G9"/>
  <c r="E11"/>
  <c r="D12"/>
  <c r="B13"/>
  <c r="G13"/>
  <c r="E15"/>
  <c r="D16"/>
  <c r="B17"/>
  <c r="G17"/>
  <c r="E19"/>
  <c r="D20"/>
  <c r="B21"/>
  <c r="G21"/>
  <c r="E23"/>
  <c r="D24"/>
  <c r="B25"/>
  <c r="G25"/>
  <c r="E27"/>
  <c r="D28"/>
  <c r="B29"/>
  <c r="G29"/>
  <c r="E31"/>
  <c r="D32"/>
  <c r="B33"/>
  <c r="G33"/>
  <c r="E35"/>
  <c r="D36"/>
  <c r="B37"/>
  <c r="G37"/>
  <c r="E39"/>
  <c r="D40"/>
  <c r="B41"/>
  <c r="G41"/>
  <c r="E43"/>
  <c r="D44"/>
  <c r="B45"/>
  <c r="G45"/>
  <c r="E47"/>
  <c r="D48"/>
  <c r="B49"/>
  <c r="G49"/>
  <c r="E51"/>
  <c r="D52"/>
  <c r="B53"/>
  <c r="G53"/>
  <c r="E55"/>
  <c r="D56"/>
  <c r="B57"/>
  <c r="G57"/>
  <c r="E59"/>
  <c r="D60"/>
  <c r="B61"/>
  <c r="O61" i="18"/>
  <c r="K61"/>
  <c r="O60"/>
  <c r="K60"/>
  <c r="O56"/>
  <c r="K56"/>
  <c r="N53"/>
  <c r="J53"/>
  <c r="O52"/>
  <c r="K52"/>
  <c r="N49"/>
  <c r="J49"/>
  <c r="O48"/>
  <c r="K48"/>
  <c r="N45"/>
  <c r="J45"/>
  <c r="O44"/>
  <c r="K44"/>
  <c r="N41"/>
  <c r="J41"/>
  <c r="O40"/>
  <c r="K40"/>
  <c r="N37"/>
  <c r="J37"/>
  <c r="N33"/>
  <c r="J33"/>
  <c r="N29"/>
  <c r="J29"/>
  <c r="N25"/>
  <c r="J25"/>
  <c r="N21"/>
  <c r="J21"/>
  <c r="N17"/>
  <c r="J17"/>
  <c r="O36"/>
  <c r="K36"/>
  <c r="O32"/>
  <c r="K32"/>
  <c r="O28"/>
  <c r="K28"/>
  <c r="O24"/>
  <c r="K24"/>
  <c r="O20"/>
  <c r="K20"/>
  <c r="O16"/>
  <c r="K16"/>
  <c r="H59"/>
  <c r="H55"/>
  <c r="H51"/>
  <c r="L47"/>
  <c r="L58"/>
  <c r="H58"/>
  <c r="L59"/>
  <c r="L55"/>
  <c r="L51"/>
  <c r="H47"/>
  <c r="L61"/>
  <c r="H61"/>
  <c r="L57"/>
  <c r="H57"/>
  <c r="L53"/>
  <c r="H53"/>
  <c r="I61"/>
  <c r="M57"/>
  <c r="I60"/>
  <c r="N59"/>
  <c r="M56"/>
  <c r="N55"/>
  <c r="M52"/>
  <c r="J51"/>
  <c r="N47"/>
  <c r="J43"/>
  <c r="N39"/>
  <c r="M59"/>
  <c r="I59"/>
  <c r="N58"/>
  <c r="J58"/>
  <c r="M55"/>
  <c r="I55"/>
  <c r="N54"/>
  <c r="J54"/>
  <c r="M51"/>
  <c r="I51"/>
  <c r="M47"/>
  <c r="I47"/>
  <c r="M43"/>
  <c r="I43"/>
  <c r="M61"/>
  <c r="M60"/>
  <c r="J59"/>
  <c r="I56"/>
  <c r="J55"/>
  <c r="I52"/>
  <c r="N51"/>
  <c r="J47"/>
  <c r="N43"/>
  <c r="J39"/>
  <c r="N35"/>
  <c r="J35"/>
  <c r="N31"/>
  <c r="J31"/>
  <c r="N27"/>
  <c r="J27"/>
  <c r="N23"/>
  <c r="J23"/>
  <c r="N19"/>
  <c r="J19"/>
  <c r="M15"/>
  <c r="I11"/>
  <c r="I7"/>
  <c r="I3"/>
  <c r="I15"/>
  <c r="M11"/>
  <c r="M7"/>
  <c r="M3"/>
  <c r="M13"/>
  <c r="I13"/>
  <c r="M9"/>
  <c r="I9"/>
  <c r="M5"/>
  <c r="I5"/>
  <c r="L7"/>
  <c r="L15"/>
  <c r="L11"/>
  <c r="H15"/>
  <c r="H11"/>
  <c r="H3"/>
  <c r="O15"/>
  <c r="K15"/>
  <c r="K11"/>
  <c r="O7"/>
  <c r="K7"/>
  <c r="O3"/>
  <c r="N15"/>
  <c r="J15"/>
  <c r="O14"/>
  <c r="K14"/>
  <c r="L13"/>
  <c r="H13"/>
  <c r="N11"/>
  <c r="J11"/>
  <c r="O10"/>
  <c r="K10"/>
  <c r="L9"/>
  <c r="H9"/>
  <c r="N7"/>
  <c r="J7"/>
  <c r="O6"/>
  <c r="K6"/>
  <c r="L5"/>
  <c r="H5"/>
  <c r="N3"/>
  <c r="J3"/>
  <c r="H7"/>
  <c r="L3"/>
  <c r="O11"/>
  <c r="K3"/>
  <c r="L49"/>
  <c r="H49"/>
  <c r="M48"/>
  <c r="I48"/>
  <c r="L45"/>
  <c r="H45"/>
  <c r="M44"/>
  <c r="I44"/>
  <c r="L41"/>
  <c r="H41"/>
  <c r="M40"/>
  <c r="I40"/>
  <c r="L37"/>
  <c r="H37"/>
  <c r="M36"/>
  <c r="I36"/>
  <c r="L33"/>
  <c r="H33"/>
  <c r="M32"/>
  <c r="I32"/>
  <c r="L29"/>
  <c r="H29"/>
  <c r="M28"/>
  <c r="I28"/>
  <c r="M24"/>
  <c r="I24"/>
  <c r="L43"/>
  <c r="H35"/>
  <c r="H31"/>
  <c r="H27"/>
  <c r="L23"/>
  <c r="H43"/>
  <c r="L39"/>
  <c r="H39"/>
  <c r="L35"/>
  <c r="L31"/>
  <c r="L27"/>
  <c r="H23"/>
  <c r="I57"/>
  <c r="L54"/>
  <c r="H54"/>
  <c r="M53"/>
  <c r="I53"/>
  <c r="L50"/>
  <c r="H50"/>
  <c r="M49"/>
  <c r="I49"/>
  <c r="L46"/>
  <c r="H46"/>
  <c r="M45"/>
  <c r="I45"/>
  <c r="L42"/>
  <c r="H42"/>
  <c r="L38"/>
  <c r="H38"/>
  <c r="L19"/>
  <c r="H19"/>
  <c r="L25"/>
  <c r="H25"/>
  <c r="L21"/>
  <c r="H21"/>
  <c r="M20"/>
  <c r="I20"/>
  <c r="L17"/>
  <c r="H17"/>
  <c r="M16"/>
  <c r="I16"/>
  <c r="I41"/>
  <c r="M41"/>
  <c r="M39"/>
  <c r="L14"/>
  <c r="H14"/>
  <c r="L12"/>
  <c r="H12"/>
  <c r="L10"/>
  <c r="H10"/>
  <c r="L8"/>
  <c r="H8"/>
  <c r="L6"/>
  <c r="H6"/>
  <c r="L4"/>
  <c r="H4"/>
  <c r="L34"/>
  <c r="H34"/>
  <c r="L32"/>
  <c r="H32"/>
  <c r="L30"/>
  <c r="H30"/>
  <c r="L28"/>
  <c r="H28"/>
  <c r="L26"/>
  <c r="H26"/>
  <c r="L24"/>
  <c r="H24"/>
  <c r="L22"/>
  <c r="H22"/>
  <c r="M14"/>
  <c r="I14"/>
  <c r="M12"/>
  <c r="I12"/>
  <c r="L20"/>
  <c r="H20"/>
  <c r="L18"/>
  <c r="H18"/>
  <c r="N52"/>
  <c r="J52"/>
  <c r="I39"/>
  <c r="M37"/>
  <c r="I37"/>
  <c r="M35"/>
  <c r="I35"/>
  <c r="M33"/>
  <c r="I33"/>
  <c r="M31"/>
  <c r="I31"/>
  <c r="M29"/>
  <c r="I29"/>
  <c r="M27"/>
  <c r="I27"/>
  <c r="M25"/>
  <c r="I25"/>
  <c r="M23"/>
  <c r="I23"/>
  <c r="M21"/>
  <c r="I21"/>
  <c r="M19"/>
  <c r="I19"/>
  <c r="M17"/>
  <c r="I17"/>
  <c r="L16"/>
  <c r="H16"/>
  <c r="O57"/>
  <c r="K57"/>
  <c r="O55"/>
  <c r="K55"/>
  <c r="O53"/>
  <c r="K53"/>
  <c r="O51"/>
  <c r="K51"/>
  <c r="O49"/>
  <c r="K49"/>
  <c r="O47"/>
  <c r="K47"/>
  <c r="O45"/>
  <c r="O37"/>
  <c r="K35"/>
  <c r="O33"/>
  <c r="K31"/>
  <c r="O29"/>
  <c r="K27"/>
  <c r="J50"/>
  <c r="N48"/>
  <c r="J44"/>
  <c r="J40"/>
  <c r="N38"/>
  <c r="N34"/>
  <c r="J34"/>
  <c r="N32"/>
  <c r="J32"/>
  <c r="N30"/>
  <c r="J30"/>
  <c r="N28"/>
  <c r="J28"/>
  <c r="N26"/>
  <c r="J26"/>
  <c r="N24"/>
  <c r="J24"/>
  <c r="N22"/>
  <c r="J22"/>
  <c r="N20"/>
  <c r="J20"/>
  <c r="N18"/>
  <c r="J18"/>
  <c r="N16"/>
  <c r="J16"/>
  <c r="N14"/>
  <c r="J14"/>
  <c r="N12"/>
  <c r="J12"/>
  <c r="N10"/>
  <c r="J10"/>
  <c r="N8"/>
  <c r="J8"/>
  <c r="N6"/>
  <c r="J6"/>
  <c r="N4"/>
  <c r="J4"/>
  <c r="N50"/>
  <c r="J48"/>
  <c r="N46"/>
  <c r="J46"/>
  <c r="N44"/>
  <c r="N42"/>
  <c r="J42"/>
  <c r="N40"/>
  <c r="J38"/>
  <c r="N36"/>
  <c r="J36"/>
  <c r="K45"/>
  <c r="O43"/>
  <c r="K43"/>
  <c r="O41"/>
  <c r="K41"/>
  <c r="O39"/>
  <c r="K39"/>
  <c r="K37"/>
  <c r="O35"/>
  <c r="K33"/>
  <c r="O31"/>
  <c r="K29"/>
  <c r="O27"/>
  <c r="O25"/>
  <c r="K25"/>
  <c r="O23"/>
  <c r="K23"/>
  <c r="O21"/>
  <c r="K21"/>
  <c r="O19"/>
  <c r="K19"/>
  <c r="O17"/>
  <c r="K17"/>
  <c r="M10"/>
  <c r="I10"/>
  <c r="M8"/>
  <c r="I8"/>
  <c r="M6"/>
  <c r="I6"/>
  <c r="M4"/>
  <c r="I4"/>
  <c r="FS165" i="16"/>
  <c r="FV125"/>
  <c r="FS130"/>
  <c r="FV90"/>
  <c r="FS132"/>
  <c r="FS151"/>
  <c r="FS159"/>
  <c r="FT51"/>
  <c r="FV11"/>
  <c r="FT12"/>
  <c r="FU40"/>
  <c r="FU72"/>
  <c r="FU112" s="1"/>
  <c r="FU152" s="1"/>
  <c r="FU192" s="1"/>
  <c r="FU232" s="1"/>
  <c r="FS163"/>
  <c r="FV123"/>
  <c r="FS128"/>
  <c r="FV88"/>
  <c r="FS173"/>
  <c r="FS134"/>
  <c r="FS175"/>
  <c r="FS136"/>
  <c r="FS144"/>
  <c r="FS185"/>
  <c r="FS153"/>
  <c r="FS200"/>
  <c r="FS161"/>
  <c r="FV83"/>
  <c r="FV87"/>
  <c r="FU22"/>
  <c r="FU54"/>
  <c r="FU94" s="1"/>
  <c r="FU134" s="1"/>
  <c r="FU174" s="1"/>
  <c r="FU214" s="1"/>
  <c r="FS122"/>
  <c r="FV82"/>
  <c r="FU18"/>
  <c r="FU50"/>
  <c r="FU90" s="1"/>
  <c r="FU130" s="1"/>
  <c r="FU170" s="1"/>
  <c r="FU210" s="1"/>
  <c r="FV10"/>
  <c r="FS126"/>
  <c r="FV86"/>
  <c r="FS169"/>
  <c r="FV129"/>
  <c r="FS177"/>
  <c r="FS138"/>
  <c r="FS179"/>
  <c r="FS146"/>
  <c r="FS187"/>
  <c r="FS155"/>
  <c r="FU36"/>
  <c r="FU68"/>
  <c r="FU108" s="1"/>
  <c r="FU148" s="1"/>
  <c r="FU188" s="1"/>
  <c r="FU228" s="1"/>
  <c r="FS171"/>
  <c r="FS142"/>
  <c r="FS183"/>
  <c r="FS124"/>
  <c r="FV84"/>
  <c r="FS167"/>
  <c r="FV127"/>
  <c r="FS140"/>
  <c r="FS181"/>
  <c r="FS148"/>
  <c r="FV108"/>
  <c r="FS149"/>
  <c r="FS157"/>
  <c r="FV85"/>
  <c r="FV89"/>
  <c r="FU60"/>
  <c r="FU100" s="1"/>
  <c r="FU140" s="1"/>
  <c r="FU180" s="1"/>
  <c r="FU220" s="1"/>
  <c r="FU64"/>
  <c r="FU104" s="1"/>
  <c r="FU144" s="1"/>
  <c r="FU184" s="1"/>
  <c r="FU224" s="1"/>
  <c r="FV42"/>
  <c r="FV44"/>
  <c r="FV46"/>
  <c r="FV48"/>
  <c r="FV50"/>
  <c r="FV60"/>
  <c r="FV64"/>
  <c r="FV68"/>
  <c r="FV72"/>
  <c r="FV112"/>
  <c r="FU19"/>
  <c r="FU21"/>
  <c r="FU23"/>
  <c r="FU25"/>
  <c r="FS190"/>
  <c r="FS192"/>
  <c r="FV152"/>
  <c r="FS194"/>
  <c r="FS196"/>
  <c r="FS238"/>
  <c r="C104" i="17"/>
  <c r="C144" s="1"/>
  <c r="C184" s="1"/>
  <c r="C224" s="1"/>
  <c r="C135"/>
  <c r="C175" s="1"/>
  <c r="C215" s="1"/>
  <c r="C72"/>
  <c r="C112" s="1"/>
  <c r="C152" s="1"/>
  <c r="C192" s="1"/>
  <c r="C232" s="1"/>
  <c r="C71"/>
  <c r="C111" s="1"/>
  <c r="C151" s="1"/>
  <c r="C191" s="1"/>
  <c r="C231" s="1"/>
  <c r="D35" i="15"/>
  <c r="D3"/>
  <c r="E31"/>
  <c r="B51"/>
  <c r="E179" i="17" s="1"/>
  <c r="D39" i="12"/>
  <c r="D51" s="1"/>
  <c r="C37"/>
  <c r="C49" s="1"/>
  <c r="B35"/>
  <c r="B47" s="1"/>
  <c r="D23" i="15"/>
  <c r="E18"/>
  <c r="AB18" s="1"/>
  <c r="D32" i="12"/>
  <c r="D44" s="1"/>
  <c r="B39"/>
  <c r="B51" s="1"/>
  <c r="B38"/>
  <c r="B50" s="1"/>
  <c r="B37"/>
  <c r="B49" s="1"/>
  <c r="F35"/>
  <c r="F47" s="1"/>
  <c r="F34"/>
  <c r="F46" s="1"/>
  <c r="E33"/>
  <c r="E45" s="1"/>
  <c r="D51" i="15"/>
  <c r="G192" i="17" s="1"/>
  <c r="D19" i="15"/>
  <c r="E47"/>
  <c r="E12"/>
  <c r="E32" i="12"/>
  <c r="E44" s="1"/>
  <c r="C38"/>
  <c r="C50" s="1"/>
  <c r="C36"/>
  <c r="C48" s="1"/>
  <c r="F33"/>
  <c r="F45" s="1"/>
  <c r="D55" i="15"/>
  <c r="E51"/>
  <c r="H195" i="17" s="1"/>
  <c r="F39" i="12"/>
  <c r="F51" s="1"/>
  <c r="F38"/>
  <c r="F50" s="1"/>
  <c r="F37"/>
  <c r="F49" s="1"/>
  <c r="E36"/>
  <c r="E48" s="1"/>
  <c r="E35"/>
  <c r="E47" s="1"/>
  <c r="E34"/>
  <c r="E46" s="1"/>
  <c r="D39" i="15"/>
  <c r="D7"/>
  <c r="E35"/>
  <c r="B5"/>
  <c r="B9"/>
  <c r="B13"/>
  <c r="B17"/>
  <c r="B21"/>
  <c r="E66" i="17" s="1"/>
  <c r="B25" i="15"/>
  <c r="B29"/>
  <c r="B33"/>
  <c r="B37"/>
  <c r="B41"/>
  <c r="E122" i="17" s="1"/>
  <c r="B45" i="15"/>
  <c r="B49"/>
  <c r="B53"/>
  <c r="B57"/>
  <c r="B61"/>
  <c r="E234" i="17" s="1"/>
  <c r="E5" i="15"/>
  <c r="E9"/>
  <c r="E13"/>
  <c r="AJ13" s="1"/>
  <c r="E17"/>
  <c r="E21"/>
  <c r="B6"/>
  <c r="B11"/>
  <c r="E26" i="17" s="1"/>
  <c r="B16" i="15"/>
  <c r="B22"/>
  <c r="B27"/>
  <c r="B32"/>
  <c r="B38"/>
  <c r="B43"/>
  <c r="B48"/>
  <c r="B54"/>
  <c r="B59"/>
  <c r="E4"/>
  <c r="E10"/>
  <c r="E15"/>
  <c r="E20"/>
  <c r="E25"/>
  <c r="E29"/>
  <c r="E33"/>
  <c r="E37"/>
  <c r="AB37" s="1"/>
  <c r="E41"/>
  <c r="E45"/>
  <c r="E49"/>
  <c r="E53"/>
  <c r="AB53" s="1"/>
  <c r="E57"/>
  <c r="E61"/>
  <c r="H206" i="17" s="1"/>
  <c r="D5" i="15"/>
  <c r="D9"/>
  <c r="D13"/>
  <c r="D17"/>
  <c r="D21"/>
  <c r="G79" i="17" s="1"/>
  <c r="D25" i="15"/>
  <c r="AI25" s="1"/>
  <c r="D29"/>
  <c r="D33"/>
  <c r="D37"/>
  <c r="D41"/>
  <c r="G145" i="17" s="1"/>
  <c r="D45" i="15"/>
  <c r="D49"/>
  <c r="D53"/>
  <c r="D57"/>
  <c r="AA57" s="1"/>
  <c r="D61"/>
  <c r="B7"/>
  <c r="B12"/>
  <c r="B18"/>
  <c r="B23"/>
  <c r="B28"/>
  <c r="B34"/>
  <c r="B39"/>
  <c r="B44"/>
  <c r="B50"/>
  <c r="B55"/>
  <c r="B60"/>
  <c r="E6"/>
  <c r="E11"/>
  <c r="H22" i="17" s="1"/>
  <c r="E16" i="15"/>
  <c r="E22"/>
  <c r="E26"/>
  <c r="E30"/>
  <c r="E34"/>
  <c r="E38"/>
  <c r="E42"/>
  <c r="E46"/>
  <c r="E50"/>
  <c r="E54"/>
  <c r="E58"/>
  <c r="E2"/>
  <c r="D6"/>
  <c r="D10"/>
  <c r="D14"/>
  <c r="AA14" s="1"/>
  <c r="D18"/>
  <c r="D22"/>
  <c r="D26"/>
  <c r="D30"/>
  <c r="D34"/>
  <c r="D38"/>
  <c r="D42"/>
  <c r="AI42" s="1"/>
  <c r="D46"/>
  <c r="D50"/>
  <c r="D54"/>
  <c r="D58"/>
  <c r="D2"/>
  <c r="B3"/>
  <c r="B14"/>
  <c r="B24"/>
  <c r="AG24" s="1"/>
  <c r="B30"/>
  <c r="B40"/>
  <c r="B4"/>
  <c r="B10"/>
  <c r="B15"/>
  <c r="B20"/>
  <c r="B26"/>
  <c r="B31"/>
  <c r="E106" i="17" s="1"/>
  <c r="B36" i="15"/>
  <c r="B42"/>
  <c r="B47"/>
  <c r="B52"/>
  <c r="B58"/>
  <c r="E3"/>
  <c r="E8"/>
  <c r="E14"/>
  <c r="E19"/>
  <c r="E24"/>
  <c r="E28"/>
  <c r="E32"/>
  <c r="E36"/>
  <c r="E40"/>
  <c r="AJ40" s="1"/>
  <c r="E44"/>
  <c r="E48"/>
  <c r="E52"/>
  <c r="E56"/>
  <c r="E60"/>
  <c r="D4"/>
  <c r="D8"/>
  <c r="D12"/>
  <c r="D16"/>
  <c r="D20"/>
  <c r="D24"/>
  <c r="D28"/>
  <c r="D32"/>
  <c r="D36"/>
  <c r="D40"/>
  <c r="D44"/>
  <c r="D48"/>
  <c r="D52"/>
  <c r="D56"/>
  <c r="D60"/>
  <c r="G3"/>
  <c r="B8"/>
  <c r="B19"/>
  <c r="B35"/>
  <c r="B46"/>
  <c r="D47"/>
  <c r="D31"/>
  <c r="D15"/>
  <c r="E59"/>
  <c r="E43"/>
  <c r="E27"/>
  <c r="AJ27" s="1"/>
  <c r="E7"/>
  <c r="D59"/>
  <c r="D43"/>
  <c r="D27"/>
  <c r="D11"/>
  <c r="G16" i="17" s="1"/>
  <c r="E55" i="15"/>
  <c r="E39"/>
  <c r="E23"/>
  <c r="B2"/>
  <c r="C32" i="12"/>
  <c r="C44" s="1"/>
  <c r="B32"/>
  <c r="B44" s="1"/>
  <c r="C39"/>
  <c r="C51" s="1"/>
  <c r="D38"/>
  <c r="D50" s="1"/>
  <c r="E37"/>
  <c r="E49" s="1"/>
  <c r="F36"/>
  <c r="F48" s="1"/>
  <c r="B36"/>
  <c r="B48" s="1"/>
  <c r="H48" s="1"/>
  <c r="C35"/>
  <c r="C47" s="1"/>
  <c r="D34"/>
  <c r="D46" s="1"/>
  <c r="D33"/>
  <c r="D45" s="1"/>
  <c r="B33"/>
  <c r="B45" s="1"/>
  <c r="A213" i="17"/>
  <c r="A196"/>
  <c r="A180"/>
  <c r="A163"/>
  <c r="A171"/>
  <c r="A189"/>
  <c r="A191"/>
  <c r="A175"/>
  <c r="A232"/>
  <c r="A216"/>
  <c r="A199"/>
  <c r="A183"/>
  <c r="A166"/>
  <c r="A187"/>
  <c r="A237"/>
  <c r="A221"/>
  <c r="A204"/>
  <c r="A193"/>
  <c r="A188"/>
  <c r="A177"/>
  <c r="A172"/>
  <c r="A160"/>
  <c r="A195"/>
  <c r="A144"/>
  <c r="A179"/>
  <c r="A127"/>
  <c r="A162"/>
  <c r="A158"/>
  <c r="A154"/>
  <c r="A150"/>
  <c r="A146"/>
  <c r="A142"/>
  <c r="A138"/>
  <c r="A134"/>
  <c r="A130"/>
  <c r="A125"/>
  <c r="A128"/>
  <c r="M49" i="13"/>
  <c r="Y3" s="1"/>
  <c r="C34" i="12"/>
  <c r="C46" s="1"/>
  <c r="U37" i="11"/>
  <c r="Q37"/>
  <c r="M37"/>
  <c r="I37"/>
  <c r="R37"/>
  <c r="N37"/>
  <c r="J37"/>
  <c r="G12" i="14"/>
  <c r="F24"/>
  <c r="D24" s="1"/>
  <c r="B24" s="1"/>
  <c r="G27"/>
  <c r="E27" s="1"/>
  <c r="AB27" i="15" s="1"/>
  <c r="F34" i="14"/>
  <c r="D34" s="1"/>
  <c r="B34" s="1"/>
  <c r="F42"/>
  <c r="D42" s="1"/>
  <c r="B42" s="1"/>
  <c r="F57"/>
  <c r="D57" s="1"/>
  <c r="B57" s="1"/>
  <c r="Y57" i="15" s="1"/>
  <c r="F54" i="14"/>
  <c r="D54" s="1"/>
  <c r="B54" s="1"/>
  <c r="F9"/>
  <c r="F9" i="15" s="1"/>
  <c r="G15" i="14"/>
  <c r="E15" s="1"/>
  <c r="G21"/>
  <c r="F33"/>
  <c r="D33" s="1"/>
  <c r="F41"/>
  <c r="D41" s="1"/>
  <c r="F49"/>
  <c r="G56"/>
  <c r="G61"/>
  <c r="G2" i="15"/>
  <c r="AD2" s="1"/>
  <c r="F14" i="14"/>
  <c r="D14" s="1"/>
  <c r="B14" s="1"/>
  <c r="G18"/>
  <c r="E18" s="1"/>
  <c r="AJ18" i="15" s="1"/>
  <c r="G40" i="14"/>
  <c r="E40" s="1"/>
  <c r="AB40" i="15" s="1"/>
  <c r="G48" i="14"/>
  <c r="E48" s="1"/>
  <c r="T33" i="16"/>
  <c r="T34"/>
  <c r="AA54" i="15"/>
  <c r="G27"/>
  <c r="AL27" s="1"/>
  <c r="F24"/>
  <c r="AC24" s="1"/>
  <c r="D9" i="14"/>
  <c r="E21"/>
  <c r="G21" i="15"/>
  <c r="J80" i="17" s="1"/>
  <c r="D49" i="14"/>
  <c r="F49" i="15"/>
  <c r="G15"/>
  <c r="AB13"/>
  <c r="F41"/>
  <c r="E56" i="14"/>
  <c r="G56" i="15"/>
  <c r="E61" i="14"/>
  <c r="G61" i="15"/>
  <c r="F54"/>
  <c r="G53"/>
  <c r="G45"/>
  <c r="F42"/>
  <c r="G37"/>
  <c r="F14"/>
  <c r="G13"/>
  <c r="G18"/>
  <c r="Y42"/>
  <c r="F57"/>
  <c r="G48"/>
  <c r="F25"/>
  <c r="Y54"/>
  <c r="D31" i="13"/>
  <c r="C31" s="1"/>
  <c r="Y5"/>
  <c r="Y13"/>
  <c r="Y21"/>
  <c r="Y6"/>
  <c r="Y14"/>
  <c r="Y22"/>
  <c r="Y9"/>
  <c r="Y17"/>
  <c r="Y25"/>
  <c r="Y10"/>
  <c r="Y18"/>
  <c r="Y26"/>
  <c r="F50" i="14"/>
  <c r="F58"/>
  <c r="F6"/>
  <c r="F8"/>
  <c r="G9"/>
  <c r="G25"/>
  <c r="F26"/>
  <c r="G32"/>
  <c r="G33"/>
  <c r="G36"/>
  <c r="G41"/>
  <c r="G44"/>
  <c r="G49"/>
  <c r="G52"/>
  <c r="G57"/>
  <c r="G60"/>
  <c r="F3"/>
  <c r="G4"/>
  <c r="G6"/>
  <c r="F7"/>
  <c r="G8"/>
  <c r="F10"/>
  <c r="F11"/>
  <c r="F16"/>
  <c r="F17"/>
  <c r="F30"/>
  <c r="G31"/>
  <c r="F5"/>
  <c r="G7"/>
  <c r="G10"/>
  <c r="G11"/>
  <c r="F12"/>
  <c r="F13"/>
  <c r="G17"/>
  <c r="F18"/>
  <c r="G19"/>
  <c r="F20"/>
  <c r="F21"/>
  <c r="G28"/>
  <c r="F29"/>
  <c r="F38"/>
  <c r="F46"/>
  <c r="AA16"/>
  <c r="Y16" s="1"/>
  <c r="Z19"/>
  <c r="X19" s="1"/>
  <c r="W19" s="1"/>
  <c r="AA17"/>
  <c r="Y17" s="1"/>
  <c r="AA19"/>
  <c r="Y19" s="1"/>
  <c r="Z18"/>
  <c r="X18" s="1"/>
  <c r="W18" s="1"/>
  <c r="AA18"/>
  <c r="Y18" s="1"/>
  <c r="Z17"/>
  <c r="X17" s="1"/>
  <c r="W17" s="1"/>
  <c r="U16"/>
  <c r="U17" s="1"/>
  <c r="U18" s="1"/>
  <c r="U19" s="1"/>
  <c r="U20" s="1"/>
  <c r="Z9"/>
  <c r="Z15"/>
  <c r="X15" s="1"/>
  <c r="W15" s="1"/>
  <c r="Z16"/>
  <c r="X16" s="1"/>
  <c r="W16" s="1"/>
  <c r="AA20"/>
  <c r="Y20" s="1"/>
  <c r="F60"/>
  <c r="G59"/>
  <c r="F56"/>
  <c r="G55"/>
  <c r="F52"/>
  <c r="G51"/>
  <c r="F48"/>
  <c r="G47"/>
  <c r="F44"/>
  <c r="G43"/>
  <c r="F40"/>
  <c r="G39"/>
  <c r="F36"/>
  <c r="G35"/>
  <c r="F32"/>
  <c r="F59"/>
  <c r="G58"/>
  <c r="F55"/>
  <c r="G54"/>
  <c r="F51"/>
  <c r="G50"/>
  <c r="F47"/>
  <c r="G46"/>
  <c r="F43"/>
  <c r="G42"/>
  <c r="F39"/>
  <c r="G38"/>
  <c r="F35"/>
  <c r="G34"/>
  <c r="F31"/>
  <c r="G30"/>
  <c r="F27"/>
  <c r="G26"/>
  <c r="F23"/>
  <c r="G22"/>
  <c r="G20"/>
  <c r="F19"/>
  <c r="F2"/>
  <c r="G3"/>
  <c r="F4"/>
  <c r="G5"/>
  <c r="W6"/>
  <c r="G14"/>
  <c r="F15"/>
  <c r="G16"/>
  <c r="F22"/>
  <c r="G23"/>
  <c r="G24"/>
  <c r="F28"/>
  <c r="G29"/>
  <c r="F37"/>
  <c r="F45"/>
  <c r="F53"/>
  <c r="F61"/>
  <c r="Y24" i="13"/>
  <c r="Y20"/>
  <c r="Y16"/>
  <c r="Y8"/>
  <c r="Y4"/>
  <c r="Y31"/>
  <c r="Y23"/>
  <c r="Y19"/>
  <c r="Y15"/>
  <c r="Y7"/>
  <c r="A42"/>
  <c r="A43" s="1"/>
  <c r="E23"/>
  <c r="E31"/>
  <c r="D23"/>
  <c r="C23" s="1"/>
  <c r="S31"/>
  <c r="T31" s="1"/>
  <c r="A15"/>
  <c r="A16" s="1"/>
  <c r="E16" s="1"/>
  <c r="A33"/>
  <c r="A34" s="1"/>
  <c r="A35" s="1"/>
  <c r="A51"/>
  <c r="A52" s="1"/>
  <c r="D52" s="1"/>
  <c r="C52" s="1"/>
  <c r="D51"/>
  <c r="C51" s="1"/>
  <c r="E51"/>
  <c r="D50"/>
  <c r="C50" s="1"/>
  <c r="E43"/>
  <c r="D43"/>
  <c r="C43" s="1"/>
  <c r="A44"/>
  <c r="D42"/>
  <c r="C42" s="1"/>
  <c r="E42"/>
  <c r="D41"/>
  <c r="C41" s="1"/>
  <c r="E34"/>
  <c r="E33"/>
  <c r="D32"/>
  <c r="C32" s="1"/>
  <c r="D15"/>
  <c r="C15" s="1"/>
  <c r="D14"/>
  <c r="C14" s="1"/>
  <c r="D22"/>
  <c r="C22" s="1"/>
  <c r="A24"/>
  <c r="H49" i="12"/>
  <c r="N25"/>
  <c r="O24"/>
  <c r="P24" s="1"/>
  <c r="O23"/>
  <c r="P23" s="1"/>
  <c r="C18" i="1"/>
  <c r="AN11" i="9"/>
  <c r="AN2"/>
  <c r="N19" i="11"/>
  <c r="N23" s="1"/>
  <c r="F2" i="10"/>
  <c r="D2" s="1"/>
  <c r="B2" s="1"/>
  <c r="H39" i="11"/>
  <c r="I39"/>
  <c r="L39"/>
  <c r="M43"/>
  <c r="M42"/>
  <c r="M41"/>
  <c r="M40"/>
  <c r="M39"/>
  <c r="N43"/>
  <c r="N42"/>
  <c r="N41"/>
  <c r="N40"/>
  <c r="N39"/>
  <c r="Q43"/>
  <c r="Q41"/>
  <c r="Q40"/>
  <c r="Q39"/>
  <c r="S43"/>
  <c r="S42"/>
  <c r="S41"/>
  <c r="S40"/>
  <c r="S39"/>
  <c r="U43"/>
  <c r="U42"/>
  <c r="U41"/>
  <c r="U40"/>
  <c r="U39"/>
  <c r="H22"/>
  <c r="I22"/>
  <c r="J22"/>
  <c r="K22"/>
  <c r="M22"/>
  <c r="O22"/>
  <c r="P22"/>
  <c r="Q22"/>
  <c r="R22"/>
  <c r="S22"/>
  <c r="T22"/>
  <c r="H23"/>
  <c r="J23"/>
  <c r="K23"/>
  <c r="M23"/>
  <c r="O23"/>
  <c r="P23"/>
  <c r="Q23"/>
  <c r="R23"/>
  <c r="S23"/>
  <c r="T23"/>
  <c r="H24"/>
  <c r="H14" s="1"/>
  <c r="J24"/>
  <c r="K24"/>
  <c r="M24"/>
  <c r="M14" s="1"/>
  <c r="O24"/>
  <c r="O14" s="1"/>
  <c r="P24"/>
  <c r="P14" s="1"/>
  <c r="Q24"/>
  <c r="Q14" s="1"/>
  <c r="R24"/>
  <c r="R14" s="1"/>
  <c r="S24"/>
  <c r="S14" s="1"/>
  <c r="T24"/>
  <c r="H25"/>
  <c r="J25"/>
  <c r="K25"/>
  <c r="M25"/>
  <c r="O25"/>
  <c r="P25"/>
  <c r="Q25"/>
  <c r="R25"/>
  <c r="S25"/>
  <c r="T25"/>
  <c r="K26"/>
  <c r="M26"/>
  <c r="O26"/>
  <c r="P26"/>
  <c r="Q26"/>
  <c r="R26"/>
  <c r="S26"/>
  <c r="T26"/>
  <c r="K27"/>
  <c r="M27"/>
  <c r="O27"/>
  <c r="P27"/>
  <c r="Q27"/>
  <c r="R27"/>
  <c r="S27"/>
  <c r="T27"/>
  <c r="K28"/>
  <c r="M28"/>
  <c r="O28"/>
  <c r="P28"/>
  <c r="Q28"/>
  <c r="R28"/>
  <c r="S28"/>
  <c r="T28"/>
  <c r="K29"/>
  <c r="M29"/>
  <c r="O29"/>
  <c r="P29"/>
  <c r="Q29"/>
  <c r="R29"/>
  <c r="S29"/>
  <c r="T29"/>
  <c r="J20"/>
  <c r="K20"/>
  <c r="M20"/>
  <c r="N20"/>
  <c r="O20"/>
  <c r="P20"/>
  <c r="Q20"/>
  <c r="R20"/>
  <c r="S20"/>
  <c r="T20"/>
  <c r="W6" i="10"/>
  <c r="M4" s="1"/>
  <c r="F2" i="1"/>
  <c r="T43" i="11"/>
  <c r="R43"/>
  <c r="P43"/>
  <c r="O43"/>
  <c r="K43"/>
  <c r="T42"/>
  <c r="R42"/>
  <c r="P42"/>
  <c r="O42"/>
  <c r="K42"/>
  <c r="T41"/>
  <c r="R41"/>
  <c r="P41"/>
  <c r="O41"/>
  <c r="K41"/>
  <c r="T40"/>
  <c r="R40"/>
  <c r="P40"/>
  <c r="O40"/>
  <c r="K40"/>
  <c r="T39"/>
  <c r="R39"/>
  <c r="P39"/>
  <c r="O39"/>
  <c r="K39"/>
  <c r="Q42"/>
  <c r="J40"/>
  <c r="U19"/>
  <c r="U24" s="1"/>
  <c r="U14" s="1"/>
  <c r="H12" s="1"/>
  <c r="G12" s="1"/>
  <c r="T19"/>
  <c r="S19"/>
  <c r="R19"/>
  <c r="Q19"/>
  <c r="P19"/>
  <c r="O19"/>
  <c r="M19"/>
  <c r="L19"/>
  <c r="L25" s="1"/>
  <c r="K19"/>
  <c r="J19"/>
  <c r="I19"/>
  <c r="I20" s="1"/>
  <c r="H19"/>
  <c r="C18"/>
  <c r="F66" i="10"/>
  <c r="AB11"/>
  <c r="AB10"/>
  <c r="AB9"/>
  <c r="AB8"/>
  <c r="AB7"/>
  <c r="AB6"/>
  <c r="AB5"/>
  <c r="AB4"/>
  <c r="AB2"/>
  <c r="AA4"/>
  <c r="AA5"/>
  <c r="AA6"/>
  <c r="AA7"/>
  <c r="AA8"/>
  <c r="AA9"/>
  <c r="AA10"/>
  <c r="AA11"/>
  <c r="AA2"/>
  <c r="Z8"/>
  <c r="Z9" s="1"/>
  <c r="Z10" s="1"/>
  <c r="Z11" s="1"/>
  <c r="M20"/>
  <c r="M37"/>
  <c r="M57"/>
  <c r="L17"/>
  <c r="L34"/>
  <c r="L54"/>
  <c r="O61"/>
  <c r="N61"/>
  <c r="O60"/>
  <c r="N60"/>
  <c r="O59"/>
  <c r="N59"/>
  <c r="O58"/>
  <c r="N58"/>
  <c r="O57"/>
  <c r="N57"/>
  <c r="O56"/>
  <c r="N56"/>
  <c r="O55"/>
  <c r="N55"/>
  <c r="O54"/>
  <c r="N54"/>
  <c r="O53"/>
  <c r="N53"/>
  <c r="O52"/>
  <c r="N52"/>
  <c r="O51"/>
  <c r="N51"/>
  <c r="O50"/>
  <c r="N50"/>
  <c r="O49"/>
  <c r="N49"/>
  <c r="O48"/>
  <c r="N48"/>
  <c r="O47"/>
  <c r="N47"/>
  <c r="O46"/>
  <c r="N46"/>
  <c r="O45"/>
  <c r="N45"/>
  <c r="O44"/>
  <c r="N44"/>
  <c r="O43"/>
  <c r="N43"/>
  <c r="O42"/>
  <c r="N42"/>
  <c r="O41"/>
  <c r="N41"/>
  <c r="O40"/>
  <c r="N40"/>
  <c r="O39"/>
  <c r="N39"/>
  <c r="O38"/>
  <c r="N38"/>
  <c r="O37"/>
  <c r="N37"/>
  <c r="O36"/>
  <c r="N36"/>
  <c r="O35"/>
  <c r="N35"/>
  <c r="O34"/>
  <c r="N34"/>
  <c r="O33"/>
  <c r="N33"/>
  <c r="O32"/>
  <c r="N32"/>
  <c r="O31"/>
  <c r="N31"/>
  <c r="O30"/>
  <c r="N30"/>
  <c r="O29"/>
  <c r="N29"/>
  <c r="O28"/>
  <c r="N28"/>
  <c r="O27"/>
  <c r="N27"/>
  <c r="O26"/>
  <c r="N26"/>
  <c r="O25"/>
  <c r="N25"/>
  <c r="O24"/>
  <c r="N24"/>
  <c r="O23"/>
  <c r="N23"/>
  <c r="O22"/>
  <c r="N22"/>
  <c r="O21"/>
  <c r="N21"/>
  <c r="O20"/>
  <c r="N20"/>
  <c r="O19"/>
  <c r="N19"/>
  <c r="O18"/>
  <c r="N18"/>
  <c r="O17"/>
  <c r="N17"/>
  <c r="O16"/>
  <c r="N16"/>
  <c r="O15"/>
  <c r="N15"/>
  <c r="O14"/>
  <c r="N14"/>
  <c r="O13"/>
  <c r="N13"/>
  <c r="O12"/>
  <c r="N12"/>
  <c r="O11"/>
  <c r="N11"/>
  <c r="O10"/>
  <c r="N10"/>
  <c r="O9"/>
  <c r="N9"/>
  <c r="O8"/>
  <c r="N8"/>
  <c r="O7"/>
  <c r="N7"/>
  <c r="O6"/>
  <c r="N6"/>
  <c r="O5"/>
  <c r="N5"/>
  <c r="O4"/>
  <c r="N4"/>
  <c r="O3"/>
  <c r="N3"/>
  <c r="O2"/>
  <c r="N2"/>
  <c r="G60"/>
  <c r="E60" s="1"/>
  <c r="G58"/>
  <c r="E58" s="1"/>
  <c r="G56"/>
  <c r="E56" s="1"/>
  <c r="G51"/>
  <c r="E51" s="1"/>
  <c r="G50"/>
  <c r="E50" s="1"/>
  <c r="G46"/>
  <c r="E46" s="1"/>
  <c r="G42"/>
  <c r="E42" s="1"/>
  <c r="G39"/>
  <c r="E39" s="1"/>
  <c r="G36"/>
  <c r="E36" s="1"/>
  <c r="G31"/>
  <c r="E31" s="1"/>
  <c r="G30"/>
  <c r="E30" s="1"/>
  <c r="G28"/>
  <c r="E28" s="1"/>
  <c r="G23"/>
  <c r="E23" s="1"/>
  <c r="G20"/>
  <c r="E20" s="1"/>
  <c r="G18"/>
  <c r="E18" s="1"/>
  <c r="G14"/>
  <c r="E14" s="1"/>
  <c r="G10"/>
  <c r="E10" s="1"/>
  <c r="G8"/>
  <c r="E8" s="1"/>
  <c r="G3"/>
  <c r="E3" s="1"/>
  <c r="F3"/>
  <c r="D3" s="1"/>
  <c r="B3" s="1"/>
  <c r="F6"/>
  <c r="D6" s="1"/>
  <c r="B6" s="1"/>
  <c r="D11"/>
  <c r="B11" s="1"/>
  <c r="F13"/>
  <c r="D13" s="1"/>
  <c r="B13" s="1"/>
  <c r="F17"/>
  <c r="D17" s="1"/>
  <c r="B17" s="1"/>
  <c r="F19"/>
  <c r="D19" s="1"/>
  <c r="B19" s="1"/>
  <c r="F23"/>
  <c r="D23" s="1"/>
  <c r="B23" s="1"/>
  <c r="F25"/>
  <c r="D25" s="1"/>
  <c r="B25" s="1"/>
  <c r="F27"/>
  <c r="D27" s="1"/>
  <c r="B27" s="1"/>
  <c r="F30"/>
  <c r="D30" s="1"/>
  <c r="B30" s="1"/>
  <c r="F33"/>
  <c r="D33" s="1"/>
  <c r="B33" s="1"/>
  <c r="F34"/>
  <c r="D34" s="1"/>
  <c r="B34" s="1"/>
  <c r="F38"/>
  <c r="D38" s="1"/>
  <c r="B38" s="1"/>
  <c r="F39"/>
  <c r="D39" s="1"/>
  <c r="B39" s="1"/>
  <c r="F41"/>
  <c r="D41" s="1"/>
  <c r="B41" s="1"/>
  <c r="F45"/>
  <c r="D45" s="1"/>
  <c r="B45" s="1"/>
  <c r="F46"/>
  <c r="D46" s="1"/>
  <c r="B46" s="1"/>
  <c r="F49"/>
  <c r="D49" s="1"/>
  <c r="B49" s="1"/>
  <c r="F51"/>
  <c r="D51" s="1"/>
  <c r="B51" s="1"/>
  <c r="F54"/>
  <c r="D54" s="1"/>
  <c r="B54" s="1"/>
  <c r="F55"/>
  <c r="D55" s="1"/>
  <c r="B55" s="1"/>
  <c r="F59"/>
  <c r="D59" s="1"/>
  <c r="B59" s="1"/>
  <c r="F61"/>
  <c r="D61" s="1"/>
  <c r="B61" s="1"/>
  <c r="B66" s="1"/>
  <c r="B10" i="5"/>
  <c r="H2" i="9"/>
  <c r="H6" s="1"/>
  <c r="H4"/>
  <c r="H7"/>
  <c r="H8"/>
  <c r="H9"/>
  <c r="H11"/>
  <c r="H12"/>
  <c r="H13"/>
  <c r="H15"/>
  <c r="H16"/>
  <c r="H17"/>
  <c r="H19"/>
  <c r="H20"/>
  <c r="H21"/>
  <c r="H23"/>
  <c r="H24"/>
  <c r="H25"/>
  <c r="H27"/>
  <c r="H28"/>
  <c r="H29"/>
  <c r="H31"/>
  <c r="H32"/>
  <c r="H33"/>
  <c r="H35"/>
  <c r="H36"/>
  <c r="H37"/>
  <c r="H39"/>
  <c r="H40"/>
  <c r="H41"/>
  <c r="H43"/>
  <c r="H44"/>
  <c r="H45"/>
  <c r="H47"/>
  <c r="H48"/>
  <c r="H49"/>
  <c r="H51"/>
  <c r="H52"/>
  <c r="H53"/>
  <c r="H55"/>
  <c r="H56"/>
  <c r="H57"/>
  <c r="H59"/>
  <c r="H60"/>
  <c r="H61"/>
  <c r="H63"/>
  <c r="H64"/>
  <c r="H65"/>
  <c r="H67"/>
  <c r="H68"/>
  <c r="H69"/>
  <c r="H71"/>
  <c r="H72"/>
  <c r="H73"/>
  <c r="H75"/>
  <c r="H76"/>
  <c r="H77"/>
  <c r="H79"/>
  <c r="H80"/>
  <c r="H81"/>
  <c r="H83"/>
  <c r="H84"/>
  <c r="H85"/>
  <c r="H87"/>
  <c r="H88"/>
  <c r="H89"/>
  <c r="H91"/>
  <c r="H92"/>
  <c r="H93"/>
  <c r="H95"/>
  <c r="H96"/>
  <c r="H97"/>
  <c r="H99"/>
  <c r="H100"/>
  <c r="H101"/>
  <c r="H3"/>
  <c r="AN3"/>
  <c r="AO3" s="1"/>
  <c r="AN4"/>
  <c r="AO4" s="1"/>
  <c r="AN5"/>
  <c r="AO5" s="1"/>
  <c r="AP5" s="1"/>
  <c r="AN6"/>
  <c r="AO6" s="1"/>
  <c r="AP6" s="1"/>
  <c r="AN7"/>
  <c r="AO7" s="1"/>
  <c r="AN8"/>
  <c r="AO8" s="1"/>
  <c r="AP8" s="1"/>
  <c r="AN9"/>
  <c r="AO9" s="1"/>
  <c r="AP9" s="1"/>
  <c r="AN10"/>
  <c r="AO10" s="1"/>
  <c r="AP10" s="1"/>
  <c r="AO11"/>
  <c r="AN12"/>
  <c r="AO12" s="1"/>
  <c r="AN13"/>
  <c r="AO13" s="1"/>
  <c r="AP13" s="1"/>
  <c r="AN14"/>
  <c r="AO14" s="1"/>
  <c r="AP14" s="1"/>
  <c r="AN15"/>
  <c r="AO15" s="1"/>
  <c r="AN16"/>
  <c r="AO16" s="1"/>
  <c r="AN17"/>
  <c r="AO17" s="1"/>
  <c r="AP17" s="1"/>
  <c r="AN18"/>
  <c r="AO18" s="1"/>
  <c r="AP18" s="1"/>
  <c r="AN19"/>
  <c r="AO19" s="1"/>
  <c r="AN20"/>
  <c r="AO20" s="1"/>
  <c r="AN21"/>
  <c r="AO21" s="1"/>
  <c r="AP21" s="1"/>
  <c r="AN22"/>
  <c r="AO22" s="1"/>
  <c r="AP22" s="1"/>
  <c r="AN23"/>
  <c r="AO23" s="1"/>
  <c r="AN24"/>
  <c r="AO24" s="1"/>
  <c r="AP24" s="1"/>
  <c r="AN25"/>
  <c r="AO25" s="1"/>
  <c r="AP25" s="1"/>
  <c r="AN26"/>
  <c r="AO26" s="1"/>
  <c r="AP26" s="1"/>
  <c r="AN27"/>
  <c r="AO27" s="1"/>
  <c r="AN28"/>
  <c r="AO28" s="1"/>
  <c r="AN29"/>
  <c r="AO29" s="1"/>
  <c r="AP29" s="1"/>
  <c r="AN30"/>
  <c r="AO30" s="1"/>
  <c r="AP30" s="1"/>
  <c r="AN31"/>
  <c r="AO31" s="1"/>
  <c r="AO2"/>
  <c r="AL31"/>
  <c r="AK6"/>
  <c r="AK5" s="1"/>
  <c r="AK4" s="1"/>
  <c r="AK3" s="1"/>
  <c r="AK11"/>
  <c r="AK10" s="1"/>
  <c r="AK9" s="1"/>
  <c r="AK8" s="1"/>
  <c r="AK12"/>
  <c r="AK17"/>
  <c r="AK16" s="1"/>
  <c r="AK15" s="1"/>
  <c r="AK14" s="1"/>
  <c r="AK18"/>
  <c r="AK23"/>
  <c r="AK22" s="1"/>
  <c r="AK21" s="1"/>
  <c r="AK20" s="1"/>
  <c r="AK24"/>
  <c r="AK30"/>
  <c r="AK29" s="1"/>
  <c r="AK28" s="1"/>
  <c r="AK27" s="1"/>
  <c r="AK26" s="1"/>
  <c r="AF4"/>
  <c r="AG75"/>
  <c r="W4"/>
  <c r="AC4" s="1"/>
  <c r="X4"/>
  <c r="AD4" s="1"/>
  <c r="Y4"/>
  <c r="AE4" s="1"/>
  <c r="Z4"/>
  <c r="AA4"/>
  <c r="AG4" s="1"/>
  <c r="W5"/>
  <c r="AC5" s="1"/>
  <c r="X5"/>
  <c r="AD5" s="1"/>
  <c r="Y5"/>
  <c r="AE5" s="1"/>
  <c r="Z5"/>
  <c r="AF5" s="1"/>
  <c r="AA5"/>
  <c r="AG5" s="1"/>
  <c r="W6"/>
  <c r="AC6" s="1"/>
  <c r="X6"/>
  <c r="AD6" s="1"/>
  <c r="Y6"/>
  <c r="AE6" s="1"/>
  <c r="Z6"/>
  <c r="AF6" s="1"/>
  <c r="AA6"/>
  <c r="AG6" s="1"/>
  <c r="W7"/>
  <c r="AC7" s="1"/>
  <c r="X7"/>
  <c r="AD7" s="1"/>
  <c r="Y7"/>
  <c r="AE7" s="1"/>
  <c r="Z7"/>
  <c r="AF7" s="1"/>
  <c r="AA7"/>
  <c r="AG7" s="1"/>
  <c r="W8"/>
  <c r="AC8" s="1"/>
  <c r="X8"/>
  <c r="AD8" s="1"/>
  <c r="Y8"/>
  <c r="AE8" s="1"/>
  <c r="Z8"/>
  <c r="AF8" s="1"/>
  <c r="AA8"/>
  <c r="AG8" s="1"/>
  <c r="W9"/>
  <c r="AC9" s="1"/>
  <c r="X9"/>
  <c r="AD9" s="1"/>
  <c r="Y9"/>
  <c r="AE9" s="1"/>
  <c r="Z9"/>
  <c r="AF9" s="1"/>
  <c r="AA9"/>
  <c r="AG9" s="1"/>
  <c r="W10"/>
  <c r="AC10" s="1"/>
  <c r="X10"/>
  <c r="AD10" s="1"/>
  <c r="Y10"/>
  <c r="AE10" s="1"/>
  <c r="Z10"/>
  <c r="AF10" s="1"/>
  <c r="AA10"/>
  <c r="AG10" s="1"/>
  <c r="W11"/>
  <c r="AC11" s="1"/>
  <c r="X11"/>
  <c r="AD11" s="1"/>
  <c r="Y11"/>
  <c r="AE11" s="1"/>
  <c r="Z11"/>
  <c r="AF11" s="1"/>
  <c r="AA11"/>
  <c r="AG11" s="1"/>
  <c r="W12"/>
  <c r="AC12" s="1"/>
  <c r="X12"/>
  <c r="AD12" s="1"/>
  <c r="Y12"/>
  <c r="AE12" s="1"/>
  <c r="Z12"/>
  <c r="AF12" s="1"/>
  <c r="AA12"/>
  <c r="AG12" s="1"/>
  <c r="W13"/>
  <c r="AC13" s="1"/>
  <c r="X13"/>
  <c r="AD13" s="1"/>
  <c r="Y13"/>
  <c r="AE13" s="1"/>
  <c r="Z13"/>
  <c r="AF13" s="1"/>
  <c r="AA13"/>
  <c r="AG13" s="1"/>
  <c r="W14"/>
  <c r="AC14" s="1"/>
  <c r="X14"/>
  <c r="AD14" s="1"/>
  <c r="Y14"/>
  <c r="AE14" s="1"/>
  <c r="Z14"/>
  <c r="AF14" s="1"/>
  <c r="AA14"/>
  <c r="AG14" s="1"/>
  <c r="W15"/>
  <c r="AC15" s="1"/>
  <c r="X15"/>
  <c r="AD15" s="1"/>
  <c r="Y15"/>
  <c r="AE15" s="1"/>
  <c r="Z15"/>
  <c r="AF15" s="1"/>
  <c r="AA15"/>
  <c r="AG15" s="1"/>
  <c r="W16"/>
  <c r="AC16" s="1"/>
  <c r="X16"/>
  <c r="AD16" s="1"/>
  <c r="Y16"/>
  <c r="AE16" s="1"/>
  <c r="Z16"/>
  <c r="AF16" s="1"/>
  <c r="AA16"/>
  <c r="AG16" s="1"/>
  <c r="W17"/>
  <c r="AC17" s="1"/>
  <c r="X17"/>
  <c r="AD17" s="1"/>
  <c r="Y17"/>
  <c r="AE17" s="1"/>
  <c r="Z17"/>
  <c r="AF17" s="1"/>
  <c r="AA17"/>
  <c r="AG17" s="1"/>
  <c r="W18"/>
  <c r="AC18" s="1"/>
  <c r="X18"/>
  <c r="AD18" s="1"/>
  <c r="Y18"/>
  <c r="AE18" s="1"/>
  <c r="Z18"/>
  <c r="AF18" s="1"/>
  <c r="AA18"/>
  <c r="AG18" s="1"/>
  <c r="W19"/>
  <c r="AC19" s="1"/>
  <c r="X19"/>
  <c r="AD19" s="1"/>
  <c r="Y19"/>
  <c r="AE19" s="1"/>
  <c r="Z19"/>
  <c r="AF19" s="1"/>
  <c r="AA19"/>
  <c r="AG19" s="1"/>
  <c r="W20"/>
  <c r="AC20" s="1"/>
  <c r="X20"/>
  <c r="AD20" s="1"/>
  <c r="Y20"/>
  <c r="AE20" s="1"/>
  <c r="Z20"/>
  <c r="AF20" s="1"/>
  <c r="AA20"/>
  <c r="AG20" s="1"/>
  <c r="W21"/>
  <c r="AC21" s="1"/>
  <c r="X21"/>
  <c r="AD21" s="1"/>
  <c r="Y21"/>
  <c r="AE21" s="1"/>
  <c r="Z21"/>
  <c r="AF21" s="1"/>
  <c r="AA21"/>
  <c r="AG21" s="1"/>
  <c r="W22"/>
  <c r="AC22" s="1"/>
  <c r="X22"/>
  <c r="AD22" s="1"/>
  <c r="Y22"/>
  <c r="AE22" s="1"/>
  <c r="Z22"/>
  <c r="AF22" s="1"/>
  <c r="AA22"/>
  <c r="AG22" s="1"/>
  <c r="W23"/>
  <c r="AC23" s="1"/>
  <c r="X23"/>
  <c r="AD23" s="1"/>
  <c r="Y23"/>
  <c r="AE23" s="1"/>
  <c r="Z23"/>
  <c r="AF23" s="1"/>
  <c r="AA23"/>
  <c r="AG23" s="1"/>
  <c r="W24"/>
  <c r="AC24" s="1"/>
  <c r="X24"/>
  <c r="AD24" s="1"/>
  <c r="Y24"/>
  <c r="AE24" s="1"/>
  <c r="Z24"/>
  <c r="AF24" s="1"/>
  <c r="AA24"/>
  <c r="AG24" s="1"/>
  <c r="W25"/>
  <c r="AC25" s="1"/>
  <c r="X25"/>
  <c r="AD25" s="1"/>
  <c r="Y25"/>
  <c r="AE25" s="1"/>
  <c r="Z25"/>
  <c r="AF25" s="1"/>
  <c r="AA25"/>
  <c r="AG25" s="1"/>
  <c r="W26"/>
  <c r="AC26" s="1"/>
  <c r="X26"/>
  <c r="AD26" s="1"/>
  <c r="Y26"/>
  <c r="AE26" s="1"/>
  <c r="Z26"/>
  <c r="AF26" s="1"/>
  <c r="AA26"/>
  <c r="AG26" s="1"/>
  <c r="W27"/>
  <c r="AC27" s="1"/>
  <c r="X27"/>
  <c r="AD27" s="1"/>
  <c r="Y27"/>
  <c r="AE27" s="1"/>
  <c r="Z27"/>
  <c r="AF27" s="1"/>
  <c r="AA27"/>
  <c r="AG27" s="1"/>
  <c r="W28"/>
  <c r="AC28" s="1"/>
  <c r="X28"/>
  <c r="AD28" s="1"/>
  <c r="Y28"/>
  <c r="AE28" s="1"/>
  <c r="Z28"/>
  <c r="AF28" s="1"/>
  <c r="AA28"/>
  <c r="AG28" s="1"/>
  <c r="W29"/>
  <c r="AC29" s="1"/>
  <c r="X29"/>
  <c r="AD29" s="1"/>
  <c r="Y29"/>
  <c r="AE29" s="1"/>
  <c r="Z29"/>
  <c r="AF29" s="1"/>
  <c r="AA29"/>
  <c r="AG29" s="1"/>
  <c r="W30"/>
  <c r="AC30" s="1"/>
  <c r="X30"/>
  <c r="AD30" s="1"/>
  <c r="Y30"/>
  <c r="AE30" s="1"/>
  <c r="Z30"/>
  <c r="AF30" s="1"/>
  <c r="AA30"/>
  <c r="AG30" s="1"/>
  <c r="W31"/>
  <c r="AC31" s="1"/>
  <c r="X31"/>
  <c r="AD31" s="1"/>
  <c r="Y31"/>
  <c r="AE31" s="1"/>
  <c r="Z31"/>
  <c r="AF31" s="1"/>
  <c r="AA31"/>
  <c r="AG31" s="1"/>
  <c r="W32"/>
  <c r="AC32" s="1"/>
  <c r="X32"/>
  <c r="AD32" s="1"/>
  <c r="Y32"/>
  <c r="AE32" s="1"/>
  <c r="Z32"/>
  <c r="AF32" s="1"/>
  <c r="AA32"/>
  <c r="AG32" s="1"/>
  <c r="W33"/>
  <c r="AC33" s="1"/>
  <c r="X33"/>
  <c r="AD33" s="1"/>
  <c r="Y33"/>
  <c r="AE33" s="1"/>
  <c r="Z33"/>
  <c r="AF33" s="1"/>
  <c r="AA33"/>
  <c r="AG33" s="1"/>
  <c r="W34"/>
  <c r="AC34" s="1"/>
  <c r="X34"/>
  <c r="AD34" s="1"/>
  <c r="Y34"/>
  <c r="AE34" s="1"/>
  <c r="Z34"/>
  <c r="AF34" s="1"/>
  <c r="AA34"/>
  <c r="AG34" s="1"/>
  <c r="W35"/>
  <c r="AC35" s="1"/>
  <c r="X35"/>
  <c r="AD35" s="1"/>
  <c r="Y35"/>
  <c r="AE35" s="1"/>
  <c r="Z35"/>
  <c r="AF35" s="1"/>
  <c r="AA35"/>
  <c r="AG35" s="1"/>
  <c r="W36"/>
  <c r="AC36" s="1"/>
  <c r="X36"/>
  <c r="AD36" s="1"/>
  <c r="Y36"/>
  <c r="AE36" s="1"/>
  <c r="Z36"/>
  <c r="AF36" s="1"/>
  <c r="AA36"/>
  <c r="AG36" s="1"/>
  <c r="W37"/>
  <c r="AC37" s="1"/>
  <c r="X37"/>
  <c r="AD37" s="1"/>
  <c r="Y37"/>
  <c r="AE37" s="1"/>
  <c r="Z37"/>
  <c r="AF37" s="1"/>
  <c r="AA37"/>
  <c r="AG37" s="1"/>
  <c r="W38"/>
  <c r="AC38" s="1"/>
  <c r="X38"/>
  <c r="AD38" s="1"/>
  <c r="Y38"/>
  <c r="AE38" s="1"/>
  <c r="Z38"/>
  <c r="AF38" s="1"/>
  <c r="AA38"/>
  <c r="AG38" s="1"/>
  <c r="W39"/>
  <c r="AC39" s="1"/>
  <c r="X39"/>
  <c r="AD39" s="1"/>
  <c r="Y39"/>
  <c r="AE39" s="1"/>
  <c r="Z39"/>
  <c r="AF39" s="1"/>
  <c r="AA39"/>
  <c r="AG39" s="1"/>
  <c r="W40"/>
  <c r="AC40" s="1"/>
  <c r="X40"/>
  <c r="AD40" s="1"/>
  <c r="Y40"/>
  <c r="AE40" s="1"/>
  <c r="Z40"/>
  <c r="AF40" s="1"/>
  <c r="AA40"/>
  <c r="AG40" s="1"/>
  <c r="W41"/>
  <c r="AC41" s="1"/>
  <c r="X41"/>
  <c r="AD41" s="1"/>
  <c r="Y41"/>
  <c r="AE41" s="1"/>
  <c r="Z41"/>
  <c r="AF41" s="1"/>
  <c r="AA41"/>
  <c r="AG41" s="1"/>
  <c r="W42"/>
  <c r="AC42" s="1"/>
  <c r="X42"/>
  <c r="AD42" s="1"/>
  <c r="Y42"/>
  <c r="AE42" s="1"/>
  <c r="Z42"/>
  <c r="AF42" s="1"/>
  <c r="AA42"/>
  <c r="AG42" s="1"/>
  <c r="W43"/>
  <c r="AC43" s="1"/>
  <c r="X43"/>
  <c r="AD43" s="1"/>
  <c r="Y43"/>
  <c r="AE43" s="1"/>
  <c r="Z43"/>
  <c r="AF43" s="1"/>
  <c r="AA43"/>
  <c r="AG43" s="1"/>
  <c r="W44"/>
  <c r="AC44" s="1"/>
  <c r="X44"/>
  <c r="AD44" s="1"/>
  <c r="Y44"/>
  <c r="AE44" s="1"/>
  <c r="Z44"/>
  <c r="AF44" s="1"/>
  <c r="AA44"/>
  <c r="AG44" s="1"/>
  <c r="W45"/>
  <c r="AC45" s="1"/>
  <c r="X45"/>
  <c r="AD45" s="1"/>
  <c r="Y45"/>
  <c r="AE45" s="1"/>
  <c r="Z45"/>
  <c r="AF45" s="1"/>
  <c r="AA45"/>
  <c r="AG45" s="1"/>
  <c r="W46"/>
  <c r="AC46" s="1"/>
  <c r="X46"/>
  <c r="AD46" s="1"/>
  <c r="Y46"/>
  <c r="AE46" s="1"/>
  <c r="Z46"/>
  <c r="AF46" s="1"/>
  <c r="AA46"/>
  <c r="AG46" s="1"/>
  <c r="W47"/>
  <c r="AC47" s="1"/>
  <c r="X47"/>
  <c r="AD47" s="1"/>
  <c r="Y47"/>
  <c r="AE47" s="1"/>
  <c r="Z47"/>
  <c r="AF47" s="1"/>
  <c r="AA47"/>
  <c r="AG47" s="1"/>
  <c r="W48"/>
  <c r="AC48" s="1"/>
  <c r="X48"/>
  <c r="AD48" s="1"/>
  <c r="Y48"/>
  <c r="AE48" s="1"/>
  <c r="Z48"/>
  <c r="AF48" s="1"/>
  <c r="AA48"/>
  <c r="AG48" s="1"/>
  <c r="W49"/>
  <c r="AC49" s="1"/>
  <c r="X49"/>
  <c r="AD49" s="1"/>
  <c r="Y49"/>
  <c r="AE49" s="1"/>
  <c r="Z49"/>
  <c r="AF49" s="1"/>
  <c r="AA49"/>
  <c r="AG49" s="1"/>
  <c r="W50"/>
  <c r="AC50" s="1"/>
  <c r="X50"/>
  <c r="AD50" s="1"/>
  <c r="Y50"/>
  <c r="AE50" s="1"/>
  <c r="Z50"/>
  <c r="AF50" s="1"/>
  <c r="AA50"/>
  <c r="AG50" s="1"/>
  <c r="W51"/>
  <c r="AC51" s="1"/>
  <c r="X51"/>
  <c r="AD51" s="1"/>
  <c r="Y51"/>
  <c r="AE51" s="1"/>
  <c r="Z51"/>
  <c r="AF51" s="1"/>
  <c r="AA51"/>
  <c r="AG51" s="1"/>
  <c r="W52"/>
  <c r="AC52" s="1"/>
  <c r="X52"/>
  <c r="AD52" s="1"/>
  <c r="Y52"/>
  <c r="AE52" s="1"/>
  <c r="Z52"/>
  <c r="AF52" s="1"/>
  <c r="AA52"/>
  <c r="AG52" s="1"/>
  <c r="W53"/>
  <c r="AC53" s="1"/>
  <c r="X53"/>
  <c r="AD53" s="1"/>
  <c r="Y53"/>
  <c r="AE53" s="1"/>
  <c r="Z53"/>
  <c r="AF53" s="1"/>
  <c r="AA53"/>
  <c r="AG53" s="1"/>
  <c r="W54"/>
  <c r="AC54" s="1"/>
  <c r="X54"/>
  <c r="AD54" s="1"/>
  <c r="Y54"/>
  <c r="AE54" s="1"/>
  <c r="Z54"/>
  <c r="AF54" s="1"/>
  <c r="AA54"/>
  <c r="AG54" s="1"/>
  <c r="W55"/>
  <c r="AC55" s="1"/>
  <c r="X55"/>
  <c r="AD55" s="1"/>
  <c r="Y55"/>
  <c r="AE55" s="1"/>
  <c r="Z55"/>
  <c r="AF55" s="1"/>
  <c r="AA55"/>
  <c r="AG55" s="1"/>
  <c r="W56"/>
  <c r="AC56" s="1"/>
  <c r="X56"/>
  <c r="AD56" s="1"/>
  <c r="Y56"/>
  <c r="AE56" s="1"/>
  <c r="Z56"/>
  <c r="AF56" s="1"/>
  <c r="AA56"/>
  <c r="AG56" s="1"/>
  <c r="W57"/>
  <c r="AC57" s="1"/>
  <c r="X57"/>
  <c r="AD57" s="1"/>
  <c r="Y57"/>
  <c r="AE57" s="1"/>
  <c r="Z57"/>
  <c r="AF57" s="1"/>
  <c r="AA57"/>
  <c r="AG57" s="1"/>
  <c r="W58"/>
  <c r="AC58" s="1"/>
  <c r="X58"/>
  <c r="AD58" s="1"/>
  <c r="Y58"/>
  <c r="AE58" s="1"/>
  <c r="Z58"/>
  <c r="AF58" s="1"/>
  <c r="AA58"/>
  <c r="AG58" s="1"/>
  <c r="W59"/>
  <c r="AC59" s="1"/>
  <c r="X59"/>
  <c r="AD59" s="1"/>
  <c r="Y59"/>
  <c r="AE59" s="1"/>
  <c r="Z59"/>
  <c r="AF59" s="1"/>
  <c r="AA59"/>
  <c r="AG59" s="1"/>
  <c r="W60"/>
  <c r="AC60" s="1"/>
  <c r="X60"/>
  <c r="AD60" s="1"/>
  <c r="Y60"/>
  <c r="AE60" s="1"/>
  <c r="Z60"/>
  <c r="AF60" s="1"/>
  <c r="AA60"/>
  <c r="AG60" s="1"/>
  <c r="W61"/>
  <c r="AC61" s="1"/>
  <c r="X61"/>
  <c r="AD61" s="1"/>
  <c r="Y61"/>
  <c r="AE61" s="1"/>
  <c r="Z61"/>
  <c r="AF61" s="1"/>
  <c r="AA61"/>
  <c r="AG61" s="1"/>
  <c r="W62"/>
  <c r="AC62" s="1"/>
  <c r="X62"/>
  <c r="AD62" s="1"/>
  <c r="Y62"/>
  <c r="AE62" s="1"/>
  <c r="Z62"/>
  <c r="AF62" s="1"/>
  <c r="AA62"/>
  <c r="AG62" s="1"/>
  <c r="W63"/>
  <c r="AC63" s="1"/>
  <c r="X63"/>
  <c r="AD63" s="1"/>
  <c r="Y63"/>
  <c r="AE63" s="1"/>
  <c r="Z63"/>
  <c r="AF63" s="1"/>
  <c r="AA63"/>
  <c r="AG63" s="1"/>
  <c r="W64"/>
  <c r="AC64" s="1"/>
  <c r="X64"/>
  <c r="AD64" s="1"/>
  <c r="Y64"/>
  <c r="AE64" s="1"/>
  <c r="Z64"/>
  <c r="AF64" s="1"/>
  <c r="AA64"/>
  <c r="AG64" s="1"/>
  <c r="W65"/>
  <c r="AC65" s="1"/>
  <c r="X65"/>
  <c r="AD65" s="1"/>
  <c r="Y65"/>
  <c r="AE65" s="1"/>
  <c r="Z65"/>
  <c r="AF65" s="1"/>
  <c r="AA65"/>
  <c r="AG65" s="1"/>
  <c r="W66"/>
  <c r="AC66" s="1"/>
  <c r="X66"/>
  <c r="AD66" s="1"/>
  <c r="Y66"/>
  <c r="AE66" s="1"/>
  <c r="Z66"/>
  <c r="AF66" s="1"/>
  <c r="AA66"/>
  <c r="AG66" s="1"/>
  <c r="W67"/>
  <c r="AC67" s="1"/>
  <c r="X67"/>
  <c r="AD67" s="1"/>
  <c r="Y67"/>
  <c r="AE67" s="1"/>
  <c r="Z67"/>
  <c r="AF67" s="1"/>
  <c r="AA67"/>
  <c r="AG67" s="1"/>
  <c r="W68"/>
  <c r="AC68" s="1"/>
  <c r="X68"/>
  <c r="AD68" s="1"/>
  <c r="Y68"/>
  <c r="AE68" s="1"/>
  <c r="Z68"/>
  <c r="AF68" s="1"/>
  <c r="AA68"/>
  <c r="AG68" s="1"/>
  <c r="W69"/>
  <c r="AC69" s="1"/>
  <c r="X69"/>
  <c r="AD69" s="1"/>
  <c r="Y69"/>
  <c r="AE69" s="1"/>
  <c r="Z69"/>
  <c r="AF69" s="1"/>
  <c r="AA69"/>
  <c r="AG69" s="1"/>
  <c r="W70"/>
  <c r="AC70" s="1"/>
  <c r="X70"/>
  <c r="AD70" s="1"/>
  <c r="Y70"/>
  <c r="AE70" s="1"/>
  <c r="Z70"/>
  <c r="AF70" s="1"/>
  <c r="AA70"/>
  <c r="AG70" s="1"/>
  <c r="W71"/>
  <c r="AC71" s="1"/>
  <c r="X71"/>
  <c r="AD71" s="1"/>
  <c r="Y71"/>
  <c r="AE71" s="1"/>
  <c r="Z71"/>
  <c r="AF71" s="1"/>
  <c r="AA71"/>
  <c r="AG71" s="1"/>
  <c r="W72"/>
  <c r="AC72" s="1"/>
  <c r="X72"/>
  <c r="AD72" s="1"/>
  <c r="Y72"/>
  <c r="AE72" s="1"/>
  <c r="Z72"/>
  <c r="AF72" s="1"/>
  <c r="AA72"/>
  <c r="AG72" s="1"/>
  <c r="W73"/>
  <c r="AC73" s="1"/>
  <c r="X73"/>
  <c r="AD73" s="1"/>
  <c r="Y73"/>
  <c r="AE73" s="1"/>
  <c r="Z73"/>
  <c r="AF73" s="1"/>
  <c r="AA73"/>
  <c r="AG73" s="1"/>
  <c r="W74"/>
  <c r="AC74" s="1"/>
  <c r="X74"/>
  <c r="AD74" s="1"/>
  <c r="Y74"/>
  <c r="AE74" s="1"/>
  <c r="Z74"/>
  <c r="AF74" s="1"/>
  <c r="AA74"/>
  <c r="AG74" s="1"/>
  <c r="W75"/>
  <c r="AC75" s="1"/>
  <c r="X75"/>
  <c r="AD75" s="1"/>
  <c r="Y75"/>
  <c r="AE75" s="1"/>
  <c r="Z75"/>
  <c r="AF75" s="1"/>
  <c r="AA75"/>
  <c r="W76"/>
  <c r="AC76" s="1"/>
  <c r="X76"/>
  <c r="AD76" s="1"/>
  <c r="Y76"/>
  <c r="AE76" s="1"/>
  <c r="Z76"/>
  <c r="AF76" s="1"/>
  <c r="AA76"/>
  <c r="AG76" s="1"/>
  <c r="W77"/>
  <c r="AC77" s="1"/>
  <c r="X77"/>
  <c r="AD77" s="1"/>
  <c r="Y77"/>
  <c r="AE77" s="1"/>
  <c r="Z77"/>
  <c r="AF77" s="1"/>
  <c r="AA77"/>
  <c r="AG77" s="1"/>
  <c r="W78"/>
  <c r="AC78" s="1"/>
  <c r="X78"/>
  <c r="AD78" s="1"/>
  <c r="Y78"/>
  <c r="AE78" s="1"/>
  <c r="Z78"/>
  <c r="AF78" s="1"/>
  <c r="AA78"/>
  <c r="AG78" s="1"/>
  <c r="W79"/>
  <c r="AC79" s="1"/>
  <c r="X79"/>
  <c r="AD79" s="1"/>
  <c r="Y79"/>
  <c r="AE79" s="1"/>
  <c r="Z79"/>
  <c r="AF79" s="1"/>
  <c r="AA79"/>
  <c r="AG79" s="1"/>
  <c r="W80"/>
  <c r="AC80" s="1"/>
  <c r="X80"/>
  <c r="AD80" s="1"/>
  <c r="Y80"/>
  <c r="AE80" s="1"/>
  <c r="Z80"/>
  <c r="AF80" s="1"/>
  <c r="AA80"/>
  <c r="AG80" s="1"/>
  <c r="W81"/>
  <c r="AC81" s="1"/>
  <c r="X81"/>
  <c r="AD81" s="1"/>
  <c r="Y81"/>
  <c r="AE81" s="1"/>
  <c r="Z81"/>
  <c r="AF81" s="1"/>
  <c r="AA81"/>
  <c r="AG81" s="1"/>
  <c r="W82"/>
  <c r="AC82" s="1"/>
  <c r="X82"/>
  <c r="AD82" s="1"/>
  <c r="Y82"/>
  <c r="AE82" s="1"/>
  <c r="Z82"/>
  <c r="AF82" s="1"/>
  <c r="AA82"/>
  <c r="AG82" s="1"/>
  <c r="W83"/>
  <c r="AC83" s="1"/>
  <c r="X83"/>
  <c r="AD83" s="1"/>
  <c r="Y83"/>
  <c r="AE83" s="1"/>
  <c r="Z83"/>
  <c r="AF83" s="1"/>
  <c r="AA83"/>
  <c r="AG83" s="1"/>
  <c r="W84"/>
  <c r="AC84" s="1"/>
  <c r="X84"/>
  <c r="AD84" s="1"/>
  <c r="Y84"/>
  <c r="AE84" s="1"/>
  <c r="Z84"/>
  <c r="AF84" s="1"/>
  <c r="AA84"/>
  <c r="AG84" s="1"/>
  <c r="W85"/>
  <c r="AC85" s="1"/>
  <c r="X85"/>
  <c r="AD85" s="1"/>
  <c r="Y85"/>
  <c r="AE85" s="1"/>
  <c r="Z85"/>
  <c r="AF85" s="1"/>
  <c r="AA85"/>
  <c r="AG85" s="1"/>
  <c r="W86"/>
  <c r="AC86" s="1"/>
  <c r="X86"/>
  <c r="AD86" s="1"/>
  <c r="Y86"/>
  <c r="AE86" s="1"/>
  <c r="Z86"/>
  <c r="AF86" s="1"/>
  <c r="AA86"/>
  <c r="AG86" s="1"/>
  <c r="W87"/>
  <c r="AC87" s="1"/>
  <c r="X87"/>
  <c r="AD87" s="1"/>
  <c r="Y87"/>
  <c r="AE87" s="1"/>
  <c r="Z87"/>
  <c r="AF87" s="1"/>
  <c r="AA87"/>
  <c r="AG87" s="1"/>
  <c r="W88"/>
  <c r="AC88" s="1"/>
  <c r="X88"/>
  <c r="AD88" s="1"/>
  <c r="Y88"/>
  <c r="AE88" s="1"/>
  <c r="Z88"/>
  <c r="AF88" s="1"/>
  <c r="AA88"/>
  <c r="AG88" s="1"/>
  <c r="W89"/>
  <c r="AC89" s="1"/>
  <c r="X89"/>
  <c r="AD89" s="1"/>
  <c r="Y89"/>
  <c r="AE89" s="1"/>
  <c r="Z89"/>
  <c r="AF89" s="1"/>
  <c r="AA89"/>
  <c r="AG89" s="1"/>
  <c r="W90"/>
  <c r="AC90" s="1"/>
  <c r="X90"/>
  <c r="AD90" s="1"/>
  <c r="Y90"/>
  <c r="AE90" s="1"/>
  <c r="Z90"/>
  <c r="AF90" s="1"/>
  <c r="AA90"/>
  <c r="AG90" s="1"/>
  <c r="W91"/>
  <c r="AC91" s="1"/>
  <c r="X91"/>
  <c r="AD91" s="1"/>
  <c r="Y91"/>
  <c r="AE91" s="1"/>
  <c r="Z91"/>
  <c r="AF91" s="1"/>
  <c r="AA91"/>
  <c r="AG91" s="1"/>
  <c r="W92"/>
  <c r="AC92" s="1"/>
  <c r="X92"/>
  <c r="AD92" s="1"/>
  <c r="Y92"/>
  <c r="AE92" s="1"/>
  <c r="Z92"/>
  <c r="AF92" s="1"/>
  <c r="AA92"/>
  <c r="AG92" s="1"/>
  <c r="W93"/>
  <c r="AC93" s="1"/>
  <c r="X93"/>
  <c r="AD93" s="1"/>
  <c r="Y93"/>
  <c r="AE93" s="1"/>
  <c r="Z93"/>
  <c r="AF93" s="1"/>
  <c r="AA93"/>
  <c r="AG93" s="1"/>
  <c r="W94"/>
  <c r="AC94" s="1"/>
  <c r="X94"/>
  <c r="AD94" s="1"/>
  <c r="Y94"/>
  <c r="AE94" s="1"/>
  <c r="Z94"/>
  <c r="AF94" s="1"/>
  <c r="AA94"/>
  <c r="AG94" s="1"/>
  <c r="W95"/>
  <c r="AC95" s="1"/>
  <c r="X95"/>
  <c r="AD95" s="1"/>
  <c r="Y95"/>
  <c r="AE95" s="1"/>
  <c r="Z95"/>
  <c r="AF95" s="1"/>
  <c r="AA95"/>
  <c r="AG95" s="1"/>
  <c r="W96"/>
  <c r="AC96" s="1"/>
  <c r="X96"/>
  <c r="AD96" s="1"/>
  <c r="Y96"/>
  <c r="AE96" s="1"/>
  <c r="Z96"/>
  <c r="AF96" s="1"/>
  <c r="AA96"/>
  <c r="AG96" s="1"/>
  <c r="W97"/>
  <c r="AC97" s="1"/>
  <c r="X97"/>
  <c r="AD97" s="1"/>
  <c r="Y97"/>
  <c r="AE97" s="1"/>
  <c r="Z97"/>
  <c r="AF97" s="1"/>
  <c r="AA97"/>
  <c r="AG97" s="1"/>
  <c r="W98"/>
  <c r="AC98" s="1"/>
  <c r="X98"/>
  <c r="AD98" s="1"/>
  <c r="Y98"/>
  <c r="AE98" s="1"/>
  <c r="Z98"/>
  <c r="AF98" s="1"/>
  <c r="AA98"/>
  <c r="AG98" s="1"/>
  <c r="W99"/>
  <c r="AC99" s="1"/>
  <c r="X99"/>
  <c r="AD99" s="1"/>
  <c r="Y99"/>
  <c r="AE99" s="1"/>
  <c r="Z99"/>
  <c r="AF99" s="1"/>
  <c r="AA99"/>
  <c r="AG99" s="1"/>
  <c r="W100"/>
  <c r="AC100" s="1"/>
  <c r="X100"/>
  <c r="AD100" s="1"/>
  <c r="Y100"/>
  <c r="AE100" s="1"/>
  <c r="Z100"/>
  <c r="AF100" s="1"/>
  <c r="AA100"/>
  <c r="AG100" s="1"/>
  <c r="W101"/>
  <c r="AC101" s="1"/>
  <c r="X101"/>
  <c r="AD101" s="1"/>
  <c r="Y101"/>
  <c r="AE101" s="1"/>
  <c r="Z101"/>
  <c r="AF101" s="1"/>
  <c r="AA101"/>
  <c r="AG101" s="1"/>
  <c r="W102"/>
  <c r="AC102" s="1"/>
  <c r="X102"/>
  <c r="AD102" s="1"/>
  <c r="Y102"/>
  <c r="AE102" s="1"/>
  <c r="Z102"/>
  <c r="AF102" s="1"/>
  <c r="AA102"/>
  <c r="AG102" s="1"/>
  <c r="AG1" s="1"/>
  <c r="X3"/>
  <c r="AD3" s="1"/>
  <c r="Y3"/>
  <c r="AE3" s="1"/>
  <c r="Z3"/>
  <c r="AF3" s="1"/>
  <c r="AA3"/>
  <c r="AG3" s="1"/>
  <c r="W3"/>
  <c r="AC3" s="1"/>
  <c r="G107"/>
  <c r="G108"/>
  <c r="G109"/>
  <c r="G110"/>
  <c r="F107"/>
  <c r="F108"/>
  <c r="F109"/>
  <c r="F110"/>
  <c r="C3"/>
  <c r="D3"/>
  <c r="E3"/>
  <c r="F3"/>
  <c r="G3"/>
  <c r="I3"/>
  <c r="J3"/>
  <c r="K3"/>
  <c r="L3"/>
  <c r="M3"/>
  <c r="N3"/>
  <c r="O3"/>
  <c r="P3"/>
  <c r="Q3"/>
  <c r="R3"/>
  <c r="S3"/>
  <c r="T3"/>
  <c r="C4"/>
  <c r="D4"/>
  <c r="E4"/>
  <c r="F4"/>
  <c r="G4"/>
  <c r="I4"/>
  <c r="J4"/>
  <c r="K4"/>
  <c r="L4"/>
  <c r="M4"/>
  <c r="N4"/>
  <c r="O4"/>
  <c r="P4"/>
  <c r="Q4"/>
  <c r="R4"/>
  <c r="S4"/>
  <c r="T4"/>
  <c r="C5"/>
  <c r="D5"/>
  <c r="E5"/>
  <c r="F5"/>
  <c r="G5"/>
  <c r="I5"/>
  <c r="J5"/>
  <c r="K5"/>
  <c r="L5"/>
  <c r="M5"/>
  <c r="N5"/>
  <c r="O5"/>
  <c r="P5"/>
  <c r="Q5"/>
  <c r="R5"/>
  <c r="S5"/>
  <c r="T5"/>
  <c r="C6"/>
  <c r="D6"/>
  <c r="E6"/>
  <c r="F6"/>
  <c r="G6"/>
  <c r="I6"/>
  <c r="J6"/>
  <c r="K6"/>
  <c r="L6"/>
  <c r="M6"/>
  <c r="N6"/>
  <c r="O6"/>
  <c r="P6"/>
  <c r="Q6"/>
  <c r="R6"/>
  <c r="S6"/>
  <c r="T6"/>
  <c r="C7"/>
  <c r="D7"/>
  <c r="E7"/>
  <c r="F7"/>
  <c r="G7"/>
  <c r="I7"/>
  <c r="J7"/>
  <c r="K7"/>
  <c r="L7"/>
  <c r="M7"/>
  <c r="N7"/>
  <c r="O7"/>
  <c r="P7"/>
  <c r="Q7"/>
  <c r="R7"/>
  <c r="S7"/>
  <c r="T7"/>
  <c r="C8"/>
  <c r="D8"/>
  <c r="E8"/>
  <c r="F8"/>
  <c r="G8"/>
  <c r="I8"/>
  <c r="J8"/>
  <c r="K8"/>
  <c r="L8"/>
  <c r="M8"/>
  <c r="N8"/>
  <c r="O8"/>
  <c r="P8"/>
  <c r="Q8"/>
  <c r="R8"/>
  <c r="S8"/>
  <c r="T8"/>
  <c r="C9"/>
  <c r="D9"/>
  <c r="E9"/>
  <c r="F9"/>
  <c r="G9"/>
  <c r="I9"/>
  <c r="J9"/>
  <c r="K9"/>
  <c r="L9"/>
  <c r="M9"/>
  <c r="N9"/>
  <c r="O9"/>
  <c r="P9"/>
  <c r="Q9"/>
  <c r="R9"/>
  <c r="S9"/>
  <c r="T9"/>
  <c r="C10"/>
  <c r="D10"/>
  <c r="E10"/>
  <c r="F10"/>
  <c r="G10"/>
  <c r="I10"/>
  <c r="J10"/>
  <c r="K10"/>
  <c r="L10"/>
  <c r="M10"/>
  <c r="N10"/>
  <c r="O10"/>
  <c r="P10"/>
  <c r="Q10"/>
  <c r="R10"/>
  <c r="S10"/>
  <c r="T10"/>
  <c r="C11"/>
  <c r="D11"/>
  <c r="E11"/>
  <c r="F11"/>
  <c r="G11"/>
  <c r="I11"/>
  <c r="J11"/>
  <c r="K11"/>
  <c r="L11"/>
  <c r="M11"/>
  <c r="N11"/>
  <c r="O11"/>
  <c r="P11"/>
  <c r="Q11"/>
  <c r="R11"/>
  <c r="S11"/>
  <c r="T11"/>
  <c r="C12"/>
  <c r="D12"/>
  <c r="E12"/>
  <c r="F12"/>
  <c r="G12"/>
  <c r="I12"/>
  <c r="J12"/>
  <c r="K12"/>
  <c r="L12"/>
  <c r="M12"/>
  <c r="N12"/>
  <c r="O12"/>
  <c r="P12"/>
  <c r="Q12"/>
  <c r="R12"/>
  <c r="S12"/>
  <c r="T12"/>
  <c r="C13"/>
  <c r="D13"/>
  <c r="E13"/>
  <c r="F13"/>
  <c r="G13"/>
  <c r="I13"/>
  <c r="J13"/>
  <c r="K13"/>
  <c r="L13"/>
  <c r="M13"/>
  <c r="N13"/>
  <c r="O13"/>
  <c r="P13"/>
  <c r="Q13"/>
  <c r="R13"/>
  <c r="S13"/>
  <c r="T13"/>
  <c r="C14"/>
  <c r="D14"/>
  <c r="E14"/>
  <c r="F14"/>
  <c r="G14"/>
  <c r="I14"/>
  <c r="J14"/>
  <c r="K14"/>
  <c r="L14"/>
  <c r="M14"/>
  <c r="N14"/>
  <c r="O14"/>
  <c r="P14"/>
  <c r="Q14"/>
  <c r="R14"/>
  <c r="S14"/>
  <c r="T14"/>
  <c r="C15"/>
  <c r="D15"/>
  <c r="E15"/>
  <c r="F15"/>
  <c r="G15"/>
  <c r="I15"/>
  <c r="J15"/>
  <c r="K15"/>
  <c r="L15"/>
  <c r="M15"/>
  <c r="N15"/>
  <c r="O15"/>
  <c r="P15"/>
  <c r="Q15"/>
  <c r="R15"/>
  <c r="S15"/>
  <c r="T15"/>
  <c r="C16"/>
  <c r="D16"/>
  <c r="E16"/>
  <c r="F16"/>
  <c r="G16"/>
  <c r="I16"/>
  <c r="J16"/>
  <c r="K16"/>
  <c r="L16"/>
  <c r="M16"/>
  <c r="N16"/>
  <c r="O16"/>
  <c r="P16"/>
  <c r="Q16"/>
  <c r="R16"/>
  <c r="S16"/>
  <c r="T16"/>
  <c r="C17"/>
  <c r="D17"/>
  <c r="E17"/>
  <c r="F17"/>
  <c r="G17"/>
  <c r="I17"/>
  <c r="J17"/>
  <c r="K17"/>
  <c r="L17"/>
  <c r="M17"/>
  <c r="N17"/>
  <c r="O17"/>
  <c r="P17"/>
  <c r="Q17"/>
  <c r="R17"/>
  <c r="S17"/>
  <c r="T17"/>
  <c r="C18"/>
  <c r="D18"/>
  <c r="E18"/>
  <c r="F18"/>
  <c r="G18"/>
  <c r="I18"/>
  <c r="J18"/>
  <c r="K18"/>
  <c r="L18"/>
  <c r="M18"/>
  <c r="N18"/>
  <c r="O18"/>
  <c r="P18"/>
  <c r="Q18"/>
  <c r="R18"/>
  <c r="S18"/>
  <c r="T18"/>
  <c r="C19"/>
  <c r="D19"/>
  <c r="E19"/>
  <c r="F19"/>
  <c r="G19"/>
  <c r="I19"/>
  <c r="J19"/>
  <c r="K19"/>
  <c r="L19"/>
  <c r="M19"/>
  <c r="N19"/>
  <c r="O19"/>
  <c r="P19"/>
  <c r="Q19"/>
  <c r="R19"/>
  <c r="S19"/>
  <c r="T19"/>
  <c r="C20"/>
  <c r="D20"/>
  <c r="E20"/>
  <c r="F20"/>
  <c r="G20"/>
  <c r="I20"/>
  <c r="J20"/>
  <c r="K20"/>
  <c r="L20"/>
  <c r="M20"/>
  <c r="N20"/>
  <c r="O20"/>
  <c r="P20"/>
  <c r="Q20"/>
  <c r="R20"/>
  <c r="S20"/>
  <c r="T20"/>
  <c r="C21"/>
  <c r="D21"/>
  <c r="E21"/>
  <c r="F21"/>
  <c r="G21"/>
  <c r="I21"/>
  <c r="J21"/>
  <c r="K21"/>
  <c r="L21"/>
  <c r="M21"/>
  <c r="N21"/>
  <c r="O21"/>
  <c r="P21"/>
  <c r="Q21"/>
  <c r="R21"/>
  <c r="S21"/>
  <c r="T21"/>
  <c r="C22"/>
  <c r="D22"/>
  <c r="E22"/>
  <c r="F22"/>
  <c r="G22"/>
  <c r="I22"/>
  <c r="J22"/>
  <c r="K22"/>
  <c r="L22"/>
  <c r="M22"/>
  <c r="N22"/>
  <c r="O22"/>
  <c r="P22"/>
  <c r="Q22"/>
  <c r="R22"/>
  <c r="S22"/>
  <c r="T22"/>
  <c r="C23"/>
  <c r="D23"/>
  <c r="E23"/>
  <c r="F23"/>
  <c r="G23"/>
  <c r="I23"/>
  <c r="J23"/>
  <c r="K23"/>
  <c r="L23"/>
  <c r="M23"/>
  <c r="N23"/>
  <c r="O23"/>
  <c r="P23"/>
  <c r="Q23"/>
  <c r="R23"/>
  <c r="S23"/>
  <c r="T23"/>
  <c r="C24"/>
  <c r="D24"/>
  <c r="E24"/>
  <c r="F24"/>
  <c r="G24"/>
  <c r="I24"/>
  <c r="J24"/>
  <c r="K24"/>
  <c r="L24"/>
  <c r="M24"/>
  <c r="N24"/>
  <c r="O24"/>
  <c r="P24"/>
  <c r="Q24"/>
  <c r="R24"/>
  <c r="S24"/>
  <c r="T24"/>
  <c r="C25"/>
  <c r="D25"/>
  <c r="E25"/>
  <c r="F25"/>
  <c r="G25"/>
  <c r="I25"/>
  <c r="J25"/>
  <c r="K25"/>
  <c r="L25"/>
  <c r="M25"/>
  <c r="N25"/>
  <c r="O25"/>
  <c r="P25"/>
  <c r="Q25"/>
  <c r="R25"/>
  <c r="S25"/>
  <c r="T25"/>
  <c r="C26"/>
  <c r="D26"/>
  <c r="E26"/>
  <c r="F26"/>
  <c r="G26"/>
  <c r="I26"/>
  <c r="J26"/>
  <c r="K26"/>
  <c r="L26"/>
  <c r="M26"/>
  <c r="N26"/>
  <c r="O26"/>
  <c r="P26"/>
  <c r="Q26"/>
  <c r="R26"/>
  <c r="S26"/>
  <c r="T26"/>
  <c r="C27"/>
  <c r="D27"/>
  <c r="E27"/>
  <c r="F27"/>
  <c r="G27"/>
  <c r="I27"/>
  <c r="J27"/>
  <c r="K27"/>
  <c r="L27"/>
  <c r="M27"/>
  <c r="N27"/>
  <c r="O27"/>
  <c r="P27"/>
  <c r="Q27"/>
  <c r="R27"/>
  <c r="S27"/>
  <c r="T27"/>
  <c r="C28"/>
  <c r="D28"/>
  <c r="E28"/>
  <c r="F28"/>
  <c r="G28"/>
  <c r="I28"/>
  <c r="J28"/>
  <c r="K28"/>
  <c r="L28"/>
  <c r="M28"/>
  <c r="N28"/>
  <c r="O28"/>
  <c r="P28"/>
  <c r="Q28"/>
  <c r="R28"/>
  <c r="S28"/>
  <c r="T28"/>
  <c r="C29"/>
  <c r="D29"/>
  <c r="E29"/>
  <c r="F29"/>
  <c r="G29"/>
  <c r="I29"/>
  <c r="J29"/>
  <c r="K29"/>
  <c r="L29"/>
  <c r="M29"/>
  <c r="N29"/>
  <c r="O29"/>
  <c r="P29"/>
  <c r="Q29"/>
  <c r="R29"/>
  <c r="S29"/>
  <c r="T29"/>
  <c r="C30"/>
  <c r="D30"/>
  <c r="E30"/>
  <c r="F30"/>
  <c r="G30"/>
  <c r="I30"/>
  <c r="J30"/>
  <c r="K30"/>
  <c r="L30"/>
  <c r="M30"/>
  <c r="N30"/>
  <c r="O30"/>
  <c r="P30"/>
  <c r="Q30"/>
  <c r="R30"/>
  <c r="S30"/>
  <c r="T30"/>
  <c r="C31"/>
  <c r="D31"/>
  <c r="E31"/>
  <c r="F31"/>
  <c r="G31"/>
  <c r="I31"/>
  <c r="J31"/>
  <c r="K31"/>
  <c r="L31"/>
  <c r="M31"/>
  <c r="N31"/>
  <c r="O31"/>
  <c r="P31"/>
  <c r="Q31"/>
  <c r="R31"/>
  <c r="S31"/>
  <c r="T31"/>
  <c r="C32"/>
  <c r="D32"/>
  <c r="E32"/>
  <c r="F32"/>
  <c r="G32"/>
  <c r="I32"/>
  <c r="J32"/>
  <c r="K32"/>
  <c r="L32"/>
  <c r="M32"/>
  <c r="N32"/>
  <c r="O32"/>
  <c r="P32"/>
  <c r="Q32"/>
  <c r="R32"/>
  <c r="S32"/>
  <c r="T32"/>
  <c r="C33"/>
  <c r="D33"/>
  <c r="E33"/>
  <c r="F33"/>
  <c r="G33"/>
  <c r="I33"/>
  <c r="J33"/>
  <c r="K33"/>
  <c r="L33"/>
  <c r="M33"/>
  <c r="N33"/>
  <c r="O33"/>
  <c r="P33"/>
  <c r="Q33"/>
  <c r="R33"/>
  <c r="S33"/>
  <c r="T33"/>
  <c r="C34"/>
  <c r="D34"/>
  <c r="E34"/>
  <c r="F34"/>
  <c r="G34"/>
  <c r="I34"/>
  <c r="J34"/>
  <c r="K34"/>
  <c r="L34"/>
  <c r="M34"/>
  <c r="N34"/>
  <c r="O34"/>
  <c r="P34"/>
  <c r="Q34"/>
  <c r="R34"/>
  <c r="S34"/>
  <c r="T34"/>
  <c r="C35"/>
  <c r="D35"/>
  <c r="E35"/>
  <c r="F35"/>
  <c r="G35"/>
  <c r="I35"/>
  <c r="J35"/>
  <c r="K35"/>
  <c r="L35"/>
  <c r="M35"/>
  <c r="N35"/>
  <c r="O35"/>
  <c r="P35"/>
  <c r="Q35"/>
  <c r="R35"/>
  <c r="S35"/>
  <c r="T35"/>
  <c r="C36"/>
  <c r="D36"/>
  <c r="E36"/>
  <c r="F36"/>
  <c r="G36"/>
  <c r="I36"/>
  <c r="J36"/>
  <c r="K36"/>
  <c r="L36"/>
  <c r="M36"/>
  <c r="N36"/>
  <c r="O36"/>
  <c r="P36"/>
  <c r="Q36"/>
  <c r="R36"/>
  <c r="S36"/>
  <c r="T36"/>
  <c r="C37"/>
  <c r="D37"/>
  <c r="E37"/>
  <c r="F37"/>
  <c r="G37"/>
  <c r="I37"/>
  <c r="J37"/>
  <c r="K37"/>
  <c r="L37"/>
  <c r="M37"/>
  <c r="N37"/>
  <c r="O37"/>
  <c r="P37"/>
  <c r="Q37"/>
  <c r="R37"/>
  <c r="S37"/>
  <c r="T37"/>
  <c r="C38"/>
  <c r="D38"/>
  <c r="E38"/>
  <c r="F38"/>
  <c r="G38"/>
  <c r="I38"/>
  <c r="J38"/>
  <c r="K38"/>
  <c r="L38"/>
  <c r="M38"/>
  <c r="N38"/>
  <c r="O38"/>
  <c r="P38"/>
  <c r="Q38"/>
  <c r="R38"/>
  <c r="S38"/>
  <c r="T38"/>
  <c r="C39"/>
  <c r="D39"/>
  <c r="E39"/>
  <c r="F39"/>
  <c r="G39"/>
  <c r="I39"/>
  <c r="J39"/>
  <c r="K39"/>
  <c r="L39"/>
  <c r="M39"/>
  <c r="N39"/>
  <c r="O39"/>
  <c r="P39"/>
  <c r="Q39"/>
  <c r="R39"/>
  <c r="S39"/>
  <c r="T39"/>
  <c r="C40"/>
  <c r="D40"/>
  <c r="E40"/>
  <c r="F40"/>
  <c r="G40"/>
  <c r="I40"/>
  <c r="J40"/>
  <c r="K40"/>
  <c r="L40"/>
  <c r="M40"/>
  <c r="N40"/>
  <c r="O40"/>
  <c r="P40"/>
  <c r="Q40"/>
  <c r="R40"/>
  <c r="S40"/>
  <c r="T40"/>
  <c r="C41"/>
  <c r="D41"/>
  <c r="E41"/>
  <c r="F41"/>
  <c r="G41"/>
  <c r="I41"/>
  <c r="J41"/>
  <c r="K41"/>
  <c r="L41"/>
  <c r="M41"/>
  <c r="N41"/>
  <c r="O41"/>
  <c r="P41"/>
  <c r="Q41"/>
  <c r="R41"/>
  <c r="S41"/>
  <c r="T41"/>
  <c r="C42"/>
  <c r="D42"/>
  <c r="E42"/>
  <c r="F42"/>
  <c r="G42"/>
  <c r="I42"/>
  <c r="J42"/>
  <c r="K42"/>
  <c r="L42"/>
  <c r="M42"/>
  <c r="N42"/>
  <c r="O42"/>
  <c r="P42"/>
  <c r="Q42"/>
  <c r="R42"/>
  <c r="S42"/>
  <c r="T42"/>
  <c r="C43"/>
  <c r="D43"/>
  <c r="E43"/>
  <c r="F43"/>
  <c r="G43"/>
  <c r="I43"/>
  <c r="J43"/>
  <c r="K43"/>
  <c r="L43"/>
  <c r="M43"/>
  <c r="N43"/>
  <c r="O43"/>
  <c r="P43"/>
  <c r="Q43"/>
  <c r="R43"/>
  <c r="S43"/>
  <c r="T43"/>
  <c r="C44"/>
  <c r="D44"/>
  <c r="E44"/>
  <c r="F44"/>
  <c r="G44"/>
  <c r="I44"/>
  <c r="J44"/>
  <c r="K44"/>
  <c r="L44"/>
  <c r="M44"/>
  <c r="N44"/>
  <c r="O44"/>
  <c r="P44"/>
  <c r="Q44"/>
  <c r="R44"/>
  <c r="S44"/>
  <c r="T44"/>
  <c r="C45"/>
  <c r="D45"/>
  <c r="E45"/>
  <c r="F45"/>
  <c r="G45"/>
  <c r="I45"/>
  <c r="J45"/>
  <c r="K45"/>
  <c r="L45"/>
  <c r="M45"/>
  <c r="N45"/>
  <c r="O45"/>
  <c r="P45"/>
  <c r="Q45"/>
  <c r="R45"/>
  <c r="S45"/>
  <c r="T45"/>
  <c r="C46"/>
  <c r="D46"/>
  <c r="E46"/>
  <c r="F46"/>
  <c r="G46"/>
  <c r="I46"/>
  <c r="J46"/>
  <c r="K46"/>
  <c r="L46"/>
  <c r="M46"/>
  <c r="N46"/>
  <c r="O46"/>
  <c r="P46"/>
  <c r="Q46"/>
  <c r="R46"/>
  <c r="S46"/>
  <c r="T46"/>
  <c r="C47"/>
  <c r="D47"/>
  <c r="E47"/>
  <c r="F47"/>
  <c r="G47"/>
  <c r="I47"/>
  <c r="J47"/>
  <c r="K47"/>
  <c r="L47"/>
  <c r="M47"/>
  <c r="N47"/>
  <c r="O47"/>
  <c r="P47"/>
  <c r="Q47"/>
  <c r="R47"/>
  <c r="S47"/>
  <c r="T47"/>
  <c r="C48"/>
  <c r="D48"/>
  <c r="E48"/>
  <c r="F48"/>
  <c r="G48"/>
  <c r="I48"/>
  <c r="J48"/>
  <c r="K48"/>
  <c r="L48"/>
  <c r="M48"/>
  <c r="N48"/>
  <c r="O48"/>
  <c r="P48"/>
  <c r="Q48"/>
  <c r="R48"/>
  <c r="S48"/>
  <c r="T48"/>
  <c r="C49"/>
  <c r="D49"/>
  <c r="E49"/>
  <c r="F49"/>
  <c r="G49"/>
  <c r="I49"/>
  <c r="J49"/>
  <c r="K49"/>
  <c r="L49"/>
  <c r="M49"/>
  <c r="N49"/>
  <c r="O49"/>
  <c r="P49"/>
  <c r="Q49"/>
  <c r="R49"/>
  <c r="S49"/>
  <c r="T49"/>
  <c r="C50"/>
  <c r="D50"/>
  <c r="E50"/>
  <c r="F50"/>
  <c r="G50"/>
  <c r="I50"/>
  <c r="J50"/>
  <c r="K50"/>
  <c r="L50"/>
  <c r="M50"/>
  <c r="N50"/>
  <c r="O50"/>
  <c r="P50"/>
  <c r="Q50"/>
  <c r="R50"/>
  <c r="S50"/>
  <c r="T50"/>
  <c r="C51"/>
  <c r="D51"/>
  <c r="E51"/>
  <c r="F51"/>
  <c r="G51"/>
  <c r="I51"/>
  <c r="J51"/>
  <c r="K51"/>
  <c r="L51"/>
  <c r="M51"/>
  <c r="N51"/>
  <c r="O51"/>
  <c r="P51"/>
  <c r="Q51"/>
  <c r="R51"/>
  <c r="S51"/>
  <c r="T51"/>
  <c r="C52"/>
  <c r="D52"/>
  <c r="E52"/>
  <c r="F52"/>
  <c r="G52"/>
  <c r="I52"/>
  <c r="J52"/>
  <c r="K52"/>
  <c r="L52"/>
  <c r="M52"/>
  <c r="N52"/>
  <c r="O52"/>
  <c r="P52"/>
  <c r="Q52"/>
  <c r="R52"/>
  <c r="S52"/>
  <c r="T52"/>
  <c r="C53"/>
  <c r="D53"/>
  <c r="E53"/>
  <c r="F53"/>
  <c r="G53"/>
  <c r="I53"/>
  <c r="J53"/>
  <c r="K53"/>
  <c r="L53"/>
  <c r="M53"/>
  <c r="N53"/>
  <c r="O53"/>
  <c r="P53"/>
  <c r="Q53"/>
  <c r="R53"/>
  <c r="S53"/>
  <c r="T53"/>
  <c r="C54"/>
  <c r="D54"/>
  <c r="E54"/>
  <c r="F54"/>
  <c r="G54"/>
  <c r="I54"/>
  <c r="J54"/>
  <c r="K54"/>
  <c r="L54"/>
  <c r="M54"/>
  <c r="N54"/>
  <c r="O54"/>
  <c r="P54"/>
  <c r="Q54"/>
  <c r="R54"/>
  <c r="S54"/>
  <c r="T54"/>
  <c r="C55"/>
  <c r="D55"/>
  <c r="E55"/>
  <c r="F55"/>
  <c r="G55"/>
  <c r="I55"/>
  <c r="J55"/>
  <c r="K55"/>
  <c r="L55"/>
  <c r="M55"/>
  <c r="N55"/>
  <c r="O55"/>
  <c r="P55"/>
  <c r="Q55"/>
  <c r="R55"/>
  <c r="S55"/>
  <c r="T55"/>
  <c r="C56"/>
  <c r="D56"/>
  <c r="E56"/>
  <c r="F56"/>
  <c r="G56"/>
  <c r="I56"/>
  <c r="J56"/>
  <c r="K56"/>
  <c r="L56"/>
  <c r="M56"/>
  <c r="N56"/>
  <c r="O56"/>
  <c r="P56"/>
  <c r="Q56"/>
  <c r="R56"/>
  <c r="S56"/>
  <c r="T56"/>
  <c r="C57"/>
  <c r="D57"/>
  <c r="E57"/>
  <c r="F57"/>
  <c r="G57"/>
  <c r="I57"/>
  <c r="J57"/>
  <c r="K57"/>
  <c r="L57"/>
  <c r="M57"/>
  <c r="N57"/>
  <c r="O57"/>
  <c r="P57"/>
  <c r="Q57"/>
  <c r="R57"/>
  <c r="S57"/>
  <c r="T57"/>
  <c r="C58"/>
  <c r="D58"/>
  <c r="E58"/>
  <c r="F58"/>
  <c r="G58"/>
  <c r="I58"/>
  <c r="J58"/>
  <c r="K58"/>
  <c r="L58"/>
  <c r="M58"/>
  <c r="N58"/>
  <c r="O58"/>
  <c r="P58"/>
  <c r="Q58"/>
  <c r="R58"/>
  <c r="S58"/>
  <c r="T58"/>
  <c r="C59"/>
  <c r="D59"/>
  <c r="E59"/>
  <c r="F59"/>
  <c r="G59"/>
  <c r="I59"/>
  <c r="J59"/>
  <c r="K59"/>
  <c r="L59"/>
  <c r="M59"/>
  <c r="N59"/>
  <c r="O59"/>
  <c r="P59"/>
  <c r="Q59"/>
  <c r="R59"/>
  <c r="S59"/>
  <c r="T59"/>
  <c r="C60"/>
  <c r="D60"/>
  <c r="E60"/>
  <c r="F60"/>
  <c r="G60"/>
  <c r="I60"/>
  <c r="J60"/>
  <c r="K60"/>
  <c r="L60"/>
  <c r="M60"/>
  <c r="N60"/>
  <c r="O60"/>
  <c r="P60"/>
  <c r="Q60"/>
  <c r="R60"/>
  <c r="S60"/>
  <c r="T60"/>
  <c r="C61"/>
  <c r="D61"/>
  <c r="E61"/>
  <c r="F61"/>
  <c r="G61"/>
  <c r="I61"/>
  <c r="J61"/>
  <c r="K61"/>
  <c r="L61"/>
  <c r="M61"/>
  <c r="N61"/>
  <c r="O61"/>
  <c r="P61"/>
  <c r="Q61"/>
  <c r="R61"/>
  <c r="S61"/>
  <c r="T61"/>
  <c r="C62"/>
  <c r="D62"/>
  <c r="E62"/>
  <c r="F62"/>
  <c r="G62"/>
  <c r="I62"/>
  <c r="J62"/>
  <c r="K62"/>
  <c r="L62"/>
  <c r="M62"/>
  <c r="N62"/>
  <c r="O62"/>
  <c r="P62"/>
  <c r="Q62"/>
  <c r="R62"/>
  <c r="S62"/>
  <c r="T62"/>
  <c r="C63"/>
  <c r="D63"/>
  <c r="E63"/>
  <c r="F63"/>
  <c r="G63"/>
  <c r="I63"/>
  <c r="J63"/>
  <c r="K63"/>
  <c r="L63"/>
  <c r="M63"/>
  <c r="N63"/>
  <c r="O63"/>
  <c r="P63"/>
  <c r="Q63"/>
  <c r="R63"/>
  <c r="S63"/>
  <c r="T63"/>
  <c r="C64"/>
  <c r="D64"/>
  <c r="E64"/>
  <c r="F64"/>
  <c r="G64"/>
  <c r="I64"/>
  <c r="J64"/>
  <c r="K64"/>
  <c r="L64"/>
  <c r="M64"/>
  <c r="N64"/>
  <c r="O64"/>
  <c r="P64"/>
  <c r="Q64"/>
  <c r="R64"/>
  <c r="S64"/>
  <c r="T64"/>
  <c r="C65"/>
  <c r="D65"/>
  <c r="E65"/>
  <c r="F65"/>
  <c r="G65"/>
  <c r="I65"/>
  <c r="J65"/>
  <c r="K65"/>
  <c r="L65"/>
  <c r="M65"/>
  <c r="N65"/>
  <c r="O65"/>
  <c r="P65"/>
  <c r="Q65"/>
  <c r="R65"/>
  <c r="S65"/>
  <c r="T65"/>
  <c r="C66"/>
  <c r="D66"/>
  <c r="E66"/>
  <c r="F66"/>
  <c r="G66"/>
  <c r="I66"/>
  <c r="J66"/>
  <c r="K66"/>
  <c r="L66"/>
  <c r="M66"/>
  <c r="N66"/>
  <c r="O66"/>
  <c r="P66"/>
  <c r="Q66"/>
  <c r="R66"/>
  <c r="S66"/>
  <c r="T66"/>
  <c r="C67"/>
  <c r="D67"/>
  <c r="E67"/>
  <c r="F67"/>
  <c r="G67"/>
  <c r="I67"/>
  <c r="J67"/>
  <c r="K67"/>
  <c r="L67"/>
  <c r="M67"/>
  <c r="N67"/>
  <c r="O67"/>
  <c r="P67"/>
  <c r="Q67"/>
  <c r="R67"/>
  <c r="S67"/>
  <c r="T67"/>
  <c r="C68"/>
  <c r="D68"/>
  <c r="E68"/>
  <c r="F68"/>
  <c r="G68"/>
  <c r="I68"/>
  <c r="J68"/>
  <c r="K68"/>
  <c r="L68"/>
  <c r="M68"/>
  <c r="N68"/>
  <c r="O68"/>
  <c r="P68"/>
  <c r="Q68"/>
  <c r="R68"/>
  <c r="S68"/>
  <c r="T68"/>
  <c r="C69"/>
  <c r="D69"/>
  <c r="E69"/>
  <c r="F69"/>
  <c r="G69"/>
  <c r="I69"/>
  <c r="J69"/>
  <c r="K69"/>
  <c r="L69"/>
  <c r="M69"/>
  <c r="N69"/>
  <c r="O69"/>
  <c r="P69"/>
  <c r="Q69"/>
  <c r="R69"/>
  <c r="S69"/>
  <c r="T69"/>
  <c r="C70"/>
  <c r="D70"/>
  <c r="E70"/>
  <c r="F70"/>
  <c r="G70"/>
  <c r="I70"/>
  <c r="J70"/>
  <c r="K70"/>
  <c r="L70"/>
  <c r="M70"/>
  <c r="N70"/>
  <c r="O70"/>
  <c r="P70"/>
  <c r="Q70"/>
  <c r="R70"/>
  <c r="S70"/>
  <c r="T70"/>
  <c r="C71"/>
  <c r="D71"/>
  <c r="E71"/>
  <c r="F71"/>
  <c r="G71"/>
  <c r="I71"/>
  <c r="J71"/>
  <c r="K71"/>
  <c r="L71"/>
  <c r="M71"/>
  <c r="N71"/>
  <c r="O71"/>
  <c r="P71"/>
  <c r="Q71"/>
  <c r="R71"/>
  <c r="S71"/>
  <c r="T71"/>
  <c r="C72"/>
  <c r="D72"/>
  <c r="E72"/>
  <c r="F72"/>
  <c r="G72"/>
  <c r="I72"/>
  <c r="J72"/>
  <c r="K72"/>
  <c r="L72"/>
  <c r="M72"/>
  <c r="N72"/>
  <c r="O72"/>
  <c r="P72"/>
  <c r="Q72"/>
  <c r="R72"/>
  <c r="S72"/>
  <c r="T72"/>
  <c r="C73"/>
  <c r="D73"/>
  <c r="E73"/>
  <c r="F73"/>
  <c r="G73"/>
  <c r="I73"/>
  <c r="J73"/>
  <c r="K73"/>
  <c r="L73"/>
  <c r="M73"/>
  <c r="N73"/>
  <c r="O73"/>
  <c r="P73"/>
  <c r="Q73"/>
  <c r="R73"/>
  <c r="S73"/>
  <c r="T73"/>
  <c r="C74"/>
  <c r="D74"/>
  <c r="E74"/>
  <c r="F74"/>
  <c r="G74"/>
  <c r="I74"/>
  <c r="J74"/>
  <c r="K74"/>
  <c r="L74"/>
  <c r="M74"/>
  <c r="N74"/>
  <c r="O74"/>
  <c r="P74"/>
  <c r="Q74"/>
  <c r="R74"/>
  <c r="S74"/>
  <c r="T74"/>
  <c r="C75"/>
  <c r="D75"/>
  <c r="E75"/>
  <c r="F75"/>
  <c r="G75"/>
  <c r="I75"/>
  <c r="J75"/>
  <c r="K75"/>
  <c r="L75"/>
  <c r="M75"/>
  <c r="N75"/>
  <c r="O75"/>
  <c r="P75"/>
  <c r="Q75"/>
  <c r="R75"/>
  <c r="S75"/>
  <c r="T75"/>
  <c r="C76"/>
  <c r="D76"/>
  <c r="E76"/>
  <c r="F76"/>
  <c r="G76"/>
  <c r="I76"/>
  <c r="J76"/>
  <c r="K76"/>
  <c r="L76"/>
  <c r="M76"/>
  <c r="N76"/>
  <c r="O76"/>
  <c r="P76"/>
  <c r="Q76"/>
  <c r="R76"/>
  <c r="S76"/>
  <c r="T76"/>
  <c r="C77"/>
  <c r="D77"/>
  <c r="E77"/>
  <c r="F77"/>
  <c r="G77"/>
  <c r="I77"/>
  <c r="J77"/>
  <c r="K77"/>
  <c r="L77"/>
  <c r="M77"/>
  <c r="N77"/>
  <c r="O77"/>
  <c r="P77"/>
  <c r="Q77"/>
  <c r="R77"/>
  <c r="S77"/>
  <c r="T77"/>
  <c r="C78"/>
  <c r="D78"/>
  <c r="E78"/>
  <c r="F78"/>
  <c r="G78"/>
  <c r="I78"/>
  <c r="J78"/>
  <c r="K78"/>
  <c r="L78"/>
  <c r="M78"/>
  <c r="N78"/>
  <c r="O78"/>
  <c r="P78"/>
  <c r="Q78"/>
  <c r="R78"/>
  <c r="S78"/>
  <c r="T78"/>
  <c r="C79"/>
  <c r="D79"/>
  <c r="E79"/>
  <c r="F79"/>
  <c r="G79"/>
  <c r="I79"/>
  <c r="J79"/>
  <c r="K79"/>
  <c r="L79"/>
  <c r="M79"/>
  <c r="N79"/>
  <c r="O79"/>
  <c r="P79"/>
  <c r="Q79"/>
  <c r="R79"/>
  <c r="S79"/>
  <c r="T79"/>
  <c r="C80"/>
  <c r="D80"/>
  <c r="E80"/>
  <c r="F80"/>
  <c r="G80"/>
  <c r="I80"/>
  <c r="J80"/>
  <c r="K80"/>
  <c r="L80"/>
  <c r="M80"/>
  <c r="N80"/>
  <c r="O80"/>
  <c r="P80"/>
  <c r="Q80"/>
  <c r="R80"/>
  <c r="S80"/>
  <c r="T80"/>
  <c r="C81"/>
  <c r="D81"/>
  <c r="E81"/>
  <c r="F81"/>
  <c r="G81"/>
  <c r="I81"/>
  <c r="J81"/>
  <c r="K81"/>
  <c r="L81"/>
  <c r="M81"/>
  <c r="N81"/>
  <c r="O81"/>
  <c r="P81"/>
  <c r="Q81"/>
  <c r="R81"/>
  <c r="S81"/>
  <c r="T81"/>
  <c r="C82"/>
  <c r="D82"/>
  <c r="E82"/>
  <c r="F82"/>
  <c r="G82"/>
  <c r="I82"/>
  <c r="J82"/>
  <c r="K82"/>
  <c r="L82"/>
  <c r="M82"/>
  <c r="N82"/>
  <c r="O82"/>
  <c r="P82"/>
  <c r="Q82"/>
  <c r="R82"/>
  <c r="S82"/>
  <c r="T82"/>
  <c r="C83"/>
  <c r="D83"/>
  <c r="E83"/>
  <c r="F83"/>
  <c r="G83"/>
  <c r="I83"/>
  <c r="J83"/>
  <c r="K83"/>
  <c r="L83"/>
  <c r="M83"/>
  <c r="N83"/>
  <c r="O83"/>
  <c r="P83"/>
  <c r="Q83"/>
  <c r="R83"/>
  <c r="S83"/>
  <c r="T83"/>
  <c r="C84"/>
  <c r="D84"/>
  <c r="E84"/>
  <c r="F84"/>
  <c r="G84"/>
  <c r="I84"/>
  <c r="J84"/>
  <c r="K84"/>
  <c r="L84"/>
  <c r="M84"/>
  <c r="N84"/>
  <c r="O84"/>
  <c r="P84"/>
  <c r="Q84"/>
  <c r="R84"/>
  <c r="S84"/>
  <c r="T84"/>
  <c r="C85"/>
  <c r="D85"/>
  <c r="E85"/>
  <c r="F85"/>
  <c r="G85"/>
  <c r="I85"/>
  <c r="J85"/>
  <c r="K85"/>
  <c r="L85"/>
  <c r="M85"/>
  <c r="N85"/>
  <c r="O85"/>
  <c r="P85"/>
  <c r="Q85"/>
  <c r="R85"/>
  <c r="S85"/>
  <c r="T85"/>
  <c r="C86"/>
  <c r="D86"/>
  <c r="E86"/>
  <c r="F86"/>
  <c r="G86"/>
  <c r="I86"/>
  <c r="J86"/>
  <c r="K86"/>
  <c r="L86"/>
  <c r="M86"/>
  <c r="N86"/>
  <c r="O86"/>
  <c r="P86"/>
  <c r="Q86"/>
  <c r="R86"/>
  <c r="S86"/>
  <c r="T86"/>
  <c r="C87"/>
  <c r="D87"/>
  <c r="E87"/>
  <c r="F87"/>
  <c r="G87"/>
  <c r="I87"/>
  <c r="J87"/>
  <c r="K87"/>
  <c r="L87"/>
  <c r="M87"/>
  <c r="N87"/>
  <c r="O87"/>
  <c r="P87"/>
  <c r="Q87"/>
  <c r="R87"/>
  <c r="S87"/>
  <c r="T87"/>
  <c r="C88"/>
  <c r="D88"/>
  <c r="E88"/>
  <c r="F88"/>
  <c r="G88"/>
  <c r="I88"/>
  <c r="J88"/>
  <c r="K88"/>
  <c r="L88"/>
  <c r="M88"/>
  <c r="N88"/>
  <c r="O88"/>
  <c r="P88"/>
  <c r="Q88"/>
  <c r="R88"/>
  <c r="S88"/>
  <c r="T88"/>
  <c r="C89"/>
  <c r="D89"/>
  <c r="E89"/>
  <c r="F89"/>
  <c r="G89"/>
  <c r="I89"/>
  <c r="J89"/>
  <c r="K89"/>
  <c r="L89"/>
  <c r="M89"/>
  <c r="N89"/>
  <c r="O89"/>
  <c r="P89"/>
  <c r="Q89"/>
  <c r="R89"/>
  <c r="S89"/>
  <c r="T89"/>
  <c r="C90"/>
  <c r="D90"/>
  <c r="E90"/>
  <c r="F90"/>
  <c r="G90"/>
  <c r="I90"/>
  <c r="J90"/>
  <c r="K90"/>
  <c r="L90"/>
  <c r="M90"/>
  <c r="N90"/>
  <c r="O90"/>
  <c r="P90"/>
  <c r="Q90"/>
  <c r="R90"/>
  <c r="S90"/>
  <c r="T90"/>
  <c r="C91"/>
  <c r="D91"/>
  <c r="E91"/>
  <c r="F91"/>
  <c r="G91"/>
  <c r="I91"/>
  <c r="J91"/>
  <c r="K91"/>
  <c r="L91"/>
  <c r="M91"/>
  <c r="N91"/>
  <c r="O91"/>
  <c r="P91"/>
  <c r="Q91"/>
  <c r="R91"/>
  <c r="S91"/>
  <c r="T91"/>
  <c r="C92"/>
  <c r="D92"/>
  <c r="E92"/>
  <c r="F92"/>
  <c r="G92"/>
  <c r="I92"/>
  <c r="J92"/>
  <c r="K92"/>
  <c r="L92"/>
  <c r="M92"/>
  <c r="N92"/>
  <c r="O92"/>
  <c r="P92"/>
  <c r="Q92"/>
  <c r="R92"/>
  <c r="S92"/>
  <c r="T92"/>
  <c r="C93"/>
  <c r="D93"/>
  <c r="E93"/>
  <c r="F93"/>
  <c r="G93"/>
  <c r="I93"/>
  <c r="J93"/>
  <c r="K93"/>
  <c r="L93"/>
  <c r="M93"/>
  <c r="N93"/>
  <c r="O93"/>
  <c r="P93"/>
  <c r="Q93"/>
  <c r="R93"/>
  <c r="S93"/>
  <c r="T93"/>
  <c r="C94"/>
  <c r="D94"/>
  <c r="E94"/>
  <c r="F94"/>
  <c r="G94"/>
  <c r="I94"/>
  <c r="J94"/>
  <c r="K94"/>
  <c r="L94"/>
  <c r="M94"/>
  <c r="N94"/>
  <c r="O94"/>
  <c r="P94"/>
  <c r="Q94"/>
  <c r="R94"/>
  <c r="S94"/>
  <c r="T94"/>
  <c r="C95"/>
  <c r="D95"/>
  <c r="E95"/>
  <c r="F95"/>
  <c r="G95"/>
  <c r="I95"/>
  <c r="J95"/>
  <c r="K95"/>
  <c r="L95"/>
  <c r="M95"/>
  <c r="N95"/>
  <c r="O95"/>
  <c r="P95"/>
  <c r="Q95"/>
  <c r="R95"/>
  <c r="S95"/>
  <c r="T95"/>
  <c r="C96"/>
  <c r="D96"/>
  <c r="E96"/>
  <c r="F96"/>
  <c r="G96"/>
  <c r="I96"/>
  <c r="J96"/>
  <c r="K96"/>
  <c r="L96"/>
  <c r="M96"/>
  <c r="N96"/>
  <c r="O96"/>
  <c r="P96"/>
  <c r="Q96"/>
  <c r="R96"/>
  <c r="S96"/>
  <c r="T96"/>
  <c r="C97"/>
  <c r="D97"/>
  <c r="E97"/>
  <c r="F97"/>
  <c r="G97"/>
  <c r="I97"/>
  <c r="J97"/>
  <c r="K97"/>
  <c r="L97"/>
  <c r="M97"/>
  <c r="N97"/>
  <c r="O97"/>
  <c r="P97"/>
  <c r="Q97"/>
  <c r="R97"/>
  <c r="S97"/>
  <c r="T97"/>
  <c r="C98"/>
  <c r="D98"/>
  <c r="E98"/>
  <c r="F98"/>
  <c r="G98"/>
  <c r="I98"/>
  <c r="J98"/>
  <c r="K98"/>
  <c r="L98"/>
  <c r="M98"/>
  <c r="N98"/>
  <c r="O98"/>
  <c r="P98"/>
  <c r="Q98"/>
  <c r="R98"/>
  <c r="S98"/>
  <c r="T98"/>
  <c r="C99"/>
  <c r="D99"/>
  <c r="E99"/>
  <c r="F99"/>
  <c r="G99"/>
  <c r="I99"/>
  <c r="J99"/>
  <c r="K99"/>
  <c r="L99"/>
  <c r="M99"/>
  <c r="N99"/>
  <c r="O99"/>
  <c r="P99"/>
  <c r="Q99"/>
  <c r="R99"/>
  <c r="S99"/>
  <c r="T99"/>
  <c r="C100"/>
  <c r="D100"/>
  <c r="E100"/>
  <c r="F100"/>
  <c r="G100"/>
  <c r="I100"/>
  <c r="J100"/>
  <c r="K100"/>
  <c r="L100"/>
  <c r="M100"/>
  <c r="N100"/>
  <c r="O100"/>
  <c r="P100"/>
  <c r="Q100"/>
  <c r="R100"/>
  <c r="S100"/>
  <c r="T100"/>
  <c r="C101"/>
  <c r="D101"/>
  <c r="E101"/>
  <c r="F101"/>
  <c r="G101"/>
  <c r="I101"/>
  <c r="J101"/>
  <c r="K101"/>
  <c r="L101"/>
  <c r="M101"/>
  <c r="N101"/>
  <c r="O101"/>
  <c r="P101"/>
  <c r="Q101"/>
  <c r="R101"/>
  <c r="S101"/>
  <c r="T101"/>
  <c r="C102"/>
  <c r="D102"/>
  <c r="E102"/>
  <c r="F102"/>
  <c r="G102"/>
  <c r="I102"/>
  <c r="J102"/>
  <c r="K102"/>
  <c r="L102"/>
  <c r="M102"/>
  <c r="N102"/>
  <c r="O102"/>
  <c r="P102"/>
  <c r="Q102"/>
  <c r="R102"/>
  <c r="S102"/>
  <c r="T102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3"/>
  <c r="U26" i="11" l="1"/>
  <c r="J232" i="17"/>
  <c r="J218"/>
  <c r="J235"/>
  <c r="J221"/>
  <c r="J225"/>
  <c r="J204"/>
  <c r="J226"/>
  <c r="J210"/>
  <c r="J241"/>
  <c r="J236"/>
  <c r="J238"/>
  <c r="J224"/>
  <c r="J219"/>
  <c r="J212"/>
  <c r="J206"/>
  <c r="J209"/>
  <c r="J233"/>
  <c r="J220"/>
  <c r="J203"/>
  <c r="J231"/>
  <c r="J234"/>
  <c r="J237"/>
  <c r="J230"/>
  <c r="J211"/>
  <c r="J208"/>
  <c r="J223"/>
  <c r="J217"/>
  <c r="J207"/>
  <c r="J227"/>
  <c r="J229"/>
  <c r="J222"/>
  <c r="J202"/>
  <c r="J216"/>
  <c r="J213"/>
  <c r="I148"/>
  <c r="I131"/>
  <c r="I122"/>
  <c r="I138"/>
  <c r="I157"/>
  <c r="I152"/>
  <c r="I145"/>
  <c r="I143"/>
  <c r="I134"/>
  <c r="I130"/>
  <c r="I123"/>
  <c r="I139"/>
  <c r="I161"/>
  <c r="I127"/>
  <c r="I146"/>
  <c r="I160"/>
  <c r="I124"/>
  <c r="I156"/>
  <c r="I128"/>
  <c r="I155"/>
  <c r="I159"/>
  <c r="I141"/>
  <c r="I150"/>
  <c r="I126"/>
  <c r="I158"/>
  <c r="I154"/>
  <c r="I147"/>
  <c r="E183"/>
  <c r="I135"/>
  <c r="G57"/>
  <c r="E29"/>
  <c r="G19"/>
  <c r="AI14" i="18"/>
  <c r="E14" s="1"/>
  <c r="AI21"/>
  <c r="E21" s="1"/>
  <c r="AI16"/>
  <c r="E16" s="1"/>
  <c r="E63" i="17"/>
  <c r="E70"/>
  <c r="E127"/>
  <c r="E134"/>
  <c r="G167"/>
  <c r="E178"/>
  <c r="G15"/>
  <c r="G40"/>
  <c r="G47"/>
  <c r="E58"/>
  <c r="G72"/>
  <c r="J239"/>
  <c r="E181"/>
  <c r="U23" i="11"/>
  <c r="U27"/>
  <c r="U22"/>
  <c r="U28"/>
  <c r="U20"/>
  <c r="U25"/>
  <c r="G69" i="17"/>
  <c r="G62"/>
  <c r="G78"/>
  <c r="G53"/>
  <c r="G52"/>
  <c r="G46"/>
  <c r="G70"/>
  <c r="G49"/>
  <c r="G65"/>
  <c r="G58"/>
  <c r="G42"/>
  <c r="G81"/>
  <c r="G74"/>
  <c r="G61"/>
  <c r="G54"/>
  <c r="G43"/>
  <c r="G77"/>
  <c r="G71"/>
  <c r="G64"/>
  <c r="G75"/>
  <c r="G68"/>
  <c r="G44"/>
  <c r="G63"/>
  <c r="G56"/>
  <c r="G67"/>
  <c r="G60"/>
  <c r="G45"/>
  <c r="G50"/>
  <c r="E38"/>
  <c r="E37"/>
  <c r="E31"/>
  <c r="E25"/>
  <c r="E12"/>
  <c r="E7"/>
  <c r="E2"/>
  <c r="E32"/>
  <c r="E40"/>
  <c r="E22"/>
  <c r="E4"/>
  <c r="E33"/>
  <c r="E15"/>
  <c r="E13"/>
  <c r="E28"/>
  <c r="E21"/>
  <c r="E14"/>
  <c r="E41"/>
  <c r="E39"/>
  <c r="E20"/>
  <c r="E16"/>
  <c r="E5"/>
  <c r="E10"/>
  <c r="E3"/>
  <c r="E18"/>
  <c r="E30"/>
  <c r="E8"/>
  <c r="E11"/>
  <c r="E6"/>
  <c r="E35"/>
  <c r="E17"/>
  <c r="E36"/>
  <c r="E158"/>
  <c r="E151"/>
  <c r="E144"/>
  <c r="E137"/>
  <c r="E128"/>
  <c r="E133"/>
  <c r="E148"/>
  <c r="E140"/>
  <c r="E157"/>
  <c r="E129"/>
  <c r="E136"/>
  <c r="E124"/>
  <c r="E161"/>
  <c r="E160"/>
  <c r="E153"/>
  <c r="E156"/>
  <c r="E139"/>
  <c r="E143"/>
  <c r="E125"/>
  <c r="E132"/>
  <c r="E147"/>
  <c r="E152"/>
  <c r="E145"/>
  <c r="E155"/>
  <c r="E150"/>
  <c r="E138"/>
  <c r="E131"/>
  <c r="E146"/>
  <c r="E142"/>
  <c r="E135"/>
  <c r="E141"/>
  <c r="Y25" i="15"/>
  <c r="AG25"/>
  <c r="G169" i="17"/>
  <c r="G196"/>
  <c r="G172"/>
  <c r="G195"/>
  <c r="G188"/>
  <c r="G162"/>
  <c r="G180"/>
  <c r="G187"/>
  <c r="G189"/>
  <c r="G182"/>
  <c r="G201"/>
  <c r="G194"/>
  <c r="G191"/>
  <c r="G184"/>
  <c r="G171"/>
  <c r="G181"/>
  <c r="G174"/>
  <c r="G193"/>
  <c r="G186"/>
  <c r="G175"/>
  <c r="G170"/>
  <c r="G183"/>
  <c r="G176"/>
  <c r="G197"/>
  <c r="G190"/>
  <c r="G165"/>
  <c r="G198"/>
  <c r="G173"/>
  <c r="G166"/>
  <c r="G185"/>
  <c r="G178"/>
  <c r="G164"/>
  <c r="G168"/>
  <c r="G179"/>
  <c r="J240"/>
  <c r="E173"/>
  <c r="E154"/>
  <c r="I142"/>
  <c r="G66"/>
  <c r="G18"/>
  <c r="G59"/>
  <c r="I129"/>
  <c r="I136"/>
  <c r="I149"/>
  <c r="E159"/>
  <c r="E194"/>
  <c r="J228"/>
  <c r="G4"/>
  <c r="E9"/>
  <c r="E27"/>
  <c r="E34"/>
  <c r="G48"/>
  <c r="E59"/>
  <c r="G80"/>
  <c r="AF24" i="18"/>
  <c r="B24" s="1"/>
  <c r="AF31"/>
  <c r="B31" s="1"/>
  <c r="AF26"/>
  <c r="B26" s="1"/>
  <c r="E123" i="17"/>
  <c r="E130"/>
  <c r="I153"/>
  <c r="G200"/>
  <c r="J215"/>
  <c r="U29" i="11"/>
  <c r="G33" i="17"/>
  <c r="G27"/>
  <c r="G21"/>
  <c r="G8"/>
  <c r="G26"/>
  <c r="G20"/>
  <c r="G14"/>
  <c r="G3"/>
  <c r="G36"/>
  <c r="G11"/>
  <c r="G35"/>
  <c r="G28"/>
  <c r="G41"/>
  <c r="G37"/>
  <c r="G30"/>
  <c r="G2"/>
  <c r="G34"/>
  <c r="G29"/>
  <c r="G22"/>
  <c r="G17"/>
  <c r="G10"/>
  <c r="G7"/>
  <c r="G9"/>
  <c r="G39"/>
  <c r="G32"/>
  <c r="G25"/>
  <c r="G5"/>
  <c r="G31"/>
  <c r="G24"/>
  <c r="G6"/>
  <c r="G12"/>
  <c r="H34"/>
  <c r="H10"/>
  <c r="H9"/>
  <c r="H40"/>
  <c r="H28"/>
  <c r="H24"/>
  <c r="H6"/>
  <c r="H16"/>
  <c r="H12"/>
  <c r="H36"/>
  <c r="H18"/>
  <c r="H39"/>
  <c r="H31"/>
  <c r="H23"/>
  <c r="H15"/>
  <c r="H4"/>
  <c r="H41"/>
  <c r="H33"/>
  <c r="H25"/>
  <c r="H17"/>
  <c r="H14"/>
  <c r="H3"/>
  <c r="H20"/>
  <c r="H29"/>
  <c r="H13"/>
  <c r="H35"/>
  <c r="AI2" i="18" s="1"/>
  <c r="E2" s="1"/>
  <c r="H27" i="17"/>
  <c r="H19"/>
  <c r="H11"/>
  <c r="H38"/>
  <c r="H2"/>
  <c r="H7"/>
  <c r="H26"/>
  <c r="H37"/>
  <c r="H21"/>
  <c r="H226"/>
  <c r="H210"/>
  <c r="H237"/>
  <c r="H202"/>
  <c r="H232"/>
  <c r="H225"/>
  <c r="H235"/>
  <c r="H230"/>
  <c r="H207"/>
  <c r="H239"/>
  <c r="H220"/>
  <c r="H217"/>
  <c r="H212"/>
  <c r="H208"/>
  <c r="H213"/>
  <c r="H224"/>
  <c r="H229"/>
  <c r="H209"/>
  <c r="H231"/>
  <c r="H221"/>
  <c r="H211"/>
  <c r="H222"/>
  <c r="H236"/>
  <c r="H214"/>
  <c r="H228"/>
  <c r="H204"/>
  <c r="H218"/>
  <c r="H241"/>
  <c r="H223"/>
  <c r="H215"/>
  <c r="H203"/>
  <c r="H238"/>
  <c r="H219"/>
  <c r="H240"/>
  <c r="H233"/>
  <c r="H205"/>
  <c r="AB45" i="15"/>
  <c r="AJ45"/>
  <c r="E64" i="17"/>
  <c r="E57"/>
  <c r="E80"/>
  <c r="E73"/>
  <c r="E44"/>
  <c r="E76"/>
  <c r="E56"/>
  <c r="E47"/>
  <c r="E45"/>
  <c r="E72"/>
  <c r="E69"/>
  <c r="E53"/>
  <c r="E46"/>
  <c r="E65"/>
  <c r="E52"/>
  <c r="E48"/>
  <c r="E81"/>
  <c r="E60"/>
  <c r="E75"/>
  <c r="E50"/>
  <c r="E43"/>
  <c r="E79"/>
  <c r="E54"/>
  <c r="E49"/>
  <c r="E61"/>
  <c r="E68"/>
  <c r="E74"/>
  <c r="E67"/>
  <c r="E42"/>
  <c r="E78"/>
  <c r="E71"/>
  <c r="E77"/>
  <c r="E163"/>
  <c r="E174"/>
  <c r="E182"/>
  <c r="E175"/>
  <c r="E170"/>
  <c r="E199"/>
  <c r="E167"/>
  <c r="E191"/>
  <c r="E164"/>
  <c r="E198"/>
  <c r="E200"/>
  <c r="E193"/>
  <c r="E168"/>
  <c r="E180"/>
  <c r="E162"/>
  <c r="E192"/>
  <c r="E185"/>
  <c r="E197"/>
  <c r="E171"/>
  <c r="E166"/>
  <c r="E190"/>
  <c r="E201"/>
  <c r="E169"/>
  <c r="E184"/>
  <c r="E177"/>
  <c r="E196"/>
  <c r="E189"/>
  <c r="E195"/>
  <c r="E165"/>
  <c r="E176"/>
  <c r="H234"/>
  <c r="I151"/>
  <c r="G51"/>
  <c r="H32"/>
  <c r="E24"/>
  <c r="H8"/>
  <c r="E55"/>
  <c r="AI29" i="18"/>
  <c r="E29" s="1"/>
  <c r="AI25"/>
  <c r="E25" s="1"/>
  <c r="I137" i="17"/>
  <c r="I144"/>
  <c r="E172"/>
  <c r="G199"/>
  <c r="J214"/>
  <c r="H5"/>
  <c r="G23"/>
  <c r="G55"/>
  <c r="I125"/>
  <c r="I132"/>
  <c r="E186"/>
  <c r="G177"/>
  <c r="J205"/>
  <c r="AK12" i="18"/>
  <c r="G12" s="1"/>
  <c r="AK14"/>
  <c r="G14" s="1"/>
  <c r="AK21"/>
  <c r="G21" s="1"/>
  <c r="Y14" i="15"/>
  <c r="AB15"/>
  <c r="AG42"/>
  <c r="H45" i="12"/>
  <c r="H51"/>
  <c r="G101" i="17"/>
  <c r="G94"/>
  <c r="G117"/>
  <c r="G110"/>
  <c r="G85"/>
  <c r="G113"/>
  <c r="G106"/>
  <c r="G93"/>
  <c r="G109"/>
  <c r="G86"/>
  <c r="G102"/>
  <c r="G118"/>
  <c r="G97"/>
  <c r="G90"/>
  <c r="G220"/>
  <c r="G203"/>
  <c r="H160"/>
  <c r="H124"/>
  <c r="H140"/>
  <c r="H150"/>
  <c r="H136"/>
  <c r="H154"/>
  <c r="H132"/>
  <c r="H60"/>
  <c r="H76"/>
  <c r="H72"/>
  <c r="H42"/>
  <c r="H48"/>
  <c r="H44"/>
  <c r="H68"/>
  <c r="H50"/>
  <c r="H56"/>
  <c r="H47" i="12"/>
  <c r="H108" i="17"/>
  <c r="H92"/>
  <c r="H100"/>
  <c r="H116"/>
  <c r="H88"/>
  <c r="H104"/>
  <c r="H120"/>
  <c r="H84"/>
  <c r="H112"/>
  <c r="G105"/>
  <c r="G98"/>
  <c r="E84"/>
  <c r="J69"/>
  <c r="J63"/>
  <c r="H74"/>
  <c r="G92"/>
  <c r="G99"/>
  <c r="E103"/>
  <c r="H106"/>
  <c r="E110"/>
  <c r="G124"/>
  <c r="G131"/>
  <c r="H138"/>
  <c r="G155"/>
  <c r="G160"/>
  <c r="H174"/>
  <c r="E203"/>
  <c r="E210"/>
  <c r="J59"/>
  <c r="H70"/>
  <c r="G88"/>
  <c r="G95"/>
  <c r="E99"/>
  <c r="H102"/>
  <c r="G120"/>
  <c r="G127"/>
  <c r="H134"/>
  <c r="E202"/>
  <c r="G218"/>
  <c r="G230"/>
  <c r="H192"/>
  <c r="G210"/>
  <c r="E215"/>
  <c r="G232"/>
  <c r="H43"/>
  <c r="J48"/>
  <c r="H51"/>
  <c r="AI18" i="18" s="1"/>
  <c r="E18" s="1"/>
  <c r="J56" i="17"/>
  <c r="H59"/>
  <c r="J64"/>
  <c r="H67"/>
  <c r="J72"/>
  <c r="H75"/>
  <c r="H83"/>
  <c r="H91"/>
  <c r="AI22" i="18" s="1"/>
  <c r="E22" s="1"/>
  <c r="H99" i="17"/>
  <c r="H107"/>
  <c r="H115"/>
  <c r="H123"/>
  <c r="H131"/>
  <c r="H139"/>
  <c r="H148"/>
  <c r="H180"/>
  <c r="G205"/>
  <c r="E209"/>
  <c r="G236"/>
  <c r="H147"/>
  <c r="H155"/>
  <c r="H163"/>
  <c r="H171"/>
  <c r="H179"/>
  <c r="H187"/>
  <c r="E219"/>
  <c r="G228"/>
  <c r="E233"/>
  <c r="G234"/>
  <c r="G215"/>
  <c r="E218"/>
  <c r="G223"/>
  <c r="E226"/>
  <c r="G231"/>
  <c r="G239"/>
  <c r="J65"/>
  <c r="J81"/>
  <c r="J49"/>
  <c r="J61"/>
  <c r="J77"/>
  <c r="J57"/>
  <c r="J45"/>
  <c r="J73"/>
  <c r="AG34" i="15"/>
  <c r="H46" i="12"/>
  <c r="E121" i="17"/>
  <c r="E96"/>
  <c r="E112"/>
  <c r="E105"/>
  <c r="E89"/>
  <c r="E120"/>
  <c r="E117"/>
  <c r="E97"/>
  <c r="E113"/>
  <c r="E92"/>
  <c r="AF28" i="18" s="1"/>
  <c r="B28" s="1"/>
  <c r="E108" i="17"/>
  <c r="E88"/>
  <c r="E85"/>
  <c r="E104"/>
  <c r="E101"/>
  <c r="G153"/>
  <c r="G142"/>
  <c r="G133"/>
  <c r="G126"/>
  <c r="G146"/>
  <c r="G138"/>
  <c r="G141"/>
  <c r="G147"/>
  <c r="G134"/>
  <c r="G129"/>
  <c r="G122"/>
  <c r="G125"/>
  <c r="G159"/>
  <c r="G152"/>
  <c r="E207"/>
  <c r="E225"/>
  <c r="E206"/>
  <c r="E213"/>
  <c r="H178"/>
  <c r="H194"/>
  <c r="H166"/>
  <c r="H50" i="12"/>
  <c r="G204" i="17"/>
  <c r="G156"/>
  <c r="H96"/>
  <c r="G89"/>
  <c r="G82"/>
  <c r="J53"/>
  <c r="AK16" i="18" s="1"/>
  <c r="G16" s="1"/>
  <c r="J71" i="17"/>
  <c r="H82"/>
  <c r="E86"/>
  <c r="G100"/>
  <c r="G107"/>
  <c r="E111"/>
  <c r="H114"/>
  <c r="E118"/>
  <c r="G132"/>
  <c r="G139"/>
  <c r="G161"/>
  <c r="H190"/>
  <c r="G212"/>
  <c r="E235"/>
  <c r="H46"/>
  <c r="J67"/>
  <c r="H78"/>
  <c r="E82"/>
  <c r="G96"/>
  <c r="G103"/>
  <c r="E107"/>
  <c r="H110"/>
  <c r="E114"/>
  <c r="G128"/>
  <c r="G135"/>
  <c r="H142"/>
  <c r="H146"/>
  <c r="G151"/>
  <c r="H182"/>
  <c r="H200"/>
  <c r="E204"/>
  <c r="G240"/>
  <c r="J46"/>
  <c r="H49"/>
  <c r="J54"/>
  <c r="H57"/>
  <c r="J62"/>
  <c r="H65"/>
  <c r="J70"/>
  <c r="H73"/>
  <c r="J78"/>
  <c r="H81"/>
  <c r="H89"/>
  <c r="H97"/>
  <c r="H105"/>
  <c r="H113"/>
  <c r="H121"/>
  <c r="H129"/>
  <c r="H137"/>
  <c r="G149"/>
  <c r="H156"/>
  <c r="H188"/>
  <c r="G206"/>
  <c r="G214"/>
  <c r="H145"/>
  <c r="H153"/>
  <c r="H161"/>
  <c r="H169"/>
  <c r="H177"/>
  <c r="H185"/>
  <c r="H193"/>
  <c r="H201"/>
  <c r="G216"/>
  <c r="E239"/>
  <c r="E221"/>
  <c r="G213"/>
  <c r="E216"/>
  <c r="G221"/>
  <c r="E224"/>
  <c r="G229"/>
  <c r="E232"/>
  <c r="G237"/>
  <c r="E240"/>
  <c r="G211"/>
  <c r="E214"/>
  <c r="G219"/>
  <c r="E222"/>
  <c r="G227"/>
  <c r="E230"/>
  <c r="G235"/>
  <c r="E238"/>
  <c r="Z9" i="22"/>
  <c r="AB8"/>
  <c r="AD8" s="1"/>
  <c r="AE8" s="1"/>
  <c r="AF8" s="1"/>
  <c r="AG8" s="1"/>
  <c r="AA8"/>
  <c r="AC8" s="1"/>
  <c r="N22" i="11"/>
  <c r="Z17" i="22"/>
  <c r="X17"/>
  <c r="N28" i="11"/>
  <c r="N26"/>
  <c r="N29"/>
  <c r="N27"/>
  <c r="N25"/>
  <c r="N24"/>
  <c r="N14" s="1"/>
  <c r="U9" i="22"/>
  <c r="U4"/>
  <c r="AD17"/>
  <c r="AE17"/>
  <c r="AC17"/>
  <c r="AA17"/>
  <c r="AG17"/>
  <c r="FS234" i="16"/>
  <c r="FS230"/>
  <c r="FS162"/>
  <c r="FV122"/>
  <c r="FS201"/>
  <c r="FS193"/>
  <c r="FV144"/>
  <c r="FS184"/>
  <c r="FS215"/>
  <c r="FS213"/>
  <c r="FS203"/>
  <c r="FV203" s="1"/>
  <c r="FV163"/>
  <c r="FU65"/>
  <c r="FU33"/>
  <c r="FV25"/>
  <c r="FS189"/>
  <c r="FS221"/>
  <c r="FS207"/>
  <c r="FV207" s="1"/>
  <c r="FV167"/>
  <c r="FS223"/>
  <c r="FS211"/>
  <c r="FS195"/>
  <c r="FS186"/>
  <c r="FS178"/>
  <c r="FS209"/>
  <c r="FV209" s="1"/>
  <c r="FV169"/>
  <c r="FT91"/>
  <c r="FV51"/>
  <c r="FS191"/>
  <c r="FS170"/>
  <c r="FV130"/>
  <c r="FS236"/>
  <c r="FV192"/>
  <c r="FS232"/>
  <c r="FV232" s="1"/>
  <c r="FU63"/>
  <c r="FU31"/>
  <c r="FV23"/>
  <c r="FV100"/>
  <c r="FU26"/>
  <c r="FU58"/>
  <c r="FV18"/>
  <c r="FU30"/>
  <c r="FU62"/>
  <c r="FV22"/>
  <c r="FS240"/>
  <c r="FS225"/>
  <c r="FS176"/>
  <c r="FS174"/>
  <c r="FV128"/>
  <c r="FS168"/>
  <c r="FU80"/>
  <c r="FV40"/>
  <c r="FU59"/>
  <c r="FU27"/>
  <c r="FV19"/>
  <c r="FU61"/>
  <c r="FU29"/>
  <c r="FV21"/>
  <c r="FS197"/>
  <c r="FS188"/>
  <c r="FV148"/>
  <c r="FS180"/>
  <c r="FV140"/>
  <c r="FS164"/>
  <c r="FV124"/>
  <c r="FS182"/>
  <c r="FU76"/>
  <c r="FV36"/>
  <c r="FS227"/>
  <c r="FS219"/>
  <c r="FS217"/>
  <c r="FS166"/>
  <c r="FV126"/>
  <c r="FV104"/>
  <c r="FV12"/>
  <c r="FT13"/>
  <c r="FT52"/>
  <c r="FS199"/>
  <c r="FS172"/>
  <c r="FS205"/>
  <c r="FV205" s="1"/>
  <c r="FV165"/>
  <c r="AJ37" i="15"/>
  <c r="AJ53"/>
  <c r="H44" i="12"/>
  <c r="AB48" i="15"/>
  <c r="AG11"/>
  <c r="I25" i="11"/>
  <c r="AG54" i="15"/>
  <c r="I24" i="11"/>
  <c r="I14" s="1"/>
  <c r="I23"/>
  <c r="Y24" i="15"/>
  <c r="A170" i="17"/>
  <c r="A182"/>
  <c r="A202"/>
  <c r="A167"/>
  <c r="A206"/>
  <c r="A223"/>
  <c r="A229"/>
  <c r="A194"/>
  <c r="A227"/>
  <c r="A215"/>
  <c r="A168"/>
  <c r="A165"/>
  <c r="A186"/>
  <c r="A198"/>
  <c r="A235"/>
  <c r="A200"/>
  <c r="A233"/>
  <c r="A239"/>
  <c r="A219"/>
  <c r="A184"/>
  <c r="A217"/>
  <c r="A203"/>
  <c r="A174"/>
  <c r="A228"/>
  <c r="A178"/>
  <c r="A190"/>
  <c r="A212"/>
  <c r="A231"/>
  <c r="A211"/>
  <c r="A220"/>
  <c r="A236"/>
  <c r="Y11" i="13"/>
  <c r="Y27"/>
  <c r="Y12"/>
  <c r="Y28"/>
  <c r="Y2"/>
  <c r="Y30"/>
  <c r="Y29"/>
  <c r="AJ15" i="15"/>
  <c r="AG14"/>
  <c r="AG57"/>
  <c r="AK24"/>
  <c r="L22" i="11"/>
  <c r="L24"/>
  <c r="L14" s="1"/>
  <c r="L23"/>
  <c r="L20"/>
  <c r="AJ48" i="15"/>
  <c r="F33"/>
  <c r="AC33" s="1"/>
  <c r="AL2"/>
  <c r="Y34"/>
  <c r="E2" i="14"/>
  <c r="AB2" i="15" s="1"/>
  <c r="G40"/>
  <c r="AD40" s="1"/>
  <c r="F34"/>
  <c r="AK34" s="1"/>
  <c r="AI34"/>
  <c r="E12" i="14"/>
  <c r="G12" i="15"/>
  <c r="AD12" s="1"/>
  <c r="T42" i="16"/>
  <c r="T41"/>
  <c r="I46" i="12"/>
  <c r="I44"/>
  <c r="AI14" i="15"/>
  <c r="AA42"/>
  <c r="AA25"/>
  <c r="AI57"/>
  <c r="AD27"/>
  <c r="AI54"/>
  <c r="D45" i="14"/>
  <c r="F45" i="15"/>
  <c r="D15" i="14"/>
  <c r="F15" i="15"/>
  <c r="E20" i="14"/>
  <c r="G20" i="15"/>
  <c r="D35" i="14"/>
  <c r="F35" i="15"/>
  <c r="D51" i="14"/>
  <c r="F51" i="15"/>
  <c r="E39" i="14"/>
  <c r="G39" i="15"/>
  <c r="E55" i="14"/>
  <c r="G55" i="15"/>
  <c r="D46" i="14"/>
  <c r="F46" i="15"/>
  <c r="E17" i="14"/>
  <c r="G17" i="15"/>
  <c r="D30" i="14"/>
  <c r="F30" i="15"/>
  <c r="E4" i="14"/>
  <c r="G4" i="15"/>
  <c r="E41" i="14"/>
  <c r="G41" i="15"/>
  <c r="D6" i="14"/>
  <c r="F6" i="15"/>
  <c r="AL48"/>
  <c r="AD48"/>
  <c r="AJ56"/>
  <c r="AB56"/>
  <c r="E23" i="14"/>
  <c r="G23" i="15"/>
  <c r="E3" i="14"/>
  <c r="E30"/>
  <c r="G30" i="15"/>
  <c r="E46" i="14"/>
  <c r="G46" i="15"/>
  <c r="D32" i="14"/>
  <c r="F32" i="15"/>
  <c r="D48" i="14"/>
  <c r="F48" i="15"/>
  <c r="D38" i="14"/>
  <c r="F38" i="15"/>
  <c r="D13" i="14"/>
  <c r="F13" i="15"/>
  <c r="D17" i="14"/>
  <c r="F17" i="15"/>
  <c r="D3" i="14"/>
  <c r="F3" i="15"/>
  <c r="E36" i="14"/>
  <c r="G36" i="15"/>
  <c r="AL13"/>
  <c r="AD13"/>
  <c r="AK54"/>
  <c r="AC54"/>
  <c r="AC41"/>
  <c r="AK41"/>
  <c r="B9" i="14"/>
  <c r="D61"/>
  <c r="F61" i="15"/>
  <c r="E29" i="14"/>
  <c r="G29" i="15"/>
  <c r="D22" i="14"/>
  <c r="F22" i="15"/>
  <c r="D2" i="14"/>
  <c r="F2" i="15"/>
  <c r="D23" i="14"/>
  <c r="F23" i="15"/>
  <c r="D31" i="14"/>
  <c r="F31" i="15"/>
  <c r="D39" i="14"/>
  <c r="F39" i="15"/>
  <c r="D47" i="14"/>
  <c r="F47" i="15"/>
  <c r="D55" i="14"/>
  <c r="F55" i="15"/>
  <c r="E35" i="14"/>
  <c r="G35" i="15"/>
  <c r="E43" i="14"/>
  <c r="G43" i="15"/>
  <c r="E51" i="14"/>
  <c r="G51" i="15"/>
  <c r="E59" i="14"/>
  <c r="G59" i="15"/>
  <c r="D29" i="14"/>
  <c r="F29" i="15"/>
  <c r="E19" i="14"/>
  <c r="G19" i="15"/>
  <c r="D12" i="14"/>
  <c r="F12" i="15"/>
  <c r="D5" i="14"/>
  <c r="F5" i="15"/>
  <c r="D16" i="14"/>
  <c r="F16" i="15"/>
  <c r="D7" i="14"/>
  <c r="F7" i="15"/>
  <c r="AJ2"/>
  <c r="E49" i="14"/>
  <c r="G49" i="15"/>
  <c r="E33" i="14"/>
  <c r="G33" i="15"/>
  <c r="E9" i="14"/>
  <c r="G9" i="15"/>
  <c r="D50" i="14"/>
  <c r="F50" i="15"/>
  <c r="AC25"/>
  <c r="AK25"/>
  <c r="AK14"/>
  <c r="AC14"/>
  <c r="AK42"/>
  <c r="AC42"/>
  <c r="AB61"/>
  <c r="AJ61"/>
  <c r="B41" i="14"/>
  <c r="AL21" i="15"/>
  <c r="AD21"/>
  <c r="E24" i="14"/>
  <c r="G24" i="15"/>
  <c r="D4" i="14"/>
  <c r="F4" i="15"/>
  <c r="D27" i="14"/>
  <c r="F27" i="15"/>
  <c r="D43" i="14"/>
  <c r="F43" i="15"/>
  <c r="D59" i="14"/>
  <c r="F59" i="15"/>
  <c r="E47" i="14"/>
  <c r="G47" i="15"/>
  <c r="D21" i="14"/>
  <c r="F21" i="15"/>
  <c r="E10" i="14"/>
  <c r="G10" i="15"/>
  <c r="D10" i="14"/>
  <c r="F10" i="15"/>
  <c r="E57" i="14"/>
  <c r="G57" i="15"/>
  <c r="D26" i="14"/>
  <c r="F26" i="15"/>
  <c r="AL53"/>
  <c r="AD53"/>
  <c r="B33" i="14"/>
  <c r="AC49" i="15"/>
  <c r="AK49"/>
  <c r="AC9"/>
  <c r="AK9"/>
  <c r="D37" i="14"/>
  <c r="F37" i="15"/>
  <c r="E14" i="14"/>
  <c r="G14" i="15"/>
  <c r="E22" i="14"/>
  <c r="G22" i="15"/>
  <c r="E38" i="14"/>
  <c r="G38" i="15"/>
  <c r="E54" i="14"/>
  <c r="G54" i="15"/>
  <c r="D40" i="14"/>
  <c r="F40" i="15"/>
  <c r="D56" i="14"/>
  <c r="F56" i="15"/>
  <c r="D20" i="14"/>
  <c r="F20" i="15"/>
  <c r="E7" i="14"/>
  <c r="G7" i="15"/>
  <c r="E8" i="14"/>
  <c r="G8" i="15"/>
  <c r="E52" i="14"/>
  <c r="G52" i="15"/>
  <c r="E25" i="14"/>
  <c r="G25" i="15"/>
  <c r="D58" i="14"/>
  <c r="F58" i="15"/>
  <c r="AC57"/>
  <c r="AK57"/>
  <c r="AL37"/>
  <c r="AD37"/>
  <c r="AL61"/>
  <c r="AD61"/>
  <c r="B49" i="14"/>
  <c r="D53"/>
  <c r="F53" i="15"/>
  <c r="D28" i="14"/>
  <c r="F28" i="15"/>
  <c r="E16" i="14"/>
  <c r="G16" i="15"/>
  <c r="E5" i="14"/>
  <c r="G5" i="15"/>
  <c r="D19" i="14"/>
  <c r="F19" i="15"/>
  <c r="E26" i="14"/>
  <c r="G26" i="15"/>
  <c r="E34" i="14"/>
  <c r="G34" i="15"/>
  <c r="E42" i="14"/>
  <c r="G42" i="15"/>
  <c r="E50" i="14"/>
  <c r="G50" i="15"/>
  <c r="E58" i="14"/>
  <c r="G58" i="15"/>
  <c r="D36" i="14"/>
  <c r="F36" i="15"/>
  <c r="D44" i="14"/>
  <c r="F44" i="15"/>
  <c r="D52" i="14"/>
  <c r="F52" i="15"/>
  <c r="D60" i="14"/>
  <c r="F60" i="15"/>
  <c r="E28" i="14"/>
  <c r="G28" i="15"/>
  <c r="D18" i="14"/>
  <c r="F18" i="15"/>
  <c r="E11" i="14"/>
  <c r="G11" i="15"/>
  <c r="E31" i="14"/>
  <c r="G31" i="15"/>
  <c r="D11" i="14"/>
  <c r="F11" i="15"/>
  <c r="E6" i="14"/>
  <c r="G6" i="15"/>
  <c r="E60" i="14"/>
  <c r="G60" i="15"/>
  <c r="E44" i="14"/>
  <c r="G44" i="15"/>
  <c r="E32" i="14"/>
  <c r="G32" i="15"/>
  <c r="D8" i="14"/>
  <c r="F8" i="15"/>
  <c r="AL18"/>
  <c r="AD18"/>
  <c r="AI24"/>
  <c r="AA24"/>
  <c r="AL45"/>
  <c r="AD45"/>
  <c r="AL56"/>
  <c r="AD56"/>
  <c r="AL15"/>
  <c r="AD15"/>
  <c r="AB21"/>
  <c r="AJ21"/>
  <c r="M61" i="14"/>
  <c r="L58"/>
  <c r="M57"/>
  <c r="L54"/>
  <c r="M53"/>
  <c r="L50"/>
  <c r="M49"/>
  <c r="L46"/>
  <c r="M45"/>
  <c r="L42"/>
  <c r="M41"/>
  <c r="L38"/>
  <c r="M37"/>
  <c r="L34"/>
  <c r="M33"/>
  <c r="L61"/>
  <c r="M60"/>
  <c r="L57"/>
  <c r="M56"/>
  <c r="L53"/>
  <c r="M52"/>
  <c r="L49"/>
  <c r="M48"/>
  <c r="L45"/>
  <c r="M44"/>
  <c r="L41"/>
  <c r="M40"/>
  <c r="L37"/>
  <c r="M36"/>
  <c r="L33"/>
  <c r="M32"/>
  <c r="L29"/>
  <c r="M28"/>
  <c r="L25"/>
  <c r="M24"/>
  <c r="L21"/>
  <c r="M18"/>
  <c r="L17"/>
  <c r="L60"/>
  <c r="M58"/>
  <c r="M55"/>
  <c r="L52"/>
  <c r="M50"/>
  <c r="M47"/>
  <c r="L44"/>
  <c r="M42"/>
  <c r="M39"/>
  <c r="L36"/>
  <c r="M34"/>
  <c r="M31"/>
  <c r="M30"/>
  <c r="M25"/>
  <c r="M17"/>
  <c r="L13"/>
  <c r="M12"/>
  <c r="M11"/>
  <c r="M10"/>
  <c r="M9"/>
  <c r="M8"/>
  <c r="L7"/>
  <c r="L6"/>
  <c r="L59"/>
  <c r="L56"/>
  <c r="L51"/>
  <c r="M43"/>
  <c r="M38"/>
  <c r="L31"/>
  <c r="L27"/>
  <c r="L23"/>
  <c r="M21"/>
  <c r="M19"/>
  <c r="L12"/>
  <c r="L8"/>
  <c r="L5"/>
  <c r="M4"/>
  <c r="M3"/>
  <c r="L35"/>
  <c r="L30"/>
  <c r="M26"/>
  <c r="M22"/>
  <c r="M20"/>
  <c r="L18"/>
  <c r="M16"/>
  <c r="M15"/>
  <c r="M14"/>
  <c r="M51"/>
  <c r="L39"/>
  <c r="M29"/>
  <c r="M27"/>
  <c r="L26"/>
  <c r="M23"/>
  <c r="L22"/>
  <c r="L20"/>
  <c r="L15"/>
  <c r="L14"/>
  <c r="L55"/>
  <c r="L48"/>
  <c r="L43"/>
  <c r="M35"/>
  <c r="L28"/>
  <c r="L24"/>
  <c r="L19"/>
  <c r="M13"/>
  <c r="L11"/>
  <c r="M7"/>
  <c r="L4"/>
  <c r="L3"/>
  <c r="M2"/>
  <c r="M54"/>
  <c r="L47"/>
  <c r="L40"/>
  <c r="L10"/>
  <c r="M6"/>
  <c r="L2"/>
  <c r="M59"/>
  <c r="M46"/>
  <c r="L32"/>
  <c r="L16"/>
  <c r="L9"/>
  <c r="M5"/>
  <c r="AA9"/>
  <c r="AB9" s="1"/>
  <c r="Z10"/>
  <c r="D34" i="13"/>
  <c r="C34" s="1"/>
  <c r="D33"/>
  <c r="C33" s="1"/>
  <c r="E52"/>
  <c r="A53"/>
  <c r="A54" s="1"/>
  <c r="E24"/>
  <c r="A17"/>
  <c r="E17" s="1"/>
  <c r="D16"/>
  <c r="C16" s="1"/>
  <c r="E15"/>
  <c r="D53"/>
  <c r="C53" s="1"/>
  <c r="A45"/>
  <c r="E44"/>
  <c r="D44"/>
  <c r="C44" s="1"/>
  <c r="A36"/>
  <c r="E35"/>
  <c r="D35"/>
  <c r="C35" s="1"/>
  <c r="A18"/>
  <c r="D24"/>
  <c r="C24" s="1"/>
  <c r="A25"/>
  <c r="O25" i="12"/>
  <c r="P25" s="1"/>
  <c r="N26"/>
  <c r="O26" s="1"/>
  <c r="P26" s="1"/>
  <c r="J41" i="11"/>
  <c r="J42"/>
  <c r="J39"/>
  <c r="J43"/>
  <c r="L49" i="10"/>
  <c r="L30"/>
  <c r="L12"/>
  <c r="M52"/>
  <c r="M34"/>
  <c r="M14"/>
  <c r="L3"/>
  <c r="L45"/>
  <c r="L25"/>
  <c r="L6"/>
  <c r="M48"/>
  <c r="M29"/>
  <c r="M9"/>
  <c r="M6"/>
  <c r="L60"/>
  <c r="L40"/>
  <c r="L20"/>
  <c r="M2"/>
  <c r="M42"/>
  <c r="M24"/>
  <c r="M5"/>
  <c r="L61"/>
  <c r="L52"/>
  <c r="L41"/>
  <c r="L33"/>
  <c r="L24"/>
  <c r="L13"/>
  <c r="L4"/>
  <c r="M56"/>
  <c r="M45"/>
  <c r="M36"/>
  <c r="M26"/>
  <c r="M16"/>
  <c r="M8"/>
  <c r="L56"/>
  <c r="L46"/>
  <c r="L38"/>
  <c r="L28"/>
  <c r="L18"/>
  <c r="L9"/>
  <c r="M58"/>
  <c r="M50"/>
  <c r="M41"/>
  <c r="M30"/>
  <c r="M21"/>
  <c r="M13"/>
  <c r="M3"/>
  <c r="L57"/>
  <c r="L50"/>
  <c r="L44"/>
  <c r="L36"/>
  <c r="L29"/>
  <c r="L22"/>
  <c r="L14"/>
  <c r="L8"/>
  <c r="M61"/>
  <c r="M53"/>
  <c r="M46"/>
  <c r="M40"/>
  <c r="M32"/>
  <c r="M25"/>
  <c r="M18"/>
  <c r="M10"/>
  <c r="G2"/>
  <c r="E2" s="1"/>
  <c r="G61"/>
  <c r="E61" s="1"/>
  <c r="F18"/>
  <c r="D18" s="1"/>
  <c r="B18" s="1"/>
  <c r="F9"/>
  <c r="D9" s="1"/>
  <c r="B9" s="1"/>
  <c r="G7"/>
  <c r="E7" s="1"/>
  <c r="G15"/>
  <c r="E15" s="1"/>
  <c r="G24"/>
  <c r="E24" s="1"/>
  <c r="G35"/>
  <c r="E35" s="1"/>
  <c r="G44"/>
  <c r="E44" s="1"/>
  <c r="G52"/>
  <c r="E52" s="1"/>
  <c r="L58"/>
  <c r="L53"/>
  <c r="L48"/>
  <c r="L42"/>
  <c r="L37"/>
  <c r="L32"/>
  <c r="L26"/>
  <c r="L21"/>
  <c r="L16"/>
  <c r="L10"/>
  <c r="L5"/>
  <c r="M60"/>
  <c r="M54"/>
  <c r="M49"/>
  <c r="M44"/>
  <c r="M38"/>
  <c r="M33"/>
  <c r="M28"/>
  <c r="M22"/>
  <c r="M17"/>
  <c r="M12"/>
  <c r="F57"/>
  <c r="D57" s="1"/>
  <c r="B57" s="1"/>
  <c r="F50"/>
  <c r="D50" s="1"/>
  <c r="B50" s="1"/>
  <c r="F43"/>
  <c r="D43" s="1"/>
  <c r="B43" s="1"/>
  <c r="F35"/>
  <c r="D35" s="1"/>
  <c r="B35" s="1"/>
  <c r="F29"/>
  <c r="D29" s="1"/>
  <c r="B29" s="1"/>
  <c r="F22"/>
  <c r="D22" s="1"/>
  <c r="B22" s="1"/>
  <c r="F14"/>
  <c r="D14" s="1"/>
  <c r="B14" s="1"/>
  <c r="F7"/>
  <c r="D7" s="1"/>
  <c r="B7" s="1"/>
  <c r="G4"/>
  <c r="E4" s="1"/>
  <c r="G12"/>
  <c r="E12" s="1"/>
  <c r="G19"/>
  <c r="E19" s="1"/>
  <c r="G26"/>
  <c r="E26" s="1"/>
  <c r="G34"/>
  <c r="E34" s="1"/>
  <c r="G40"/>
  <c r="E40" s="1"/>
  <c r="G47"/>
  <c r="E47" s="1"/>
  <c r="G55"/>
  <c r="E55" s="1"/>
  <c r="F58"/>
  <c r="D58" s="1"/>
  <c r="B58" s="1"/>
  <c r="F53"/>
  <c r="D53" s="1"/>
  <c r="B53" s="1"/>
  <c r="F47"/>
  <c r="D47" s="1"/>
  <c r="B47" s="1"/>
  <c r="F42"/>
  <c r="D42" s="1"/>
  <c r="B42" s="1"/>
  <c r="F37"/>
  <c r="D37" s="1"/>
  <c r="B37" s="1"/>
  <c r="F31"/>
  <c r="D31" s="1"/>
  <c r="B31" s="1"/>
  <c r="F26"/>
  <c r="D26" s="1"/>
  <c r="B26" s="1"/>
  <c r="F21"/>
  <c r="D21" s="1"/>
  <c r="B21" s="1"/>
  <c r="F15"/>
  <c r="D15" s="1"/>
  <c r="B15" s="1"/>
  <c r="F10"/>
  <c r="D10" s="1"/>
  <c r="B10" s="1"/>
  <c r="F5"/>
  <c r="D5" s="1"/>
  <c r="B5" s="1"/>
  <c r="G6"/>
  <c r="E6" s="1"/>
  <c r="G11"/>
  <c r="E11" s="1"/>
  <c r="G16"/>
  <c r="E16" s="1"/>
  <c r="G22"/>
  <c r="E22" s="1"/>
  <c r="G27"/>
  <c r="E27" s="1"/>
  <c r="G32"/>
  <c r="E32" s="1"/>
  <c r="G38"/>
  <c r="E38" s="1"/>
  <c r="G43"/>
  <c r="E43" s="1"/>
  <c r="G48"/>
  <c r="E48" s="1"/>
  <c r="G54"/>
  <c r="E54" s="1"/>
  <c r="G59"/>
  <c r="E59" s="1"/>
  <c r="F60"/>
  <c r="D60" s="1"/>
  <c r="B60" s="1"/>
  <c r="F56"/>
  <c r="D56" s="1"/>
  <c r="B56" s="1"/>
  <c r="F52"/>
  <c r="D52" s="1"/>
  <c r="B52" s="1"/>
  <c r="F48"/>
  <c r="D48" s="1"/>
  <c r="B48" s="1"/>
  <c r="F44"/>
  <c r="D44" s="1"/>
  <c r="B44" s="1"/>
  <c r="F40"/>
  <c r="D40" s="1"/>
  <c r="B40" s="1"/>
  <c r="F36"/>
  <c r="D36" s="1"/>
  <c r="B36" s="1"/>
  <c r="F32"/>
  <c r="D32" s="1"/>
  <c r="B32" s="1"/>
  <c r="F28"/>
  <c r="D28" s="1"/>
  <c r="B28" s="1"/>
  <c r="F24"/>
  <c r="D24" s="1"/>
  <c r="B24" s="1"/>
  <c r="F20"/>
  <c r="D20" s="1"/>
  <c r="B20" s="1"/>
  <c r="F16"/>
  <c r="D16" s="1"/>
  <c r="B16" s="1"/>
  <c r="F12"/>
  <c r="D12" s="1"/>
  <c r="B12" s="1"/>
  <c r="F8"/>
  <c r="D8" s="1"/>
  <c r="B8" s="1"/>
  <c r="F4"/>
  <c r="D4" s="1"/>
  <c r="B4" s="1"/>
  <c r="G5"/>
  <c r="E5" s="1"/>
  <c r="G9"/>
  <c r="E9" s="1"/>
  <c r="G13"/>
  <c r="E13" s="1"/>
  <c r="G17"/>
  <c r="E17" s="1"/>
  <c r="G21"/>
  <c r="E21" s="1"/>
  <c r="G25"/>
  <c r="E25" s="1"/>
  <c r="G29"/>
  <c r="E29" s="1"/>
  <c r="G33"/>
  <c r="E33" s="1"/>
  <c r="G37"/>
  <c r="E37" s="1"/>
  <c r="G41"/>
  <c r="E41" s="1"/>
  <c r="G45"/>
  <c r="E45" s="1"/>
  <c r="G49"/>
  <c r="E49" s="1"/>
  <c r="G53"/>
  <c r="E53" s="1"/>
  <c r="G57"/>
  <c r="E57" s="1"/>
  <c r="L59"/>
  <c r="L55"/>
  <c r="L51"/>
  <c r="L47"/>
  <c r="L43"/>
  <c r="L39"/>
  <c r="L35"/>
  <c r="L31"/>
  <c r="L27"/>
  <c r="L23"/>
  <c r="L19"/>
  <c r="L15"/>
  <c r="L11"/>
  <c r="L7"/>
  <c r="L2"/>
  <c r="M59"/>
  <c r="M55"/>
  <c r="M51"/>
  <c r="M47"/>
  <c r="M43"/>
  <c r="M39"/>
  <c r="M35"/>
  <c r="M31"/>
  <c r="M27"/>
  <c r="M23"/>
  <c r="M19"/>
  <c r="M15"/>
  <c r="M11"/>
  <c r="M7"/>
  <c r="H102" i="9"/>
  <c r="H98"/>
  <c r="H94"/>
  <c r="H90"/>
  <c r="H86"/>
  <c r="H82"/>
  <c r="H78"/>
  <c r="H74"/>
  <c r="H70"/>
  <c r="H66"/>
  <c r="H62"/>
  <c r="H58"/>
  <c r="H54"/>
  <c r="H50"/>
  <c r="H46"/>
  <c r="H42"/>
  <c r="H38"/>
  <c r="H34"/>
  <c r="H30"/>
  <c r="H26"/>
  <c r="H22"/>
  <c r="H18"/>
  <c r="H14"/>
  <c r="H10"/>
  <c r="H5"/>
  <c r="AE1"/>
  <c r="AD1"/>
  <c r="AF1"/>
  <c r="AP28"/>
  <c r="AQ28" s="1"/>
  <c r="AP20"/>
  <c r="AQ20" s="1"/>
  <c r="AP16"/>
  <c r="AQ16" s="1"/>
  <c r="AP4"/>
  <c r="AQ4" s="1"/>
  <c r="AP12"/>
  <c r="AQ12" s="1"/>
  <c r="AQ2"/>
  <c r="AR2" s="1"/>
  <c r="AQ24"/>
  <c r="AQ8"/>
  <c r="AP31"/>
  <c r="AQ31" s="1"/>
  <c r="AP27"/>
  <c r="AQ27" s="1"/>
  <c r="AP23"/>
  <c r="AQ23" s="1"/>
  <c r="AP19"/>
  <c r="AQ19" s="1"/>
  <c r="AP15"/>
  <c r="AQ15" s="1"/>
  <c r="AP11"/>
  <c r="AQ11" s="1"/>
  <c r="AP7"/>
  <c r="AQ7" s="1"/>
  <c r="AQ3"/>
  <c r="AQ21"/>
  <c r="AQ30"/>
  <c r="AQ26"/>
  <c r="AQ22"/>
  <c r="AQ18"/>
  <c r="AR18" s="1"/>
  <c r="AQ14"/>
  <c r="AQ10"/>
  <c r="AQ6"/>
  <c r="AQ13"/>
  <c r="AR13" s="1"/>
  <c r="AQ29"/>
  <c r="AQ25"/>
  <c r="AR25" s="1"/>
  <c r="AQ17"/>
  <c r="AQ9"/>
  <c r="AR9" s="1"/>
  <c r="AQ5"/>
  <c r="AM31"/>
  <c r="K3" i="5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2"/>
  <c r="Q7"/>
  <c r="Q6"/>
  <c r="Q5"/>
  <c r="U7" s="1"/>
  <c r="Q4"/>
  <c r="Q3"/>
  <c r="Q2"/>
  <c r="Q14"/>
  <c r="Q15"/>
  <c r="Q16"/>
  <c r="Q17"/>
  <c r="Q18"/>
  <c r="Q19"/>
  <c r="Q20"/>
  <c r="Q21"/>
  <c r="Q22"/>
  <c r="Q23"/>
  <c r="Q24"/>
  <c r="Q25"/>
  <c r="Q26"/>
  <c r="Q27"/>
  <c r="B22" s="1"/>
  <c r="Q28"/>
  <c r="Q29"/>
  <c r="Q30"/>
  <c r="Q31"/>
  <c r="Q32"/>
  <c r="Q33"/>
  <c r="Q34"/>
  <c r="Q35"/>
  <c r="Q36"/>
  <c r="Q37"/>
  <c r="Q9"/>
  <c r="Q10"/>
  <c r="Q11"/>
  <c r="Q12"/>
  <c r="Q13"/>
  <c r="Q8"/>
  <c r="U8"/>
  <c r="U6"/>
  <c r="B18"/>
  <c r="N21"/>
  <c r="L4"/>
  <c r="L3" s="1"/>
  <c r="L2" s="1"/>
  <c r="I2" s="1"/>
  <c r="L5"/>
  <c r="N5"/>
  <c r="N4" s="1"/>
  <c r="N3" s="1"/>
  <c r="N2" s="1"/>
  <c r="L6"/>
  <c r="N11"/>
  <c r="N7"/>
  <c r="N8"/>
  <c r="N9"/>
  <c r="B21" s="1"/>
  <c r="N10"/>
  <c r="N12"/>
  <c r="N13"/>
  <c r="N14"/>
  <c r="N15"/>
  <c r="N16"/>
  <c r="N17"/>
  <c r="N18"/>
  <c r="N19"/>
  <c r="N20"/>
  <c r="N6"/>
  <c r="B20"/>
  <c r="I5"/>
  <c r="I6"/>
  <c r="I10"/>
  <c r="I14"/>
  <c r="C14"/>
  <c r="B5"/>
  <c r="I4"/>
  <c r="L7"/>
  <c r="L8"/>
  <c r="I8" s="1"/>
  <c r="L9"/>
  <c r="I9" s="1"/>
  <c r="L10"/>
  <c r="L11"/>
  <c r="L12"/>
  <c r="I12" s="1"/>
  <c r="L13"/>
  <c r="I13" s="1"/>
  <c r="L14"/>
  <c r="L15"/>
  <c r="L16"/>
  <c r="M16" s="1"/>
  <c r="L17"/>
  <c r="L18"/>
  <c r="L19"/>
  <c r="L20"/>
  <c r="L21"/>
  <c r="L22"/>
  <c r="L23"/>
  <c r="L24"/>
  <c r="L25"/>
  <c r="L26"/>
  <c r="L27"/>
  <c r="L28"/>
  <c r="L29"/>
  <c r="L30"/>
  <c r="L31"/>
  <c r="E2"/>
  <c r="AH43" i="18" l="1"/>
  <c r="D43" s="1"/>
  <c r="AH47"/>
  <c r="D47" s="1"/>
  <c r="AH51"/>
  <c r="D51" s="1"/>
  <c r="AH48"/>
  <c r="D48" s="1"/>
  <c r="AH49"/>
  <c r="D49" s="1"/>
  <c r="AH50"/>
  <c r="D50" s="1"/>
  <c r="AH42"/>
  <c r="D42" s="1"/>
  <c r="AH45"/>
  <c r="D45" s="1"/>
  <c r="AH46"/>
  <c r="D46" s="1"/>
  <c r="AH44"/>
  <c r="D44" s="1"/>
  <c r="I35" i="17"/>
  <c r="I4"/>
  <c r="I41"/>
  <c r="I22"/>
  <c r="I16"/>
  <c r="I15"/>
  <c r="I38"/>
  <c r="I31"/>
  <c r="I26"/>
  <c r="I19"/>
  <c r="I17"/>
  <c r="I30"/>
  <c r="I23"/>
  <c r="I5"/>
  <c r="I32"/>
  <c r="I25"/>
  <c r="I18"/>
  <c r="I7"/>
  <c r="I24"/>
  <c r="I11"/>
  <c r="I6"/>
  <c r="I28"/>
  <c r="I21"/>
  <c r="I34"/>
  <c r="I39"/>
  <c r="I10"/>
  <c r="I2"/>
  <c r="I8"/>
  <c r="I20"/>
  <c r="I13"/>
  <c r="I40"/>
  <c r="I36"/>
  <c r="I29"/>
  <c r="I14"/>
  <c r="I3"/>
  <c r="I9"/>
  <c r="I27"/>
  <c r="I33"/>
  <c r="I37"/>
  <c r="I12"/>
  <c r="J29"/>
  <c r="J23"/>
  <c r="J17"/>
  <c r="J5"/>
  <c r="J33"/>
  <c r="J8"/>
  <c r="J39"/>
  <c r="J37"/>
  <c r="J25"/>
  <c r="J7"/>
  <c r="J31"/>
  <c r="J13"/>
  <c r="J6"/>
  <c r="J36"/>
  <c r="J28"/>
  <c r="J20"/>
  <c r="J12"/>
  <c r="J38"/>
  <c r="J30"/>
  <c r="J22"/>
  <c r="J14"/>
  <c r="J3"/>
  <c r="J35"/>
  <c r="J10"/>
  <c r="J15"/>
  <c r="J26"/>
  <c r="J40"/>
  <c r="J32"/>
  <c r="J24"/>
  <c r="J16"/>
  <c r="J27"/>
  <c r="J9"/>
  <c r="J2"/>
  <c r="J21"/>
  <c r="J34"/>
  <c r="J18"/>
  <c r="J11"/>
  <c r="J41"/>
  <c r="J19"/>
  <c r="J4"/>
  <c r="I209"/>
  <c r="I217"/>
  <c r="I208"/>
  <c r="I229"/>
  <c r="I240"/>
  <c r="I232"/>
  <c r="I224"/>
  <c r="I216"/>
  <c r="I239"/>
  <c r="I213"/>
  <c r="I215"/>
  <c r="I203"/>
  <c r="I235"/>
  <c r="I205"/>
  <c r="I234"/>
  <c r="I226"/>
  <c r="I218"/>
  <c r="I210"/>
  <c r="I231"/>
  <c r="I202"/>
  <c r="I227"/>
  <c r="I207"/>
  <c r="I233"/>
  <c r="I204"/>
  <c r="I221"/>
  <c r="I230"/>
  <c r="I222"/>
  <c r="I214"/>
  <c r="I236"/>
  <c r="I228"/>
  <c r="I220"/>
  <c r="I212"/>
  <c r="I223"/>
  <c r="I237"/>
  <c r="I219"/>
  <c r="I206"/>
  <c r="I238"/>
  <c r="I241"/>
  <c r="I225"/>
  <c r="I211"/>
  <c r="J155"/>
  <c r="J129"/>
  <c r="J159"/>
  <c r="J141"/>
  <c r="J149"/>
  <c r="J125"/>
  <c r="J137"/>
  <c r="J156"/>
  <c r="J148"/>
  <c r="J153"/>
  <c r="J140"/>
  <c r="J132"/>
  <c r="J124"/>
  <c r="J158"/>
  <c r="J150"/>
  <c r="J145"/>
  <c r="J142"/>
  <c r="J134"/>
  <c r="J126"/>
  <c r="J131"/>
  <c r="J151"/>
  <c r="J135"/>
  <c r="J154"/>
  <c r="J146"/>
  <c r="J161"/>
  <c r="J160"/>
  <c r="J152"/>
  <c r="J144"/>
  <c r="J136"/>
  <c r="J128"/>
  <c r="J123"/>
  <c r="J127"/>
  <c r="J133"/>
  <c r="J138"/>
  <c r="J130"/>
  <c r="J122"/>
  <c r="J147"/>
  <c r="J139"/>
  <c r="J143"/>
  <c r="J157"/>
  <c r="AK18" i="18"/>
  <c r="G18" s="1"/>
  <c r="AK13"/>
  <c r="G13" s="1"/>
  <c r="AI27"/>
  <c r="E27" s="1"/>
  <c r="AI30"/>
  <c r="E30" s="1"/>
  <c r="AF23"/>
  <c r="B23" s="1"/>
  <c r="AF30"/>
  <c r="B30" s="1"/>
  <c r="AF12"/>
  <c r="B12" s="1"/>
  <c r="AF16"/>
  <c r="B16" s="1"/>
  <c r="AF20"/>
  <c r="B20" s="1"/>
  <c r="AF13"/>
  <c r="B13" s="1"/>
  <c r="AF14"/>
  <c r="B14" s="1"/>
  <c r="AF15"/>
  <c r="B15" s="1"/>
  <c r="AF18"/>
  <c r="B18" s="1"/>
  <c r="AF21"/>
  <c r="B21" s="1"/>
  <c r="AF19"/>
  <c r="B19" s="1"/>
  <c r="AF17"/>
  <c r="B17" s="1"/>
  <c r="AF44"/>
  <c r="B44" s="1"/>
  <c r="AF48"/>
  <c r="B48" s="1"/>
  <c r="AF45"/>
  <c r="B45" s="1"/>
  <c r="AF46"/>
  <c r="B46" s="1"/>
  <c r="AF47"/>
  <c r="B47" s="1"/>
  <c r="AF42"/>
  <c r="B42" s="1"/>
  <c r="AF49"/>
  <c r="B49" s="1"/>
  <c r="AF50"/>
  <c r="B50" s="1"/>
  <c r="AF43"/>
  <c r="B43" s="1"/>
  <c r="AF51"/>
  <c r="B51" s="1"/>
  <c r="AI13"/>
  <c r="E13" s="1"/>
  <c r="AI20"/>
  <c r="E20" s="1"/>
  <c r="AJ33"/>
  <c r="F33" s="1"/>
  <c r="AJ37"/>
  <c r="F37" s="1"/>
  <c r="AJ41"/>
  <c r="F41" s="1"/>
  <c r="AJ38"/>
  <c r="F38" s="1"/>
  <c r="AJ39"/>
  <c r="F39" s="1"/>
  <c r="AJ40"/>
  <c r="F40" s="1"/>
  <c r="AJ36"/>
  <c r="F36" s="1"/>
  <c r="AJ34"/>
  <c r="F34" s="1"/>
  <c r="AJ35"/>
  <c r="F35" s="1"/>
  <c r="AJ32"/>
  <c r="F32" s="1"/>
  <c r="AK52"/>
  <c r="G52" s="1"/>
  <c r="AK56"/>
  <c r="G56" s="1"/>
  <c r="AK60"/>
  <c r="G60" s="1"/>
  <c r="AK57"/>
  <c r="G57" s="1"/>
  <c r="AK58"/>
  <c r="G58" s="1"/>
  <c r="AK59"/>
  <c r="G59" s="1"/>
  <c r="AK53"/>
  <c r="G53" s="1"/>
  <c r="AK54"/>
  <c r="G54" s="1"/>
  <c r="AK61"/>
  <c r="G61" s="1"/>
  <c r="AK55"/>
  <c r="G55" s="1"/>
  <c r="AI54"/>
  <c r="E54" s="1"/>
  <c r="AI58"/>
  <c r="E58" s="1"/>
  <c r="AI52"/>
  <c r="E52" s="1"/>
  <c r="AI53"/>
  <c r="E53" s="1"/>
  <c r="AI57"/>
  <c r="E57" s="1"/>
  <c r="AI60"/>
  <c r="E60" s="1"/>
  <c r="AI61"/>
  <c r="E61" s="1"/>
  <c r="AI55"/>
  <c r="E55" s="1"/>
  <c r="AI59"/>
  <c r="E59" s="1"/>
  <c r="AI56"/>
  <c r="E56" s="1"/>
  <c r="AL40" i="15"/>
  <c r="AH55" i="18"/>
  <c r="D55" s="1"/>
  <c r="AH59"/>
  <c r="D59" s="1"/>
  <c r="AH52"/>
  <c r="D52" s="1"/>
  <c r="AH53"/>
  <c r="D53" s="1"/>
  <c r="AH56"/>
  <c r="D56" s="1"/>
  <c r="AH54"/>
  <c r="D54" s="1"/>
  <c r="AH57"/>
  <c r="D57" s="1"/>
  <c r="AH61"/>
  <c r="D61" s="1"/>
  <c r="AH58"/>
  <c r="D58" s="1"/>
  <c r="AH60"/>
  <c r="D60" s="1"/>
  <c r="AI34"/>
  <c r="E34" s="1"/>
  <c r="AI38"/>
  <c r="E38" s="1"/>
  <c r="AI35"/>
  <c r="E35" s="1"/>
  <c r="AI36"/>
  <c r="E36" s="1"/>
  <c r="AI37"/>
  <c r="E37" s="1"/>
  <c r="AI32"/>
  <c r="E32" s="1"/>
  <c r="AI39"/>
  <c r="E39" s="1"/>
  <c r="AI33"/>
  <c r="E33" s="1"/>
  <c r="AI40"/>
  <c r="E40" s="1"/>
  <c r="AI41"/>
  <c r="E41" s="1"/>
  <c r="AH23"/>
  <c r="D23" s="1"/>
  <c r="AH27"/>
  <c r="D27" s="1"/>
  <c r="AH31"/>
  <c r="D31" s="1"/>
  <c r="AH22"/>
  <c r="D22" s="1"/>
  <c r="AH25"/>
  <c r="D25" s="1"/>
  <c r="AH28"/>
  <c r="D28" s="1"/>
  <c r="AH26"/>
  <c r="D26" s="1"/>
  <c r="AH29"/>
  <c r="D29" s="1"/>
  <c r="AH30"/>
  <c r="D30" s="1"/>
  <c r="AH24"/>
  <c r="D24" s="1"/>
  <c r="AK15"/>
  <c r="G15" s="1"/>
  <c r="AK20"/>
  <c r="G20" s="1"/>
  <c r="AI31"/>
  <c r="E31" s="1"/>
  <c r="AI24"/>
  <c r="E24" s="1"/>
  <c r="AI26"/>
  <c r="E26" s="1"/>
  <c r="AF25"/>
  <c r="B25" s="1"/>
  <c r="AF29"/>
  <c r="B29" s="1"/>
  <c r="AF32"/>
  <c r="B32" s="1"/>
  <c r="AF36"/>
  <c r="B36" s="1"/>
  <c r="AF40"/>
  <c r="B40" s="1"/>
  <c r="AF35"/>
  <c r="B35" s="1"/>
  <c r="AF38"/>
  <c r="B38" s="1"/>
  <c r="AF41"/>
  <c r="B41" s="1"/>
  <c r="AF39"/>
  <c r="B39" s="1"/>
  <c r="AF33"/>
  <c r="B33" s="1"/>
  <c r="AF34"/>
  <c r="B34" s="1"/>
  <c r="AF37"/>
  <c r="B37" s="1"/>
  <c r="AH15"/>
  <c r="D15" s="1"/>
  <c r="AH19"/>
  <c r="D19" s="1"/>
  <c r="AH16"/>
  <c r="D16" s="1"/>
  <c r="AH17"/>
  <c r="D17" s="1"/>
  <c r="AH18"/>
  <c r="D18" s="1"/>
  <c r="AH12"/>
  <c r="D12" s="1"/>
  <c r="AH13"/>
  <c r="D13" s="1"/>
  <c r="AH20"/>
  <c r="D20" s="1"/>
  <c r="AH21"/>
  <c r="D21" s="1"/>
  <c r="AH14"/>
  <c r="D14" s="1"/>
  <c r="AI15"/>
  <c r="E15" s="1"/>
  <c r="AI19"/>
  <c r="E19" s="1"/>
  <c r="AH35"/>
  <c r="D35" s="1"/>
  <c r="AH39"/>
  <c r="D39" s="1"/>
  <c r="AH32"/>
  <c r="D32" s="1"/>
  <c r="AH33"/>
  <c r="D33" s="1"/>
  <c r="AH34"/>
  <c r="D34" s="1"/>
  <c r="AH36"/>
  <c r="D36" s="1"/>
  <c r="AH37"/>
  <c r="D37" s="1"/>
  <c r="AH40"/>
  <c r="D40" s="1"/>
  <c r="AH41"/>
  <c r="D41" s="1"/>
  <c r="AH38"/>
  <c r="D38" s="1"/>
  <c r="J97" i="17"/>
  <c r="J113"/>
  <c r="J109"/>
  <c r="J89"/>
  <c r="J105"/>
  <c r="J121"/>
  <c r="J93"/>
  <c r="J116"/>
  <c r="J108"/>
  <c r="J100"/>
  <c r="J92"/>
  <c r="J84"/>
  <c r="J118"/>
  <c r="J110"/>
  <c r="J102"/>
  <c r="J94"/>
  <c r="J86"/>
  <c r="J99"/>
  <c r="J103"/>
  <c r="J117"/>
  <c r="J90"/>
  <c r="J120"/>
  <c r="J112"/>
  <c r="J104"/>
  <c r="J96"/>
  <c r="J88"/>
  <c r="J91"/>
  <c r="J95"/>
  <c r="J114"/>
  <c r="J106"/>
  <c r="J98"/>
  <c r="J82"/>
  <c r="J107"/>
  <c r="J119"/>
  <c r="J85"/>
  <c r="J111"/>
  <c r="J101"/>
  <c r="J87"/>
  <c r="J115"/>
  <c r="J83"/>
  <c r="I67"/>
  <c r="I58"/>
  <c r="I74"/>
  <c r="I48"/>
  <c r="I47"/>
  <c r="I42"/>
  <c r="I79"/>
  <c r="I66"/>
  <c r="I59"/>
  <c r="I75"/>
  <c r="I50"/>
  <c r="I54"/>
  <c r="I43"/>
  <c r="I70"/>
  <c r="I63"/>
  <c r="I51"/>
  <c r="I49"/>
  <c r="I60"/>
  <c r="I53"/>
  <c r="I64"/>
  <c r="I57"/>
  <c r="I77"/>
  <c r="I52"/>
  <c r="I45"/>
  <c r="I81"/>
  <c r="I56"/>
  <c r="I55"/>
  <c r="I62"/>
  <c r="I68"/>
  <c r="I61"/>
  <c r="I80"/>
  <c r="I73"/>
  <c r="I72"/>
  <c r="I65"/>
  <c r="I78"/>
  <c r="I76"/>
  <c r="I46"/>
  <c r="I71"/>
  <c r="I69"/>
  <c r="I44"/>
  <c r="J199"/>
  <c r="J191"/>
  <c r="J171"/>
  <c r="J183"/>
  <c r="J196"/>
  <c r="J188"/>
  <c r="J180"/>
  <c r="J172"/>
  <c r="J164"/>
  <c r="J185"/>
  <c r="J197"/>
  <c r="J198"/>
  <c r="J190"/>
  <c r="J182"/>
  <c r="J174"/>
  <c r="J166"/>
  <c r="J177"/>
  <c r="J189"/>
  <c r="J165"/>
  <c r="J175"/>
  <c r="J178"/>
  <c r="J162"/>
  <c r="J193"/>
  <c r="J200"/>
  <c r="J192"/>
  <c r="J184"/>
  <c r="J176"/>
  <c r="J168"/>
  <c r="J201"/>
  <c r="J169"/>
  <c r="J181"/>
  <c r="J187"/>
  <c r="J173"/>
  <c r="J195"/>
  <c r="J194"/>
  <c r="J186"/>
  <c r="J170"/>
  <c r="J167"/>
  <c r="J179"/>
  <c r="J163"/>
  <c r="I99"/>
  <c r="I90"/>
  <c r="I115"/>
  <c r="I106"/>
  <c r="I83"/>
  <c r="I86"/>
  <c r="I102"/>
  <c r="I95"/>
  <c r="I82"/>
  <c r="I118"/>
  <c r="I111"/>
  <c r="I98"/>
  <c r="I91"/>
  <c r="I114"/>
  <c r="I107"/>
  <c r="I117"/>
  <c r="I92"/>
  <c r="I85"/>
  <c r="I121"/>
  <c r="I96"/>
  <c r="I89"/>
  <c r="I103"/>
  <c r="I110"/>
  <c r="I116"/>
  <c r="I109"/>
  <c r="I84"/>
  <c r="I120"/>
  <c r="I113"/>
  <c r="I88"/>
  <c r="I119"/>
  <c r="I100"/>
  <c r="I93"/>
  <c r="I112"/>
  <c r="I105"/>
  <c r="I87"/>
  <c r="I108"/>
  <c r="I101"/>
  <c r="I94"/>
  <c r="I104"/>
  <c r="I97"/>
  <c r="I164"/>
  <c r="I192"/>
  <c r="I185"/>
  <c r="I167"/>
  <c r="I184"/>
  <c r="I177"/>
  <c r="I173"/>
  <c r="I201"/>
  <c r="I168"/>
  <c r="I176"/>
  <c r="I178"/>
  <c r="I171"/>
  <c r="I190"/>
  <c r="I183"/>
  <c r="I166"/>
  <c r="I195"/>
  <c r="I170"/>
  <c r="I163"/>
  <c r="I182"/>
  <c r="I175"/>
  <c r="I196"/>
  <c r="I189"/>
  <c r="I165"/>
  <c r="I197"/>
  <c r="I186"/>
  <c r="I194"/>
  <c r="I187"/>
  <c r="I162"/>
  <c r="I199"/>
  <c r="I174"/>
  <c r="I180"/>
  <c r="I188"/>
  <c r="I181"/>
  <c r="I169"/>
  <c r="I193"/>
  <c r="I179"/>
  <c r="I198"/>
  <c r="I172"/>
  <c r="I200"/>
  <c r="I191"/>
  <c r="AI42" i="18"/>
  <c r="E42" s="1"/>
  <c r="AI46"/>
  <c r="E46" s="1"/>
  <c r="AI50"/>
  <c r="E50" s="1"/>
  <c r="AI51"/>
  <c r="E51" s="1"/>
  <c r="AI49"/>
  <c r="E49" s="1"/>
  <c r="AI43"/>
  <c r="E43" s="1"/>
  <c r="AI44"/>
  <c r="E44" s="1"/>
  <c r="AI47"/>
  <c r="E47" s="1"/>
  <c r="AI45"/>
  <c r="E45" s="1"/>
  <c r="AI48"/>
  <c r="E48" s="1"/>
  <c r="AF52"/>
  <c r="B52" s="1"/>
  <c r="AF56"/>
  <c r="B56" s="1"/>
  <c r="AF60"/>
  <c r="B60" s="1"/>
  <c r="AF61"/>
  <c r="B61" s="1"/>
  <c r="AF55"/>
  <c r="B55" s="1"/>
  <c r="AF59"/>
  <c r="B59" s="1"/>
  <c r="AF53"/>
  <c r="B53" s="1"/>
  <c r="AF58"/>
  <c r="B58" s="1"/>
  <c r="AF57"/>
  <c r="B57" s="1"/>
  <c r="AF54"/>
  <c r="B54" s="1"/>
  <c r="AK19"/>
  <c r="G19" s="1"/>
  <c r="AK17"/>
  <c r="G17" s="1"/>
  <c r="AI28"/>
  <c r="E28" s="1"/>
  <c r="AI23"/>
  <c r="E23" s="1"/>
  <c r="AI6"/>
  <c r="E6" s="1"/>
  <c r="AI10"/>
  <c r="E10" s="1"/>
  <c r="AI3"/>
  <c r="E3" s="1"/>
  <c r="AI4"/>
  <c r="E4" s="1"/>
  <c r="AI5"/>
  <c r="E5" s="1"/>
  <c r="AI9"/>
  <c r="E9" s="1"/>
  <c r="AI7"/>
  <c r="E7" s="1"/>
  <c r="AI11"/>
  <c r="E11" s="1"/>
  <c r="AI8"/>
  <c r="E8" s="1"/>
  <c r="AF27"/>
  <c r="B27" s="1"/>
  <c r="AF22"/>
  <c r="B22" s="1"/>
  <c r="AH3"/>
  <c r="D3" s="1"/>
  <c r="AH7"/>
  <c r="D7" s="1"/>
  <c r="AH11"/>
  <c r="D11" s="1"/>
  <c r="AH2"/>
  <c r="D2" s="1"/>
  <c r="AH5"/>
  <c r="D5" s="1"/>
  <c r="AH8"/>
  <c r="D8" s="1"/>
  <c r="AH6"/>
  <c r="D6" s="1"/>
  <c r="AH9"/>
  <c r="D9" s="1"/>
  <c r="AH10"/>
  <c r="D10" s="1"/>
  <c r="AH4"/>
  <c r="D4" s="1"/>
  <c r="AF2"/>
  <c r="B2" s="1"/>
  <c r="AF4"/>
  <c r="B4" s="1"/>
  <c r="AF8"/>
  <c r="B8" s="1"/>
  <c r="AF11"/>
  <c r="B11" s="1"/>
  <c r="AF5"/>
  <c r="B5" s="1"/>
  <c r="AF3"/>
  <c r="B3" s="1"/>
  <c r="AF6"/>
  <c r="B6" s="1"/>
  <c r="AF9"/>
  <c r="B9" s="1"/>
  <c r="AF7"/>
  <c r="B7" s="1"/>
  <c r="AF10"/>
  <c r="B10" s="1"/>
  <c r="AI17"/>
  <c r="E17" s="1"/>
  <c r="AI12"/>
  <c r="E12" s="1"/>
  <c r="Z10" i="22"/>
  <c r="AB9"/>
  <c r="AD9" s="1"/>
  <c r="AE9" s="1"/>
  <c r="AF9" s="1"/>
  <c r="AG9" s="1"/>
  <c r="AA9"/>
  <c r="AC9" s="1"/>
  <c r="T10"/>
  <c r="U10"/>
  <c r="T9"/>
  <c r="T7"/>
  <c r="T8"/>
  <c r="U2"/>
  <c r="T6"/>
  <c r="T5"/>
  <c r="FS216" i="16"/>
  <c r="FS210"/>
  <c r="FV210" s="1"/>
  <c r="FV170"/>
  <c r="FT131"/>
  <c r="FV91"/>
  <c r="FS218"/>
  <c r="FS235"/>
  <c r="FU73"/>
  <c r="FU41"/>
  <c r="FV33"/>
  <c r="FS239"/>
  <c r="FS222"/>
  <c r="FS220"/>
  <c r="FV220" s="1"/>
  <c r="FV180"/>
  <c r="FS237"/>
  <c r="FU98"/>
  <c r="FV58"/>
  <c r="FU71"/>
  <c r="FU39"/>
  <c r="FV31"/>
  <c r="FU105"/>
  <c r="FV65"/>
  <c r="FS241"/>
  <c r="FU99"/>
  <c r="FV59"/>
  <c r="FS212"/>
  <c r="FT92"/>
  <c r="FV52"/>
  <c r="FU120"/>
  <c r="FV80"/>
  <c r="FS214"/>
  <c r="FU102"/>
  <c r="FV62"/>
  <c r="FU34"/>
  <c r="FU66"/>
  <c r="FV26"/>
  <c r="FU103"/>
  <c r="FV63"/>
  <c r="FS231"/>
  <c r="FS226"/>
  <c r="FS229"/>
  <c r="FU101"/>
  <c r="FV61"/>
  <c r="FS224"/>
  <c r="FV224" s="1"/>
  <c r="FV184"/>
  <c r="FT14"/>
  <c r="FT53"/>
  <c r="FV13"/>
  <c r="FS206"/>
  <c r="FV206" s="1"/>
  <c r="FV166"/>
  <c r="FU116"/>
  <c r="FV76"/>
  <c r="FS204"/>
  <c r="FV204" s="1"/>
  <c r="FV164"/>
  <c r="FV188"/>
  <c r="FS228"/>
  <c r="FV228" s="1"/>
  <c r="FU69"/>
  <c r="FU37"/>
  <c r="FV29"/>
  <c r="FU67"/>
  <c r="FU35"/>
  <c r="FV27"/>
  <c r="FS208"/>
  <c r="FV208" s="1"/>
  <c r="FV168"/>
  <c r="FU38"/>
  <c r="FU70"/>
  <c r="FV30"/>
  <c r="FS233"/>
  <c r="FS202"/>
  <c r="FV202" s="1"/>
  <c r="FV162"/>
  <c r="AL12" i="15"/>
  <c r="AK33"/>
  <c r="A218" i="17"/>
  <c r="A224"/>
  <c r="A205"/>
  <c r="A208"/>
  <c r="A210"/>
  <c r="A226"/>
  <c r="A230"/>
  <c r="A214"/>
  <c r="A234"/>
  <c r="A207"/>
  <c r="A240"/>
  <c r="A238"/>
  <c r="A222"/>
  <c r="AC34" i="15"/>
  <c r="AA34"/>
  <c r="AJ12"/>
  <c r="AB12"/>
  <c r="T50" i="16"/>
  <c r="T49"/>
  <c r="AL44" i="15"/>
  <c r="AD44"/>
  <c r="AL31"/>
  <c r="AD31"/>
  <c r="AK60"/>
  <c r="AC60"/>
  <c r="AD58"/>
  <c r="AL58"/>
  <c r="AD26"/>
  <c r="AL26"/>
  <c r="AK28"/>
  <c r="AC28"/>
  <c r="AA49"/>
  <c r="AI49"/>
  <c r="AK58"/>
  <c r="AC58"/>
  <c r="AL7"/>
  <c r="AD7"/>
  <c r="AD54"/>
  <c r="AL54"/>
  <c r="AK37"/>
  <c r="AC37"/>
  <c r="AK10"/>
  <c r="AC10"/>
  <c r="AK59"/>
  <c r="AC59"/>
  <c r="AL24"/>
  <c r="AD24"/>
  <c r="AL9"/>
  <c r="AD9"/>
  <c r="AK7"/>
  <c r="AC7"/>
  <c r="AL19"/>
  <c r="AD19"/>
  <c r="AL43"/>
  <c r="AD43"/>
  <c r="AK39"/>
  <c r="AC39"/>
  <c r="AK22"/>
  <c r="AC22"/>
  <c r="AK3"/>
  <c r="AC3"/>
  <c r="AK48"/>
  <c r="AC48"/>
  <c r="AL3"/>
  <c r="AD3"/>
  <c r="AK30"/>
  <c r="AC30"/>
  <c r="AL39"/>
  <c r="AD39"/>
  <c r="AK35"/>
  <c r="AC35"/>
  <c r="AJ44"/>
  <c r="AB44"/>
  <c r="AJ31"/>
  <c r="AB31"/>
  <c r="B60" i="14"/>
  <c r="AJ58" i="15"/>
  <c r="AB58"/>
  <c r="AJ26"/>
  <c r="AB26"/>
  <c r="B28" i="14"/>
  <c r="AJ52" i="15"/>
  <c r="AB52"/>
  <c r="B56" i="14"/>
  <c r="AJ22" i="15"/>
  <c r="AB22"/>
  <c r="B26" i="14"/>
  <c r="B21"/>
  <c r="AJ24" i="15"/>
  <c r="AB24"/>
  <c r="AJ9"/>
  <c r="AB9"/>
  <c r="B7" i="14"/>
  <c r="AJ19" i="15"/>
  <c r="AB19"/>
  <c r="AJ43"/>
  <c r="AB43"/>
  <c r="B39" i="14"/>
  <c r="B23"/>
  <c r="B22"/>
  <c r="B61"/>
  <c r="B3"/>
  <c r="B13"/>
  <c r="B48"/>
  <c r="AJ46" i="15"/>
  <c r="AB46"/>
  <c r="AJ41"/>
  <c r="AB41"/>
  <c r="B30" i="14"/>
  <c r="B46"/>
  <c r="AJ39" i="15"/>
  <c r="AB39"/>
  <c r="B35" i="14"/>
  <c r="B15"/>
  <c r="AL32" i="15"/>
  <c r="AD32"/>
  <c r="AL60"/>
  <c r="AD60"/>
  <c r="AK11"/>
  <c r="AC11"/>
  <c r="AL11"/>
  <c r="AD11"/>
  <c r="AL28"/>
  <c r="AD28"/>
  <c r="AK52"/>
  <c r="AC52"/>
  <c r="AC36"/>
  <c r="AK36"/>
  <c r="AD50"/>
  <c r="AL50"/>
  <c r="AD34"/>
  <c r="AL34"/>
  <c r="AK19"/>
  <c r="AC19"/>
  <c r="AL16"/>
  <c r="AD16"/>
  <c r="AK53"/>
  <c r="AC53"/>
  <c r="AD25"/>
  <c r="AL25"/>
  <c r="AD8"/>
  <c r="AL8"/>
  <c r="AK20"/>
  <c r="AC20"/>
  <c r="AK40"/>
  <c r="AC40"/>
  <c r="AD38"/>
  <c r="AL38"/>
  <c r="AD14"/>
  <c r="AL14"/>
  <c r="AI33"/>
  <c r="AA33"/>
  <c r="AD57"/>
  <c r="AL57"/>
  <c r="AL10"/>
  <c r="AD10"/>
  <c r="AL47"/>
  <c r="AD47"/>
  <c r="AK43"/>
  <c r="AC43"/>
  <c r="AC4"/>
  <c r="AK4"/>
  <c r="AK50"/>
  <c r="AC50"/>
  <c r="AD33"/>
  <c r="AL33"/>
  <c r="AK16"/>
  <c r="AC16"/>
  <c r="AK12"/>
  <c r="AC12"/>
  <c r="AK29"/>
  <c r="AC29"/>
  <c r="AL51"/>
  <c r="AD51"/>
  <c r="AL35"/>
  <c r="AD35"/>
  <c r="AK47"/>
  <c r="AC47"/>
  <c r="AK31"/>
  <c r="AC31"/>
  <c r="AK2"/>
  <c r="AC2"/>
  <c r="AL29"/>
  <c r="AD29"/>
  <c r="AI9"/>
  <c r="AA9"/>
  <c r="AL36"/>
  <c r="AD36"/>
  <c r="AC17"/>
  <c r="AK17"/>
  <c r="AK38"/>
  <c r="AC38"/>
  <c r="AK32"/>
  <c r="AC32"/>
  <c r="AD30"/>
  <c r="AL30"/>
  <c r="AL23"/>
  <c r="AD23"/>
  <c r="AK6"/>
  <c r="AC6"/>
  <c r="AL4"/>
  <c r="AD4"/>
  <c r="AL17"/>
  <c r="AD17"/>
  <c r="AL55"/>
  <c r="AD55"/>
  <c r="AK51"/>
  <c r="AC51"/>
  <c r="AL20"/>
  <c r="AD20"/>
  <c r="AK45"/>
  <c r="AC45"/>
  <c r="AK8"/>
  <c r="AC8"/>
  <c r="AL6"/>
  <c r="AD6"/>
  <c r="AK18"/>
  <c r="AC18"/>
  <c r="AK44"/>
  <c r="AC44"/>
  <c r="AD42"/>
  <c r="AL42"/>
  <c r="AD5"/>
  <c r="AL5"/>
  <c r="AL52"/>
  <c r="AD52"/>
  <c r="AK56"/>
  <c r="AC56"/>
  <c r="AD22"/>
  <c r="AL22"/>
  <c r="AK26"/>
  <c r="AC26"/>
  <c r="AK21"/>
  <c r="AC21"/>
  <c r="AK27"/>
  <c r="AC27"/>
  <c r="AI41"/>
  <c r="AA41"/>
  <c r="AD49"/>
  <c r="AL49"/>
  <c r="AK5"/>
  <c r="AC5"/>
  <c r="AL59"/>
  <c r="AD59"/>
  <c r="AK55"/>
  <c r="AC55"/>
  <c r="AK23"/>
  <c r="AC23"/>
  <c r="AK61"/>
  <c r="AC61"/>
  <c r="AK13"/>
  <c r="AC13"/>
  <c r="AD46"/>
  <c r="AL46"/>
  <c r="AD41"/>
  <c r="AL41"/>
  <c r="AK46"/>
  <c r="AC46"/>
  <c r="AK15"/>
  <c r="AC15"/>
  <c r="B8" i="14"/>
  <c r="AJ6" i="15"/>
  <c r="AB6"/>
  <c r="B18" i="14"/>
  <c r="B44"/>
  <c r="AJ42" i="15"/>
  <c r="AB42"/>
  <c r="AB5"/>
  <c r="AJ5"/>
  <c r="AG49"/>
  <c r="Y49"/>
  <c r="B58" i="14"/>
  <c r="AJ7" i="15"/>
  <c r="AB7"/>
  <c r="AJ54"/>
  <c r="AB54"/>
  <c r="B37" i="14"/>
  <c r="B10"/>
  <c r="B59"/>
  <c r="B27"/>
  <c r="AG41" i="15"/>
  <c r="Y41"/>
  <c r="AJ49"/>
  <c r="AB49"/>
  <c r="B5" i="14"/>
  <c r="AJ59" i="15"/>
  <c r="AB59"/>
  <c r="B55" i="14"/>
  <c r="AJ3" i="15"/>
  <c r="AB3"/>
  <c r="AB32"/>
  <c r="AJ32"/>
  <c r="AJ60"/>
  <c r="AB60"/>
  <c r="B11" i="14"/>
  <c r="Y11" i="15" s="1"/>
  <c r="AJ11"/>
  <c r="AB11"/>
  <c r="AJ28"/>
  <c r="AB28"/>
  <c r="B52" i="14"/>
  <c r="B36"/>
  <c r="AJ50" i="15"/>
  <c r="AB50"/>
  <c r="AJ34"/>
  <c r="AB34"/>
  <c r="B19" i="14"/>
  <c r="AB16" i="15"/>
  <c r="AJ16"/>
  <c r="B53" i="14"/>
  <c r="AJ25" i="15"/>
  <c r="AB25"/>
  <c r="AJ8"/>
  <c r="AB8"/>
  <c r="B20" i="14"/>
  <c r="B40"/>
  <c r="AJ38" i="15"/>
  <c r="AB38"/>
  <c r="AJ14"/>
  <c r="AB14"/>
  <c r="AG33"/>
  <c r="Y33"/>
  <c r="AJ57"/>
  <c r="AB57"/>
  <c r="AJ10"/>
  <c r="AB10"/>
  <c r="AJ47"/>
  <c r="AB47"/>
  <c r="B43" i="14"/>
  <c r="B4"/>
  <c r="B50"/>
  <c r="AJ33" i="15"/>
  <c r="AB33"/>
  <c r="B16" i="14"/>
  <c r="B12"/>
  <c r="B29"/>
  <c r="AJ51" i="15"/>
  <c r="AB51"/>
  <c r="AJ35"/>
  <c r="AB35"/>
  <c r="B47" i="14"/>
  <c r="B31"/>
  <c r="B2"/>
  <c r="AB29" i="15"/>
  <c r="AJ29"/>
  <c r="AG9"/>
  <c r="Y9"/>
  <c r="AJ36"/>
  <c r="AB36"/>
  <c r="B17" i="14"/>
  <c r="B38"/>
  <c r="B32"/>
  <c r="AJ30" i="15"/>
  <c r="AB30"/>
  <c r="AJ23"/>
  <c r="AB23"/>
  <c r="B6" i="14"/>
  <c r="AJ4" i="15"/>
  <c r="AB4"/>
  <c r="AJ17"/>
  <c r="AB17"/>
  <c r="AJ55"/>
  <c r="AB55"/>
  <c r="B51" i="14"/>
  <c r="AJ20" i="15"/>
  <c r="AB20"/>
  <c r="B45" i="14"/>
  <c r="AA10"/>
  <c r="AB10" s="1"/>
  <c r="Z11"/>
  <c r="AA11" s="1"/>
  <c r="AB11" s="1"/>
  <c r="E53" i="13"/>
  <c r="E25"/>
  <c r="D25"/>
  <c r="C25" s="1"/>
  <c r="D17"/>
  <c r="C17" s="1"/>
  <c r="E54"/>
  <c r="D54"/>
  <c r="C54" s="1"/>
  <c r="E45"/>
  <c r="D45"/>
  <c r="C45" s="1"/>
  <c r="E36"/>
  <c r="D36"/>
  <c r="C36" s="1"/>
  <c r="E18"/>
  <c r="D18"/>
  <c r="C18" s="1"/>
  <c r="A26"/>
  <c r="AR17" i="9"/>
  <c r="AR6"/>
  <c r="AR3"/>
  <c r="AR8"/>
  <c r="AR4"/>
  <c r="AR21"/>
  <c r="AR15"/>
  <c r="AR12"/>
  <c r="AR28"/>
  <c r="AR22"/>
  <c r="AR19"/>
  <c r="AR5"/>
  <c r="AR29"/>
  <c r="AR14"/>
  <c r="AR30"/>
  <c r="AR31"/>
  <c r="AR11"/>
  <c r="AR27"/>
  <c r="AR20"/>
  <c r="AR10"/>
  <c r="AR26"/>
  <c r="AR7"/>
  <c r="AR23"/>
  <c r="AR24"/>
  <c r="AR16"/>
  <c r="N22" i="5"/>
  <c r="N23" s="1"/>
  <c r="N24" s="1"/>
  <c r="N25" s="1"/>
  <c r="N26" s="1"/>
  <c r="N27" s="1"/>
  <c r="N28" s="1"/>
  <c r="N29" s="1"/>
  <c r="N30" s="1"/>
  <c r="N31" s="1"/>
  <c r="B19"/>
  <c r="M4"/>
  <c r="I15"/>
  <c r="I11"/>
  <c r="I7"/>
  <c r="I3"/>
  <c r="M3"/>
  <c r="M27"/>
  <c r="M19"/>
  <c r="M11"/>
  <c r="M26"/>
  <c r="M18"/>
  <c r="M10"/>
  <c r="M31"/>
  <c r="M23"/>
  <c r="M15"/>
  <c r="M7"/>
  <c r="M30"/>
  <c r="M22"/>
  <c r="M14"/>
  <c r="M6"/>
  <c r="M29"/>
  <c r="M25"/>
  <c r="M21"/>
  <c r="M17"/>
  <c r="M13"/>
  <c r="M9"/>
  <c r="M5"/>
  <c r="M2"/>
  <c r="M28"/>
  <c r="M24"/>
  <c r="M20"/>
  <c r="M12"/>
  <c r="M8"/>
  <c r="C22"/>
  <c r="B9"/>
  <c r="B11" s="1"/>
  <c r="E11" s="1"/>
  <c r="C20"/>
  <c r="C21"/>
  <c r="C17"/>
  <c r="C16"/>
  <c r="C15"/>
  <c r="C4" i="1"/>
  <c r="AJ13" i="18" l="1"/>
  <c r="F13" s="1"/>
  <c r="AJ17"/>
  <c r="F17" s="1"/>
  <c r="AJ21"/>
  <c r="F21" s="1"/>
  <c r="AJ16"/>
  <c r="F16" s="1"/>
  <c r="AJ19"/>
  <c r="F19" s="1"/>
  <c r="AJ20"/>
  <c r="F20" s="1"/>
  <c r="AJ14"/>
  <c r="F14" s="1"/>
  <c r="AJ12"/>
  <c r="F12" s="1"/>
  <c r="AJ18"/>
  <c r="F18" s="1"/>
  <c r="AJ15"/>
  <c r="F15" s="1"/>
  <c r="AK32"/>
  <c r="G32" s="1"/>
  <c r="AK36"/>
  <c r="G36" s="1"/>
  <c r="AK40"/>
  <c r="G40" s="1"/>
  <c r="AK41"/>
  <c r="G41" s="1"/>
  <c r="AK33"/>
  <c r="G33" s="1"/>
  <c r="AK34"/>
  <c r="G34" s="1"/>
  <c r="AK37"/>
  <c r="G37" s="1"/>
  <c r="AK35"/>
  <c r="G35" s="1"/>
  <c r="AK38"/>
  <c r="G38" s="1"/>
  <c r="AK39"/>
  <c r="G39" s="1"/>
  <c r="AK44"/>
  <c r="G44" s="1"/>
  <c r="AK48"/>
  <c r="G48" s="1"/>
  <c r="AK42"/>
  <c r="G42" s="1"/>
  <c r="AK43"/>
  <c r="G43" s="1"/>
  <c r="AK47"/>
  <c r="G47" s="1"/>
  <c r="AK50"/>
  <c r="G50" s="1"/>
  <c r="AK51"/>
  <c r="G51" s="1"/>
  <c r="AK45"/>
  <c r="G45" s="1"/>
  <c r="AK46"/>
  <c r="G46" s="1"/>
  <c r="AK49"/>
  <c r="G49" s="1"/>
  <c r="AJ53"/>
  <c r="F53" s="1"/>
  <c r="AJ57"/>
  <c r="F57" s="1"/>
  <c r="AJ61"/>
  <c r="F61" s="1"/>
  <c r="AJ54"/>
  <c r="F54" s="1"/>
  <c r="AJ55"/>
  <c r="F55" s="1"/>
  <c r="AJ56"/>
  <c r="F56" s="1"/>
  <c r="AJ59"/>
  <c r="F59" s="1"/>
  <c r="AJ58"/>
  <c r="F58" s="1"/>
  <c r="AJ60"/>
  <c r="F60" s="1"/>
  <c r="AJ52"/>
  <c r="F52" s="1"/>
  <c r="AJ5"/>
  <c r="F5" s="1"/>
  <c r="AJ9"/>
  <c r="F9" s="1"/>
  <c r="AJ6"/>
  <c r="F6" s="1"/>
  <c r="AJ7"/>
  <c r="F7" s="1"/>
  <c r="AJ8"/>
  <c r="F8" s="1"/>
  <c r="AJ3"/>
  <c r="F3" s="1"/>
  <c r="AJ10"/>
  <c r="F10" s="1"/>
  <c r="AJ4"/>
  <c r="F4" s="1"/>
  <c r="AJ11"/>
  <c r="F11" s="1"/>
  <c r="AJ2"/>
  <c r="F2" s="1"/>
  <c r="AJ25"/>
  <c r="F25" s="1"/>
  <c r="AJ29"/>
  <c r="F29" s="1"/>
  <c r="AJ22"/>
  <c r="F22" s="1"/>
  <c r="AJ23"/>
  <c r="F23" s="1"/>
  <c r="AJ24"/>
  <c r="F24" s="1"/>
  <c r="AJ26"/>
  <c r="F26" s="1"/>
  <c r="AJ27"/>
  <c r="F27" s="1"/>
  <c r="AJ30"/>
  <c r="F30" s="1"/>
  <c r="AJ28"/>
  <c r="F28" s="1"/>
  <c r="AJ31"/>
  <c r="F31" s="1"/>
  <c r="AK4"/>
  <c r="G4" s="1"/>
  <c r="AK8"/>
  <c r="G8" s="1"/>
  <c r="AK2"/>
  <c r="G2" s="1"/>
  <c r="AK9"/>
  <c r="G9" s="1"/>
  <c r="AK10"/>
  <c r="G10" s="1"/>
  <c r="AK11"/>
  <c r="G11" s="1"/>
  <c r="AK3"/>
  <c r="G3" s="1"/>
  <c r="AK6"/>
  <c r="G6" s="1"/>
  <c r="AK7"/>
  <c r="G7" s="1"/>
  <c r="AK5"/>
  <c r="G5" s="1"/>
  <c r="AJ45"/>
  <c r="F45" s="1"/>
  <c r="AJ49"/>
  <c r="F49" s="1"/>
  <c r="AJ43"/>
  <c r="F43" s="1"/>
  <c r="AJ46"/>
  <c r="F46" s="1"/>
  <c r="AJ44"/>
  <c r="F44" s="1"/>
  <c r="AJ47"/>
  <c r="F47" s="1"/>
  <c r="AJ50"/>
  <c r="F50" s="1"/>
  <c r="AJ48"/>
  <c r="F48" s="1"/>
  <c r="AJ51"/>
  <c r="F51" s="1"/>
  <c r="AJ42"/>
  <c r="F42" s="1"/>
  <c r="AK24"/>
  <c r="G24" s="1"/>
  <c r="AK28"/>
  <c r="G28" s="1"/>
  <c r="AK25"/>
  <c r="G25" s="1"/>
  <c r="AK26"/>
  <c r="G26" s="1"/>
  <c r="AK27"/>
  <c r="G27" s="1"/>
  <c r="AK23"/>
  <c r="G23" s="1"/>
  <c r="AK30"/>
  <c r="G30" s="1"/>
  <c r="AK31"/>
  <c r="G31" s="1"/>
  <c r="AK29"/>
  <c r="G29" s="1"/>
  <c r="AK22"/>
  <c r="G22" s="1"/>
  <c r="Z11" i="22"/>
  <c r="AA10"/>
  <c r="AC10" s="1"/>
  <c r="AB10"/>
  <c r="AD10" s="1"/>
  <c r="AE10" s="1"/>
  <c r="AF10" s="1"/>
  <c r="AG10" s="1"/>
  <c r="T4"/>
  <c r="T3"/>
  <c r="U3"/>
  <c r="U11"/>
  <c r="T11"/>
  <c r="FV14" i="16"/>
  <c r="FT15"/>
  <c r="FT54"/>
  <c r="FU106"/>
  <c r="FV66"/>
  <c r="FU107"/>
  <c r="FV67"/>
  <c r="FU74"/>
  <c r="FV34"/>
  <c r="FU138"/>
  <c r="FV98"/>
  <c r="FU110"/>
  <c r="FV70"/>
  <c r="FU156"/>
  <c r="FV116"/>
  <c r="FU143"/>
  <c r="FV103"/>
  <c r="FT132"/>
  <c r="FV92"/>
  <c r="FU139"/>
  <c r="FV99"/>
  <c r="FU79"/>
  <c r="FV39"/>
  <c r="FU81"/>
  <c r="FV41"/>
  <c r="FU75"/>
  <c r="FV35"/>
  <c r="FU109"/>
  <c r="FV69"/>
  <c r="FU141"/>
  <c r="FV101"/>
  <c r="FU160"/>
  <c r="FV120"/>
  <c r="FU78"/>
  <c r="FV38"/>
  <c r="FU77"/>
  <c r="FV37"/>
  <c r="FT93"/>
  <c r="FV53"/>
  <c r="FU142"/>
  <c r="FV102"/>
  <c r="FU145"/>
  <c r="FV105"/>
  <c r="FU111"/>
  <c r="FV71"/>
  <c r="FU113"/>
  <c r="FV73"/>
  <c r="FT171"/>
  <c r="FV131"/>
  <c r="AI45" i="15"/>
  <c r="AA45"/>
  <c r="AI6"/>
  <c r="AA6"/>
  <c r="AI50"/>
  <c r="AA50"/>
  <c r="AA20"/>
  <c r="AI20"/>
  <c r="AA36"/>
  <c r="AI36"/>
  <c r="AI8"/>
  <c r="AA8"/>
  <c r="AI30"/>
  <c r="AA30"/>
  <c r="AI13"/>
  <c r="AA13"/>
  <c r="AI7"/>
  <c r="AA7"/>
  <c r="AI26"/>
  <c r="AA26"/>
  <c r="AA28"/>
  <c r="AI28"/>
  <c r="AG51"/>
  <c r="Y51"/>
  <c r="AG6"/>
  <c r="Y6"/>
  <c r="AG38"/>
  <c r="Y38"/>
  <c r="Y16"/>
  <c r="AG16"/>
  <c r="AG43"/>
  <c r="Y43"/>
  <c r="Y55"/>
  <c r="AG55"/>
  <c r="AG37"/>
  <c r="Y37"/>
  <c r="AG18"/>
  <c r="Y18"/>
  <c r="Y61"/>
  <c r="AG61"/>
  <c r="AG26"/>
  <c r="Y26"/>
  <c r="AG56"/>
  <c r="Y56"/>
  <c r="AG28"/>
  <c r="Y28"/>
  <c r="AI32"/>
  <c r="AA32"/>
  <c r="AI17"/>
  <c r="AA17"/>
  <c r="AI2"/>
  <c r="AA2"/>
  <c r="AI47"/>
  <c r="AA47"/>
  <c r="AA12"/>
  <c r="AI12"/>
  <c r="AA4"/>
  <c r="AI4"/>
  <c r="AI40"/>
  <c r="AA40"/>
  <c r="AI53"/>
  <c r="AA53"/>
  <c r="AI19"/>
  <c r="AA19"/>
  <c r="AI52"/>
  <c r="AA52"/>
  <c r="AI27"/>
  <c r="AA27"/>
  <c r="AI10"/>
  <c r="AA10"/>
  <c r="AI58"/>
  <c r="AA58"/>
  <c r="AA44"/>
  <c r="AI44"/>
  <c r="AI35"/>
  <c r="AA35"/>
  <c r="AI46"/>
  <c r="AA46"/>
  <c r="AI48"/>
  <c r="AA48"/>
  <c r="AI3"/>
  <c r="AA3"/>
  <c r="AI22"/>
  <c r="AA22"/>
  <c r="AI39"/>
  <c r="AA39"/>
  <c r="AI21"/>
  <c r="AA21"/>
  <c r="AA60"/>
  <c r="AI60"/>
  <c r="AI51"/>
  <c r="AA51"/>
  <c r="AI38"/>
  <c r="AA38"/>
  <c r="AI31"/>
  <c r="AA31"/>
  <c r="AI29"/>
  <c r="AA29"/>
  <c r="AI16"/>
  <c r="AA16"/>
  <c r="AI43"/>
  <c r="AA43"/>
  <c r="AI11"/>
  <c r="AA11"/>
  <c r="AI55"/>
  <c r="AA55"/>
  <c r="AI5"/>
  <c r="AA5"/>
  <c r="AI59"/>
  <c r="AA59"/>
  <c r="AI37"/>
  <c r="AA37"/>
  <c r="AI18"/>
  <c r="AA18"/>
  <c r="AI15"/>
  <c r="AA15"/>
  <c r="AI61"/>
  <c r="AA61"/>
  <c r="AI23"/>
  <c r="AA23"/>
  <c r="AI56"/>
  <c r="AA56"/>
  <c r="AG45"/>
  <c r="Y45"/>
  <c r="AG31"/>
  <c r="Y31"/>
  <c r="AG29"/>
  <c r="Y29"/>
  <c r="AG50"/>
  <c r="Y50"/>
  <c r="AG20"/>
  <c r="Y20"/>
  <c r="AG36"/>
  <c r="Y36"/>
  <c r="AG5"/>
  <c r="Y5"/>
  <c r="AG59"/>
  <c r="Y59"/>
  <c r="Y8"/>
  <c r="AG8"/>
  <c r="AG15"/>
  <c r="Y15"/>
  <c r="AG30"/>
  <c r="Y30"/>
  <c r="AG13"/>
  <c r="Y13"/>
  <c r="AG23"/>
  <c r="Y23"/>
  <c r="AG7"/>
  <c r="Y7"/>
  <c r="Y32"/>
  <c r="AG32"/>
  <c r="AG17"/>
  <c r="Y17"/>
  <c r="AG2"/>
  <c r="Y2"/>
  <c r="AG47"/>
  <c r="Y47"/>
  <c r="AG12"/>
  <c r="Y12"/>
  <c r="AG4"/>
  <c r="Y4"/>
  <c r="Y40"/>
  <c r="AG40"/>
  <c r="AG53"/>
  <c r="Y53"/>
  <c r="AG19"/>
  <c r="Y19"/>
  <c r="AG52"/>
  <c r="Y52"/>
  <c r="AG27"/>
  <c r="Y27"/>
  <c r="AG10"/>
  <c r="Y10"/>
  <c r="AG58"/>
  <c r="Y58"/>
  <c r="AG44"/>
  <c r="Y44"/>
  <c r="AG35"/>
  <c r="Y35"/>
  <c r="AG46"/>
  <c r="Y46"/>
  <c r="Y48"/>
  <c r="AG48"/>
  <c r="AG3"/>
  <c r="Y3"/>
  <c r="AG22"/>
  <c r="Y22"/>
  <c r="AG39"/>
  <c r="Y39"/>
  <c r="AG21"/>
  <c r="Y21"/>
  <c r="Y60"/>
  <c r="AG60"/>
  <c r="E26" i="13"/>
  <c r="D26"/>
  <c r="C26" s="1"/>
  <c r="A27"/>
  <c r="C18" i="5"/>
  <c r="C19"/>
  <c r="AA11" i="22" l="1"/>
  <c r="AC11" s="1"/>
  <c r="AB11"/>
  <c r="AD11" s="1"/>
  <c r="AE11" s="1"/>
  <c r="AF11" s="1"/>
  <c r="AG11" s="1"/>
  <c r="FT211" i="16"/>
  <c r="FV211" s="1"/>
  <c r="FV171"/>
  <c r="FU151"/>
  <c r="FV111"/>
  <c r="FU181"/>
  <c r="FV141"/>
  <c r="FU115"/>
  <c r="FV75"/>
  <c r="FT172"/>
  <c r="FV132"/>
  <c r="FU150"/>
  <c r="FV110"/>
  <c r="FU178"/>
  <c r="FV138"/>
  <c r="FU147"/>
  <c r="FV107"/>
  <c r="FU146"/>
  <c r="FV106"/>
  <c r="FU117"/>
  <c r="FV77"/>
  <c r="FT94"/>
  <c r="FV54"/>
  <c r="FU182"/>
  <c r="FV142"/>
  <c r="FU119"/>
  <c r="FV79"/>
  <c r="FU185"/>
  <c r="FV145"/>
  <c r="FU200"/>
  <c r="FV160"/>
  <c r="FU149"/>
  <c r="FV109"/>
  <c r="FU121"/>
  <c r="FV81"/>
  <c r="FU179"/>
  <c r="FV139"/>
  <c r="FU196"/>
  <c r="FV156"/>
  <c r="FU114"/>
  <c r="FV74"/>
  <c r="FT55"/>
  <c r="FV15"/>
  <c r="FT16"/>
  <c r="FU153"/>
  <c r="FV113"/>
  <c r="FT133"/>
  <c r="FV93"/>
  <c r="FU118"/>
  <c r="FV78"/>
  <c r="FU183"/>
  <c r="FV143"/>
  <c r="D27" i="13"/>
  <c r="C27" s="1"/>
  <c r="E27"/>
  <c r="L2" i="16"/>
  <c r="L10"/>
  <c r="L26"/>
  <c r="L42"/>
  <c r="L58"/>
  <c r="L55"/>
  <c r="L33"/>
  <c r="L12"/>
  <c r="L57"/>
  <c r="L44"/>
  <c r="L40"/>
  <c r="L23"/>
  <c r="L27"/>
  <c r="L43"/>
  <c r="L53"/>
  <c r="L37"/>
  <c r="L5"/>
  <c r="L19"/>
  <c r="K46"/>
  <c r="L20"/>
  <c r="L47"/>
  <c r="L6"/>
  <c r="L50"/>
  <c r="C50"/>
  <c r="L45"/>
  <c r="L15"/>
  <c r="L59"/>
  <c r="L4"/>
  <c r="L52"/>
  <c r="L14"/>
  <c r="L18"/>
  <c r="L54"/>
  <c r="C58"/>
  <c r="K58" s="1"/>
  <c r="L39"/>
  <c r="C24"/>
  <c r="B24" s="1"/>
  <c r="J24" s="1"/>
  <c r="L24"/>
  <c r="C12"/>
  <c r="K12" s="1"/>
  <c r="L28"/>
  <c r="L21"/>
  <c r="Q3" s="1"/>
  <c r="C7"/>
  <c r="K7" s="1"/>
  <c r="L7"/>
  <c r="C55"/>
  <c r="K55" s="1"/>
  <c r="L32"/>
  <c r="C59"/>
  <c r="C3"/>
  <c r="K3" s="1"/>
  <c r="L3"/>
  <c r="C51"/>
  <c r="L8"/>
  <c r="L25"/>
  <c r="C52"/>
  <c r="K52" s="1"/>
  <c r="L17"/>
  <c r="C15"/>
  <c r="K15" s="1"/>
  <c r="B15"/>
  <c r="J15" s="1"/>
  <c r="C2"/>
  <c r="K2" s="1"/>
  <c r="C14"/>
  <c r="B14" s="1"/>
  <c r="J14" s="1"/>
  <c r="C54"/>
  <c r="K54" s="1"/>
  <c r="L30"/>
  <c r="C30"/>
  <c r="B30" s="1"/>
  <c r="J30" s="1"/>
  <c r="L46"/>
  <c r="L49"/>
  <c r="C49"/>
  <c r="B49" s="1"/>
  <c r="J49" s="1"/>
  <c r="B8"/>
  <c r="J8" s="1"/>
  <c r="C8"/>
  <c r="K8" s="1"/>
  <c r="C40"/>
  <c r="B40" s="1"/>
  <c r="J40" s="1"/>
  <c r="L51"/>
  <c r="L56"/>
  <c r="L22"/>
  <c r="L31"/>
  <c r="Q4" s="1"/>
  <c r="C43"/>
  <c r="C28"/>
  <c r="K28" s="1"/>
  <c r="C44"/>
  <c r="K44" s="1"/>
  <c r="L60"/>
  <c r="C25"/>
  <c r="K25" s="1"/>
  <c r="C57"/>
  <c r="K57" s="1"/>
  <c r="B57"/>
  <c r="J57" s="1"/>
  <c r="L29"/>
  <c r="C23"/>
  <c r="L41"/>
  <c r="L11"/>
  <c r="Q2" s="1"/>
  <c r="L35"/>
  <c r="C5"/>
  <c r="B5" s="1"/>
  <c r="J5" s="1"/>
  <c r="L13"/>
  <c r="C29"/>
  <c r="K29" s="1"/>
  <c r="B29"/>
  <c r="J29" s="1"/>
  <c r="C37"/>
  <c r="K37" s="1"/>
  <c r="B37"/>
  <c r="J37" s="1"/>
  <c r="C45"/>
  <c r="B45" s="1"/>
  <c r="J45" s="1"/>
  <c r="C61"/>
  <c r="B61" s="1"/>
  <c r="J61" s="1"/>
  <c r="O7" s="1"/>
  <c r="C48"/>
  <c r="K48" s="1"/>
  <c r="L48"/>
  <c r="L16"/>
  <c r="C19"/>
  <c r="K19" s="1"/>
  <c r="B19"/>
  <c r="J19" s="1"/>
  <c r="C31"/>
  <c r="K31" s="1"/>
  <c r="C46"/>
  <c r="B46"/>
  <c r="J46" s="1"/>
  <c r="C4"/>
  <c r="K4" s="1"/>
  <c r="L36"/>
  <c r="C17"/>
  <c r="K17" s="1"/>
  <c r="C33"/>
  <c r="K33" s="1"/>
  <c r="B33"/>
  <c r="J33" s="1"/>
  <c r="C47"/>
  <c r="B47" s="1"/>
  <c r="J47" s="1"/>
  <c r="C6"/>
  <c r="B6" s="1"/>
  <c r="J6" s="1"/>
  <c r="C26"/>
  <c r="K26" s="1"/>
  <c r="C11"/>
  <c r="B11" s="1"/>
  <c r="J11" s="1"/>
  <c r="L34"/>
  <c r="C34"/>
  <c r="K34" s="1"/>
  <c r="C10"/>
  <c r="K10" s="1"/>
  <c r="B10"/>
  <c r="J10" s="1"/>
  <c r="C32"/>
  <c r="B32" s="1"/>
  <c r="J32" s="1"/>
  <c r="C56"/>
  <c r="C22"/>
  <c r="C38"/>
  <c r="K38" s="1"/>
  <c r="L38"/>
  <c r="C60"/>
  <c r="B60" s="1"/>
  <c r="J60" s="1"/>
  <c r="C9"/>
  <c r="B9" s="1"/>
  <c r="L9"/>
  <c r="C39"/>
  <c r="K39" s="1"/>
  <c r="B39"/>
  <c r="J39" s="1"/>
  <c r="C53"/>
  <c r="K53" s="1"/>
  <c r="C27"/>
  <c r="K27" s="1"/>
  <c r="C20"/>
  <c r="B20" s="1"/>
  <c r="J20" s="1"/>
  <c r="L61"/>
  <c r="Q7" s="1"/>
  <c r="FM45" s="1"/>
  <c r="C16"/>
  <c r="K16" s="1"/>
  <c r="C41"/>
  <c r="B41" s="1"/>
  <c r="J41" s="1"/>
  <c r="C13"/>
  <c r="K13" s="1"/>
  <c r="B13"/>
  <c r="J13" s="1"/>
  <c r="C35"/>
  <c r="K35" s="1"/>
  <c r="C36"/>
  <c r="K36" s="1"/>
  <c r="C21"/>
  <c r="B21" s="1"/>
  <c r="J21" s="1"/>
  <c r="C42"/>
  <c r="C18"/>
  <c r="K18" s="1"/>
  <c r="B18"/>
  <c r="J18" s="1"/>
  <c r="O3" l="1"/>
  <c r="AE12" s="1"/>
  <c r="P4"/>
  <c r="Q5"/>
  <c r="FC30" s="1"/>
  <c r="O5"/>
  <c r="AH28" s="1"/>
  <c r="O2"/>
  <c r="AR8" s="1"/>
  <c r="Q6"/>
  <c r="FC39" s="1"/>
  <c r="FU158"/>
  <c r="FV118"/>
  <c r="FU193"/>
  <c r="FV153"/>
  <c r="FU154"/>
  <c r="FV114"/>
  <c r="FU219"/>
  <c r="FV219" s="1"/>
  <c r="FV179"/>
  <c r="FU189"/>
  <c r="FV149"/>
  <c r="FU225"/>
  <c r="FV225" s="1"/>
  <c r="FV185"/>
  <c r="FU157"/>
  <c r="FV117"/>
  <c r="FU187"/>
  <c r="FV147"/>
  <c r="FU190"/>
  <c r="FV150"/>
  <c r="FU155"/>
  <c r="FV115"/>
  <c r="FU191"/>
  <c r="FV151"/>
  <c r="FU223"/>
  <c r="FV223" s="1"/>
  <c r="FV183"/>
  <c r="FT173"/>
  <c r="FV133"/>
  <c r="FV16"/>
  <c r="FT17"/>
  <c r="FT56"/>
  <c r="FU222"/>
  <c r="FV222" s="1"/>
  <c r="FV182"/>
  <c r="FT95"/>
  <c r="FV55"/>
  <c r="FU236"/>
  <c r="FV236" s="1"/>
  <c r="FV196"/>
  <c r="FU161"/>
  <c r="FV121"/>
  <c r="FU240"/>
  <c r="FV240" s="1"/>
  <c r="FV200"/>
  <c r="FU159"/>
  <c r="FV119"/>
  <c r="FT134"/>
  <c r="FV94"/>
  <c r="FU186"/>
  <c r="FV146"/>
  <c r="FU218"/>
  <c r="FV218" s="1"/>
  <c r="FV178"/>
  <c r="FT212"/>
  <c r="FV212" s="1"/>
  <c r="FV172"/>
  <c r="FU221"/>
  <c r="FV221" s="1"/>
  <c r="FV181"/>
  <c r="B53"/>
  <c r="J53" s="1"/>
  <c r="B17"/>
  <c r="J17" s="1"/>
  <c r="K5"/>
  <c r="B52"/>
  <c r="J52" s="1"/>
  <c r="K47"/>
  <c r="AH29"/>
  <c r="B34"/>
  <c r="J34" s="1"/>
  <c r="B25"/>
  <c r="J25" s="1"/>
  <c r="B28"/>
  <c r="J28" s="1"/>
  <c r="B12"/>
  <c r="J12" s="1"/>
  <c r="B3"/>
  <c r="J3" s="1"/>
  <c r="B31"/>
  <c r="J31" s="1"/>
  <c r="AF14"/>
  <c r="K40"/>
  <c r="AR15"/>
  <c r="B35"/>
  <c r="J35" s="1"/>
  <c r="K11"/>
  <c r="B44"/>
  <c r="J44" s="1"/>
  <c r="K14"/>
  <c r="B2"/>
  <c r="J2" s="1"/>
  <c r="B38"/>
  <c r="J38" s="1"/>
  <c r="AM12"/>
  <c r="AA14"/>
  <c r="AY5"/>
  <c r="EC27"/>
  <c r="B7"/>
  <c r="J7" s="1"/>
  <c r="AC13"/>
  <c r="AV11"/>
  <c r="Z10"/>
  <c r="K60"/>
  <c r="K6"/>
  <c r="K32"/>
  <c r="B54"/>
  <c r="J54" s="1"/>
  <c r="K24"/>
  <c r="AR18"/>
  <c r="AD8"/>
  <c r="AE43"/>
  <c r="AK45"/>
  <c r="AY44"/>
  <c r="AB47"/>
  <c r="AB44"/>
  <c r="AO47"/>
  <c r="Z50"/>
  <c r="AN46"/>
  <c r="AL43"/>
  <c r="AX49"/>
  <c r="AZ45"/>
  <c r="AW48"/>
  <c r="AM43"/>
  <c r="AR43"/>
  <c r="AS46"/>
  <c r="AR44"/>
  <c r="AV48"/>
  <c r="AI45"/>
  <c r="AW44"/>
  <c r="AP43"/>
  <c r="AH48"/>
  <c r="W50"/>
  <c r="AK49"/>
  <c r="AC47"/>
  <c r="AA43"/>
  <c r="AG46"/>
  <c r="AL48"/>
  <c r="W43"/>
  <c r="AU47"/>
  <c r="AX48"/>
  <c r="AI43"/>
  <c r="AK46"/>
  <c r="AR48"/>
  <c r="Y44"/>
  <c r="X48"/>
  <c r="AC49"/>
  <c r="AQ43"/>
  <c r="AZ43"/>
  <c r="AW46"/>
  <c r="AZ44"/>
  <c r="AA49"/>
  <c r="AV45"/>
  <c r="AJ45"/>
  <c r="AC44"/>
  <c r="AN48"/>
  <c r="AK43"/>
  <c r="AS49"/>
  <c r="AM47"/>
  <c r="AY43"/>
  <c r="X47"/>
  <c r="AE49"/>
  <c r="AE46"/>
  <c r="AS48"/>
  <c r="X50"/>
  <c r="Z44"/>
  <c r="AF47"/>
  <c r="AI49"/>
  <c r="AP46"/>
  <c r="X49"/>
  <c r="AF50"/>
  <c r="AH44"/>
  <c r="Y46"/>
  <c r="AA46"/>
  <c r="W49"/>
  <c r="AH47"/>
  <c r="AK47"/>
  <c r="Y45"/>
  <c r="AA48"/>
  <c r="AH50"/>
  <c r="Z49"/>
  <c r="AV49"/>
  <c r="AT43"/>
  <c r="AJ43"/>
  <c r="AS43"/>
  <c r="AY50"/>
  <c r="AN43"/>
  <c r="AF44"/>
  <c r="W46"/>
  <c r="AC45"/>
  <c r="AI48"/>
  <c r="AL50"/>
  <c r="AH49"/>
  <c r="AA50"/>
  <c r="AG44"/>
  <c r="AA44"/>
  <c r="AD46"/>
  <c r="X44"/>
  <c r="AE44"/>
  <c r="AY46"/>
  <c r="AN44"/>
  <c r="AU43"/>
  <c r="AF43"/>
  <c r="AL45"/>
  <c r="AR47"/>
  <c r="AE45"/>
  <c r="AG48"/>
  <c r="AP50"/>
  <c r="Y48"/>
  <c r="AW45"/>
  <c r="W44"/>
  <c r="AR46"/>
  <c r="AJ49"/>
  <c r="AD44"/>
  <c r="AM44"/>
  <c r="AJ47"/>
  <c r="AY45"/>
  <c r="AQ49"/>
  <c r="AG47"/>
  <c r="AZ46"/>
  <c r="AF45"/>
  <c r="AB49"/>
  <c r="AA45"/>
  <c r="AN50"/>
  <c r="AP48"/>
  <c r="AP44"/>
  <c r="AV47"/>
  <c r="AY49"/>
  <c r="Z48"/>
  <c r="AN49"/>
  <c r="W47"/>
  <c r="AT44"/>
  <c r="AZ47"/>
  <c r="AD50"/>
  <c r="AK48"/>
  <c r="AR49"/>
  <c r="AD43"/>
  <c r="AL44"/>
  <c r="AQ44"/>
  <c r="AN47"/>
  <c r="AF46"/>
  <c r="AU49"/>
  <c r="AQ47"/>
  <c r="AS47"/>
  <c r="AN45"/>
  <c r="AF49"/>
  <c r="AQ45"/>
  <c r="AV50"/>
  <c r="AY48"/>
  <c r="AG45"/>
  <c r="AM48"/>
  <c r="AT50"/>
  <c r="AP49"/>
  <c r="AE50"/>
  <c r="AO44"/>
  <c r="AO45"/>
  <c r="AQ48"/>
  <c r="AX50"/>
  <c r="AC50"/>
  <c r="AI50"/>
  <c r="AB45"/>
  <c r="AV43"/>
  <c r="AE48"/>
  <c r="AZ48"/>
  <c r="AG49"/>
  <c r="AX43"/>
  <c r="AZ49"/>
  <c r="AD45"/>
  <c r="Y47"/>
  <c r="Y49"/>
  <c r="AH46"/>
  <c r="AT46"/>
  <c r="AT49"/>
  <c r="AW43"/>
  <c r="Z43"/>
  <c r="AJ46"/>
  <c r="AJ44"/>
  <c r="AH43"/>
  <c r="AU46"/>
  <c r="AH45"/>
  <c r="AD47"/>
  <c r="AO49"/>
  <c r="AM46"/>
  <c r="AA47"/>
  <c r="Y50"/>
  <c r="AM45"/>
  <c r="AK44"/>
  <c r="AX47"/>
  <c r="AS45"/>
  <c r="AS44"/>
  <c r="AF48"/>
  <c r="K43"/>
  <c r="B43"/>
  <c r="J43" s="1"/>
  <c r="AG50"/>
  <c r="AO48"/>
  <c r="AC46"/>
  <c r="AD49"/>
  <c r="AD48"/>
  <c r="AX45"/>
  <c r="AM49"/>
  <c r="B22"/>
  <c r="J22" s="1"/>
  <c r="K22"/>
  <c r="CY26"/>
  <c r="DC20"/>
  <c r="BQ20"/>
  <c r="BG19"/>
  <c r="BX19"/>
  <c r="BS24"/>
  <c r="BE26"/>
  <c r="DD21"/>
  <c r="DH22"/>
  <c r="CI21"/>
  <c r="BQ24"/>
  <c r="BP24"/>
  <c r="BE25"/>
  <c r="BN20"/>
  <c r="BG25"/>
  <c r="DH26"/>
  <c r="DC24"/>
  <c r="BM22"/>
  <c r="CV21"/>
  <c r="CV20"/>
  <c r="BF24"/>
  <c r="CE23"/>
  <c r="CL20"/>
  <c r="CA23"/>
  <c r="BC20"/>
  <c r="DB19"/>
  <c r="CC21"/>
  <c r="CH23"/>
  <c r="BA22"/>
  <c r="BI19"/>
  <c r="CI26"/>
  <c r="CT19"/>
  <c r="CD19"/>
  <c r="DF25"/>
  <c r="BC19"/>
  <c r="BE23"/>
  <c r="BT24"/>
  <c r="CN21"/>
  <c r="CR22"/>
  <c r="DF19"/>
  <c r="CD23"/>
  <c r="BX23"/>
  <c r="BL24"/>
  <c r="CF24"/>
  <c r="BI22"/>
  <c r="DE25"/>
  <c r="CQ20"/>
  <c r="BO19"/>
  <c r="CS20"/>
  <c r="CG26"/>
  <c r="BU22"/>
  <c r="BQ25"/>
  <c r="CO25"/>
  <c r="CU24"/>
  <c r="CK26"/>
  <c r="BX20"/>
  <c r="CE25"/>
  <c r="DE20"/>
  <c r="CB20"/>
  <c r="CM21"/>
  <c r="CZ26"/>
  <c r="CZ23"/>
  <c r="BU21"/>
  <c r="DA20"/>
  <c r="CW26"/>
  <c r="BC23"/>
  <c r="CD26"/>
  <c r="DB24"/>
  <c r="CG20"/>
  <c r="DD23"/>
  <c r="BT19"/>
  <c r="BJ25"/>
  <c r="BY22"/>
  <c r="CZ19"/>
  <c r="CY20"/>
  <c r="DG23"/>
  <c r="BP25"/>
  <c r="BM26"/>
  <c r="CF19"/>
  <c r="CH21"/>
  <c r="BL19"/>
  <c r="CD24"/>
  <c r="DG26"/>
  <c r="BF20"/>
  <c r="DC23"/>
  <c r="BH26"/>
  <c r="BW21"/>
  <c r="BM23"/>
  <c r="CA21"/>
  <c r="CB25"/>
  <c r="BT21"/>
  <c r="BB20"/>
  <c r="BT25"/>
  <c r="CM20"/>
  <c r="DB23"/>
  <c r="CQ21"/>
  <c r="DH20"/>
  <c r="DA21"/>
  <c r="BO23"/>
  <c r="DA25"/>
  <c r="BD19"/>
  <c r="BN25"/>
  <c r="BK20"/>
  <c r="CK19"/>
  <c r="CP24"/>
  <c r="CV19"/>
  <c r="CP20"/>
  <c r="BV24"/>
  <c r="BO21"/>
  <c r="CT21"/>
  <c r="BJ22"/>
  <c r="CX21"/>
  <c r="BJ26"/>
  <c r="BQ26"/>
  <c r="BV20"/>
  <c r="DH21"/>
  <c r="FG19"/>
  <c r="FA21"/>
  <c r="EQ19"/>
  <c r="FN20"/>
  <c r="EQ23"/>
  <c r="FC20"/>
  <c r="FA23"/>
  <c r="FK20"/>
  <c r="FD24"/>
  <c r="FL26"/>
  <c r="FE22"/>
  <c r="FF25"/>
  <c r="EY22"/>
  <c r="EU20"/>
  <c r="FC26"/>
  <c r="ES20"/>
  <c r="EM21"/>
  <c r="DM21"/>
  <c r="DS23"/>
  <c r="DY25"/>
  <c r="EM26"/>
  <c r="DL21"/>
  <c r="EO21"/>
  <c r="EU23"/>
  <c r="FH20"/>
  <c r="FF23"/>
  <c r="EN21"/>
  <c r="FJ24"/>
  <c r="FP26"/>
  <c r="FK22"/>
  <c r="FJ25"/>
  <c r="FM22"/>
  <c r="FI20"/>
  <c r="FK26"/>
  <c r="ER21"/>
  <c r="DK19"/>
  <c r="DQ21"/>
  <c r="DW23"/>
  <c r="EC25"/>
  <c r="DJ19"/>
  <c r="DP21"/>
  <c r="DV23"/>
  <c r="EB25"/>
  <c r="EJ19"/>
  <c r="DS24"/>
  <c r="DU19"/>
  <c r="EG23"/>
  <c r="DP19"/>
  <c r="EP20"/>
  <c r="EZ19"/>
  <c r="EX20"/>
  <c r="EO19"/>
  <c r="FI22"/>
  <c r="FJ21"/>
  <c r="FI25"/>
  <c r="FD21"/>
  <c r="ES26"/>
  <c r="FC25"/>
  <c r="EZ25"/>
  <c r="EQ24"/>
  <c r="DJ20"/>
  <c r="EF22"/>
  <c r="DL26"/>
  <c r="EL19"/>
  <c r="FB20"/>
  <c r="FK23"/>
  <c r="ES22"/>
  <c r="EO20"/>
  <c r="EW25"/>
  <c r="FL20"/>
  <c r="ET25"/>
  <c r="FG24"/>
  <c r="FC24"/>
  <c r="EM19"/>
  <c r="EA19"/>
  <c r="DT22"/>
  <c r="DM25"/>
  <c r="DZ19"/>
  <c r="DS22"/>
  <c r="DL25"/>
  <c r="DJ21"/>
  <c r="DY26"/>
  <c r="ED22"/>
  <c r="DV21"/>
  <c r="EV22"/>
  <c r="FL23"/>
  <c r="FN24"/>
  <c r="EO23"/>
  <c r="EX23"/>
  <c r="EN19"/>
  <c r="FK19"/>
  <c r="FG23"/>
  <c r="FP21"/>
  <c r="FL19"/>
  <c r="ES25"/>
  <c r="FE20"/>
  <c r="EP25"/>
  <c r="EV24"/>
  <c r="ER24"/>
  <c r="FO26"/>
  <c r="DW19"/>
  <c r="DP22"/>
  <c r="EL24"/>
  <c r="DV19"/>
  <c r="FO19"/>
  <c r="FH22"/>
  <c r="EZ21"/>
  <c r="EP19"/>
  <c r="FP23"/>
  <c r="FM19"/>
  <c r="FF24"/>
  <c r="FO20"/>
  <c r="FG22"/>
  <c r="EV25"/>
  <c r="EZ23"/>
  <c r="EG21"/>
  <c r="DZ24"/>
  <c r="FB24"/>
  <c r="EF21"/>
  <c r="DY24"/>
  <c r="ET26"/>
  <c r="DV25"/>
  <c r="EA21"/>
  <c r="DI20"/>
  <c r="ES21"/>
  <c r="EX22"/>
  <c r="ET23"/>
  <c r="EQ21"/>
  <c r="FA19"/>
  <c r="FM24"/>
  <c r="EM24"/>
  <c r="DX22"/>
  <c r="EJ26"/>
  <c r="DK22"/>
  <c r="EK24"/>
  <c r="DO20"/>
  <c r="EL25"/>
  <c r="DV22"/>
  <c r="EF19"/>
  <c r="DT20"/>
  <c r="DQ22"/>
  <c r="DM26"/>
  <c r="FC19"/>
  <c r="EP24"/>
  <c r="FE24"/>
  <c r="FE25"/>
  <c r="EU24"/>
  <c r="EU25"/>
  <c r="FN23"/>
  <c r="EI19"/>
  <c r="DR24"/>
  <c r="EH19"/>
  <c r="DR23"/>
  <c r="DS26"/>
  <c r="EC22"/>
  <c r="DM19"/>
  <c r="DO25"/>
  <c r="EE24"/>
  <c r="DP24"/>
  <c r="DR22"/>
  <c r="DJ25"/>
  <c r="FE19"/>
  <c r="ER26"/>
  <c r="EX26"/>
  <c r="DV20"/>
  <c r="DU20"/>
  <c r="EA26"/>
  <c r="EK19"/>
  <c r="DU26"/>
  <c r="DX24"/>
  <c r="FL22"/>
  <c r="ET24"/>
  <c r="EY21"/>
  <c r="EN25"/>
  <c r="FG25"/>
  <c r="DT25"/>
  <c r="EG26"/>
  <c r="EI20"/>
  <c r="DW24"/>
  <c r="EY19"/>
  <c r="FA24"/>
  <c r="EW21"/>
  <c r="FO22"/>
  <c r="DN23"/>
  <c r="EB24"/>
  <c r="EA20"/>
  <c r="FH21"/>
  <c r="DX21"/>
  <c r="DS21"/>
  <c r="DX19"/>
  <c r="EY25"/>
  <c r="FG21"/>
  <c r="DS19"/>
  <c r="DL23"/>
  <c r="DT19"/>
  <c r="EH21"/>
  <c r="EN20"/>
  <c r="EI21"/>
  <c r="EU21"/>
  <c r="FI23"/>
  <c r="EZ24"/>
  <c r="ET22"/>
  <c r="FB21"/>
  <c r="DV24"/>
  <c r="EU19"/>
  <c r="FP19"/>
  <c r="EN23"/>
  <c r="FJ23"/>
  <c r="FN26"/>
  <c r="EM20"/>
  <c r="DJ24"/>
  <c r="EC20"/>
  <c r="EE26"/>
  <c r="DX20"/>
  <c r="EH25"/>
  <c r="EV21"/>
  <c r="FN25"/>
  <c r="EQ22"/>
  <c r="EA23"/>
  <c r="DQ20"/>
  <c r="DQ24"/>
  <c r="DZ21"/>
  <c r="EC19"/>
  <c r="EH26"/>
  <c r="DZ22"/>
  <c r="DU23"/>
  <c r="EG22"/>
  <c r="EW20"/>
  <c r="FB22"/>
  <c r="EW22"/>
  <c r="FI19"/>
  <c r="FO25"/>
  <c r="DO23"/>
  <c r="EK20"/>
  <c r="EG24"/>
  <c r="DR21"/>
  <c r="EF20"/>
  <c r="EM22"/>
  <c r="DJ22"/>
  <c r="ED26"/>
  <c r="ET20"/>
  <c r="FB23"/>
  <c r="ER25"/>
  <c r="EH24"/>
  <c r="DP25"/>
  <c r="EL22"/>
  <c r="DS25"/>
  <c r="FF20"/>
  <c r="FD26"/>
  <c r="FP25"/>
  <c r="DQ25"/>
  <c r="EI26"/>
  <c r="DQ23"/>
  <c r="EI25"/>
  <c r="FI21"/>
  <c r="FA25"/>
  <c r="FP24"/>
  <c r="DK26"/>
  <c r="EC23"/>
  <c r="EO26"/>
  <c r="DU24"/>
  <c r="EM25"/>
  <c r="FA26"/>
  <c r="DK20"/>
  <c r="EJ25"/>
  <c r="EK21"/>
  <c r="DM23"/>
  <c r="DN26"/>
  <c r="FJ19"/>
  <c r="EV26"/>
  <c r="EZ20"/>
  <c r="FB26"/>
  <c r="EB26"/>
  <c r="ER22"/>
  <c r="EO22"/>
  <c r="EW26"/>
  <c r="FO21"/>
  <c r="EJ22"/>
  <c r="EI22"/>
  <c r="DP23"/>
  <c r="EB23"/>
  <c r="EN26"/>
  <c r="ET21"/>
  <c r="DU21"/>
  <c r="DT21"/>
  <c r="DW26"/>
  <c r="DI23"/>
  <c r="DY22"/>
  <c r="EL26"/>
  <c r="EH22"/>
  <c r="FK21"/>
  <c r="FH26"/>
  <c r="FN21"/>
  <c r="EQ26"/>
  <c r="DX26"/>
  <c r="DM24"/>
  <c r="DK24"/>
  <c r="DY23"/>
  <c r="EG19"/>
  <c r="EJ23"/>
  <c r="FC22"/>
  <c r="FN19"/>
  <c r="FG20"/>
  <c r="DX23"/>
  <c r="EJ20"/>
  <c r="ER20"/>
  <c r="EX25"/>
  <c r="DK23"/>
  <c r="EE20"/>
  <c r="EK26"/>
  <c r="EB20"/>
  <c r="EQ20"/>
  <c r="DN24"/>
  <c r="DO24"/>
  <c r="ER23"/>
  <c r="EI24"/>
  <c r="EP21"/>
  <c r="EN24"/>
  <c r="DL20"/>
  <c r="EE23"/>
  <c r="ES23"/>
  <c r="ES24"/>
  <c r="FF19"/>
  <c r="FF26"/>
  <c r="DZ20"/>
  <c r="FF22"/>
  <c r="ET19"/>
  <c r="FM25"/>
  <c r="FM26"/>
  <c r="FL24"/>
  <c r="DP26"/>
  <c r="EL23"/>
  <c r="FA20"/>
  <c r="EY23"/>
  <c r="ER19"/>
  <c r="FL25"/>
  <c r="ED24"/>
  <c r="EE22"/>
  <c r="FE23"/>
  <c r="DK21"/>
  <c r="DR25"/>
  <c r="EC26"/>
  <c r="FJ20"/>
  <c r="EV23"/>
  <c r="EY20"/>
  <c r="FH23"/>
  <c r="EL20"/>
  <c r="FJ26"/>
  <c r="DX25"/>
  <c r="ED25"/>
  <c r="DZ26"/>
  <c r="DV26"/>
  <c r="EE21"/>
  <c r="FD19"/>
  <c r="EY26"/>
  <c r="DO22"/>
  <c r="DQ26"/>
  <c r="DT23"/>
  <c r="EP23"/>
  <c r="EV19"/>
  <c r="EG20"/>
  <c r="EF23"/>
  <c r="DW21"/>
  <c r="FO23"/>
  <c r="FC21"/>
  <c r="ED19"/>
  <c r="DO21"/>
  <c r="DY21"/>
  <c r="DI24"/>
  <c r="DT26"/>
  <c r="FM23"/>
  <c r="EX19"/>
  <c r="EB21"/>
  <c r="DT24"/>
  <c r="EN22"/>
  <c r="FD23"/>
  <c r="EC21"/>
  <c r="FN22"/>
  <c r="FK25"/>
  <c r="EF26"/>
  <c r="EJ24"/>
  <c r="FK24"/>
  <c r="EG25"/>
  <c r="EK22"/>
  <c r="FA22"/>
  <c r="FM21"/>
  <c r="FB25"/>
  <c r="DL22"/>
  <c r="FH19"/>
  <c r="EL21"/>
  <c r="DK25"/>
  <c r="FB19"/>
  <c r="EE25"/>
  <c r="EV20"/>
  <c r="DW22"/>
  <c r="EA25"/>
  <c r="EO24"/>
  <c r="FC23"/>
  <c r="DI26"/>
  <c r="DR19"/>
  <c r="ED21"/>
  <c r="FD22"/>
  <c r="FI26"/>
  <c r="EI23"/>
  <c r="EW24"/>
  <c r="FH25"/>
  <c r="DM20"/>
  <c r="DJ26"/>
  <c r="EP26"/>
  <c r="DN19"/>
  <c r="EA24"/>
  <c r="EF24"/>
  <c r="FP22"/>
  <c r="FE26"/>
  <c r="DU25"/>
  <c r="EB19"/>
  <c r="DI25"/>
  <c r="EZ22"/>
  <c r="EB22"/>
  <c r="DS20"/>
  <c r="EP22"/>
  <c r="EH23"/>
  <c r="DY19"/>
  <c r="EE19"/>
  <c r="EO25"/>
  <c r="DI21"/>
  <c r="EX24"/>
  <c r="DJ23"/>
  <c r="FP20"/>
  <c r="EZ26"/>
  <c r="DO26"/>
  <c r="DO19"/>
  <c r="DL24"/>
  <c r="FD20"/>
  <c r="EJ21"/>
  <c r="DN21"/>
  <c r="ED23"/>
  <c r="EM23"/>
  <c r="FF21"/>
  <c r="EK25"/>
  <c r="DQ19"/>
  <c r="FJ22"/>
  <c r="FE21"/>
  <c r="ED20"/>
  <c r="EW19"/>
  <c r="EF25"/>
  <c r="EK23"/>
  <c r="ES19"/>
  <c r="DN22"/>
  <c r="FO24"/>
  <c r="DI22"/>
  <c r="DR26"/>
  <c r="FG26"/>
  <c r="DN25"/>
  <c r="DY20"/>
  <c r="FM20"/>
  <c r="EQ25"/>
  <c r="DI19"/>
  <c r="FD25"/>
  <c r="DU22"/>
  <c r="FL21"/>
  <c r="DR20"/>
  <c r="EY24"/>
  <c r="DZ25"/>
  <c r="EH20"/>
  <c r="DL19"/>
  <c r="FI24"/>
  <c r="DZ23"/>
  <c r="EX21"/>
  <c r="EC24"/>
  <c r="FH24"/>
  <c r="DW25"/>
  <c r="DW20"/>
  <c r="EW23"/>
  <c r="EU26"/>
  <c r="DM22"/>
  <c r="EA22"/>
  <c r="DN20"/>
  <c r="DP20"/>
  <c r="EU22"/>
  <c r="B59"/>
  <c r="J59" s="1"/>
  <c r="K59"/>
  <c r="AL47"/>
  <c r="AU50"/>
  <c r="AB43"/>
  <c r="AT48"/>
  <c r="AU44"/>
  <c r="W45"/>
  <c r="AU48"/>
  <c r="AX44"/>
  <c r="X4"/>
  <c r="AJ5"/>
  <c r="AQ8"/>
  <c r="AG6"/>
  <c r="CF25"/>
  <c r="EG44"/>
  <c r="EA45"/>
  <c r="AR31"/>
  <c r="AM33"/>
  <c r="Y34"/>
  <c r="AI34"/>
  <c r="AE31"/>
  <c r="AS29"/>
  <c r="AQ28"/>
  <c r="AS33"/>
  <c r="AQ34"/>
  <c r="AZ27"/>
  <c r="AD31"/>
  <c r="W27"/>
  <c r="AW27"/>
  <c r="AN29"/>
  <c r="AA34"/>
  <c r="AJ29"/>
  <c r="AL28"/>
  <c r="AY31"/>
  <c r="AM30"/>
  <c r="AS27"/>
  <c r="AP33"/>
  <c r="AH32"/>
  <c r="AH33"/>
  <c r="AZ34"/>
  <c r="AW31"/>
  <c r="AT29"/>
  <c r="AX31"/>
  <c r="W31"/>
  <c r="AM28"/>
  <c r="AF32"/>
  <c r="AQ12"/>
  <c r="AK11"/>
  <c r="AI14"/>
  <c r="AP16"/>
  <c r="AV18"/>
  <c r="AR13"/>
  <c r="AA16"/>
  <c r="AG18"/>
  <c r="AC15"/>
  <c r="AM11"/>
  <c r="Y13"/>
  <c r="AL12"/>
  <c r="AJ17"/>
  <c r="AJ16"/>
  <c r="AN17"/>
  <c r="AU12"/>
  <c r="AP11"/>
  <c r="AN14"/>
  <c r="AT16"/>
  <c r="AZ18"/>
  <c r="AW13"/>
  <c r="AE16"/>
  <c r="AK18"/>
  <c r="AK15"/>
  <c r="AF12"/>
  <c r="AU13"/>
  <c r="AW12"/>
  <c r="AR17"/>
  <c r="AZ16"/>
  <c r="AA18"/>
  <c r="Z11"/>
  <c r="AH16"/>
  <c r="AG13"/>
  <c r="Y18"/>
  <c r="W13"/>
  <c r="AT11"/>
  <c r="AG15"/>
  <c r="Y14"/>
  <c r="AO12"/>
  <c r="AY17"/>
  <c r="AP12"/>
  <c r="AC14"/>
  <c r="AT12"/>
  <c r="AD18"/>
  <c r="AI13"/>
  <c r="AP13"/>
  <c r="AI15"/>
  <c r="Y12"/>
  <c r="Z17"/>
  <c r="AA17"/>
  <c r="AF17"/>
  <c r="W18"/>
  <c r="AY12"/>
  <c r="AA11"/>
  <c r="AS15"/>
  <c r="AZ17"/>
  <c r="AV14"/>
  <c r="AM16"/>
  <c r="Z15"/>
  <c r="W16"/>
  <c r="X11"/>
  <c r="AD13"/>
  <c r="AC12"/>
  <c r="AZ14"/>
  <c r="AC17"/>
  <c r="AL11"/>
  <c r="AJ14"/>
  <c r="AQ16"/>
  <c r="AW18"/>
  <c r="AF16"/>
  <c r="AL14"/>
  <c r="AP15"/>
  <c r="AZ13"/>
  <c r="AM18"/>
  <c r="AP18"/>
  <c r="AB11"/>
  <c r="AH13"/>
  <c r="AH12"/>
  <c r="AA15"/>
  <c r="AG17"/>
  <c r="AQ11"/>
  <c r="AO14"/>
  <c r="AU16"/>
  <c r="AH11"/>
  <c r="AN16"/>
  <c r="Y15"/>
  <c r="AC16"/>
  <c r="AH14"/>
  <c r="AU18"/>
  <c r="W15"/>
  <c r="AF11"/>
  <c r="AN12"/>
  <c r="AK17"/>
  <c r="AS14"/>
  <c r="AS11"/>
  <c r="AO15"/>
  <c r="AQ14"/>
  <c r="AD11"/>
  <c r="AF13"/>
  <c r="AF15"/>
  <c r="AU17"/>
  <c r="AM17"/>
  <c r="AK13"/>
  <c r="AJ15"/>
  <c r="AH18"/>
  <c r="AU14"/>
  <c r="AE11"/>
  <c r="AL16"/>
  <c r="AM13"/>
  <c r="AC18"/>
  <c r="W17"/>
  <c r="AB12"/>
  <c r="AW15"/>
  <c r="AU11"/>
  <c r="Z14"/>
  <c r="X13"/>
  <c r="AB14"/>
  <c r="Y17"/>
  <c r="AS18"/>
  <c r="AO13"/>
  <c r="AN11"/>
  <c r="AX12"/>
  <c r="AS17"/>
  <c r="X15"/>
  <c r="AK12"/>
  <c r="AR16"/>
  <c r="AD15"/>
  <c r="AR12"/>
  <c r="AX13"/>
  <c r="AQ15"/>
  <c r="AJ12"/>
  <c r="AH17"/>
  <c r="AQ17"/>
  <c r="AI18"/>
  <c r="AX11"/>
  <c r="AI12"/>
  <c r="AN18"/>
  <c r="AP14"/>
  <c r="AW16"/>
  <c r="AU15"/>
  <c r="AY18"/>
  <c r="AY15"/>
  <c r="W12"/>
  <c r="AS12"/>
  <c r="AW14"/>
  <c r="AB16"/>
  <c r="AY11"/>
  <c r="AI16"/>
  <c r="Z13"/>
  <c r="X16"/>
  <c r="AM15"/>
  <c r="AD17"/>
  <c r="AV17"/>
  <c r="AR11"/>
  <c r="AW17"/>
  <c r="AV12"/>
  <c r="AL15"/>
  <c r="X14"/>
  <c r="AO11"/>
  <c r="AL17"/>
  <c r="AP17"/>
  <c r="AO17"/>
  <c r="AY14"/>
  <c r="AM14"/>
  <c r="AE18"/>
  <c r="AA12"/>
  <c r="AQ13"/>
  <c r="AF18"/>
  <c r="AN15"/>
  <c r="AY13"/>
  <c r="AX18"/>
  <c r="AG16"/>
  <c r="AH15"/>
  <c r="AK14"/>
  <c r="AD16"/>
  <c r="AB13"/>
  <c r="AX17"/>
  <c r="AT18"/>
  <c r="AI11"/>
  <c r="AT14"/>
  <c r="AL13"/>
  <c r="AW11"/>
  <c r="AV16"/>
  <c r="W14"/>
  <c r="X18"/>
  <c r="AT15"/>
  <c r="AB18"/>
  <c r="Y16"/>
  <c r="AD14"/>
  <c r="AZ15"/>
  <c r="AG12"/>
  <c r="X17"/>
  <c r="AO18"/>
  <c r="X12"/>
  <c r="AS13"/>
  <c r="AT13"/>
  <c r="AD12"/>
  <c r="AI17"/>
  <c r="AC11"/>
  <c r="AA13"/>
  <c r="AB15"/>
  <c r="AE17"/>
  <c r="AJ13"/>
  <c r="AV15"/>
  <c r="AK16"/>
  <c r="AQ18"/>
  <c r="AJ11"/>
  <c r="Z12"/>
  <c r="AR14"/>
  <c r="AG11"/>
  <c r="K21"/>
  <c r="P3" s="1"/>
  <c r="K20"/>
  <c r="K61"/>
  <c r="P7" s="1"/>
  <c r="EX11"/>
  <c r="FF11"/>
  <c r="EQ14"/>
  <c r="EW16"/>
  <c r="FF12"/>
  <c r="FL14"/>
  <c r="EO17"/>
  <c r="FD11"/>
  <c r="ET14"/>
  <c r="EQ18"/>
  <c r="EN16"/>
  <c r="FC13"/>
  <c r="FF18"/>
  <c r="FJ13"/>
  <c r="FO12"/>
  <c r="DQ12"/>
  <c r="FB11"/>
  <c r="FP13"/>
  <c r="ES16"/>
  <c r="FB12"/>
  <c r="FH14"/>
  <c r="FN16"/>
  <c r="EV11"/>
  <c r="FO13"/>
  <c r="FO17"/>
  <c r="FH15"/>
  <c r="ET13"/>
  <c r="EY18"/>
  <c r="FP12"/>
  <c r="EM15"/>
  <c r="DM12"/>
  <c r="DS14"/>
  <c r="DY16"/>
  <c r="DL11"/>
  <c r="DJ14"/>
  <c r="EL16"/>
  <c r="EM18"/>
  <c r="EG13"/>
  <c r="EE16"/>
  <c r="DS11"/>
  <c r="DO17"/>
  <c r="DZ13"/>
  <c r="DI12"/>
  <c r="DY11"/>
  <c r="DR16"/>
  <c r="DM14"/>
  <c r="FH13"/>
  <c r="ET12"/>
  <c r="FF16"/>
  <c r="FN11"/>
  <c r="EN13"/>
  <c r="FJ15"/>
  <c r="ES13"/>
  <c r="FO15"/>
  <c r="FH18"/>
  <c r="EW15"/>
  <c r="EP13"/>
  <c r="FH11"/>
  <c r="EU13"/>
  <c r="FJ18"/>
  <c r="ED11"/>
  <c r="ES12"/>
  <c r="EP15"/>
  <c r="FO11"/>
  <c r="EU15"/>
  <c r="EN18"/>
  <c r="FL12"/>
  <c r="FG18"/>
  <c r="EP18"/>
  <c r="EZ17"/>
  <c r="FP15"/>
  <c r="DJ11"/>
  <c r="EF13"/>
  <c r="DL17"/>
  <c r="DZ12"/>
  <c r="DP16"/>
  <c r="EA11"/>
  <c r="DQ15"/>
  <c r="EE18"/>
  <c r="DY18"/>
  <c r="DX16"/>
  <c r="DM18"/>
  <c r="FC18"/>
  <c r="ES11"/>
  <c r="EN17"/>
  <c r="FI17"/>
  <c r="FE15"/>
  <c r="FF17"/>
  <c r="EO14"/>
  <c r="EM12"/>
  <c r="EA14"/>
  <c r="FI12"/>
  <c r="FA12"/>
  <c r="FG14"/>
  <c r="EP12"/>
  <c r="FB16"/>
  <c r="EN12"/>
  <c r="FM18"/>
  <c r="EN15"/>
  <c r="FA18"/>
  <c r="DN11"/>
  <c r="FM12"/>
  <c r="FI16"/>
  <c r="ER14"/>
  <c r="FD18"/>
  <c r="ER16"/>
  <c r="EQ17"/>
  <c r="EZ12"/>
  <c r="FD15"/>
  <c r="DP13"/>
  <c r="EB17"/>
  <c r="EF14"/>
  <c r="EJ18"/>
  <c r="DJ16"/>
  <c r="DQ14"/>
  <c r="DK15"/>
  <c r="DX14"/>
  <c r="DM11"/>
  <c r="FN15"/>
  <c r="FL18"/>
  <c r="FE11"/>
  <c r="FN17"/>
  <c r="EH11"/>
  <c r="DM16"/>
  <c r="EO16"/>
  <c r="FD14"/>
  <c r="FP18"/>
  <c r="FJ17"/>
  <c r="FK12"/>
  <c r="FP11"/>
  <c r="EL11"/>
  <c r="DZ15"/>
  <c r="FC17"/>
  <c r="DZ14"/>
  <c r="DX18"/>
  <c r="DV13"/>
  <c r="DR17"/>
  <c r="EB14"/>
  <c r="ER13"/>
  <c r="EP16"/>
  <c r="FB13"/>
  <c r="FC12"/>
  <c r="DU16"/>
  <c r="DM13"/>
  <c r="DP18"/>
  <c r="ED14"/>
  <c r="EC11"/>
  <c r="DW12"/>
  <c r="FM11"/>
  <c r="ED16"/>
  <c r="DL14"/>
  <c r="FB15"/>
  <c r="EZ18"/>
  <c r="FK18"/>
  <c r="DV11"/>
  <c r="DX17"/>
  <c r="EK14"/>
  <c r="DK11"/>
  <c r="DO16"/>
  <c r="EL14"/>
  <c r="EC14"/>
  <c r="EJ15"/>
  <c r="DS13"/>
  <c r="DU18"/>
  <c r="FL11"/>
  <c r="DU12"/>
  <c r="DM15"/>
  <c r="DZ16"/>
  <c r="DU15"/>
  <c r="EG14"/>
  <c r="FN12"/>
  <c r="EW11"/>
  <c r="DW11"/>
  <c r="EI12"/>
  <c r="EG18"/>
  <c r="DR12"/>
  <c r="EO12"/>
  <c r="EH15"/>
  <c r="EM14"/>
  <c r="DI14"/>
  <c r="EX14"/>
  <c r="DL15"/>
  <c r="ED18"/>
  <c r="FN18"/>
  <c r="ED12"/>
  <c r="EX13"/>
  <c r="EF15"/>
  <c r="EJ16"/>
  <c r="DK18"/>
  <c r="ER11"/>
  <c r="FD13"/>
  <c r="FC11"/>
  <c r="EY15"/>
  <c r="FG12"/>
  <c r="EY17"/>
  <c r="EX18"/>
  <c r="EU16"/>
  <c r="ET18"/>
  <c r="EN11"/>
  <c r="FF15"/>
  <c r="FE13"/>
  <c r="FA17"/>
  <c r="EO15"/>
  <c r="ES14"/>
  <c r="EQ16"/>
  <c r="EU18"/>
  <c r="EC12"/>
  <c r="EL15"/>
  <c r="DR13"/>
  <c r="DT18"/>
  <c r="DY14"/>
  <c r="EF12"/>
  <c r="DL12"/>
  <c r="DO15"/>
  <c r="DS16"/>
  <c r="FK14"/>
  <c r="FC15"/>
  <c r="FD17"/>
  <c r="EZ15"/>
  <c r="EO18"/>
  <c r="DR15"/>
  <c r="FO14"/>
  <c r="FA13"/>
  <c r="FM17"/>
  <c r="FM15"/>
  <c r="FL17"/>
  <c r="FI14"/>
  <c r="EM16"/>
  <c r="EE14"/>
  <c r="EF17"/>
  <c r="EC13"/>
  <c r="DY17"/>
  <c r="DX12"/>
  <c r="DT16"/>
  <c r="DV12"/>
  <c r="EM17"/>
  <c r="FM13"/>
  <c r="FH16"/>
  <c r="FO16"/>
  <c r="DJ15"/>
  <c r="DJ12"/>
  <c r="DN17"/>
  <c r="DQ13"/>
  <c r="DW18"/>
  <c r="DI11"/>
  <c r="DR18"/>
  <c r="DJ13"/>
  <c r="EH14"/>
  <c r="EV13"/>
  <c r="ET16"/>
  <c r="FK13"/>
  <c r="EP14"/>
  <c r="EC16"/>
  <c r="DW13"/>
  <c r="EB18"/>
  <c r="EJ14"/>
  <c r="DK12"/>
  <c r="EH12"/>
  <c r="DX11"/>
  <c r="DN18"/>
  <c r="DJ17"/>
  <c r="FP14"/>
  <c r="FA14"/>
  <c r="DT12"/>
  <c r="EL13"/>
  <c r="DT11"/>
  <c r="DP15"/>
  <c r="EY14"/>
  <c r="FK16"/>
  <c r="DP17"/>
  <c r="FF13"/>
  <c r="DY13"/>
  <c r="ED13"/>
  <c r="DK17"/>
  <c r="ES15"/>
  <c r="DN14"/>
  <c r="EK15"/>
  <c r="EY16"/>
  <c r="EF18"/>
  <c r="EL12"/>
  <c r="FB14"/>
  <c r="DV16"/>
  <c r="DQ17"/>
  <c r="DS15"/>
  <c r="DU17"/>
  <c r="DY12"/>
  <c r="FM16"/>
  <c r="ER18"/>
  <c r="EX17"/>
  <c r="EP17"/>
  <c r="FC14"/>
  <c r="EX16"/>
  <c r="FH12"/>
  <c r="FP17"/>
  <c r="DV15"/>
  <c r="ED17"/>
  <c r="DO18"/>
  <c r="DP12"/>
  <c r="FE12"/>
  <c r="EY13"/>
  <c r="EV17"/>
  <c r="FL13"/>
  <c r="FJ16"/>
  <c r="EV15"/>
  <c r="EM11"/>
  <c r="EK16"/>
  <c r="EA16"/>
  <c r="DW15"/>
  <c r="DQ18"/>
  <c r="EV12"/>
  <c r="DX13"/>
  <c r="EI15"/>
  <c r="DM17"/>
  <c r="DN16"/>
  <c r="EK18"/>
  <c r="EN14"/>
  <c r="FB17"/>
  <c r="DO12"/>
  <c r="EA13"/>
  <c r="DI15"/>
  <c r="EE13"/>
  <c r="FA16"/>
  <c r="EJ17"/>
  <c r="DT15"/>
  <c r="EA15"/>
  <c r="DW14"/>
  <c r="DJ18"/>
  <c r="DU13"/>
  <c r="DL18"/>
  <c r="ES17"/>
  <c r="DO13"/>
  <c r="DQ11"/>
  <c r="EQ12"/>
  <c r="DL16"/>
  <c r="ET15"/>
  <c r="FE17"/>
  <c r="FE14"/>
  <c r="FG16"/>
  <c r="EZ13"/>
  <c r="FK15"/>
  <c r="ET17"/>
  <c r="FA15"/>
  <c r="EI14"/>
  <c r="DX15"/>
  <c r="DW17"/>
  <c r="EL17"/>
  <c r="EB12"/>
  <c r="EQ11"/>
  <c r="FO18"/>
  <c r="ET11"/>
  <c r="FG15"/>
  <c r="ER12"/>
  <c r="FK17"/>
  <c r="DQ16"/>
  <c r="EC15"/>
  <c r="DT14"/>
  <c r="DW16"/>
  <c r="EV18"/>
  <c r="DR11"/>
  <c r="DU14"/>
  <c r="EG15"/>
  <c r="DR14"/>
  <c r="EI11"/>
  <c r="FK11"/>
  <c r="ER17"/>
  <c r="EM13"/>
  <c r="DN12"/>
  <c r="DZ17"/>
  <c r="DI17"/>
  <c r="FJ11"/>
  <c r="ED15"/>
  <c r="EI18"/>
  <c r="EL18"/>
  <c r="FL15"/>
  <c r="EB15"/>
  <c r="DI18"/>
  <c r="EJ12"/>
  <c r="EU14"/>
  <c r="DN13"/>
  <c r="DO14"/>
  <c r="EJ11"/>
  <c r="FE16"/>
  <c r="EW12"/>
  <c r="EZ16"/>
  <c r="DT13"/>
  <c r="FI11"/>
  <c r="DZ11"/>
  <c r="DK13"/>
  <c r="FH17"/>
  <c r="EU12"/>
  <c r="EX12"/>
  <c r="ES18"/>
  <c r="EE12"/>
  <c r="ER15"/>
  <c r="FL16"/>
  <c r="EK11"/>
  <c r="EC18"/>
  <c r="FP16"/>
  <c r="DS17"/>
  <c r="DZ18"/>
  <c r="FN13"/>
  <c r="EB16"/>
  <c r="EF16"/>
  <c r="FB18"/>
  <c r="EH13"/>
  <c r="EK17"/>
  <c r="EA12"/>
  <c r="EQ13"/>
  <c r="EY11"/>
  <c r="FF14"/>
  <c r="DS12"/>
  <c r="EW13"/>
  <c r="EJ13"/>
  <c r="FI15"/>
  <c r="FD16"/>
  <c r="FG11"/>
  <c r="FI18"/>
  <c r="DY15"/>
  <c r="DN15"/>
  <c r="EI16"/>
  <c r="EI17"/>
  <c r="FJ14"/>
  <c r="EQ15"/>
  <c r="DO11"/>
  <c r="EF11"/>
  <c r="EO11"/>
  <c r="FC16"/>
  <c r="EO13"/>
  <c r="EU17"/>
  <c r="EE15"/>
  <c r="EZ14"/>
  <c r="EU11"/>
  <c r="DL13"/>
  <c r="DU11"/>
  <c r="FE18"/>
  <c r="EI13"/>
  <c r="DV18"/>
  <c r="DK16"/>
  <c r="DI13"/>
  <c r="DP11"/>
  <c r="DP14"/>
  <c r="EE11"/>
  <c r="FJ12"/>
  <c r="EE17"/>
  <c r="FI13"/>
  <c r="EY12"/>
  <c r="EV16"/>
  <c r="FA11"/>
  <c r="DS18"/>
  <c r="EH16"/>
  <c r="EC17"/>
  <c r="EH18"/>
  <c r="DI16"/>
  <c r="EV14"/>
  <c r="EP11"/>
  <c r="DV17"/>
  <c r="FG13"/>
  <c r="EX15"/>
  <c r="DV14"/>
  <c r="EA18"/>
  <c r="EW17"/>
  <c r="EG16"/>
  <c r="FG17"/>
  <c r="FN14"/>
  <c r="DT17"/>
  <c r="EG17"/>
  <c r="EH17"/>
  <c r="EG11"/>
  <c r="EB11"/>
  <c r="EB13"/>
  <c r="EA17"/>
  <c r="DK14"/>
  <c r="EK13"/>
  <c r="EG12"/>
  <c r="FM14"/>
  <c r="EW14"/>
  <c r="EZ11"/>
  <c r="EK12"/>
  <c r="FD12"/>
  <c r="EW18"/>
  <c r="K41"/>
  <c r="P5" s="1"/>
  <c r="K45"/>
  <c r="AW47"/>
  <c r="AT45"/>
  <c r="AW49"/>
  <c r="Z46"/>
  <c r="AS50"/>
  <c r="AO43"/>
  <c r="AI46"/>
  <c r="Z45"/>
  <c r="AJ48"/>
  <c r="AR45"/>
  <c r="AK50"/>
  <c r="AG43"/>
  <c r="AC48"/>
  <c r="AV44"/>
  <c r="AO46"/>
  <c r="AF30"/>
  <c r="AY29"/>
  <c r="AE14"/>
  <c r="AX14"/>
  <c r="AZ11"/>
  <c r="AY16"/>
  <c r="W11"/>
  <c r="AV13"/>
  <c r="AL18"/>
  <c r="AG14"/>
  <c r="AV6"/>
  <c r="AP5"/>
  <c r="AV3"/>
  <c r="AU6"/>
  <c r="AT3"/>
  <c r="Z3"/>
  <c r="DD24"/>
  <c r="BW19"/>
  <c r="CB22"/>
  <c r="DA23"/>
  <c r="EX48"/>
  <c r="DI43"/>
  <c r="FJ44"/>
  <c r="FP46"/>
  <c r="ES49"/>
  <c r="ER44"/>
  <c r="EP47"/>
  <c r="EO50"/>
  <c r="EY44"/>
  <c r="EW47"/>
  <c r="EU50"/>
  <c r="FA46"/>
  <c r="EQ44"/>
  <c r="FP49"/>
  <c r="DY44"/>
  <c r="EE46"/>
  <c r="FH48"/>
  <c r="DO45"/>
  <c r="DL48"/>
  <c r="DR50"/>
  <c r="FD49"/>
  <c r="DQ45"/>
  <c r="DM48"/>
  <c r="DS50"/>
  <c r="DO44"/>
  <c r="DY49"/>
  <c r="EX44"/>
  <c r="FD46"/>
  <c r="FJ48"/>
  <c r="FE43"/>
  <c r="FC46"/>
  <c r="FB49"/>
  <c r="FL43"/>
  <c r="FJ46"/>
  <c r="FH49"/>
  <c r="EX45"/>
  <c r="EM45"/>
  <c r="FM48"/>
  <c r="DM44"/>
  <c r="DS46"/>
  <c r="FB46"/>
  <c r="EB44"/>
  <c r="EN43"/>
  <c r="EY47"/>
  <c r="FH44"/>
  <c r="FD50"/>
  <c r="FM47"/>
  <c r="FD47"/>
  <c r="FO50"/>
  <c r="DN47"/>
  <c r="EE45"/>
  <c r="EA49"/>
  <c r="EW50"/>
  <c r="DT46"/>
  <c r="EB49"/>
  <c r="DZ44"/>
  <c r="DI49"/>
  <c r="DV46"/>
  <c r="DI50"/>
  <c r="FC45"/>
  <c r="DQ43"/>
  <c r="DX50"/>
  <c r="EY43"/>
  <c r="FK47"/>
  <c r="EU45"/>
  <c r="FP50"/>
  <c r="EZ48"/>
  <c r="FG48"/>
  <c r="DN43"/>
  <c r="DZ47"/>
  <c r="DR46"/>
  <c r="EI49"/>
  <c r="FN50"/>
  <c r="DY46"/>
  <c r="EJ49"/>
  <c r="EJ44"/>
  <c r="EW43"/>
  <c r="EG46"/>
  <c r="EY45"/>
  <c r="FA48"/>
  <c r="EE44"/>
  <c r="DJ44"/>
  <c r="FI45"/>
  <c r="EY48"/>
  <c r="ER43"/>
  <c r="DX45"/>
  <c r="DX48"/>
  <c r="EW45"/>
  <c r="EP48"/>
  <c r="EZ43"/>
  <c r="FL47"/>
  <c r="EM47"/>
  <c r="FE46"/>
  <c r="FM50"/>
  <c r="EY49"/>
  <c r="FC48"/>
  <c r="DL45"/>
  <c r="EH47"/>
  <c r="DW44"/>
  <c r="EB48"/>
  <c r="FH43"/>
  <c r="DX44"/>
  <c r="EC48"/>
  <c r="FG44"/>
  <c r="DV48"/>
  <c r="FN44"/>
  <c r="FG47"/>
  <c r="ET44"/>
  <c r="FF48"/>
  <c r="FF45"/>
  <c r="FH50"/>
  <c r="EO48"/>
  <c r="FP44"/>
  <c r="EO47"/>
  <c r="EB45"/>
  <c r="EM46"/>
  <c r="DU47"/>
  <c r="FF46"/>
  <c r="ED46"/>
  <c r="EI50"/>
  <c r="EB50"/>
  <c r="EN46"/>
  <c r="FM49"/>
  <c r="FK45"/>
  <c r="ET50"/>
  <c r="EV45"/>
  <c r="FP48"/>
  <c r="FK46"/>
  <c r="FO45"/>
  <c r="DZ43"/>
  <c r="EI46"/>
  <c r="DO43"/>
  <c r="EH46"/>
  <c r="FB48"/>
  <c r="FF47"/>
  <c r="EY46"/>
  <c r="FB50"/>
  <c r="EK44"/>
  <c r="DR44"/>
  <c r="DV50"/>
  <c r="DS44"/>
  <c r="EK48"/>
  <c r="DU46"/>
  <c r="DX43"/>
  <c r="DM50"/>
  <c r="DN45"/>
  <c r="EF44"/>
  <c r="DV49"/>
  <c r="FN48"/>
  <c r="ES48"/>
  <c r="FO46"/>
  <c r="EX43"/>
  <c r="DT45"/>
  <c r="EH44"/>
  <c r="DZ50"/>
  <c r="ED44"/>
  <c r="DL49"/>
  <c r="EF46"/>
  <c r="EI43"/>
  <c r="DU50"/>
  <c r="EI45"/>
  <c r="DQ46"/>
  <c r="FC43"/>
  <c r="EM43"/>
  <c r="FG46"/>
  <c r="DX46"/>
  <c r="EI44"/>
  <c r="EQ46"/>
  <c r="DP44"/>
  <c r="DZ48"/>
  <c r="EE47"/>
  <c r="ER46"/>
  <c r="FO48"/>
  <c r="EU44"/>
  <c r="EJ45"/>
  <c r="EF48"/>
  <c r="DK45"/>
  <c r="FE47"/>
  <c r="EA44"/>
  <c r="DM49"/>
  <c r="EI48"/>
  <c r="EO49"/>
  <c r="FI43"/>
  <c r="ED50"/>
  <c r="DX47"/>
  <c r="EB46"/>
  <c r="FA49"/>
  <c r="FL44"/>
  <c r="EL50"/>
  <c r="EI47"/>
  <c r="DT47"/>
  <c r="ER47"/>
  <c r="DT49"/>
  <c r="EU47"/>
  <c r="DL46"/>
  <c r="FG50"/>
  <c r="EJ50"/>
  <c r="FL49"/>
  <c r="EG45"/>
  <c r="DW45"/>
  <c r="DI45"/>
  <c r="FG43"/>
  <c r="FC47"/>
  <c r="FM44"/>
  <c r="EV49"/>
  <c r="FL45"/>
  <c r="FB43"/>
  <c r="FD45"/>
  <c r="EL43"/>
  <c r="FJ45"/>
  <c r="EC46"/>
  <c r="EH50"/>
  <c r="EL45"/>
  <c r="EF49"/>
  <c r="DM47"/>
  <c r="FA45"/>
  <c r="EW49"/>
  <c r="EP45"/>
  <c r="FI48"/>
  <c r="FD44"/>
  <c r="EU48"/>
  <c r="FM43"/>
  <c r="FA44"/>
  <c r="DJ43"/>
  <c r="EF45"/>
  <c r="EZ49"/>
  <c r="DM46"/>
  <c r="EV46"/>
  <c r="ES46"/>
  <c r="FO44"/>
  <c r="FE44"/>
  <c r="EH43"/>
  <c r="FK50"/>
  <c r="EJ48"/>
  <c r="DU43"/>
  <c r="DQ48"/>
  <c r="EP49"/>
  <c r="FI47"/>
  <c r="DJ49"/>
  <c r="EC49"/>
  <c r="EH48"/>
  <c r="DY50"/>
  <c r="FH46"/>
  <c r="FI46"/>
  <c r="FB45"/>
  <c r="FH45"/>
  <c r="DQ44"/>
  <c r="DT43"/>
  <c r="DK49"/>
  <c r="EA43"/>
  <c r="DU48"/>
  <c r="DL43"/>
  <c r="ET49"/>
  <c r="DR49"/>
  <c r="DP50"/>
  <c r="EK49"/>
  <c r="FN43"/>
  <c r="EZ45"/>
  <c r="EN49"/>
  <c r="DY43"/>
  <c r="EM49"/>
  <c r="DK50"/>
  <c r="FK44"/>
  <c r="EW48"/>
  <c r="DP46"/>
  <c r="FO43"/>
  <c r="FP45"/>
  <c r="ER49"/>
  <c r="ED43"/>
  <c r="DK47"/>
  <c r="DP43"/>
  <c r="DO50"/>
  <c r="EU46"/>
  <c r="EB43"/>
  <c r="EC47"/>
  <c r="FF44"/>
  <c r="EP50"/>
  <c r="EF47"/>
  <c r="EE50"/>
  <c r="EH45"/>
  <c r="EO45"/>
  <c r="FE50"/>
  <c r="EK47"/>
  <c r="DI44"/>
  <c r="DZ46"/>
  <c r="FP43"/>
  <c r="EQ48"/>
  <c r="DI46"/>
  <c r="DN46"/>
  <c r="FH47"/>
  <c r="DX49"/>
  <c r="FL46"/>
  <c r="DS49"/>
  <c r="EF50"/>
  <c r="EG43"/>
  <c r="EZ46"/>
  <c r="FD48"/>
  <c r="FC49"/>
  <c r="DV43"/>
  <c r="EK45"/>
  <c r="EF43"/>
  <c r="EC45"/>
  <c r="ET48"/>
  <c r="EN48"/>
  <c r="FB47"/>
  <c r="FJ49"/>
  <c r="DP45"/>
  <c r="DU45"/>
  <c r="ET43"/>
  <c r="FI50"/>
  <c r="EN45"/>
  <c r="FN45"/>
  <c r="DI48"/>
  <c r="EJ47"/>
  <c r="DQ50"/>
  <c r="FE45"/>
  <c r="EN44"/>
  <c r="EU49"/>
  <c r="DT48"/>
  <c r="EB47"/>
  <c r="DL50"/>
  <c r="DJ48"/>
  <c r="FO49"/>
  <c r="FE48"/>
  <c r="EZ44"/>
  <c r="EL48"/>
  <c r="DN49"/>
  <c r="EO43"/>
  <c r="FJ47"/>
  <c r="ER45"/>
  <c r="DQ49"/>
  <c r="ED49"/>
  <c r="ES44"/>
  <c r="EG47"/>
  <c r="DY45"/>
  <c r="ES50"/>
  <c r="EE48"/>
  <c r="DJ45"/>
  <c r="DJ47"/>
  <c r="FL48"/>
  <c r="EA46"/>
  <c r="DW49"/>
  <c r="FI49"/>
  <c r="FF43"/>
  <c r="FN47"/>
  <c r="DO46"/>
  <c r="DO49"/>
  <c r="DW47"/>
  <c r="EU43"/>
  <c r="EZ50"/>
  <c r="FL50"/>
  <c r="FA50"/>
  <c r="EZ47"/>
  <c r="DV47"/>
  <c r="EP44"/>
  <c r="EQ49"/>
  <c r="ET45"/>
  <c r="DP47"/>
  <c r="DV45"/>
  <c r="DN48"/>
  <c r="DT44"/>
  <c r="EL49"/>
  <c r="EN50"/>
  <c r="FN49"/>
  <c r="DW46"/>
  <c r="DI47"/>
  <c r="EA50"/>
  <c r="DS45"/>
  <c r="EA48"/>
  <c r="FO47"/>
  <c r="DR43"/>
  <c r="EJ46"/>
  <c r="DO47"/>
  <c r="DU49"/>
  <c r="EV43"/>
  <c r="EV44"/>
  <c r="DL47"/>
  <c r="DY47"/>
  <c r="EO44"/>
  <c r="DU44"/>
  <c r="FF50"/>
  <c r="FA47"/>
  <c r="DN44"/>
  <c r="DS43"/>
  <c r="DT50"/>
  <c r="DR48"/>
  <c r="EK50"/>
  <c r="DW43"/>
  <c r="EV50"/>
  <c r="FJ50"/>
  <c r="EE49"/>
  <c r="FK43"/>
  <c r="EP43"/>
  <c r="EX50"/>
  <c r="ES45"/>
  <c r="ER48"/>
  <c r="DQ47"/>
  <c r="DS47"/>
  <c r="FJ43"/>
  <c r="ET47"/>
  <c r="ES43"/>
  <c r="EG50"/>
  <c r="ED47"/>
  <c r="DZ49"/>
  <c r="ET46"/>
  <c r="EG48"/>
  <c r="DK44"/>
  <c r="DW48"/>
  <c r="EL47"/>
  <c r="EC50"/>
  <c r="FM46"/>
  <c r="EX46"/>
  <c r="EM50"/>
  <c r="DK43"/>
  <c r="EQ47"/>
  <c r="EO46"/>
  <c r="EC44"/>
  <c r="FE49"/>
  <c r="DK46"/>
  <c r="DW50"/>
  <c r="DK48"/>
  <c r="FG49"/>
  <c r="EA47"/>
  <c r="ED48"/>
  <c r="FK49"/>
  <c r="DJ50"/>
  <c r="EC43"/>
  <c r="EQ50"/>
  <c r="DJ46"/>
  <c r="FN46"/>
  <c r="EN47"/>
  <c r="DM43"/>
  <c r="ES47"/>
  <c r="EP46"/>
  <c r="EQ45"/>
  <c r="DP49"/>
  <c r="EM44"/>
  <c r="FA43"/>
  <c r="EG49"/>
  <c r="EM48"/>
  <c r="DO48"/>
  <c r="DY48"/>
  <c r="DL44"/>
  <c r="FP47"/>
  <c r="DS48"/>
  <c r="ED45"/>
  <c r="FK48"/>
  <c r="FC50"/>
  <c r="EV48"/>
  <c r="EX49"/>
  <c r="EL44"/>
  <c r="EW46"/>
  <c r="DM45"/>
  <c r="DR45"/>
  <c r="DN50"/>
  <c r="EK43"/>
  <c r="FF49"/>
  <c r="EY50"/>
  <c r="EQ43"/>
  <c r="DR47"/>
  <c r="EW44"/>
  <c r="FD43"/>
  <c r="DP48"/>
  <c r="EL46"/>
  <c r="EX47"/>
  <c r="ER50"/>
  <c r="EK46"/>
  <c r="EH49"/>
  <c r="FI44"/>
  <c r="FC44"/>
  <c r="B23"/>
  <c r="J23" s="1"/>
  <c r="K23"/>
  <c r="EU36"/>
  <c r="FA38"/>
  <c r="FA35"/>
  <c r="FG36"/>
  <c r="FH39"/>
  <c r="FG37"/>
  <c r="FC40"/>
  <c r="FI42"/>
  <c r="FE37"/>
  <c r="FB40"/>
  <c r="FH42"/>
  <c r="FN39"/>
  <c r="EV36"/>
  <c r="FH41"/>
  <c r="FC41"/>
  <c r="ED36"/>
  <c r="EJ38"/>
  <c r="DM41"/>
  <c r="FI40"/>
  <c r="DU36"/>
  <c r="EA38"/>
  <c r="EG40"/>
  <c r="EP36"/>
  <c r="EH37"/>
  <c r="DQ42"/>
  <c r="EK35"/>
  <c r="DT40"/>
  <c r="DP35"/>
  <c r="FG35"/>
  <c r="DU42"/>
  <c r="EB36"/>
  <c r="DU39"/>
  <c r="EQ36"/>
  <c r="ER39"/>
  <c r="EQ37"/>
  <c r="EO40"/>
  <c r="EW42"/>
  <c r="EO37"/>
  <c r="EN40"/>
  <c r="EV42"/>
  <c r="FK38"/>
  <c r="ES35"/>
  <c r="FM40"/>
  <c r="FI39"/>
  <c r="DR36"/>
  <c r="DX38"/>
  <c r="ED40"/>
  <c r="FG38"/>
  <c r="EL35"/>
  <c r="DO38"/>
  <c r="DU40"/>
  <c r="EA42"/>
  <c r="EX37"/>
  <c r="EQ40"/>
  <c r="FB37"/>
  <c r="EN36"/>
  <c r="FM39"/>
  <c r="EY35"/>
  <c r="EP39"/>
  <c r="ER42"/>
  <c r="EQ41"/>
  <c r="ET39"/>
  <c r="FP38"/>
  <c r="DQ37"/>
  <c r="DJ40"/>
  <c r="FO37"/>
  <c r="EK36"/>
  <c r="ED39"/>
  <c r="DW42"/>
  <c r="EK38"/>
  <c r="FM37"/>
  <c r="DQ39"/>
  <c r="DV37"/>
  <c r="DJ38"/>
  <c r="EJ42"/>
  <c r="DY42"/>
  <c r="FF37"/>
  <c r="EX36"/>
  <c r="FG40"/>
  <c r="FE35"/>
  <c r="EU39"/>
  <c r="FL42"/>
  <c r="EY41"/>
  <c r="FE39"/>
  <c r="EP42"/>
  <c r="DU37"/>
  <c r="DN40"/>
  <c r="EV41"/>
  <c r="DL37"/>
  <c r="EH39"/>
  <c r="FD37"/>
  <c r="DM38"/>
  <c r="DV42"/>
  <c r="DP36"/>
  <c r="EB40"/>
  <c r="EF35"/>
  <c r="FF38"/>
  <c r="EF42"/>
  <c r="EE37"/>
  <c r="EA41"/>
  <c r="ET37"/>
  <c r="ET38"/>
  <c r="ET35"/>
  <c r="FN40"/>
  <c r="FL40"/>
  <c r="FC42"/>
  <c r="DM37"/>
  <c r="DY41"/>
  <c r="EG36"/>
  <c r="DP41"/>
  <c r="EC38"/>
  <c r="EF36"/>
  <c r="EI36"/>
  <c r="FL36"/>
  <c r="DQ38"/>
  <c r="FF35"/>
  <c r="EX41"/>
  <c r="FH38"/>
  <c r="ET36"/>
  <c r="FB38"/>
  <c r="DS35"/>
  <c r="EE39"/>
  <c r="DJ35"/>
  <c r="DV39"/>
  <c r="DL35"/>
  <c r="DI39"/>
  <c r="DJ42"/>
  <c r="EJ36"/>
  <c r="EK42"/>
  <c r="EZ39"/>
  <c r="EZ37"/>
  <c r="FN35"/>
  <c r="EF38"/>
  <c r="DW38"/>
  <c r="EL41"/>
  <c r="DI41"/>
  <c r="EP37"/>
  <c r="EO35"/>
  <c r="FD40"/>
  <c r="EL36"/>
  <c r="EC36"/>
  <c r="DU38"/>
  <c r="DS36"/>
  <c r="DI38"/>
  <c r="FN38"/>
  <c r="EI39"/>
  <c r="EZ36"/>
  <c r="FD35"/>
  <c r="FH37"/>
  <c r="DZ35"/>
  <c r="EH42"/>
  <c r="FO35"/>
  <c r="EF39"/>
  <c r="FA36"/>
  <c r="FJ42"/>
  <c r="EE40"/>
  <c r="EW35"/>
  <c r="ED37"/>
  <c r="DJ41"/>
  <c r="ER35"/>
  <c r="FN37"/>
  <c r="ES36"/>
  <c r="ES38"/>
  <c r="FN36"/>
  <c r="EP41"/>
  <c r="ER36"/>
  <c r="FK39"/>
  <c r="FB35"/>
  <c r="ET42"/>
  <c r="FE40"/>
  <c r="DK35"/>
  <c r="EG37"/>
  <c r="DZ40"/>
  <c r="FO42"/>
  <c r="DX37"/>
  <c r="DQ40"/>
  <c r="FD41"/>
  <c r="DK40"/>
  <c r="FH35"/>
  <c r="EV35"/>
  <c r="EY38"/>
  <c r="FM36"/>
  <c r="FP36"/>
  <c r="FK42"/>
  <c r="DT38"/>
  <c r="DR35"/>
  <c r="DT41"/>
  <c r="DN41"/>
  <c r="DN38"/>
  <c r="EB39"/>
  <c r="EQ42"/>
  <c r="DI37"/>
  <c r="EW38"/>
  <c r="FD38"/>
  <c r="FM42"/>
  <c r="FF40"/>
  <c r="EW37"/>
  <c r="EQ38"/>
  <c r="DO35"/>
  <c r="DK39"/>
  <c r="FI35"/>
  <c r="EB37"/>
  <c r="FK36"/>
  <c r="FP35"/>
  <c r="EQ39"/>
  <c r="EX38"/>
  <c r="EZ38"/>
  <c r="EO36"/>
  <c r="DW39"/>
  <c r="EH35"/>
  <c r="EJ41"/>
  <c r="EL42"/>
  <c r="DW41"/>
  <c r="EH41"/>
  <c r="EG38"/>
  <c r="DZ42"/>
  <c r="FL39"/>
  <c r="EW39"/>
  <c r="EW36"/>
  <c r="ES41"/>
  <c r="EV40"/>
  <c r="FP41"/>
  <c r="EE35"/>
  <c r="EA39"/>
  <c r="EM42"/>
  <c r="EE38"/>
  <c r="DK42"/>
  <c r="DP39"/>
  <c r="EX39"/>
  <c r="DY39"/>
  <c r="EL37"/>
  <c r="DZ38"/>
  <c r="ER37"/>
  <c r="DK36"/>
  <c r="EU40"/>
  <c r="EO42"/>
  <c r="EN42"/>
  <c r="EY37"/>
  <c r="DJ36"/>
  <c r="ES37"/>
  <c r="DJ39"/>
  <c r="DW36"/>
  <c r="EL38"/>
  <c r="DQ35"/>
  <c r="DZ41"/>
  <c r="EV37"/>
  <c r="FJ35"/>
  <c r="EZ42"/>
  <c r="ER41"/>
  <c r="DY37"/>
  <c r="EY39"/>
  <c r="DY40"/>
  <c r="DX39"/>
  <c r="EG39"/>
  <c r="DS41"/>
  <c r="DX40"/>
  <c r="FE42"/>
  <c r="EZ41"/>
  <c r="ER40"/>
  <c r="DZ37"/>
  <c r="EI41"/>
  <c r="EN38"/>
  <c r="FP42"/>
  <c r="DO39"/>
  <c r="DL41"/>
  <c r="EJ40"/>
  <c r="EN35"/>
  <c r="FL38"/>
  <c r="DT35"/>
  <c r="FD36"/>
  <c r="EI35"/>
  <c r="FH40"/>
  <c r="FO41"/>
  <c r="DR38"/>
  <c r="FB36"/>
  <c r="DL36"/>
  <c r="EF41"/>
  <c r="DO42"/>
  <c r="EN39"/>
  <c r="FF41"/>
  <c r="EM39"/>
  <c r="EC41"/>
  <c r="EB35"/>
  <c r="DX42"/>
  <c r="DK41"/>
  <c r="EU35"/>
  <c r="FK37"/>
  <c r="FB42"/>
  <c r="EH36"/>
  <c r="DV35"/>
  <c r="DX41"/>
  <c r="DS40"/>
  <c r="DS37"/>
  <c r="EX35"/>
  <c r="EF40"/>
  <c r="DN37"/>
  <c r="FI38"/>
  <c r="FH36"/>
  <c r="EP38"/>
  <c r="EM37"/>
  <c r="EY42"/>
  <c r="DS42"/>
  <c r="FK41"/>
  <c r="EC39"/>
  <c r="FJ37"/>
  <c r="FA42"/>
  <c r="ES39"/>
  <c r="EZ40"/>
  <c r="EK41"/>
  <c r="EB41"/>
  <c r="DU35"/>
  <c r="ED42"/>
  <c r="FC36"/>
  <c r="FD42"/>
  <c r="EL40"/>
  <c r="EC35"/>
  <c r="DO37"/>
  <c r="FJ40"/>
  <c r="DU41"/>
  <c r="EB42"/>
  <c r="EH38"/>
  <c r="DW35"/>
  <c r="DW37"/>
  <c r="FO39"/>
  <c r="DM39"/>
  <c r="DT37"/>
  <c r="FE38"/>
  <c r="FO38"/>
  <c r="FB39"/>
  <c r="EP35"/>
  <c r="FE41"/>
  <c r="DN36"/>
  <c r="DN39"/>
  <c r="DK37"/>
  <c r="DP40"/>
  <c r="FO36"/>
  <c r="FJ41"/>
  <c r="FM35"/>
  <c r="FJ36"/>
  <c r="EG41"/>
  <c r="EK40"/>
  <c r="DJ37"/>
  <c r="DM35"/>
  <c r="EC42"/>
  <c r="DT36"/>
  <c r="DN42"/>
  <c r="FL35"/>
  <c r="FO40"/>
  <c r="EQ35"/>
  <c r="EU38"/>
  <c r="DV40"/>
  <c r="DM40"/>
  <c r="EG42"/>
  <c r="DR41"/>
  <c r="EY36"/>
  <c r="ET40"/>
  <c r="EW41"/>
  <c r="EM40"/>
  <c r="EH40"/>
  <c r="DS38"/>
  <c r="ED41"/>
  <c r="DY38"/>
  <c r="EM41"/>
  <c r="EX40"/>
  <c r="DZ36"/>
  <c r="EI42"/>
  <c r="DY35"/>
  <c r="FP37"/>
  <c r="FF42"/>
  <c r="EO39"/>
  <c r="DI42"/>
  <c r="FE36"/>
  <c r="DR42"/>
  <c r="FA39"/>
  <c r="DO36"/>
  <c r="EC37"/>
  <c r="ED38"/>
  <c r="EA40"/>
  <c r="EI37"/>
  <c r="EO41"/>
  <c r="DK38"/>
  <c r="EG35"/>
  <c r="ET41"/>
  <c r="EM36"/>
  <c r="DR39"/>
  <c r="DI35"/>
  <c r="DT42"/>
  <c r="DW40"/>
  <c r="FF39"/>
  <c r="DS39"/>
  <c r="EI40"/>
  <c r="EK39"/>
  <c r="ES40"/>
  <c r="EB38"/>
  <c r="DR37"/>
  <c r="EX42"/>
  <c r="FP40"/>
  <c r="EN41"/>
  <c r="EU42"/>
  <c r="EU41"/>
  <c r="DZ39"/>
  <c r="EL39"/>
  <c r="FM41"/>
  <c r="DL42"/>
  <c r="FD39"/>
  <c r="FI37"/>
  <c r="EE36"/>
  <c r="EM38"/>
  <c r="FC38"/>
  <c r="EK37"/>
  <c r="FG42"/>
  <c r="DV38"/>
  <c r="DX35"/>
  <c r="FI36"/>
  <c r="EM35"/>
  <c r="ED35"/>
  <c r="DO41"/>
  <c r="EV39"/>
  <c r="FG41"/>
  <c r="DM36"/>
  <c r="EA37"/>
  <c r="FA37"/>
  <c r="DQ36"/>
  <c r="FP39"/>
  <c r="FL41"/>
  <c r="FK35"/>
  <c r="FJ39"/>
  <c r="DT39"/>
  <c r="DL38"/>
  <c r="FC37"/>
  <c r="FM38"/>
  <c r="FN42"/>
  <c r="FI41"/>
  <c r="EJ35"/>
  <c r="EJ39"/>
  <c r="EW40"/>
  <c r="DI36"/>
  <c r="FC35"/>
  <c r="EV38"/>
  <c r="EC40"/>
  <c r="EI38"/>
  <c r="FN41"/>
  <c r="EF37"/>
  <c r="ES42"/>
  <c r="DI40"/>
  <c r="FF36"/>
  <c r="DV41"/>
  <c r="EP40"/>
  <c r="DP38"/>
  <c r="DM42"/>
  <c r="DV36"/>
  <c r="EA36"/>
  <c r="DL40"/>
  <c r="DX36"/>
  <c r="DR40"/>
  <c r="FA41"/>
  <c r="EZ35"/>
  <c r="EE41"/>
  <c r="EJ37"/>
  <c r="DP37"/>
  <c r="FK40"/>
  <c r="EO38"/>
  <c r="DP42"/>
  <c r="DY36"/>
  <c r="ER38"/>
  <c r="FL37"/>
  <c r="DO40"/>
  <c r="FA40"/>
  <c r="EE42"/>
  <c r="EN37"/>
  <c r="DL39"/>
  <c r="EA35"/>
  <c r="DQ41"/>
  <c r="FG39"/>
  <c r="FJ38"/>
  <c r="EY40"/>
  <c r="FB41"/>
  <c r="EU37"/>
  <c r="Z47"/>
  <c r="AI47"/>
  <c r="AZ50"/>
  <c r="AB46"/>
  <c r="AL46"/>
  <c r="AR50"/>
  <c r="X45"/>
  <c r="AI44"/>
  <c r="DZ45"/>
  <c r="FG45"/>
  <c r="EJ43"/>
  <c r="DN35"/>
  <c r="AQ4"/>
  <c r="AW6"/>
  <c r="Z9"/>
  <c r="AM3"/>
  <c r="AL6"/>
  <c r="AJ9"/>
  <c r="AG4"/>
  <c r="AE7"/>
  <c r="AD10"/>
  <c r="AG7"/>
  <c r="AQ5"/>
  <c r="AP8"/>
  <c r="AH7"/>
  <c r="X6"/>
  <c r="X9"/>
  <c r="AU4"/>
  <c r="X7"/>
  <c r="AD9"/>
  <c r="AS3"/>
  <c r="AQ6"/>
  <c r="AO9"/>
  <c r="AL4"/>
  <c r="AK7"/>
  <c r="AI10"/>
  <c r="AQ7"/>
  <c r="AI6"/>
  <c r="AI9"/>
  <c r="AS7"/>
  <c r="AT6"/>
  <c r="AS9"/>
  <c r="AO6"/>
  <c r="AC3"/>
  <c r="Y9"/>
  <c r="AX6"/>
  <c r="AN6"/>
  <c r="AC7"/>
  <c r="AN4"/>
  <c r="Y6"/>
  <c r="AG8"/>
  <c r="AA5"/>
  <c r="W6"/>
  <c r="AI8"/>
  <c r="AI3"/>
  <c r="W5"/>
  <c r="AG5"/>
  <c r="AS6"/>
  <c r="AH3"/>
  <c r="AE9"/>
  <c r="Z7"/>
  <c r="AY6"/>
  <c r="AX7"/>
  <c r="AF5"/>
  <c r="AB7"/>
  <c r="AU9"/>
  <c r="Y8"/>
  <c r="AL7"/>
  <c r="AL9"/>
  <c r="AW4"/>
  <c r="AW7"/>
  <c r="W8"/>
  <c r="X3"/>
  <c r="AD5"/>
  <c r="AJ7"/>
  <c r="AP9"/>
  <c r="AF4"/>
  <c r="AD7"/>
  <c r="AB10"/>
  <c r="Y5"/>
  <c r="X8"/>
  <c r="AY10"/>
  <c r="AT8"/>
  <c r="AO8"/>
  <c r="AV8"/>
  <c r="AZ8"/>
  <c r="AB3"/>
  <c r="AH5"/>
  <c r="AN7"/>
  <c r="AT9"/>
  <c r="AK4"/>
  <c r="AI7"/>
  <c r="AH10"/>
  <c r="AE5"/>
  <c r="AC8"/>
  <c r="AE3"/>
  <c r="AB9"/>
  <c r="AG9"/>
  <c r="AG3"/>
  <c r="AC9"/>
  <c r="AR9"/>
  <c r="AF3"/>
  <c r="AR7"/>
  <c r="AP4"/>
  <c r="AM10"/>
  <c r="AH8"/>
  <c r="AM9"/>
  <c r="AQ3"/>
  <c r="AJ10"/>
  <c r="AE8"/>
  <c r="AD3"/>
  <c r="AZ10"/>
  <c r="AO4"/>
  <c r="AO10"/>
  <c r="AH6"/>
  <c r="AZ4"/>
  <c r="AJ3"/>
  <c r="AV7"/>
  <c r="AV4"/>
  <c r="AR10"/>
  <c r="AN8"/>
  <c r="AW9"/>
  <c r="Y4"/>
  <c r="W7"/>
  <c r="AH9"/>
  <c r="AR4"/>
  <c r="AA7"/>
  <c r="AL10"/>
  <c r="Z4"/>
  <c r="AU7"/>
  <c r="AV10"/>
  <c r="AN3"/>
  <c r="AZ7"/>
  <c r="X5"/>
  <c r="AX10"/>
  <c r="AS8"/>
  <c r="AE10"/>
  <c r="AJ4"/>
  <c r="AL3"/>
  <c r="AX5"/>
  <c r="AG10"/>
  <c r="AB8"/>
  <c r="AZ5"/>
  <c r="AS4"/>
  <c r="AA3"/>
  <c r="AQ10"/>
  <c r="AI4"/>
  <c r="AA6"/>
  <c r="AV9"/>
  <c r="AP6"/>
  <c r="AK10"/>
  <c r="AD4"/>
  <c r="AN5"/>
  <c r="AM5"/>
  <c r="AY8"/>
  <c r="AB4"/>
  <c r="AX4"/>
  <c r="AF8"/>
  <c r="AP7"/>
  <c r="Z5"/>
  <c r="AT10"/>
  <c r="AT5"/>
  <c r="AY7"/>
  <c r="AH4"/>
  <c r="AF10"/>
  <c r="AR3"/>
  <c r="AC5"/>
  <c r="AX8"/>
  <c r="AT4"/>
  <c r="AU8"/>
  <c r="AC4"/>
  <c r="AB6"/>
  <c r="AF9"/>
  <c r="AF6"/>
  <c r="AZ6"/>
  <c r="AA10"/>
  <c r="AK8"/>
  <c r="AA4"/>
  <c r="AM8"/>
  <c r="AS5"/>
  <c r="AO3"/>
  <c r="AK9"/>
  <c r="W9"/>
  <c r="AW5"/>
  <c r="Z6"/>
  <c r="AK6"/>
  <c r="AW10"/>
  <c r="AW8"/>
  <c r="AR6"/>
  <c r="AD6"/>
  <c r="AJ6"/>
  <c r="AU3"/>
  <c r="AL5"/>
  <c r="AO7"/>
  <c r="AP3"/>
  <c r="AN9"/>
  <c r="AI5"/>
  <c r="AB5"/>
  <c r="AL8"/>
  <c r="W10"/>
  <c r="Y10"/>
  <c r="AO5"/>
  <c r="AU10"/>
  <c r="AY4"/>
  <c r="AN10"/>
  <c r="AF7"/>
  <c r="AJ8"/>
  <c r="AC10"/>
  <c r="AU5"/>
  <c r="W3"/>
  <c r="AA8"/>
  <c r="Y3"/>
  <c r="AP10"/>
  <c r="AW3"/>
  <c r="AY3"/>
  <c r="AM7"/>
  <c r="AZ3"/>
  <c r="AM4"/>
  <c r="X10"/>
  <c r="AX3"/>
  <c r="Y7"/>
  <c r="FP3"/>
  <c r="ES6"/>
  <c r="EY8"/>
  <c r="FE10"/>
  <c r="FL4"/>
  <c r="EO7"/>
  <c r="EU9"/>
  <c r="EO4"/>
  <c r="FA8"/>
  <c r="FN4"/>
  <c r="EW9"/>
  <c r="EO8"/>
  <c r="EY4"/>
  <c r="FE6"/>
  <c r="FK8"/>
  <c r="EO3"/>
  <c r="EU5"/>
  <c r="FA7"/>
  <c r="FG9"/>
  <c r="FM4"/>
  <c r="EV9"/>
  <c r="FI5"/>
  <c r="ER10"/>
  <c r="FH9"/>
  <c r="FD10"/>
  <c r="FJ4"/>
  <c r="EG3"/>
  <c r="DJ6"/>
  <c r="DP8"/>
  <c r="DV10"/>
  <c r="DU4"/>
  <c r="EW6"/>
  <c r="FI10"/>
  <c r="ES7"/>
  <c r="EW4"/>
  <c r="ES5"/>
  <c r="FE8"/>
  <c r="FC7"/>
  <c r="EM3"/>
  <c r="EI5"/>
  <c r="EJ8"/>
  <c r="DZ3"/>
  <c r="DK6"/>
  <c r="DQ8"/>
  <c r="DW10"/>
  <c r="DL6"/>
  <c r="DX10"/>
  <c r="DQ6"/>
  <c r="EC10"/>
  <c r="DY10"/>
  <c r="DY9"/>
  <c r="EN7"/>
  <c r="FA3"/>
  <c r="FM7"/>
  <c r="FH5"/>
  <c r="FD6"/>
  <c r="EZ3"/>
  <c r="FF5"/>
  <c r="FL7"/>
  <c r="EO10"/>
  <c r="EV4"/>
  <c r="FB6"/>
  <c r="FH8"/>
  <c r="FN10"/>
  <c r="EX7"/>
  <c r="FK3"/>
  <c r="ET8"/>
  <c r="FL5"/>
  <c r="FL3"/>
  <c r="EO6"/>
  <c r="EU8"/>
  <c r="FA10"/>
  <c r="FH4"/>
  <c r="FN6"/>
  <c r="EQ9"/>
  <c r="FJ3"/>
  <c r="ES8"/>
  <c r="FF4"/>
  <c r="EO9"/>
  <c r="FB7"/>
  <c r="EX8"/>
  <c r="FG6"/>
  <c r="DQ3"/>
  <c r="DW5"/>
  <c r="EC7"/>
  <c r="EI9"/>
  <c r="EH3"/>
  <c r="ET5"/>
  <c r="FF9"/>
  <c r="EP6"/>
  <c r="FB10"/>
  <c r="FO10"/>
  <c r="ES4"/>
  <c r="EN10"/>
  <c r="EW8"/>
  <c r="DO5"/>
  <c r="DL8"/>
  <c r="EM8"/>
  <c r="DX5"/>
  <c r="ED7"/>
  <c r="EJ9"/>
  <c r="EL4"/>
  <c r="DU9"/>
  <c r="DN5"/>
  <c r="DZ9"/>
  <c r="DS8"/>
  <c r="DS7"/>
  <c r="FN5"/>
  <c r="EW10"/>
  <c r="FJ6"/>
  <c r="FB3"/>
  <c r="EX4"/>
  <c r="FO6"/>
  <c r="EW5"/>
  <c r="EM7"/>
  <c r="EE5"/>
  <c r="EB8"/>
  <c r="DV3"/>
  <c r="EJ5"/>
  <c r="DM8"/>
  <c r="DS10"/>
  <c r="EG5"/>
  <c r="DP10"/>
  <c r="EL5"/>
  <c r="DU10"/>
  <c r="EL9"/>
  <c r="EL8"/>
  <c r="DO3"/>
  <c r="EK5"/>
  <c r="FA6"/>
  <c r="EW7"/>
  <c r="FA5"/>
  <c r="FF8"/>
  <c r="DN6"/>
  <c r="ED3"/>
  <c r="DU8"/>
  <c r="DT6"/>
  <c r="DY6"/>
  <c r="EK10"/>
  <c r="ED9"/>
  <c r="DT10"/>
  <c r="EP5"/>
  <c r="FB9"/>
  <c r="FO5"/>
  <c r="EX10"/>
  <c r="FG10"/>
  <c r="FF3"/>
  <c r="FB5"/>
  <c r="FN9"/>
  <c r="EX6"/>
  <c r="FJ10"/>
  <c r="FC3"/>
  <c r="EV5"/>
  <c r="FL10"/>
  <c r="EJ4"/>
  <c r="DS9"/>
  <c r="EQ4"/>
  <c r="FP4"/>
  <c r="FI8"/>
  <c r="EU7"/>
  <c r="DX4"/>
  <c r="DR10"/>
  <c r="DN7"/>
  <c r="EI3"/>
  <c r="DK4"/>
  <c r="DM6"/>
  <c r="FK4"/>
  <c r="FG5"/>
  <c r="EQ10"/>
  <c r="FH6"/>
  <c r="FN3"/>
  <c r="DV6"/>
  <c r="DN10"/>
  <c r="DT5"/>
  <c r="EC8"/>
  <c r="EA3"/>
  <c r="DM9"/>
  <c r="DL7"/>
  <c r="DZ5"/>
  <c r="EF6"/>
  <c r="EA7"/>
  <c r="EE4"/>
  <c r="EQ5"/>
  <c r="FM9"/>
  <c r="DM3"/>
  <c r="DZ10"/>
  <c r="DX9"/>
  <c r="ED10"/>
  <c r="EC6"/>
  <c r="DU5"/>
  <c r="FD3"/>
  <c r="EZ4"/>
  <c r="FF7"/>
  <c r="FE5"/>
  <c r="DL4"/>
  <c r="DJ10"/>
  <c r="EI6"/>
  <c r="DS3"/>
  <c r="DX3"/>
  <c r="DJ5"/>
  <c r="DI8"/>
  <c r="EH5"/>
  <c r="EW3"/>
  <c r="FK10"/>
  <c r="DO9"/>
  <c r="EE10"/>
  <c r="FG3"/>
  <c r="EM6"/>
  <c r="EN4"/>
  <c r="EO5"/>
  <c r="EE9"/>
  <c r="DK3"/>
  <c r="DW4"/>
  <c r="EB3"/>
  <c r="FH10"/>
  <c r="EB9"/>
  <c r="DX6"/>
  <c r="FI4"/>
  <c r="DK10"/>
  <c r="ED8"/>
  <c r="EF4"/>
  <c r="ET6"/>
  <c r="EI8"/>
  <c r="DV5"/>
  <c r="FN8"/>
  <c r="EH7"/>
  <c r="FC4"/>
  <c r="FO8"/>
  <c r="EY5"/>
  <c r="FK9"/>
  <c r="FD9"/>
  <c r="EZ10"/>
  <c r="FO4"/>
  <c r="EX9"/>
  <c r="FK5"/>
  <c r="ET10"/>
  <c r="EY10"/>
  <c r="EP3"/>
  <c r="EZ6"/>
  <c r="DT4"/>
  <c r="EF8"/>
  <c r="EN3"/>
  <c r="FM3"/>
  <c r="FC6"/>
  <c r="FB4"/>
  <c r="EC3"/>
  <c r="EA9"/>
  <c r="EA6"/>
  <c r="EM5"/>
  <c r="EM10"/>
  <c r="EJ3"/>
  <c r="FH3"/>
  <c r="FD4"/>
  <c r="FN7"/>
  <c r="EY3"/>
  <c r="FM8"/>
  <c r="DK5"/>
  <c r="DW9"/>
  <c r="EG4"/>
  <c r="DZ7"/>
  <c r="EI10"/>
  <c r="DJ8"/>
  <c r="EI4"/>
  <c r="DT3"/>
  <c r="DZ4"/>
  <c r="EA8"/>
  <c r="DI5"/>
  <c r="FM10"/>
  <c r="EN9"/>
  <c r="FP6"/>
  <c r="DK9"/>
  <c r="DR7"/>
  <c r="DZ8"/>
  <c r="EH10"/>
  <c r="DL3"/>
  <c r="DN9"/>
  <c r="ES10"/>
  <c r="ET3"/>
  <c r="EY6"/>
  <c r="EN5"/>
  <c r="DX8"/>
  <c r="EF5"/>
  <c r="DO10"/>
  <c r="EK9"/>
  <c r="DM10"/>
  <c r="DV8"/>
  <c r="EG9"/>
  <c r="FM6"/>
  <c r="EV6"/>
  <c r="DR6"/>
  <c r="DY8"/>
  <c r="EG6"/>
  <c r="EF10"/>
  <c r="FD7"/>
  <c r="FG7"/>
  <c r="EH6"/>
  <c r="EK8"/>
  <c r="EB7"/>
  <c r="DI9"/>
  <c r="FO9"/>
  <c r="DP5"/>
  <c r="DP6"/>
  <c r="FF10"/>
  <c r="EB5"/>
  <c r="EI7"/>
  <c r="FL9"/>
  <c r="DR5"/>
  <c r="DQ5"/>
  <c r="DS5"/>
  <c r="DP7"/>
  <c r="EU3"/>
  <c r="EV7"/>
  <c r="ER8"/>
  <c r="EQ7"/>
  <c r="FH7"/>
  <c r="FD8"/>
  <c r="FO7"/>
  <c r="EZ9"/>
  <c r="DR3"/>
  <c r="EY9"/>
  <c r="FP9"/>
  <c r="EK4"/>
  <c r="DR8"/>
  <c r="DM5"/>
  <c r="EP10"/>
  <c r="EX3"/>
  <c r="EK7"/>
  <c r="DJ7"/>
  <c r="EJ6"/>
  <c r="DR9"/>
  <c r="DO4"/>
  <c r="FG8"/>
  <c r="FK7"/>
  <c r="DO6"/>
  <c r="EE8"/>
  <c r="DQ10"/>
  <c r="FL8"/>
  <c r="FJ7"/>
  <c r="ES3"/>
  <c r="ER5"/>
  <c r="EU10"/>
  <c r="FE3"/>
  <c r="FP5"/>
  <c r="FO3"/>
  <c r="DZ6"/>
  <c r="EZ7"/>
  <c r="EY7"/>
  <c r="ED6"/>
  <c r="EG8"/>
  <c r="DT7"/>
  <c r="EQ8"/>
  <c r="FJ8"/>
  <c r="DY3"/>
  <c r="EV10"/>
  <c r="DP9"/>
  <c r="EP8"/>
  <c r="EF7"/>
  <c r="DI10"/>
  <c r="FC9"/>
  <c r="EB4"/>
  <c r="EA10"/>
  <c r="EC5"/>
  <c r="FJ5"/>
  <c r="EP4"/>
  <c r="EA5"/>
  <c r="EL7"/>
  <c r="ED5"/>
  <c r="DX7"/>
  <c r="FI7"/>
  <c r="EL3"/>
  <c r="DI7"/>
  <c r="EZ8"/>
  <c r="DY4"/>
  <c r="DW3"/>
  <c r="ES9"/>
  <c r="DQ9"/>
  <c r="EC9"/>
  <c r="DV7"/>
  <c r="EE3"/>
  <c r="DV4"/>
  <c r="FI3"/>
  <c r="EV3"/>
  <c r="EP7"/>
  <c r="DM7"/>
  <c r="FE9"/>
  <c r="DT9"/>
  <c r="ET9"/>
  <c r="DP4"/>
  <c r="EF9"/>
  <c r="DI3"/>
  <c r="FE4"/>
  <c r="DN4"/>
  <c r="FP7"/>
  <c r="EL6"/>
  <c r="DY5"/>
  <c r="DJ4"/>
  <c r="EZ5"/>
  <c r="EB6"/>
  <c r="ER3"/>
  <c r="EE6"/>
  <c r="DK7"/>
  <c r="DJ9"/>
  <c r="EH9"/>
  <c r="EQ3"/>
  <c r="FM5"/>
  <c r="FI6"/>
  <c r="EN6"/>
  <c r="EN8"/>
  <c r="EQ6"/>
  <c r="EV8"/>
  <c r="DQ4"/>
  <c r="ET7"/>
  <c r="FA9"/>
  <c r="DW6"/>
  <c r="DO8"/>
  <c r="EU4"/>
  <c r="DL5"/>
  <c r="EG10"/>
  <c r="ET4"/>
  <c r="DL9"/>
  <c r="DV9"/>
  <c r="DI6"/>
  <c r="DS6"/>
  <c r="EK6"/>
  <c r="EK3"/>
  <c r="DI4"/>
  <c r="EH8"/>
  <c r="DT8"/>
  <c r="EA4"/>
  <c r="FC5"/>
  <c r="EU6"/>
  <c r="ER6"/>
  <c r="DU7"/>
  <c r="FP10"/>
  <c r="EF3"/>
  <c r="DY7"/>
  <c r="FB8"/>
  <c r="EJ7"/>
  <c r="DU3"/>
  <c r="FD5"/>
  <c r="EG7"/>
  <c r="FG4"/>
  <c r="DU6"/>
  <c r="FE7"/>
  <c r="FL6"/>
  <c r="FA4"/>
  <c r="FP8"/>
  <c r="ED4"/>
  <c r="ER9"/>
  <c r="FF6"/>
  <c r="EE7"/>
  <c r="FI9"/>
  <c r="FK6"/>
  <c r="EP9"/>
  <c r="EH4"/>
  <c r="EM9"/>
  <c r="ER4"/>
  <c r="DW8"/>
  <c r="DK8"/>
  <c r="EC4"/>
  <c r="EB10"/>
  <c r="FC10"/>
  <c r="EM4"/>
  <c r="DM4"/>
  <c r="DN3"/>
  <c r="DW7"/>
  <c r="EX5"/>
  <c r="FC8"/>
  <c r="EL10"/>
  <c r="DR4"/>
  <c r="DP3"/>
  <c r="DO7"/>
  <c r="DN8"/>
  <c r="DQ7"/>
  <c r="EJ10"/>
  <c r="DS4"/>
  <c r="ER7"/>
  <c r="DJ3"/>
  <c r="FJ9"/>
  <c r="DL10"/>
  <c r="AB50"/>
  <c r="AP45"/>
  <c r="AC43"/>
  <c r="X46"/>
  <c r="AQ50"/>
  <c r="X43"/>
  <c r="AV46"/>
  <c r="AZ9"/>
  <c r="AC6"/>
  <c r="AK3"/>
  <c r="AV5"/>
  <c r="BH25"/>
  <c r="EV47"/>
  <c r="B42"/>
  <c r="J42" s="1"/>
  <c r="K42"/>
  <c r="B56"/>
  <c r="J56" s="1"/>
  <c r="K56"/>
  <c r="K51"/>
  <c r="P6" s="1"/>
  <c r="B51"/>
  <c r="J51" s="1"/>
  <c r="O6" s="1"/>
  <c r="K50"/>
  <c r="B50"/>
  <c r="J50" s="1"/>
  <c r="AO50"/>
  <c r="AT47"/>
  <c r="AX46"/>
  <c r="W48"/>
  <c r="AP47"/>
  <c r="AB48"/>
  <c r="AL49"/>
  <c r="AQ46"/>
  <c r="AU45"/>
  <c r="AW50"/>
  <c r="AE47"/>
  <c r="AY47"/>
  <c r="AM50"/>
  <c r="AJ50"/>
  <c r="Y43"/>
  <c r="Z27"/>
  <c r="AV34"/>
  <c r="Z18"/>
  <c r="AB17"/>
  <c r="AN13"/>
  <c r="AS16"/>
  <c r="AO16"/>
  <c r="AJ18"/>
  <c r="Y11"/>
  <c r="Z16"/>
  <c r="Z8"/>
  <c r="AT7"/>
  <c r="AA9"/>
  <c r="AX9"/>
  <c r="AQ9"/>
  <c r="AE4"/>
  <c r="AM6"/>
  <c r="DF20"/>
  <c r="BT26"/>
  <c r="BV21"/>
  <c r="DV44"/>
  <c r="FB44"/>
  <c r="EE43"/>
  <c r="FB28"/>
  <c r="FH30"/>
  <c r="FN32"/>
  <c r="EU28"/>
  <c r="FA30"/>
  <c r="FG32"/>
  <c r="FM34"/>
  <c r="EW31"/>
  <c r="EP27"/>
  <c r="FB31"/>
  <c r="EO28"/>
  <c r="EO27"/>
  <c r="EM28"/>
  <c r="EE27"/>
  <c r="EK29"/>
  <c r="DN32"/>
  <c r="EX28"/>
  <c r="FD30"/>
  <c r="FJ32"/>
  <c r="EQ28"/>
  <c r="EW30"/>
  <c r="FC32"/>
  <c r="FI34"/>
  <c r="EO31"/>
  <c r="FN34"/>
  <c r="ET31"/>
  <c r="FB27"/>
  <c r="EM31"/>
  <c r="FK34"/>
  <c r="EA27"/>
  <c r="EG29"/>
  <c r="DJ32"/>
  <c r="DP34"/>
  <c r="DN27"/>
  <c r="DT29"/>
  <c r="DZ31"/>
  <c r="EF33"/>
  <c r="EB27"/>
  <c r="DK32"/>
  <c r="FO34"/>
  <c r="EL30"/>
  <c r="DI32"/>
  <c r="EC34"/>
  <c r="DN34"/>
  <c r="DM31"/>
  <c r="DP27"/>
  <c r="FI29"/>
  <c r="EV27"/>
  <c r="FH31"/>
  <c r="EY29"/>
  <c r="FD29"/>
  <c r="EN33"/>
  <c r="FD34"/>
  <c r="DO31"/>
  <c r="EB34"/>
  <c r="DU28"/>
  <c r="DR31"/>
  <c r="DO34"/>
  <c r="DM30"/>
  <c r="EP31"/>
  <c r="EG31"/>
  <c r="EG30"/>
  <c r="DK33"/>
  <c r="DV34"/>
  <c r="FG27"/>
  <c r="EP32"/>
  <c r="FF29"/>
  <c r="EO34"/>
  <c r="FP33"/>
  <c r="EQ34"/>
  <c r="FD32"/>
  <c r="DM29"/>
  <c r="DU33"/>
  <c r="DJ27"/>
  <c r="DK30"/>
  <c r="EK32"/>
  <c r="DT27"/>
  <c r="DV33"/>
  <c r="DS29"/>
  <c r="DI28"/>
  <c r="DL28"/>
  <c r="DU34"/>
  <c r="EH33"/>
  <c r="FF32"/>
  <c r="FE34"/>
  <c r="FL34"/>
  <c r="EC29"/>
  <c r="DV27"/>
  <c r="DT33"/>
  <c r="EL33"/>
  <c r="FI31"/>
  <c r="EG27"/>
  <c r="EY31"/>
  <c r="EX33"/>
  <c r="FM32"/>
  <c r="DV28"/>
  <c r="EY33"/>
  <c r="DU32"/>
  <c r="DS32"/>
  <c r="DJ34"/>
  <c r="EL29"/>
  <c r="EQ27"/>
  <c r="FP32"/>
  <c r="EL32"/>
  <c r="EM30"/>
  <c r="FJ27"/>
  <c r="FB32"/>
  <c r="FG34"/>
  <c r="DR27"/>
  <c r="ED33"/>
  <c r="DI29"/>
  <c r="FI28"/>
  <c r="DZ29"/>
  <c r="EU32"/>
  <c r="ED31"/>
  <c r="FD28"/>
  <c r="FJ34"/>
  <c r="EA34"/>
  <c r="DM28"/>
  <c r="EC28"/>
  <c r="FO27"/>
  <c r="EU31"/>
  <c r="ER27"/>
  <c r="FN29"/>
  <c r="ET33"/>
  <c r="EQ29"/>
  <c r="EX34"/>
  <c r="FE32"/>
  <c r="FA32"/>
  <c r="FG33"/>
  <c r="DR28"/>
  <c r="DK31"/>
  <c r="FK27"/>
  <c r="EQ31"/>
  <c r="EN27"/>
  <c r="FJ29"/>
  <c r="EP33"/>
  <c r="FL28"/>
  <c r="ER34"/>
  <c r="EW32"/>
  <c r="FN31"/>
  <c r="EQ33"/>
  <c r="DN28"/>
  <c r="EJ30"/>
  <c r="EC33"/>
  <c r="ED27"/>
  <c r="DW30"/>
  <c r="DP33"/>
  <c r="EE28"/>
  <c r="DQ34"/>
  <c r="EI29"/>
  <c r="DK28"/>
  <c r="EE29"/>
  <c r="FP29"/>
  <c r="EI33"/>
  <c r="FO31"/>
  <c r="FE30"/>
  <c r="FE31"/>
  <c r="FO33"/>
  <c r="EM32"/>
  <c r="DR32"/>
  <c r="EM34"/>
  <c r="EA30"/>
  <c r="EZ28"/>
  <c r="EI32"/>
  <c r="DV30"/>
  <c r="DZ33"/>
  <c r="DR33"/>
  <c r="DW29"/>
  <c r="ES33"/>
  <c r="FL31"/>
  <c r="FM31"/>
  <c r="ER29"/>
  <c r="EM29"/>
  <c r="DV32"/>
  <c r="EH27"/>
  <c r="DV31"/>
  <c r="FF30"/>
  <c r="EG34"/>
  <c r="DT32"/>
  <c r="DM34"/>
  <c r="DJ30"/>
  <c r="ET28"/>
  <c r="EY32"/>
  <c r="EM27"/>
  <c r="EG33"/>
  <c r="EH31"/>
  <c r="DM27"/>
  <c r="DO29"/>
  <c r="FE29"/>
  <c r="FA33"/>
  <c r="EN31"/>
  <c r="EW34"/>
  <c r="FC33"/>
  <c r="FH33"/>
  <c r="EU29"/>
  <c r="DO27"/>
  <c r="EA31"/>
  <c r="FA29"/>
  <c r="EW33"/>
  <c r="FM30"/>
  <c r="ES34"/>
  <c r="EU33"/>
  <c r="EZ33"/>
  <c r="FH28"/>
  <c r="DK27"/>
  <c r="DW31"/>
  <c r="EP30"/>
  <c r="EJ29"/>
  <c r="DS34"/>
  <c r="EK30"/>
  <c r="EF28"/>
  <c r="DQ30"/>
  <c r="EF27"/>
  <c r="EL34"/>
  <c r="EO33"/>
  <c r="FN33"/>
  <c r="FJ31"/>
  <c r="EI27"/>
  <c r="EK33"/>
  <c r="EF29"/>
  <c r="DL27"/>
  <c r="DU27"/>
  <c r="DX27"/>
  <c r="EJ28"/>
  <c r="FM29"/>
  <c r="FI30"/>
  <c r="FF27"/>
  <c r="ER28"/>
  <c r="DS31"/>
  <c r="DY28"/>
  <c r="EB33"/>
  <c r="EF31"/>
  <c r="EE33"/>
  <c r="EA33"/>
  <c r="EB31"/>
  <c r="FJ30"/>
  <c r="DW27"/>
  <c r="DS30"/>
  <c r="DN30"/>
  <c r="EE32"/>
  <c r="FO28"/>
  <c r="FA28"/>
  <c r="EB30"/>
  <c r="DX29"/>
  <c r="DR29"/>
  <c r="DN29"/>
  <c r="EF32"/>
  <c r="FB33"/>
  <c r="FP34"/>
  <c r="DX28"/>
  <c r="EP28"/>
  <c r="EP34"/>
  <c r="DL33"/>
  <c r="EB28"/>
  <c r="FF31"/>
  <c r="DX32"/>
  <c r="FM27"/>
  <c r="EF30"/>
  <c r="FB30"/>
  <c r="EX31"/>
  <c r="DY30"/>
  <c r="ER30"/>
  <c r="FH27"/>
  <c r="FD31"/>
  <c r="EN28"/>
  <c r="ES28"/>
  <c r="FB34"/>
  <c r="FA31"/>
  <c r="EH28"/>
  <c r="ED32"/>
  <c r="EN30"/>
  <c r="FD27"/>
  <c r="EZ31"/>
  <c r="FI27"/>
  <c r="FN27"/>
  <c r="EV34"/>
  <c r="FN30"/>
  <c r="ED28"/>
  <c r="DZ32"/>
  <c r="EU34"/>
  <c r="DJ31"/>
  <c r="EI34"/>
  <c r="DN33"/>
  <c r="DL32"/>
  <c r="DW32"/>
  <c r="DO32"/>
  <c r="FC27"/>
  <c r="EY28"/>
  <c r="ES27"/>
  <c r="FE28"/>
  <c r="EL28"/>
  <c r="ES31"/>
  <c r="EL31"/>
  <c r="DW28"/>
  <c r="DK29"/>
  <c r="ES32"/>
  <c r="DT28"/>
  <c r="FP30"/>
  <c r="FO32"/>
  <c r="FL29"/>
  <c r="ET27"/>
  <c r="DL34"/>
  <c r="DP29"/>
  <c r="DW34"/>
  <c r="EV33"/>
  <c r="EA28"/>
  <c r="EI28"/>
  <c r="EZ30"/>
  <c r="FH34"/>
  <c r="EI31"/>
  <c r="EE34"/>
  <c r="EJ32"/>
  <c r="ET34"/>
  <c r="ER31"/>
  <c r="FK30"/>
  <c r="EH32"/>
  <c r="EI30"/>
  <c r="DI27"/>
  <c r="DI33"/>
  <c r="DQ27"/>
  <c r="ER33"/>
  <c r="EB29"/>
  <c r="DZ34"/>
  <c r="EO30"/>
  <c r="DY29"/>
  <c r="EJ27"/>
  <c r="EC31"/>
  <c r="DX34"/>
  <c r="EV30"/>
  <c r="EC30"/>
  <c r="DK34"/>
  <c r="EE31"/>
  <c r="FM28"/>
  <c r="FK31"/>
  <c r="EQ32"/>
  <c r="EV29"/>
  <c r="EZ29"/>
  <c r="EU27"/>
  <c r="FG28"/>
  <c r="FO29"/>
  <c r="FH29"/>
  <c r="DQ29"/>
  <c r="DQ28"/>
  <c r="FF34"/>
  <c r="DO33"/>
  <c r="DI30"/>
  <c r="FB29"/>
  <c r="FE27"/>
  <c r="DZ27"/>
  <c r="DX31"/>
  <c r="DR30"/>
  <c r="EZ27"/>
  <c r="EO32"/>
  <c r="EJ34"/>
  <c r="DJ29"/>
  <c r="DT31"/>
  <c r="FP27"/>
  <c r="FP28"/>
  <c r="DJ33"/>
  <c r="EV28"/>
  <c r="DT34"/>
  <c r="DP28"/>
  <c r="FC31"/>
  <c r="DY32"/>
  <c r="FA34"/>
  <c r="EA29"/>
  <c r="DN31"/>
  <c r="EB32"/>
  <c r="EJ31"/>
  <c r="EX32"/>
  <c r="FJ33"/>
  <c r="EY30"/>
  <c r="FL33"/>
  <c r="FN28"/>
  <c r="ET29"/>
  <c r="ER32"/>
  <c r="EN34"/>
  <c r="DT30"/>
  <c r="EG28"/>
  <c r="EH29"/>
  <c r="DR34"/>
  <c r="EK34"/>
  <c r="FK32"/>
  <c r="EN32"/>
  <c r="DL29"/>
  <c r="DY34"/>
  <c r="FC29"/>
  <c r="FC28"/>
  <c r="FD33"/>
  <c r="EV32"/>
  <c r="DU30"/>
  <c r="EH30"/>
  <c r="ES30"/>
  <c r="EK28"/>
  <c r="DI34"/>
  <c r="FH32"/>
  <c r="EL27"/>
  <c r="DQ31"/>
  <c r="EP29"/>
  <c r="EA32"/>
  <c r="FC34"/>
  <c r="EW27"/>
  <c r="DY31"/>
  <c r="ED34"/>
  <c r="FI33"/>
  <c r="FK28"/>
  <c r="EU30"/>
  <c r="FG31"/>
  <c r="EN29"/>
  <c r="DM33"/>
  <c r="DI31"/>
  <c r="FF28"/>
  <c r="DL30"/>
  <c r="DW33"/>
  <c r="FA27"/>
  <c r="EE30"/>
  <c r="DS28"/>
  <c r="DO28"/>
  <c r="FK29"/>
  <c r="DU31"/>
  <c r="DL31"/>
  <c r="EW29"/>
  <c r="ED29"/>
  <c r="EO29"/>
  <c r="EZ32"/>
  <c r="DX30"/>
  <c r="FF33"/>
  <c r="FI32"/>
  <c r="EC32"/>
  <c r="EK31"/>
  <c r="EX27"/>
  <c r="DX33"/>
  <c r="FJ28"/>
  <c r="DP30"/>
  <c r="ED30"/>
  <c r="EZ34"/>
  <c r="FE33"/>
  <c r="FL32"/>
  <c r="DZ28"/>
  <c r="DO30"/>
  <c r="DS27"/>
  <c r="FL27"/>
  <c r="EY27"/>
  <c r="DU29"/>
  <c r="EW28"/>
  <c r="DY27"/>
  <c r="EG32"/>
  <c r="DJ28"/>
  <c r="FO30"/>
  <c r="EJ33"/>
  <c r="DY33"/>
  <c r="DS33"/>
  <c r="EX29"/>
  <c r="ET32"/>
  <c r="EF34"/>
  <c r="FL30"/>
  <c r="EH34"/>
  <c r="DQ32"/>
  <c r="DP31"/>
  <c r="DP32"/>
  <c r="EV31"/>
  <c r="FP31"/>
  <c r="FK33"/>
  <c r="EK27"/>
  <c r="EX30"/>
  <c r="EQ30"/>
  <c r="DQ33"/>
  <c r="DZ30"/>
  <c r="FM33"/>
  <c r="K30"/>
  <c r="B48"/>
  <c r="J48" s="1"/>
  <c r="K49"/>
  <c r="ES29"/>
  <c r="DM32"/>
  <c r="B36"/>
  <c r="J36" s="1"/>
  <c r="B16"/>
  <c r="J16" s="1"/>
  <c r="B27"/>
  <c r="J27" s="1"/>
  <c r="B26"/>
  <c r="J26" s="1"/>
  <c r="B4"/>
  <c r="J4" s="1"/>
  <c r="B55"/>
  <c r="J55" s="1"/>
  <c r="K9"/>
  <c r="B58"/>
  <c r="J58" s="1"/>
  <c r="EM33"/>
  <c r="FG29"/>
  <c r="EY34"/>
  <c r="FG30"/>
  <c r="DV29"/>
  <c r="ET30"/>
  <c r="AS28" l="1"/>
  <c r="AI29"/>
  <c r="AT32"/>
  <c r="AI33"/>
  <c r="AU33"/>
  <c r="AH31"/>
  <c r="AU27"/>
  <c r="AL34"/>
  <c r="Y33"/>
  <c r="X28"/>
  <c r="X29"/>
  <c r="AP31"/>
  <c r="AY28"/>
  <c r="AC31"/>
  <c r="AG28"/>
  <c r="AO30"/>
  <c r="Z33"/>
  <c r="AI30"/>
  <c r="AF28"/>
  <c r="AK31"/>
  <c r="AD30"/>
  <c r="AN31"/>
  <c r="AN33"/>
  <c r="AA28"/>
  <c r="W29"/>
  <c r="AK29"/>
  <c r="AH30"/>
  <c r="AA27"/>
  <c r="AH27"/>
  <c r="AD33"/>
  <c r="Y31"/>
  <c r="AA30"/>
  <c r="AJ27"/>
  <c r="AK32"/>
  <c r="AC33"/>
  <c r="AD34"/>
  <c r="Z29"/>
  <c r="AZ33"/>
  <c r="AU30"/>
  <c r="AX29"/>
  <c r="AT31"/>
  <c r="AX32"/>
  <c r="AP27"/>
  <c r="AO27"/>
  <c r="AT30"/>
  <c r="W33"/>
  <c r="AJ28"/>
  <c r="AB33"/>
  <c r="AP32"/>
  <c r="Z28"/>
  <c r="AY32"/>
  <c r="AW29"/>
  <c r="AD27"/>
  <c r="AN27"/>
  <c r="AG27"/>
  <c r="AU32"/>
  <c r="AV28"/>
  <c r="AB27"/>
  <c r="AC34"/>
  <c r="AU31"/>
  <c r="AP30"/>
  <c r="AE27"/>
  <c r="AK34"/>
  <c r="AA32"/>
  <c r="AC27"/>
  <c r="AL32"/>
  <c r="AR28"/>
  <c r="X33"/>
  <c r="AG33"/>
  <c r="AB32"/>
  <c r="AZ30"/>
  <c r="X34"/>
  <c r="CA22"/>
  <c r="CN19"/>
  <c r="CE24"/>
  <c r="DG19"/>
  <c r="CK21"/>
  <c r="CL25"/>
  <c r="BW22"/>
  <c r="BE22"/>
  <c r="BV22"/>
  <c r="BK23"/>
  <c r="CA25"/>
  <c r="CG24"/>
  <c r="CK25"/>
  <c r="CU25"/>
  <c r="BW26"/>
  <c r="DA19"/>
  <c r="CR23"/>
  <c r="BE19"/>
  <c r="CR21"/>
  <c r="CN20"/>
  <c r="CC23"/>
  <c r="CL26"/>
  <c r="DH25"/>
  <c r="BZ19"/>
  <c r="CE26"/>
  <c r="BJ24"/>
  <c r="BI20"/>
  <c r="BM25"/>
  <c r="CV26"/>
  <c r="CG21"/>
  <c r="BQ22"/>
  <c r="CL24"/>
  <c r="DC19"/>
  <c r="CL19"/>
  <c r="CX20"/>
  <c r="CI24"/>
  <c r="BG22"/>
  <c r="BM21"/>
  <c r="CD21"/>
  <c r="BL20"/>
  <c r="CC22"/>
  <c r="CT23"/>
  <c r="CX24"/>
  <c r="CR24"/>
  <c r="BG26"/>
  <c r="BV26"/>
  <c r="BA26"/>
  <c r="CS23"/>
  <c r="CO20"/>
  <c r="DB25"/>
  <c r="BP22"/>
  <c r="BX24"/>
  <c r="DE24"/>
  <c r="CE20"/>
  <c r="CK23"/>
  <c r="BK21"/>
  <c r="DC25"/>
  <c r="BP19"/>
  <c r="CJ22"/>
  <c r="CU26"/>
  <c r="BS19"/>
  <c r="CF22"/>
  <c r="CL23"/>
  <c r="CJ21"/>
  <c r="CU19"/>
  <c r="BS23"/>
  <c r="DC21"/>
  <c r="CJ25"/>
  <c r="BB19"/>
  <c r="CN24"/>
  <c r="BD22"/>
  <c r="CZ24"/>
  <c r="CV24"/>
  <c r="BC22"/>
  <c r="BH22"/>
  <c r="CC25"/>
  <c r="CS25"/>
  <c r="CS22"/>
  <c r="CR19"/>
  <c r="DF21"/>
  <c r="CB19"/>
  <c r="BD26"/>
  <c r="CQ22"/>
  <c r="CL22"/>
  <c r="BI25"/>
  <c r="BL23"/>
  <c r="CP21"/>
  <c r="BK25"/>
  <c r="DB22"/>
  <c r="BZ24"/>
  <c r="BZ21"/>
  <c r="CI22"/>
  <c r="CN25"/>
  <c r="DH19"/>
  <c r="BT20"/>
  <c r="DG22"/>
  <c r="CD25"/>
  <c r="CV23"/>
  <c r="DH24"/>
  <c r="BF21"/>
  <c r="CX19"/>
  <c r="CO26"/>
  <c r="BI26"/>
  <c r="CX26"/>
  <c r="BS20"/>
  <c r="BD24"/>
  <c r="CO19"/>
  <c r="CM23"/>
  <c r="CT24"/>
  <c r="CK22"/>
  <c r="BS21"/>
  <c r="CQ25"/>
  <c r="BF26"/>
  <c r="BG20"/>
  <c r="BC24"/>
  <c r="BV25"/>
  <c r="CC26"/>
  <c r="CP22"/>
  <c r="DH23"/>
  <c r="CH26"/>
  <c r="BY26"/>
  <c r="CM22"/>
  <c r="CQ23"/>
  <c r="DG21"/>
  <c r="CC24"/>
  <c r="BC25"/>
  <c r="BU25"/>
  <c r="BT22"/>
  <c r="BA23"/>
  <c r="CM26"/>
  <c r="DE19"/>
  <c r="BE20"/>
  <c r="CS26"/>
  <c r="BH19"/>
  <c r="BP23"/>
  <c r="BB25"/>
  <c r="DD25"/>
  <c r="BV19"/>
  <c r="CE21"/>
  <c r="CB23"/>
  <c r="CZ22"/>
  <c r="BI24"/>
  <c r="BW24"/>
  <c r="BW23"/>
  <c r="CE19"/>
  <c r="BX25"/>
  <c r="CJ23"/>
  <c r="DG24"/>
  <c r="BR22"/>
  <c r="CW23"/>
  <c r="BP21"/>
  <c r="CZ21"/>
  <c r="DD22"/>
  <c r="DD20"/>
  <c r="BM24"/>
  <c r="BK24"/>
  <c r="CB24"/>
  <c r="BU19"/>
  <c r="BO24"/>
  <c r="CZ25"/>
  <c r="DD26"/>
  <c r="BR19"/>
  <c r="CM24"/>
  <c r="CT26"/>
  <c r="BB22"/>
  <c r="BQ23"/>
  <c r="DA24"/>
  <c r="DF26"/>
  <c r="CX22"/>
  <c r="CD20"/>
  <c r="CW21"/>
  <c r="BF23"/>
  <c r="BI23"/>
  <c r="DF22"/>
  <c r="CA26"/>
  <c r="BF19"/>
  <c r="BV23"/>
  <c r="CU20"/>
  <c r="BH24"/>
  <c r="DE26"/>
  <c r="DE23"/>
  <c r="CV25"/>
  <c r="BN19"/>
  <c r="DG25"/>
  <c r="BG23"/>
  <c r="DE21"/>
  <c r="BN23"/>
  <c r="BT23"/>
  <c r="BK19"/>
  <c r="BK26"/>
  <c r="CG19"/>
  <c r="BG21"/>
  <c r="CI23"/>
  <c r="CH20"/>
  <c r="BA20"/>
  <c r="BY23"/>
  <c r="DC22"/>
  <c r="CG23"/>
  <c r="BY25"/>
  <c r="BR25"/>
  <c r="DC26"/>
  <c r="BU20"/>
  <c r="CC19"/>
  <c r="BP26"/>
  <c r="BY20"/>
  <c r="BZ26"/>
  <c r="BL25"/>
  <c r="CW19"/>
  <c r="BJ20"/>
  <c r="CY21"/>
  <c r="BL21"/>
  <c r="CF20"/>
  <c r="BI21"/>
  <c r="CH24"/>
  <c r="BR26"/>
  <c r="BB21"/>
  <c r="BA19"/>
  <c r="CR25"/>
  <c r="DD19"/>
  <c r="BJ23"/>
  <c r="CI25"/>
  <c r="CY19"/>
  <c r="CU22"/>
  <c r="CH19"/>
  <c r="BO22"/>
  <c r="BO25"/>
  <c r="BC26"/>
  <c r="BD20"/>
  <c r="DF24"/>
  <c r="CA19"/>
  <c r="BR23"/>
  <c r="CJ20"/>
  <c r="CY23"/>
  <c r="BL22"/>
  <c r="CP23"/>
  <c r="CS19"/>
  <c r="CB21"/>
  <c r="CO21"/>
  <c r="BY24"/>
  <c r="CS24"/>
  <c r="CW25"/>
  <c r="CP26"/>
  <c r="BA24"/>
  <c r="CU21"/>
  <c r="DA26"/>
  <c r="BH20"/>
  <c r="CQ19"/>
  <c r="DB20"/>
  <c r="CQ24"/>
  <c r="BK22"/>
  <c r="BR21"/>
  <c r="BF22"/>
  <c r="BE21"/>
  <c r="BU23"/>
  <c r="CV22"/>
  <c r="BE24"/>
  <c r="BR24"/>
  <c r="CD22"/>
  <c r="CI19"/>
  <c r="CP25"/>
  <c r="BX22"/>
  <c r="CQ26"/>
  <c r="BM19"/>
  <c r="BX26"/>
  <c r="BJ21"/>
  <c r="BS22"/>
  <c r="BF25"/>
  <c r="BH23"/>
  <c r="BC21"/>
  <c r="DF23"/>
  <c r="CG25"/>
  <c r="CM25"/>
  <c r="BS26"/>
  <c r="BA25"/>
  <c r="CO22"/>
  <c r="DB26"/>
  <c r="CI20"/>
  <c r="CK20"/>
  <c r="CN23"/>
  <c r="BX21"/>
  <c r="BZ20"/>
  <c r="BN21"/>
  <c r="CH25"/>
  <c r="BW20"/>
  <c r="CS21"/>
  <c r="BB23"/>
  <c r="BD23"/>
  <c r="CZ20"/>
  <c r="CF26"/>
  <c r="DG20"/>
  <c r="BY19"/>
  <c r="CK24"/>
  <c r="CR20"/>
  <c r="CA20"/>
  <c r="BB24"/>
  <c r="BM20"/>
  <c r="BW25"/>
  <c r="CW22"/>
  <c r="BL26"/>
  <c r="CN22"/>
  <c r="BZ23"/>
  <c r="BG24"/>
  <c r="BQ21"/>
  <c r="CN26"/>
  <c r="CG22"/>
  <c r="BR20"/>
  <c r="CX23"/>
  <c r="CB26"/>
  <c r="CT20"/>
  <c r="BY21"/>
  <c r="BU24"/>
  <c r="BJ19"/>
  <c r="CX25"/>
  <c r="DA22"/>
  <c r="CM19"/>
  <c r="BD21"/>
  <c r="BP20"/>
  <c r="DB21"/>
  <c r="CU23"/>
  <c r="BD25"/>
  <c r="BZ25"/>
  <c r="CJ19"/>
  <c r="BQ19"/>
  <c r="CY22"/>
  <c r="BS25"/>
  <c r="CY24"/>
  <c r="CF21"/>
  <c r="CA24"/>
  <c r="BN22"/>
  <c r="CF23"/>
  <c r="DE22"/>
  <c r="CO23"/>
  <c r="BU26"/>
  <c r="CE22"/>
  <c r="CY25"/>
  <c r="CO24"/>
  <c r="CW20"/>
  <c r="BZ22"/>
  <c r="CW24"/>
  <c r="CH22"/>
  <c r="CT22"/>
  <c r="CC20"/>
  <c r="BN24"/>
  <c r="CR26"/>
  <c r="BA21"/>
  <c r="BN26"/>
  <c r="CL21"/>
  <c r="BO20"/>
  <c r="CJ26"/>
  <c r="CT25"/>
  <c r="BB26"/>
  <c r="CP19"/>
  <c r="CJ24"/>
  <c r="BH21"/>
  <c r="BO26"/>
  <c r="AP28"/>
  <c r="Y29"/>
  <c r="AV32"/>
  <c r="AF27"/>
  <c r="AE29"/>
  <c r="AV29"/>
  <c r="AX28"/>
  <c r="AP29"/>
  <c r="AY33"/>
  <c r="AM34"/>
  <c r="X27"/>
  <c r="AF29"/>
  <c r="AE33"/>
  <c r="AR29"/>
  <c r="AK30"/>
  <c r="AN28"/>
  <c r="AO32"/>
  <c r="AG29"/>
  <c r="Y30"/>
  <c r="AT34"/>
  <c r="W34"/>
  <c r="AQ31"/>
  <c r="AI32"/>
  <c r="AX34"/>
  <c r="Y28"/>
  <c r="AM32"/>
  <c r="AO28"/>
  <c r="AY34"/>
  <c r="W32"/>
  <c r="AZ28"/>
  <c r="AB30"/>
  <c r="AO33"/>
  <c r="Z32"/>
  <c r="AT27"/>
  <c r="AJ34"/>
  <c r="AX27"/>
  <c r="AA33"/>
  <c r="AU28"/>
  <c r="AC32"/>
  <c r="AG31"/>
  <c r="AL33"/>
  <c r="AT28"/>
  <c r="AL29"/>
  <c r="AQ33"/>
  <c r="AE34"/>
  <c r="AA31"/>
  <c r="AV31"/>
  <c r="AR32"/>
  <c r="Z34"/>
  <c r="AJ31"/>
  <c r="AJ32"/>
  <c r="AP34"/>
  <c r="Z31"/>
  <c r="AW34"/>
  <c r="AY27"/>
  <c r="AI31"/>
  <c r="AM31"/>
  <c r="AE32"/>
  <c r="AH34"/>
  <c r="AL27"/>
  <c r="AW33"/>
  <c r="AO34"/>
  <c r="W28"/>
  <c r="AI27"/>
  <c r="AX30"/>
  <c r="AK33"/>
  <c r="AR34"/>
  <c r="AV30"/>
  <c r="AO31"/>
  <c r="AW30"/>
  <c r="AG34"/>
  <c r="AI28"/>
  <c r="Y32"/>
  <c r="AS30"/>
  <c r="AQ29"/>
  <c r="AR33"/>
  <c r="AW32"/>
  <c r="AW28"/>
  <c r="W30"/>
  <c r="AA29"/>
  <c r="AZ29"/>
  <c r="AM27"/>
  <c r="AD28"/>
  <c r="AN32"/>
  <c r="AN30"/>
  <c r="AL30"/>
  <c r="AG30"/>
  <c r="AU34"/>
  <c r="AT33"/>
  <c r="AC29"/>
  <c r="Y27"/>
  <c r="AS31"/>
  <c r="AU29"/>
  <c r="AB29"/>
  <c r="AB28"/>
  <c r="AB31"/>
  <c r="AC28"/>
  <c r="AJ33"/>
  <c r="AQ30"/>
  <c r="AJ30"/>
  <c r="AS34"/>
  <c r="AE28"/>
  <c r="AG32"/>
  <c r="AF34"/>
  <c r="AF33"/>
  <c r="X31"/>
  <c r="AO29"/>
  <c r="AF31"/>
  <c r="AE30"/>
  <c r="AR27"/>
  <c r="AS32"/>
  <c r="AD32"/>
  <c r="Z30"/>
  <c r="AQ32"/>
  <c r="AD29"/>
  <c r="X30"/>
  <c r="AQ27"/>
  <c r="AZ32"/>
  <c r="AK28"/>
  <c r="AL31"/>
  <c r="AK27"/>
  <c r="AC30"/>
  <c r="AY30"/>
  <c r="AV27"/>
  <c r="X32"/>
  <c r="AB34"/>
  <c r="AZ31"/>
  <c r="AR30"/>
  <c r="AM29"/>
  <c r="AV33"/>
  <c r="AX33"/>
  <c r="AN34"/>
  <c r="AE15"/>
  <c r="AZ12"/>
  <c r="AY9"/>
  <c r="P2"/>
  <c r="CP7" s="1"/>
  <c r="AX16"/>
  <c r="AE13"/>
  <c r="AR5"/>
  <c r="FY241"/>
  <c r="GA240"/>
  <c r="FW240"/>
  <c r="FY239"/>
  <c r="GA238"/>
  <c r="FW238"/>
  <c r="FY237"/>
  <c r="GA236"/>
  <c r="FW236"/>
  <c r="FY235"/>
  <c r="GA234"/>
  <c r="FW234"/>
  <c r="FY233"/>
  <c r="GA232"/>
  <c r="FW232"/>
  <c r="FY231"/>
  <c r="GA230"/>
  <c r="FW230"/>
  <c r="FY229"/>
  <c r="GA228"/>
  <c r="FW228"/>
  <c r="FY227"/>
  <c r="GA226"/>
  <c r="FW226"/>
  <c r="FY225"/>
  <c r="GA224"/>
  <c r="FW224"/>
  <c r="FY223"/>
  <c r="GA222"/>
  <c r="FW222"/>
  <c r="FY221"/>
  <c r="GA220"/>
  <c r="FW220"/>
  <c r="FY219"/>
  <c r="GA218"/>
  <c r="FW218"/>
  <c r="FY217"/>
  <c r="GA216"/>
  <c r="FW216"/>
  <c r="FY215"/>
  <c r="GA214"/>
  <c r="FW214"/>
  <c r="FY213"/>
  <c r="GA212"/>
  <c r="FW212"/>
  <c r="FY211"/>
  <c r="GA210"/>
  <c r="FW210"/>
  <c r="FY209"/>
  <c r="GA208"/>
  <c r="FW208"/>
  <c r="FY207"/>
  <c r="GA206"/>
  <c r="FW206"/>
  <c r="FY205"/>
  <c r="GA204"/>
  <c r="FW204"/>
  <c r="FY203"/>
  <c r="GA202"/>
  <c r="FW202"/>
  <c r="FY201"/>
  <c r="GA200"/>
  <c r="FW200"/>
  <c r="FY199"/>
  <c r="GA198"/>
  <c r="FW198"/>
  <c r="FY197"/>
  <c r="GA196"/>
  <c r="FW196"/>
  <c r="FY195"/>
  <c r="GA194"/>
  <c r="FW194"/>
  <c r="FY193"/>
  <c r="GA192"/>
  <c r="FW192"/>
  <c r="FY191"/>
  <c r="GA190"/>
  <c r="FW190"/>
  <c r="FY189"/>
  <c r="GA188"/>
  <c r="FW188"/>
  <c r="FY187"/>
  <c r="GA186"/>
  <c r="FW186"/>
  <c r="FY185"/>
  <c r="GB241"/>
  <c r="FX241"/>
  <c r="FZ240"/>
  <c r="GB239"/>
  <c r="FX239"/>
  <c r="FZ238"/>
  <c r="GB237"/>
  <c r="FX237"/>
  <c r="FZ236"/>
  <c r="GB235"/>
  <c r="FX235"/>
  <c r="FZ234"/>
  <c r="GB233"/>
  <c r="FX233"/>
  <c r="FZ232"/>
  <c r="GB231"/>
  <c r="FX231"/>
  <c r="FZ230"/>
  <c r="GB229"/>
  <c r="FX229"/>
  <c r="FZ228"/>
  <c r="GB227"/>
  <c r="FX227"/>
  <c r="FZ226"/>
  <c r="GB225"/>
  <c r="FX225"/>
  <c r="FZ224"/>
  <c r="GB223"/>
  <c r="FX223"/>
  <c r="FZ222"/>
  <c r="GB221"/>
  <c r="FX221"/>
  <c r="FZ220"/>
  <c r="GB219"/>
  <c r="FX219"/>
  <c r="FZ218"/>
  <c r="GB217"/>
  <c r="FX217"/>
  <c r="FZ216"/>
  <c r="GB215"/>
  <c r="FX215"/>
  <c r="FZ214"/>
  <c r="GB213"/>
  <c r="FX213"/>
  <c r="FZ212"/>
  <c r="GB211"/>
  <c r="FX211"/>
  <c r="FZ210"/>
  <c r="GB209"/>
  <c r="FX209"/>
  <c r="FZ208"/>
  <c r="GB207"/>
  <c r="FX207"/>
  <c r="GA241"/>
  <c r="FW241"/>
  <c r="FY240"/>
  <c r="GA239"/>
  <c r="FW239"/>
  <c r="FY238"/>
  <c r="GA237"/>
  <c r="FW237"/>
  <c r="FY236"/>
  <c r="GA235"/>
  <c r="FW235"/>
  <c r="FY234"/>
  <c r="GA233"/>
  <c r="FW233"/>
  <c r="FY232"/>
  <c r="GA231"/>
  <c r="FW231"/>
  <c r="FY230"/>
  <c r="GA229"/>
  <c r="FW229"/>
  <c r="FY228"/>
  <c r="GA227"/>
  <c r="FW227"/>
  <c r="FY226"/>
  <c r="GA225"/>
  <c r="FW225"/>
  <c r="FY224"/>
  <c r="GA223"/>
  <c r="FW223"/>
  <c r="FY222"/>
  <c r="GA221"/>
  <c r="FW221"/>
  <c r="FY220"/>
  <c r="GA219"/>
  <c r="FW219"/>
  <c r="FY218"/>
  <c r="GA217"/>
  <c r="FW217"/>
  <c r="FY216"/>
  <c r="GA215"/>
  <c r="FW215"/>
  <c r="FY214"/>
  <c r="GA213"/>
  <c r="FW213"/>
  <c r="FY212"/>
  <c r="GA211"/>
  <c r="FW211"/>
  <c r="FY210"/>
  <c r="GA209"/>
  <c r="FW209"/>
  <c r="FY208"/>
  <c r="GA207"/>
  <c r="FW207"/>
  <c r="FZ239"/>
  <c r="GB236"/>
  <c r="FX234"/>
  <c r="FZ231"/>
  <c r="GB228"/>
  <c r="FX226"/>
  <c r="FZ223"/>
  <c r="GB220"/>
  <c r="FX218"/>
  <c r="FZ215"/>
  <c r="GB212"/>
  <c r="FX210"/>
  <c r="FZ207"/>
  <c r="FX206"/>
  <c r="FX205"/>
  <c r="FY204"/>
  <c r="FZ203"/>
  <c r="FZ202"/>
  <c r="GA201"/>
  <c r="GB200"/>
  <c r="GB199"/>
  <c r="FW199"/>
  <c r="FX198"/>
  <c r="FX197"/>
  <c r="FY196"/>
  <c r="FZ195"/>
  <c r="FZ194"/>
  <c r="GA193"/>
  <c r="GB192"/>
  <c r="GB191"/>
  <c r="FW191"/>
  <c r="FX190"/>
  <c r="FX189"/>
  <c r="FY188"/>
  <c r="FZ187"/>
  <c r="FZ186"/>
  <c r="GA185"/>
  <c r="GB184"/>
  <c r="FX184"/>
  <c r="FZ183"/>
  <c r="GB182"/>
  <c r="FX182"/>
  <c r="FZ181"/>
  <c r="GB180"/>
  <c r="FX180"/>
  <c r="FZ179"/>
  <c r="GB178"/>
  <c r="FX178"/>
  <c r="FZ177"/>
  <c r="GB176"/>
  <c r="FX176"/>
  <c r="FZ175"/>
  <c r="FZ241"/>
  <c r="GB238"/>
  <c r="FX236"/>
  <c r="FZ233"/>
  <c r="GB230"/>
  <c r="FX228"/>
  <c r="FZ225"/>
  <c r="GB222"/>
  <c r="FX220"/>
  <c r="FZ217"/>
  <c r="GB214"/>
  <c r="FX212"/>
  <c r="FZ209"/>
  <c r="GB206"/>
  <c r="GB205"/>
  <c r="FW205"/>
  <c r="FX204"/>
  <c r="FX203"/>
  <c r="FY202"/>
  <c r="FZ201"/>
  <c r="FZ200"/>
  <c r="GA199"/>
  <c r="GB198"/>
  <c r="GB197"/>
  <c r="FW197"/>
  <c r="FX196"/>
  <c r="FX195"/>
  <c r="FY194"/>
  <c r="FZ193"/>
  <c r="FZ192"/>
  <c r="GA191"/>
  <c r="GB190"/>
  <c r="GB189"/>
  <c r="FW189"/>
  <c r="FX188"/>
  <c r="FX187"/>
  <c r="FY186"/>
  <c r="FZ185"/>
  <c r="GA184"/>
  <c r="FW184"/>
  <c r="FY183"/>
  <c r="GA182"/>
  <c r="FW182"/>
  <c r="FY181"/>
  <c r="GA180"/>
  <c r="FW180"/>
  <c r="FY179"/>
  <c r="GA178"/>
  <c r="FW178"/>
  <c r="FY177"/>
  <c r="GA176"/>
  <c r="FW176"/>
  <c r="FY175"/>
  <c r="GA174"/>
  <c r="FW174"/>
  <c r="FY173"/>
  <c r="GA172"/>
  <c r="FW172"/>
  <c r="FY171"/>
  <c r="GA170"/>
  <c r="FW170"/>
  <c r="FY169"/>
  <c r="GA168"/>
  <c r="FW168"/>
  <c r="FY167"/>
  <c r="GA166"/>
  <c r="FW166"/>
  <c r="FY165"/>
  <c r="GA164"/>
  <c r="FW164"/>
  <c r="FY163"/>
  <c r="GA162"/>
  <c r="FW162"/>
  <c r="FY161"/>
  <c r="GA160"/>
  <c r="FW160"/>
  <c r="FY159"/>
  <c r="GA158"/>
  <c r="FW158"/>
  <c r="FY157"/>
  <c r="GA156"/>
  <c r="FW156"/>
  <c r="FY155"/>
  <c r="GA154"/>
  <c r="FW154"/>
  <c r="GB240"/>
  <c r="FX238"/>
  <c r="FZ235"/>
  <c r="GB232"/>
  <c r="FX230"/>
  <c r="FZ227"/>
  <c r="GB224"/>
  <c r="FX222"/>
  <c r="FZ219"/>
  <c r="GB216"/>
  <c r="FX214"/>
  <c r="FZ211"/>
  <c r="GB208"/>
  <c r="FZ206"/>
  <c r="GA205"/>
  <c r="GB204"/>
  <c r="GB203"/>
  <c r="FW203"/>
  <c r="FX202"/>
  <c r="FX201"/>
  <c r="FY200"/>
  <c r="FZ199"/>
  <c r="FZ198"/>
  <c r="GA197"/>
  <c r="GB196"/>
  <c r="GB195"/>
  <c r="FW195"/>
  <c r="FX194"/>
  <c r="FX193"/>
  <c r="FY192"/>
  <c r="FZ191"/>
  <c r="FZ190"/>
  <c r="GA189"/>
  <c r="GB188"/>
  <c r="GB187"/>
  <c r="FW187"/>
  <c r="FX186"/>
  <c r="FX185"/>
  <c r="FZ184"/>
  <c r="GB183"/>
  <c r="FX183"/>
  <c r="FZ182"/>
  <c r="GB181"/>
  <c r="FX181"/>
  <c r="FZ180"/>
  <c r="GB179"/>
  <c r="FX179"/>
  <c r="FZ178"/>
  <c r="GB177"/>
  <c r="FX177"/>
  <c r="FZ176"/>
  <c r="GB175"/>
  <c r="FX232"/>
  <c r="FZ221"/>
  <c r="GB210"/>
  <c r="FZ204"/>
  <c r="FW201"/>
  <c r="FZ197"/>
  <c r="GB193"/>
  <c r="FY190"/>
  <c r="GB186"/>
  <c r="GA183"/>
  <c r="FW181"/>
  <c r="FY178"/>
  <c r="GA175"/>
  <c r="FZ174"/>
  <c r="GA173"/>
  <c r="GB172"/>
  <c r="GB171"/>
  <c r="FW171"/>
  <c r="FX170"/>
  <c r="FX169"/>
  <c r="FY168"/>
  <c r="FZ167"/>
  <c r="FZ166"/>
  <c r="GA165"/>
  <c r="GB164"/>
  <c r="GB163"/>
  <c r="FW163"/>
  <c r="FX162"/>
  <c r="FX161"/>
  <c r="FY160"/>
  <c r="FZ159"/>
  <c r="FZ158"/>
  <c r="GA157"/>
  <c r="GB156"/>
  <c r="GB155"/>
  <c r="FW155"/>
  <c r="FX154"/>
  <c r="FY153"/>
  <c r="GA152"/>
  <c r="FW152"/>
  <c r="FY151"/>
  <c r="GA150"/>
  <c r="FW150"/>
  <c r="FY149"/>
  <c r="GA148"/>
  <c r="FW148"/>
  <c r="FY147"/>
  <c r="GA146"/>
  <c r="FW146"/>
  <c r="FY145"/>
  <c r="GA144"/>
  <c r="FW144"/>
  <c r="FY143"/>
  <c r="GA142"/>
  <c r="FW142"/>
  <c r="FY141"/>
  <c r="GA140"/>
  <c r="FW140"/>
  <c r="FY139"/>
  <c r="GA138"/>
  <c r="FW138"/>
  <c r="FY137"/>
  <c r="GA136"/>
  <c r="FW136"/>
  <c r="FY135"/>
  <c r="GA134"/>
  <c r="FW134"/>
  <c r="FY133"/>
  <c r="GA132"/>
  <c r="FW132"/>
  <c r="FY131"/>
  <c r="GA130"/>
  <c r="FW130"/>
  <c r="FY129"/>
  <c r="GA128"/>
  <c r="FW128"/>
  <c r="FY127"/>
  <c r="GA126"/>
  <c r="FW126"/>
  <c r="FY125"/>
  <c r="GA124"/>
  <c r="FW124"/>
  <c r="FY123"/>
  <c r="GA122"/>
  <c r="FW122"/>
  <c r="FX240"/>
  <c r="FZ229"/>
  <c r="GB218"/>
  <c r="FX208"/>
  <c r="GA203"/>
  <c r="FX200"/>
  <c r="FZ196"/>
  <c r="FW193"/>
  <c r="FZ189"/>
  <c r="GB185"/>
  <c r="FW183"/>
  <c r="FY180"/>
  <c r="GA177"/>
  <c r="FX175"/>
  <c r="FY174"/>
  <c r="FZ173"/>
  <c r="FZ172"/>
  <c r="GA171"/>
  <c r="GB170"/>
  <c r="GB169"/>
  <c r="FW169"/>
  <c r="FX168"/>
  <c r="FX167"/>
  <c r="FY166"/>
  <c r="FZ165"/>
  <c r="FZ164"/>
  <c r="GA163"/>
  <c r="GB162"/>
  <c r="GB161"/>
  <c r="FW161"/>
  <c r="FX160"/>
  <c r="FX159"/>
  <c r="FY158"/>
  <c r="FZ157"/>
  <c r="FZ156"/>
  <c r="GA155"/>
  <c r="GB154"/>
  <c r="GB153"/>
  <c r="FX153"/>
  <c r="FZ152"/>
  <c r="GB151"/>
  <c r="FX151"/>
  <c r="FZ150"/>
  <c r="GB149"/>
  <c r="FX149"/>
  <c r="FZ148"/>
  <c r="GB147"/>
  <c r="FX147"/>
  <c r="FZ146"/>
  <c r="GB145"/>
  <c r="FX145"/>
  <c r="FZ144"/>
  <c r="GB143"/>
  <c r="FX143"/>
  <c r="FZ142"/>
  <c r="GB141"/>
  <c r="FX141"/>
  <c r="FZ140"/>
  <c r="GB139"/>
  <c r="FX139"/>
  <c r="FZ138"/>
  <c r="GB137"/>
  <c r="FX137"/>
  <c r="FZ136"/>
  <c r="GB135"/>
  <c r="FX135"/>
  <c r="FZ134"/>
  <c r="GB133"/>
  <c r="FX133"/>
  <c r="FZ132"/>
  <c r="GB131"/>
  <c r="FX131"/>
  <c r="FZ130"/>
  <c r="GB129"/>
  <c r="FX129"/>
  <c r="FZ128"/>
  <c r="GB127"/>
  <c r="FX127"/>
  <c r="FZ126"/>
  <c r="GB125"/>
  <c r="FX125"/>
  <c r="FZ124"/>
  <c r="GB123"/>
  <c r="FX123"/>
  <c r="FZ122"/>
  <c r="GB121"/>
  <c r="FX121"/>
  <c r="FZ120"/>
  <c r="GB119"/>
  <c r="FX119"/>
  <c r="GA118"/>
  <c r="FW118"/>
  <c r="FY117"/>
  <c r="GA116"/>
  <c r="FW116"/>
  <c r="FY115"/>
  <c r="GB114"/>
  <c r="FX114"/>
  <c r="FZ113"/>
  <c r="GB112"/>
  <c r="FX112"/>
  <c r="FZ111"/>
  <c r="FY110"/>
  <c r="GA109"/>
  <c r="FW109"/>
  <c r="FY108"/>
  <c r="GA107"/>
  <c r="FW107"/>
  <c r="FY106"/>
  <c r="GA105"/>
  <c r="FW105"/>
  <c r="FY104"/>
  <c r="GB103"/>
  <c r="FX103"/>
  <c r="FZ102"/>
  <c r="GB101"/>
  <c r="FX101"/>
  <c r="FZ100"/>
  <c r="GB99"/>
  <c r="FX99"/>
  <c r="FZ98"/>
  <c r="GB97"/>
  <c r="FX97"/>
  <c r="FZ96"/>
  <c r="GB95"/>
  <c r="FX95"/>
  <c r="FZ94"/>
  <c r="GB93"/>
  <c r="FX93"/>
  <c r="FZ92"/>
  <c r="GB91"/>
  <c r="FX91"/>
  <c r="FZ90"/>
  <c r="GB89"/>
  <c r="FX89"/>
  <c r="FZ88"/>
  <c r="FY87"/>
  <c r="GA86"/>
  <c r="FW86"/>
  <c r="FY85"/>
  <c r="GA84"/>
  <c r="FW84"/>
  <c r="FZ237"/>
  <c r="GB226"/>
  <c r="FX216"/>
  <c r="FY206"/>
  <c r="GB202"/>
  <c r="FX199"/>
  <c r="GA195"/>
  <c r="FX192"/>
  <c r="FZ188"/>
  <c r="FW185"/>
  <c r="FY182"/>
  <c r="GA179"/>
  <c r="FW177"/>
  <c r="FW175"/>
  <c r="FX174"/>
  <c r="FX173"/>
  <c r="FY172"/>
  <c r="FZ171"/>
  <c r="FZ170"/>
  <c r="GA169"/>
  <c r="GB168"/>
  <c r="GB167"/>
  <c r="FW167"/>
  <c r="FX166"/>
  <c r="FX165"/>
  <c r="FY164"/>
  <c r="FZ163"/>
  <c r="FZ162"/>
  <c r="GA161"/>
  <c r="GB160"/>
  <c r="GB159"/>
  <c r="FW159"/>
  <c r="FX158"/>
  <c r="FX157"/>
  <c r="FY156"/>
  <c r="FZ155"/>
  <c r="FZ154"/>
  <c r="GA153"/>
  <c r="FW153"/>
  <c r="FY152"/>
  <c r="GA151"/>
  <c r="FW151"/>
  <c r="FY150"/>
  <c r="GA149"/>
  <c r="FW149"/>
  <c r="FY148"/>
  <c r="GA147"/>
  <c r="FW147"/>
  <c r="FY146"/>
  <c r="GA145"/>
  <c r="FW145"/>
  <c r="FY144"/>
  <c r="GA143"/>
  <c r="FW143"/>
  <c r="FY142"/>
  <c r="GA141"/>
  <c r="FW141"/>
  <c r="FY140"/>
  <c r="GA139"/>
  <c r="FW139"/>
  <c r="FY138"/>
  <c r="GA137"/>
  <c r="FW137"/>
  <c r="FY136"/>
  <c r="GA135"/>
  <c r="FW135"/>
  <c r="FY134"/>
  <c r="GA133"/>
  <c r="FW133"/>
  <c r="FY132"/>
  <c r="GA131"/>
  <c r="FW131"/>
  <c r="FY130"/>
  <c r="GA129"/>
  <c r="FW129"/>
  <c r="FY128"/>
  <c r="GA127"/>
  <c r="FW127"/>
  <c r="FY126"/>
  <c r="GA125"/>
  <c r="FW125"/>
  <c r="FY124"/>
  <c r="GA123"/>
  <c r="FW123"/>
  <c r="FY122"/>
  <c r="FZ205"/>
  <c r="FX191"/>
  <c r="FW179"/>
  <c r="FW173"/>
  <c r="FZ169"/>
  <c r="GB165"/>
  <c r="FY162"/>
  <c r="GB158"/>
  <c r="FX155"/>
  <c r="FX152"/>
  <c r="FZ149"/>
  <c r="GB146"/>
  <c r="FX144"/>
  <c r="FZ141"/>
  <c r="GB138"/>
  <c r="FX136"/>
  <c r="FZ133"/>
  <c r="GB130"/>
  <c r="FX128"/>
  <c r="FZ125"/>
  <c r="GB122"/>
  <c r="FY121"/>
  <c r="FY120"/>
  <c r="FZ119"/>
  <c r="GB118"/>
  <c r="GB117"/>
  <c r="FW117"/>
  <c r="FX116"/>
  <c r="FX115"/>
  <c r="FZ114"/>
  <c r="GA113"/>
  <c r="GA112"/>
  <c r="GB111"/>
  <c r="FW111"/>
  <c r="FZ110"/>
  <c r="FZ109"/>
  <c r="GA108"/>
  <c r="GB107"/>
  <c r="GB106"/>
  <c r="FW106"/>
  <c r="FX105"/>
  <c r="FX104"/>
  <c r="FZ103"/>
  <c r="GA102"/>
  <c r="GA101"/>
  <c r="GB100"/>
  <c r="FW100"/>
  <c r="FW99"/>
  <c r="FX98"/>
  <c r="FY97"/>
  <c r="FY96"/>
  <c r="FZ95"/>
  <c r="GA94"/>
  <c r="GA93"/>
  <c r="GB92"/>
  <c r="FW92"/>
  <c r="FW91"/>
  <c r="FX90"/>
  <c r="FY89"/>
  <c r="FY88"/>
  <c r="GB87"/>
  <c r="FW87"/>
  <c r="GB234"/>
  <c r="GB201"/>
  <c r="GA187"/>
  <c r="FY176"/>
  <c r="FX172"/>
  <c r="FZ168"/>
  <c r="FW165"/>
  <c r="FZ161"/>
  <c r="GB157"/>
  <c r="FY154"/>
  <c r="FZ151"/>
  <c r="GB148"/>
  <c r="FX146"/>
  <c r="FZ143"/>
  <c r="GB140"/>
  <c r="FX138"/>
  <c r="FZ135"/>
  <c r="GB132"/>
  <c r="FX130"/>
  <c r="FZ127"/>
  <c r="GB124"/>
  <c r="FX122"/>
  <c r="FW121"/>
  <c r="FX120"/>
  <c r="FY119"/>
  <c r="FZ118"/>
  <c r="GA117"/>
  <c r="GB116"/>
  <c r="GB115"/>
  <c r="FW115"/>
  <c r="FY114"/>
  <c r="FY113"/>
  <c r="FZ112"/>
  <c r="GA111"/>
  <c r="FX110"/>
  <c r="FY109"/>
  <c r="FZ108"/>
  <c r="FZ107"/>
  <c r="GA106"/>
  <c r="GB105"/>
  <c r="GB104"/>
  <c r="FW104"/>
  <c r="FY103"/>
  <c r="FY102"/>
  <c r="FZ101"/>
  <c r="GA100"/>
  <c r="GA99"/>
  <c r="GB98"/>
  <c r="FW98"/>
  <c r="FW97"/>
  <c r="FX96"/>
  <c r="FY95"/>
  <c r="FY94"/>
  <c r="FZ93"/>
  <c r="GA92"/>
  <c r="GA91"/>
  <c r="GB90"/>
  <c r="FW90"/>
  <c r="FW89"/>
  <c r="FX88"/>
  <c r="GA87"/>
  <c r="GB86"/>
  <c r="GB85"/>
  <c r="FW85"/>
  <c r="FX84"/>
  <c r="FY83"/>
  <c r="GA82"/>
  <c r="FW82"/>
  <c r="FY81"/>
  <c r="FY80"/>
  <c r="FY79"/>
  <c r="FY78"/>
  <c r="FY77"/>
  <c r="FY76"/>
  <c r="FY75"/>
  <c r="FY74"/>
  <c r="FY73"/>
  <c r="FY72"/>
  <c r="FY71"/>
  <c r="FY70"/>
  <c r="FY69"/>
  <c r="FY68"/>
  <c r="FY67"/>
  <c r="FY66"/>
  <c r="FY65"/>
  <c r="FY64"/>
  <c r="FY63"/>
  <c r="FY62"/>
  <c r="FY61"/>
  <c r="FY60"/>
  <c r="FY59"/>
  <c r="FY58"/>
  <c r="FY57"/>
  <c r="GB56"/>
  <c r="FX56"/>
  <c r="GB55"/>
  <c r="FX55"/>
  <c r="GA54"/>
  <c r="FW54"/>
  <c r="FZ53"/>
  <c r="FY52"/>
  <c r="FY51"/>
  <c r="GB50"/>
  <c r="FX50"/>
  <c r="GB49"/>
  <c r="FX49"/>
  <c r="FZ48"/>
  <c r="GA47"/>
  <c r="FW47"/>
  <c r="FY46"/>
  <c r="FZ45"/>
  <c r="GB44"/>
  <c r="FX44"/>
  <c r="FY43"/>
  <c r="GA42"/>
  <c r="FW42"/>
  <c r="GB41"/>
  <c r="FX41"/>
  <c r="FZ40"/>
  <c r="GB39"/>
  <c r="FX39"/>
  <c r="FZ38"/>
  <c r="GB37"/>
  <c r="FX37"/>
  <c r="FZ36"/>
  <c r="GB35"/>
  <c r="FX35"/>
  <c r="FZ34"/>
  <c r="GB33"/>
  <c r="FX33"/>
  <c r="FZ32"/>
  <c r="FY31"/>
  <c r="GA30"/>
  <c r="FW30"/>
  <c r="FY29"/>
  <c r="GA28"/>
  <c r="FW28"/>
  <c r="FY27"/>
  <c r="GA26"/>
  <c r="FW26"/>
  <c r="FY25"/>
  <c r="GA24"/>
  <c r="FW24"/>
  <c r="GA23"/>
  <c r="FW23"/>
  <c r="FY22"/>
  <c r="GA21"/>
  <c r="FW21"/>
  <c r="FY20"/>
  <c r="FY19"/>
  <c r="GA18"/>
  <c r="FW18"/>
  <c r="FY17"/>
  <c r="GB16"/>
  <c r="FX16"/>
  <c r="GA15"/>
  <c r="FW15"/>
  <c r="FZ14"/>
  <c r="FY13"/>
  <c r="GB12"/>
  <c r="FX12"/>
  <c r="GA11"/>
  <c r="FW11"/>
  <c r="GA10"/>
  <c r="FW10"/>
  <c r="FZ9"/>
  <c r="FY8"/>
  <c r="GB7"/>
  <c r="FX7"/>
  <c r="GA6"/>
  <c r="FX224"/>
  <c r="FY198"/>
  <c r="FY184"/>
  <c r="GB174"/>
  <c r="FX171"/>
  <c r="GA167"/>
  <c r="FX164"/>
  <c r="FZ160"/>
  <c r="FW157"/>
  <c r="FZ153"/>
  <c r="GB150"/>
  <c r="FX148"/>
  <c r="FZ145"/>
  <c r="GB142"/>
  <c r="FX140"/>
  <c r="FZ137"/>
  <c r="GB134"/>
  <c r="FX132"/>
  <c r="FZ129"/>
  <c r="GB126"/>
  <c r="FX124"/>
  <c r="GA121"/>
  <c r="GB120"/>
  <c r="FW120"/>
  <c r="FW119"/>
  <c r="FY118"/>
  <c r="FZ117"/>
  <c r="FZ116"/>
  <c r="GA115"/>
  <c r="FW114"/>
  <c r="FX113"/>
  <c r="FY112"/>
  <c r="FY111"/>
  <c r="GB110"/>
  <c r="FW110"/>
  <c r="FX109"/>
  <c r="FX108"/>
  <c r="FY107"/>
  <c r="FZ106"/>
  <c r="FZ105"/>
  <c r="GA104"/>
  <c r="FW103"/>
  <c r="FX102"/>
  <c r="FY101"/>
  <c r="FY100"/>
  <c r="FZ99"/>
  <c r="GA98"/>
  <c r="GA97"/>
  <c r="GB96"/>
  <c r="FW96"/>
  <c r="FW95"/>
  <c r="FX94"/>
  <c r="FY93"/>
  <c r="FY92"/>
  <c r="FZ91"/>
  <c r="GA90"/>
  <c r="GA89"/>
  <c r="GB88"/>
  <c r="FW88"/>
  <c r="FZ87"/>
  <c r="FZ86"/>
  <c r="GA85"/>
  <c r="GB84"/>
  <c r="GB83"/>
  <c r="FX83"/>
  <c r="FZ82"/>
  <c r="GB81"/>
  <c r="FX81"/>
  <c r="GB80"/>
  <c r="FX80"/>
  <c r="GB79"/>
  <c r="FX79"/>
  <c r="GB78"/>
  <c r="FX78"/>
  <c r="GB77"/>
  <c r="FX77"/>
  <c r="GB76"/>
  <c r="FX76"/>
  <c r="GB75"/>
  <c r="FX75"/>
  <c r="GB74"/>
  <c r="FX74"/>
  <c r="GB73"/>
  <c r="FX73"/>
  <c r="GB72"/>
  <c r="FX72"/>
  <c r="GB71"/>
  <c r="FX71"/>
  <c r="GB70"/>
  <c r="FX70"/>
  <c r="GB69"/>
  <c r="FX69"/>
  <c r="GB68"/>
  <c r="FX68"/>
  <c r="GB67"/>
  <c r="FX67"/>
  <c r="GB66"/>
  <c r="FX66"/>
  <c r="GB173"/>
  <c r="GA159"/>
  <c r="FZ147"/>
  <c r="GB136"/>
  <c r="FX126"/>
  <c r="GA119"/>
  <c r="FY116"/>
  <c r="GB113"/>
  <c r="FW108"/>
  <c r="FZ104"/>
  <c r="FW102"/>
  <c r="FY98"/>
  <c r="GB94"/>
  <c r="FY91"/>
  <c r="FZ85"/>
  <c r="GA83"/>
  <c r="FY82"/>
  <c r="FW81"/>
  <c r="FZ80"/>
  <c r="GA79"/>
  <c r="FW77"/>
  <c r="FZ76"/>
  <c r="GA75"/>
  <c r="FW73"/>
  <c r="FZ72"/>
  <c r="GA71"/>
  <c r="FW69"/>
  <c r="FZ68"/>
  <c r="GA67"/>
  <c r="FZ65"/>
  <c r="FX64"/>
  <c r="GB63"/>
  <c r="FW63"/>
  <c r="GA62"/>
  <c r="FZ61"/>
  <c r="FX60"/>
  <c r="GB59"/>
  <c r="FW59"/>
  <c r="GA58"/>
  <c r="FZ57"/>
  <c r="GA56"/>
  <c r="FY55"/>
  <c r="FZ54"/>
  <c r="GB53"/>
  <c r="FW53"/>
  <c r="FZ52"/>
  <c r="FX51"/>
  <c r="FZ50"/>
  <c r="FW49"/>
  <c r="FX48"/>
  <c r="FX47"/>
  <c r="FX46"/>
  <c r="FX45"/>
  <c r="FY44"/>
  <c r="FX43"/>
  <c r="FY42"/>
  <c r="FW41"/>
  <c r="FX40"/>
  <c r="FY39"/>
  <c r="FY38"/>
  <c r="FZ37"/>
  <c r="GA36"/>
  <c r="GA35"/>
  <c r="GB34"/>
  <c r="FW34"/>
  <c r="FW33"/>
  <c r="FX32"/>
  <c r="GA31"/>
  <c r="GB30"/>
  <c r="GB29"/>
  <c r="FW29"/>
  <c r="FX28"/>
  <c r="FX27"/>
  <c r="FY26"/>
  <c r="FZ25"/>
  <c r="FZ24"/>
  <c r="FX23"/>
  <c r="FX22"/>
  <c r="FY21"/>
  <c r="FZ20"/>
  <c r="FX19"/>
  <c r="FY18"/>
  <c r="FZ17"/>
  <c r="GA16"/>
  <c r="FX15"/>
  <c r="FY14"/>
  <c r="GB13"/>
  <c r="FW13"/>
  <c r="FY12"/>
  <c r="FZ11"/>
  <c r="FX10"/>
  <c r="FY9"/>
  <c r="GB8"/>
  <c r="FW8"/>
  <c r="FY7"/>
  <c r="FZ6"/>
  <c r="FY5"/>
  <c r="GB4"/>
  <c r="FX4"/>
  <c r="GA3"/>
  <c r="FW3"/>
  <c r="FZ2"/>
  <c r="FX150"/>
  <c r="GB128"/>
  <c r="FX117"/>
  <c r="GB108"/>
  <c r="GA95"/>
  <c r="FX86"/>
  <c r="GA80"/>
  <c r="FW74"/>
  <c r="FW70"/>
  <c r="FZ64"/>
  <c r="FW62"/>
  <c r="GB58"/>
  <c r="FW56"/>
  <c r="FX53"/>
  <c r="FY48"/>
  <c r="FZ46"/>
  <c r="FY41"/>
  <c r="GA38"/>
  <c r="FW35"/>
  <c r="GB31"/>
  <c r="FX29"/>
  <c r="FZ26"/>
  <c r="FZ21"/>
  <c r="FZ18"/>
  <c r="GA14"/>
  <c r="FY10"/>
  <c r="FZ7"/>
  <c r="GB3"/>
  <c r="GA2"/>
  <c r="FZ213"/>
  <c r="FY170"/>
  <c r="FX156"/>
  <c r="GB144"/>
  <c r="FX134"/>
  <c r="FZ123"/>
  <c r="FZ115"/>
  <c r="FW113"/>
  <c r="GA110"/>
  <c r="FX107"/>
  <c r="FW101"/>
  <c r="FZ97"/>
  <c r="FW94"/>
  <c r="FY90"/>
  <c r="FX87"/>
  <c r="FX85"/>
  <c r="FZ83"/>
  <c r="FX82"/>
  <c r="FW80"/>
  <c r="FZ79"/>
  <c r="GA78"/>
  <c r="FW76"/>
  <c r="FZ75"/>
  <c r="GA74"/>
  <c r="FW72"/>
  <c r="FZ71"/>
  <c r="GA70"/>
  <c r="FW68"/>
  <c r="FZ67"/>
  <c r="GA66"/>
  <c r="FX65"/>
  <c r="GB64"/>
  <c r="FW64"/>
  <c r="GA63"/>
  <c r="FZ62"/>
  <c r="FX61"/>
  <c r="GB60"/>
  <c r="FW60"/>
  <c r="GA59"/>
  <c r="FZ58"/>
  <c r="FX57"/>
  <c r="FZ56"/>
  <c r="FW55"/>
  <c r="FY54"/>
  <c r="GA53"/>
  <c r="FX52"/>
  <c r="GB51"/>
  <c r="FW51"/>
  <c r="FY50"/>
  <c r="GA49"/>
  <c r="GB48"/>
  <c r="FW48"/>
  <c r="GB47"/>
  <c r="GB46"/>
  <c r="FW46"/>
  <c r="GB45"/>
  <c r="FW45"/>
  <c r="FW44"/>
  <c r="GB43"/>
  <c r="FW43"/>
  <c r="FX42"/>
  <c r="GA41"/>
  <c r="GB40"/>
  <c r="FW40"/>
  <c r="FW39"/>
  <c r="FX38"/>
  <c r="FY37"/>
  <c r="FY36"/>
  <c r="FZ35"/>
  <c r="GA34"/>
  <c r="GA33"/>
  <c r="GB32"/>
  <c r="FW32"/>
  <c r="FZ31"/>
  <c r="FZ30"/>
  <c r="GA29"/>
  <c r="GB28"/>
  <c r="GB27"/>
  <c r="FW27"/>
  <c r="FX26"/>
  <c r="FX25"/>
  <c r="FY24"/>
  <c r="GB23"/>
  <c r="GB22"/>
  <c r="FW22"/>
  <c r="FX21"/>
  <c r="FX20"/>
  <c r="GB19"/>
  <c r="FW19"/>
  <c r="FX18"/>
  <c r="FX17"/>
  <c r="FZ16"/>
  <c r="GB15"/>
  <c r="FX14"/>
  <c r="GA13"/>
  <c r="FW12"/>
  <c r="FY11"/>
  <c r="GB10"/>
  <c r="FX9"/>
  <c r="GA8"/>
  <c r="FW7"/>
  <c r="FY6"/>
  <c r="GB5"/>
  <c r="FX5"/>
  <c r="GA4"/>
  <c r="FW4"/>
  <c r="FZ3"/>
  <c r="FY2"/>
  <c r="GA181"/>
  <c r="GA114"/>
  <c r="FY105"/>
  <c r="GB102"/>
  <c r="FX92"/>
  <c r="GA88"/>
  <c r="GB82"/>
  <c r="FW78"/>
  <c r="FZ77"/>
  <c r="FZ73"/>
  <c r="GA72"/>
  <c r="GA68"/>
  <c r="GA65"/>
  <c r="FX63"/>
  <c r="GA61"/>
  <c r="FZ60"/>
  <c r="FW58"/>
  <c r="FZ55"/>
  <c r="GB54"/>
  <c r="FZ51"/>
  <c r="GA50"/>
  <c r="FY47"/>
  <c r="FY45"/>
  <c r="FZ43"/>
  <c r="FY40"/>
  <c r="FZ39"/>
  <c r="GB36"/>
  <c r="FX34"/>
  <c r="FY33"/>
  <c r="FW31"/>
  <c r="FX30"/>
  <c r="FZ27"/>
  <c r="GB24"/>
  <c r="FY23"/>
  <c r="GA20"/>
  <c r="FZ19"/>
  <c r="FW16"/>
  <c r="FX13"/>
  <c r="FZ12"/>
  <c r="GA9"/>
  <c r="FX8"/>
  <c r="FW6"/>
  <c r="FZ5"/>
  <c r="FX3"/>
  <c r="GB194"/>
  <c r="GB166"/>
  <c r="GB152"/>
  <c r="FX142"/>
  <c r="FZ131"/>
  <c r="FZ121"/>
  <c r="FX118"/>
  <c r="FW112"/>
  <c r="GB109"/>
  <c r="FX106"/>
  <c r="GA103"/>
  <c r="FX100"/>
  <c r="GA96"/>
  <c r="FW93"/>
  <c r="FZ89"/>
  <c r="FY86"/>
  <c r="FZ84"/>
  <c r="FW83"/>
  <c r="GA81"/>
  <c r="FW79"/>
  <c r="FZ78"/>
  <c r="GA77"/>
  <c r="FW75"/>
  <c r="FZ74"/>
  <c r="GA73"/>
  <c r="FW71"/>
  <c r="FZ70"/>
  <c r="GA69"/>
  <c r="FW67"/>
  <c r="FZ66"/>
  <c r="GB65"/>
  <c r="FW65"/>
  <c r="GA64"/>
  <c r="FZ63"/>
  <c r="FX62"/>
  <c r="GB61"/>
  <c r="FW61"/>
  <c r="GA60"/>
  <c r="FZ59"/>
  <c r="FX58"/>
  <c r="GB57"/>
  <c r="FW57"/>
  <c r="FY56"/>
  <c r="GA55"/>
  <c r="FX54"/>
  <c r="FY53"/>
  <c r="GB52"/>
  <c r="FW52"/>
  <c r="GA51"/>
  <c r="FW50"/>
  <c r="FZ49"/>
  <c r="GA48"/>
  <c r="FZ47"/>
  <c r="GA46"/>
  <c r="GA45"/>
  <c r="GA44"/>
  <c r="GA43"/>
  <c r="GB42"/>
  <c r="FZ41"/>
  <c r="GA40"/>
  <c r="GA39"/>
  <c r="GB38"/>
  <c r="FW38"/>
  <c r="FW37"/>
  <c r="FX36"/>
  <c r="FY35"/>
  <c r="FY34"/>
  <c r="FZ33"/>
  <c r="GA32"/>
  <c r="FX31"/>
  <c r="FY30"/>
  <c r="FZ29"/>
  <c r="FZ28"/>
  <c r="GA27"/>
  <c r="GB26"/>
  <c r="GB25"/>
  <c r="FW25"/>
  <c r="FX24"/>
  <c r="FZ23"/>
  <c r="GA22"/>
  <c r="GB21"/>
  <c r="GB20"/>
  <c r="FW20"/>
  <c r="GA19"/>
  <c r="GB18"/>
  <c r="GB17"/>
  <c r="FW17"/>
  <c r="FY16"/>
  <c r="FZ15"/>
  <c r="GB14"/>
  <c r="FW14"/>
  <c r="FZ13"/>
  <c r="GA12"/>
  <c r="FX11"/>
  <c r="FZ10"/>
  <c r="GB9"/>
  <c r="FW9"/>
  <c r="FZ8"/>
  <c r="GA7"/>
  <c r="FX6"/>
  <c r="GA5"/>
  <c r="FW5"/>
  <c r="FZ4"/>
  <c r="FY3"/>
  <c r="GB2"/>
  <c r="FX2"/>
  <c r="FX163"/>
  <c r="FZ139"/>
  <c r="GA120"/>
  <c r="FX111"/>
  <c r="FY99"/>
  <c r="FY84"/>
  <c r="FZ81"/>
  <c r="GA76"/>
  <c r="FZ69"/>
  <c r="FW66"/>
  <c r="GB62"/>
  <c r="FX59"/>
  <c r="GA57"/>
  <c r="GA52"/>
  <c r="FY49"/>
  <c r="FZ44"/>
  <c r="FZ42"/>
  <c r="GA37"/>
  <c r="FW36"/>
  <c r="FY32"/>
  <c r="FY28"/>
  <c r="GA25"/>
  <c r="FZ22"/>
  <c r="GA17"/>
  <c r="FY15"/>
  <c r="GB11"/>
  <c r="GB6"/>
  <c r="FY4"/>
  <c r="FW2"/>
  <c r="AV25"/>
  <c r="O4"/>
  <c r="AE26" s="1"/>
  <c r="AE6"/>
  <c r="AT17"/>
  <c r="AX15"/>
  <c r="AS10"/>
  <c r="AK5"/>
  <c r="FU226"/>
  <c r="FV226" s="1"/>
  <c r="FV186"/>
  <c r="FU199"/>
  <c r="FV159"/>
  <c r="FU201"/>
  <c r="FV161"/>
  <c r="FT135"/>
  <c r="FV95"/>
  <c r="FT57"/>
  <c r="FV17"/>
  <c r="FU195"/>
  <c r="FV155"/>
  <c r="FU227"/>
  <c r="FV227" s="1"/>
  <c r="FV187"/>
  <c r="FU233"/>
  <c r="FV233" s="1"/>
  <c r="FV193"/>
  <c r="FT174"/>
  <c r="FV134"/>
  <c r="FT96"/>
  <c r="FV56"/>
  <c r="FT213"/>
  <c r="FV213" s="1"/>
  <c r="FV173"/>
  <c r="FU231"/>
  <c r="FV231" s="1"/>
  <c r="FV191"/>
  <c r="FU230"/>
  <c r="FV230" s="1"/>
  <c r="FV190"/>
  <c r="FU197"/>
  <c r="FV157"/>
  <c r="FU229"/>
  <c r="FV229" s="1"/>
  <c r="FV189"/>
  <c r="FU194"/>
  <c r="FV154"/>
  <c r="FU198"/>
  <c r="FV158"/>
  <c r="DG4"/>
  <c r="CW4"/>
  <c r="BZ8"/>
  <c r="DC3"/>
  <c r="AV20"/>
  <c r="Y25"/>
  <c r="Y24"/>
  <c r="AX20"/>
  <c r="BV3"/>
  <c r="BF5"/>
  <c r="CF10"/>
  <c r="BX6"/>
  <c r="AZ26"/>
  <c r="AB25"/>
  <c r="AB19"/>
  <c r="BW5"/>
  <c r="BR10"/>
  <c r="BP8"/>
  <c r="CS5"/>
  <c r="BK9"/>
  <c r="CN5"/>
  <c r="CE9"/>
  <c r="DE7"/>
  <c r="BO9"/>
  <c r="BQ9"/>
  <c r="CY5"/>
  <c r="BW8"/>
  <c r="DH3"/>
  <c r="CN8"/>
  <c r="BD3"/>
  <c r="CL5"/>
  <c r="BP6"/>
  <c r="DG10"/>
  <c r="CE6"/>
  <c r="CR9"/>
  <c r="DG5"/>
  <c r="BI5"/>
  <c r="BU5"/>
  <c r="CK7"/>
  <c r="CC9"/>
  <c r="CV3"/>
  <c r="BP4"/>
  <c r="DA8"/>
  <c r="CQ8"/>
  <c r="DH6"/>
  <c r="CU6"/>
  <c r="BU7"/>
  <c r="CI6"/>
  <c r="CC8"/>
  <c r="CF6"/>
  <c r="CE4"/>
  <c r="BG8"/>
  <c r="BR7"/>
  <c r="BP10"/>
  <c r="BA8"/>
  <c r="CY9"/>
  <c r="BQ10"/>
  <c r="CJ5"/>
  <c r="BL7"/>
  <c r="BY4"/>
  <c r="DF8"/>
  <c r="AT20"/>
  <c r="AL21"/>
  <c r="AA23"/>
  <c r="AV23"/>
  <c r="AJ23"/>
  <c r="AR24"/>
  <c r="AZ20"/>
  <c r="AB22"/>
  <c r="AV19"/>
  <c r="AH22"/>
  <c r="AC22"/>
  <c r="W21"/>
  <c r="AT23"/>
  <c r="AA26"/>
  <c r="AW20"/>
  <c r="AM22"/>
  <c r="X22"/>
  <c r="AN20"/>
  <c r="AT25"/>
  <c r="AC21"/>
  <c r="Z20"/>
  <c r="AX21"/>
  <c r="AJ20"/>
  <c r="AO21"/>
  <c r="X24"/>
  <c r="AO22"/>
  <c r="AK20"/>
  <c r="AH19"/>
  <c r="AJ22"/>
  <c r="Y21"/>
  <c r="AR23"/>
  <c r="AJ24"/>
  <c r="Y26"/>
  <c r="AN25"/>
  <c r="AE23"/>
  <c r="AL24"/>
  <c r="AW22"/>
  <c r="AG26"/>
  <c r="AT26"/>
  <c r="AC19"/>
  <c r="W19"/>
  <c r="AT19"/>
  <c r="AY26"/>
  <c r="AM19"/>
  <c r="AR19"/>
  <c r="Z24"/>
  <c r="AC20"/>
  <c r="AA25"/>
  <c r="AL26"/>
  <c r="AU19"/>
  <c r="AD20"/>
  <c r="AN24"/>
  <c r="AG22"/>
  <c r="W22"/>
  <c r="X20"/>
  <c r="AO24"/>
  <c r="W23"/>
  <c r="AR25"/>
  <c r="AC25"/>
  <c r="X25"/>
  <c r="AG23"/>
  <c r="AD25"/>
  <c r="AE24"/>
  <c r="AD19"/>
  <c r="AK25"/>
  <c r="AY23"/>
  <c r="AS22"/>
  <c r="AZ25"/>
  <c r="AI25"/>
  <c r="AU22"/>
  <c r="Z26"/>
  <c r="AX24"/>
  <c r="AO23"/>
  <c r="AF19"/>
  <c r="AU26"/>
  <c r="AN21"/>
  <c r="W24"/>
  <c r="AK26"/>
  <c r="AU23"/>
  <c r="AC26"/>
  <c r="AU24"/>
  <c r="AG19"/>
  <c r="AO19"/>
  <c r="AY24"/>
  <c r="AN26"/>
  <c r="AB24"/>
  <c r="Y23"/>
  <c r="AW21"/>
  <c r="Z21"/>
  <c r="AF22"/>
  <c r="AQ20"/>
  <c r="AB20"/>
  <c r="AD26"/>
  <c r="BI9"/>
  <c r="BC4"/>
  <c r="CI9"/>
  <c r="DC5"/>
  <c r="BC9"/>
  <c r="BN5"/>
  <c r="BI7"/>
  <c r="BU3"/>
  <c r="CJ8"/>
  <c r="CE8"/>
  <c r="CA8"/>
  <c r="AS21"/>
  <c r="AD24"/>
  <c r="AY20"/>
  <c r="Y19"/>
  <c r="AL20"/>
  <c r="AW19"/>
  <c r="AL23"/>
  <c r="W20"/>
  <c r="AM25"/>
  <c r="AY25"/>
  <c r="AE21"/>
  <c r="DH8"/>
  <c r="CD4"/>
  <c r="BU8"/>
  <c r="BG6"/>
  <c r="BQ6"/>
  <c r="CP10"/>
  <c r="AK22"/>
  <c r="AK19"/>
  <c r="DF7"/>
  <c r="BI6"/>
  <c r="CH10"/>
  <c r="CT4"/>
  <c r="DE9"/>
  <c r="BS9"/>
  <c r="BR5"/>
  <c r="BY6"/>
  <c r="CH9"/>
  <c r="CU9"/>
  <c r="CC5"/>
  <c r="X21"/>
  <c r="AI21"/>
  <c r="W25"/>
  <c r="AF26"/>
  <c r="AY21"/>
  <c r="Z22"/>
  <c r="Z19"/>
  <c r="AP26"/>
  <c r="AA21"/>
  <c r="AM21"/>
  <c r="AX25"/>
  <c r="CZ3"/>
  <c r="DA4"/>
  <c r="DF10"/>
  <c r="BA6"/>
  <c r="BR8"/>
  <c r="BH10"/>
  <c r="BF7"/>
  <c r="BG3"/>
  <c r="CT10"/>
  <c r="DB4"/>
  <c r="CF8"/>
  <c r="CO10"/>
  <c r="BM10"/>
  <c r="CV5"/>
  <c r="BG9"/>
  <c r="BD8"/>
  <c r="BJ10"/>
  <c r="BZ10"/>
  <c r="BI8"/>
  <c r="BJ7"/>
  <c r="CN3"/>
  <c r="BA9"/>
  <c r="DF3"/>
  <c r="DE8"/>
  <c r="CA7"/>
  <c r="CU8"/>
  <c r="BQ4"/>
  <c r="BM7"/>
  <c r="DC6"/>
  <c r="CV8"/>
  <c r="CJ9"/>
  <c r="BG4"/>
  <c r="CW36"/>
  <c r="DC38"/>
  <c r="CF41"/>
  <c r="CM35"/>
  <c r="CS37"/>
  <c r="CY39"/>
  <c r="DE41"/>
  <c r="CX37"/>
  <c r="CG42"/>
  <c r="CT38"/>
  <c r="DE42"/>
  <c r="BY36"/>
  <c r="BB39"/>
  <c r="BH41"/>
  <c r="DD35"/>
  <c r="BG35"/>
  <c r="BE38"/>
  <c r="BC41"/>
  <c r="DH36"/>
  <c r="BM35"/>
  <c r="CT35"/>
  <c r="CM38"/>
  <c r="CV41"/>
  <c r="CP36"/>
  <c r="CI39"/>
  <c r="CR42"/>
  <c r="DD39"/>
  <c r="CQ37"/>
  <c r="BF35"/>
  <c r="CB37"/>
  <c r="BU40"/>
  <c r="CG36"/>
  <c r="DF39"/>
  <c r="DC35"/>
  <c r="CL40"/>
  <c r="CU36"/>
  <c r="CN36"/>
  <c r="BV35"/>
  <c r="BR39"/>
  <c r="CA42"/>
  <c r="CB35"/>
  <c r="BS39"/>
  <c r="BA41"/>
  <c r="BF36"/>
  <c r="BD39"/>
  <c r="BB42"/>
  <c r="BI35"/>
  <c r="BF41"/>
  <c r="BX38"/>
  <c r="CB39"/>
  <c r="BN36"/>
  <c r="BJ42"/>
  <c r="BD42"/>
  <c r="BZ42"/>
  <c r="DA36"/>
  <c r="DG38"/>
  <c r="CJ41"/>
  <c r="CQ35"/>
  <c r="CW37"/>
  <c r="DC39"/>
  <c r="CF42"/>
  <c r="DF37"/>
  <c r="CO42"/>
  <c r="DB38"/>
  <c r="CE36"/>
  <c r="CC36"/>
  <c r="BF39"/>
  <c r="BL41"/>
  <c r="CQ36"/>
  <c r="BL35"/>
  <c r="BJ38"/>
  <c r="BI41"/>
  <c r="CU37"/>
  <c r="BS35"/>
  <c r="BQ38"/>
  <c r="BO41"/>
  <c r="CH41"/>
  <c r="BC40"/>
  <c r="BR36"/>
  <c r="BV37"/>
  <c r="BK35"/>
  <c r="BG41"/>
  <c r="CA39"/>
  <c r="BJ40"/>
  <c r="CU38"/>
  <c r="DG42"/>
  <c r="CQ39"/>
  <c r="CH37"/>
  <c r="DG37"/>
  <c r="BQ36"/>
  <c r="CC40"/>
  <c r="CE35"/>
  <c r="BV40"/>
  <c r="BC35"/>
  <c r="CB40"/>
  <c r="CC38"/>
  <c r="BP35"/>
  <c r="BD40"/>
  <c r="BD38"/>
  <c r="CY38"/>
  <c r="CI35"/>
  <c r="CU39"/>
  <c r="CP37"/>
  <c r="CL38"/>
  <c r="BU36"/>
  <c r="BD41"/>
  <c r="CE41"/>
  <c r="CA40"/>
  <c r="BH35"/>
  <c r="BE41"/>
  <c r="BK39"/>
  <c r="BH36"/>
  <c r="BO40"/>
  <c r="BY38"/>
  <c r="CU35"/>
  <c r="CK38"/>
  <c r="BD37"/>
  <c r="BQ35"/>
  <c r="BX35"/>
  <c r="BN40"/>
  <c r="BR41"/>
  <c r="CQ42"/>
  <c r="CD35"/>
  <c r="CT42"/>
  <c r="CZ36"/>
  <c r="DH38"/>
  <c r="BQ40"/>
  <c r="BL40"/>
  <c r="CA35"/>
  <c r="CY35"/>
  <c r="CS38"/>
  <c r="BH37"/>
  <c r="BW35"/>
  <c r="CC35"/>
  <c r="BX40"/>
  <c r="CC41"/>
  <c r="CK40"/>
  <c r="CM41"/>
  <c r="CB42"/>
  <c r="BT38"/>
  <c r="DB36"/>
  <c r="BK38"/>
  <c r="BN37"/>
  <c r="BD35"/>
  <c r="CJ37"/>
  <c r="CS40"/>
  <c r="DF36"/>
  <c r="DB40"/>
  <c r="DA38"/>
  <c r="CW39"/>
  <c r="BI36"/>
  <c r="BE40"/>
  <c r="CG38"/>
  <c r="BT36"/>
  <c r="BK40"/>
  <c r="CK39"/>
  <c r="CA36"/>
  <c r="BY39"/>
  <c r="BX42"/>
  <c r="BW36"/>
  <c r="BT42"/>
  <c r="BV41"/>
  <c r="BP42"/>
  <c r="CA37"/>
  <c r="CL37"/>
  <c r="CV40"/>
  <c r="CH35"/>
  <c r="CN37"/>
  <c r="CT39"/>
  <c r="CZ41"/>
  <c r="DG35"/>
  <c r="CJ38"/>
  <c r="CP40"/>
  <c r="CV42"/>
  <c r="CF39"/>
  <c r="CS35"/>
  <c r="DE39"/>
  <c r="BJ35"/>
  <c r="BP37"/>
  <c r="BV39"/>
  <c r="CB41"/>
  <c r="CW38"/>
  <c r="BD36"/>
  <c r="BC39"/>
  <c r="CD41"/>
  <c r="DA39"/>
  <c r="BK36"/>
  <c r="BI39"/>
  <c r="BH42"/>
  <c r="BT35"/>
  <c r="BQ41"/>
  <c r="BP39"/>
  <c r="BT40"/>
  <c r="BX36"/>
  <c r="BU42"/>
  <c r="BY42"/>
  <c r="CL35"/>
  <c r="CX39"/>
  <c r="CH36"/>
  <c r="CT40"/>
  <c r="CN39"/>
  <c r="CJ40"/>
  <c r="BT37"/>
  <c r="BC42"/>
  <c r="BJ36"/>
  <c r="BF42"/>
  <c r="BP36"/>
  <c r="BM42"/>
  <c r="CA41"/>
  <c r="BB41"/>
  <c r="BA39"/>
  <c r="CP35"/>
  <c r="DB39"/>
  <c r="CL36"/>
  <c r="CX40"/>
  <c r="CV39"/>
  <c r="CR40"/>
  <c r="BX37"/>
  <c r="BG42"/>
  <c r="BO36"/>
  <c r="BL42"/>
  <c r="BV36"/>
  <c r="BR42"/>
  <c r="BI42"/>
  <c r="BW41"/>
  <c r="CF35"/>
  <c r="DE36"/>
  <c r="DA37"/>
  <c r="CW42"/>
  <c r="BJ39"/>
  <c r="BP38"/>
  <c r="BV38"/>
  <c r="BJ37"/>
  <c r="BS40"/>
  <c r="DD38"/>
  <c r="BM40"/>
  <c r="BG40"/>
  <c r="CX41"/>
  <c r="CM36"/>
  <c r="DF41"/>
  <c r="BZ37"/>
  <c r="CF37"/>
  <c r="DE37"/>
  <c r="DD42"/>
  <c r="BN39"/>
  <c r="BU38"/>
  <c r="CB38"/>
  <c r="BB38"/>
  <c r="BK41"/>
  <c r="CX36"/>
  <c r="BG38"/>
  <c r="BI37"/>
  <c r="BE35"/>
  <c r="CK41"/>
  <c r="BW42"/>
  <c r="BA42"/>
  <c r="CZ37"/>
  <c r="CF38"/>
  <c r="DG40"/>
  <c r="BL37"/>
  <c r="CM40"/>
  <c r="BY41"/>
  <c r="BS37"/>
  <c r="CV35"/>
  <c r="CO38"/>
  <c r="DF38"/>
  <c r="BG36"/>
  <c r="CX35"/>
  <c r="CG40"/>
  <c r="CT36"/>
  <c r="DF40"/>
  <c r="CI40"/>
  <c r="DH40"/>
  <c r="BC38"/>
  <c r="BO42"/>
  <c r="BZ36"/>
  <c r="BV42"/>
  <c r="BC37"/>
  <c r="CC42"/>
  <c r="CD42"/>
  <c r="CW35"/>
  <c r="CR39"/>
  <c r="CO36"/>
  <c r="CK37"/>
  <c r="CT41"/>
  <c r="BW38"/>
  <c r="BW37"/>
  <c r="CD37"/>
  <c r="DA42"/>
  <c r="BU37"/>
  <c r="DE40"/>
  <c r="DA41"/>
  <c r="CX42"/>
  <c r="CN35"/>
  <c r="CR36"/>
  <c r="DE38"/>
  <c r="CL42"/>
  <c r="CH39"/>
  <c r="CG39"/>
  <c r="BN41"/>
  <c r="BN38"/>
  <c r="DH35"/>
  <c r="BO37"/>
  <c r="CI37"/>
  <c r="CM37"/>
  <c r="CH40"/>
  <c r="BT41"/>
  <c r="BZ41"/>
  <c r="BE42"/>
  <c r="BS42"/>
  <c r="DF35"/>
  <c r="BG37"/>
  <c r="CI42"/>
  <c r="CZ40"/>
  <c r="BM37"/>
  <c r="BR40"/>
  <c r="CS39"/>
  <c r="BS36"/>
  <c r="CM42"/>
  <c r="CZ35"/>
  <c r="BZ35"/>
  <c r="DC40"/>
  <c r="DG41"/>
  <c r="BE37"/>
  <c r="BI38"/>
  <c r="DA40"/>
  <c r="CP42"/>
  <c r="DE35"/>
  <c r="CI41"/>
  <c r="CO37"/>
  <c r="CA38"/>
  <c r="BF38"/>
  <c r="BM38"/>
  <c r="BP41"/>
  <c r="BM41"/>
  <c r="CI38"/>
  <c r="CL39"/>
  <c r="BS41"/>
  <c r="CG41"/>
  <c r="CY40"/>
  <c r="CP39"/>
  <c r="CV38"/>
  <c r="CK35"/>
  <c r="BO38"/>
  <c r="CS42"/>
  <c r="BQ42"/>
  <c r="BL38"/>
  <c r="DH39"/>
  <c r="BY35"/>
  <c r="CE39"/>
  <c r="BE39"/>
  <c r="CK36"/>
  <c r="CW40"/>
  <c r="CG37"/>
  <c r="CS41"/>
  <c r="CL41"/>
  <c r="CH42"/>
  <c r="BS38"/>
  <c r="BA36"/>
  <c r="BR37"/>
  <c r="CO35"/>
  <c r="BY37"/>
  <c r="CY36"/>
  <c r="CU40"/>
  <c r="CF40"/>
  <c r="CB36"/>
  <c r="CR37"/>
  <c r="CN38"/>
  <c r="DA35"/>
  <c r="BZ39"/>
  <c r="BH39"/>
  <c r="BO39"/>
  <c r="BH40"/>
  <c r="CJ36"/>
  <c r="DH41"/>
  <c r="CJ35"/>
  <c r="BR35"/>
  <c r="CZ39"/>
  <c r="DD40"/>
  <c r="BL36"/>
  <c r="BQ37"/>
  <c r="CN41"/>
  <c r="CE40"/>
  <c r="CH38"/>
  <c r="BU35"/>
  <c r="DD36"/>
  <c r="CG35"/>
  <c r="BE36"/>
  <c r="CD38"/>
  <c r="CN42"/>
  <c r="CT37"/>
  <c r="CE38"/>
  <c r="DB35"/>
  <c r="BB37"/>
  <c r="CO40"/>
  <c r="BA35"/>
  <c r="CO41"/>
  <c r="BX41"/>
  <c r="CQ41"/>
  <c r="BH38"/>
  <c r="BL39"/>
  <c r="DD37"/>
  <c r="CZ38"/>
  <c r="CV36"/>
  <c r="BI40"/>
  <c r="BX39"/>
  <c r="BB40"/>
  <c r="BN42"/>
  <c r="DB42"/>
  <c r="CW41"/>
  <c r="BA40"/>
  <c r="DB37"/>
  <c r="CS36"/>
  <c r="DB41"/>
  <c r="CC37"/>
  <c r="BO35"/>
  <c r="DG39"/>
  <c r="BU41"/>
  <c r="CP41"/>
  <c r="BF40"/>
  <c r="CO39"/>
  <c r="BG39"/>
  <c r="BA37"/>
  <c r="CI36"/>
  <c r="BK42"/>
  <c r="BU39"/>
  <c r="CQ38"/>
  <c r="CY37"/>
  <c r="BP40"/>
  <c r="CY41"/>
  <c r="CZ42"/>
  <c r="BB36"/>
  <c r="CF36"/>
  <c r="CD40"/>
  <c r="CK42"/>
  <c r="DH42"/>
  <c r="BC36"/>
  <c r="DC37"/>
  <c r="BZ38"/>
  <c r="DC42"/>
  <c r="BW39"/>
  <c r="BN35"/>
  <c r="CD39"/>
  <c r="DH37"/>
  <c r="CQ40"/>
  <c r="DC41"/>
  <c r="BJ41"/>
  <c r="BQ39"/>
  <c r="DC36"/>
  <c r="DF42"/>
  <c r="BR38"/>
  <c r="DD41"/>
  <c r="CN40"/>
  <c r="CR38"/>
  <c r="BT39"/>
  <c r="DG36"/>
  <c r="CU42"/>
  <c r="CX38"/>
  <c r="CU41"/>
  <c r="CY42"/>
  <c r="CD36"/>
  <c r="BM36"/>
  <c r="CE42"/>
  <c r="BF37"/>
  <c r="CP38"/>
  <c r="CR41"/>
  <c r="CR35"/>
  <c r="CE37"/>
  <c r="BZ40"/>
  <c r="CM39"/>
  <c r="BY40"/>
  <c r="BW40"/>
  <c r="BK37"/>
  <c r="CJ39"/>
  <c r="CV37"/>
  <c r="BM39"/>
  <c r="CJ42"/>
  <c r="CC39"/>
  <c r="BB35"/>
  <c r="BA38"/>
  <c r="DB44"/>
  <c r="DH46"/>
  <c r="CK49"/>
  <c r="CI44"/>
  <c r="CO46"/>
  <c r="CP44"/>
  <c r="CV46"/>
  <c r="DB48"/>
  <c r="CZ43"/>
  <c r="DF45"/>
  <c r="CI48"/>
  <c r="CO50"/>
  <c r="BI44"/>
  <c r="BO46"/>
  <c r="BU48"/>
  <c r="CA50"/>
  <c r="DF46"/>
  <c r="CJ46"/>
  <c r="CM43"/>
  <c r="CN47"/>
  <c r="CK50"/>
  <c r="CC44"/>
  <c r="BZ47"/>
  <c r="BW50"/>
  <c r="CF48"/>
  <c r="BO43"/>
  <c r="BM46"/>
  <c r="BK49"/>
  <c r="DA44"/>
  <c r="CJ49"/>
  <c r="BN44"/>
  <c r="BL47"/>
  <c r="BJ50"/>
  <c r="CM49"/>
  <c r="BM47"/>
  <c r="CU49"/>
  <c r="CT43"/>
  <c r="BL48"/>
  <c r="DD49"/>
  <c r="BO47"/>
  <c r="DH48"/>
  <c r="CP47"/>
  <c r="CP43"/>
  <c r="CQ47"/>
  <c r="CU44"/>
  <c r="CM48"/>
  <c r="CE48"/>
  <c r="BX45"/>
  <c r="BY48"/>
  <c r="CJ44"/>
  <c r="CQ49"/>
  <c r="BL44"/>
  <c r="BK47"/>
  <c r="BI50"/>
  <c r="CI46"/>
  <c r="CT50"/>
  <c r="BK45"/>
  <c r="BJ48"/>
  <c r="CI43"/>
  <c r="BL43"/>
  <c r="BI49"/>
  <c r="CB43"/>
  <c r="CF49"/>
  <c r="DB43"/>
  <c r="BM43"/>
  <c r="BJ49"/>
  <c r="BW45"/>
  <c r="BK44"/>
  <c r="CZ46"/>
  <c r="CZ47"/>
  <c r="BH45"/>
  <c r="BA48"/>
  <c r="BY43"/>
  <c r="BV49"/>
  <c r="CZ49"/>
  <c r="BW47"/>
  <c r="CP50"/>
  <c r="DF50"/>
  <c r="BH50"/>
  <c r="BG48"/>
  <c r="CV49"/>
  <c r="DG44"/>
  <c r="CC48"/>
  <c r="BP47"/>
  <c r="CD46"/>
  <c r="CO47"/>
  <c r="BX43"/>
  <c r="DA45"/>
  <c r="BJ43"/>
  <c r="DG49"/>
  <c r="CY46"/>
  <c r="CN44"/>
  <c r="DG50"/>
  <c r="BH47"/>
  <c r="CG49"/>
  <c r="CP49"/>
  <c r="CA46"/>
  <c r="CP46"/>
  <c r="BO45"/>
  <c r="CO43"/>
  <c r="BP43"/>
  <c r="BM49"/>
  <c r="BR45"/>
  <c r="BV48"/>
  <c r="CH47"/>
  <c r="CS43"/>
  <c r="BW48"/>
  <c r="DF49"/>
  <c r="CS47"/>
  <c r="CK44"/>
  <c r="BO48"/>
  <c r="CB50"/>
  <c r="DB46"/>
  <c r="DG47"/>
  <c r="BV47"/>
  <c r="BH46"/>
  <c r="BH44"/>
  <c r="BC47"/>
  <c r="CN49"/>
  <c r="BA45"/>
  <c r="CF43"/>
  <c r="CO45"/>
  <c r="CU47"/>
  <c r="DA49"/>
  <c r="CY44"/>
  <c r="CH43"/>
  <c r="DF44"/>
  <c r="CI47"/>
  <c r="CO49"/>
  <c r="CM44"/>
  <c r="CS46"/>
  <c r="CY48"/>
  <c r="DE50"/>
  <c r="BY44"/>
  <c r="BB47"/>
  <c r="BH49"/>
  <c r="CW43"/>
  <c r="CL43"/>
  <c r="CM47"/>
  <c r="CQ44"/>
  <c r="DH47"/>
  <c r="CE44"/>
  <c r="BT45"/>
  <c r="BQ48"/>
  <c r="DE43"/>
  <c r="CI49"/>
  <c r="BG44"/>
  <c r="BE47"/>
  <c r="BD50"/>
  <c r="DD45"/>
  <c r="CM50"/>
  <c r="BF45"/>
  <c r="BD48"/>
  <c r="BA47"/>
  <c r="CE49"/>
  <c r="CA48"/>
  <c r="BG43"/>
  <c r="DF47"/>
  <c r="CJ43"/>
  <c r="BC43"/>
  <c r="CB48"/>
  <c r="BB45"/>
  <c r="BS43"/>
  <c r="CH44"/>
  <c r="CT48"/>
  <c r="CX45"/>
  <c r="DG48"/>
  <c r="BR43"/>
  <c r="BS46"/>
  <c r="BP49"/>
  <c r="CU45"/>
  <c r="CR50"/>
  <c r="BE45"/>
  <c r="BC48"/>
  <c r="CD50"/>
  <c r="CL47"/>
  <c r="BE43"/>
  <c r="BD46"/>
  <c r="BB49"/>
  <c r="CQ45"/>
  <c r="BZ44"/>
  <c r="BV50"/>
  <c r="BZ46"/>
  <c r="BH43"/>
  <c r="DH45"/>
  <c r="CA44"/>
  <c r="BX50"/>
  <c r="BK48"/>
  <c r="BI47"/>
  <c r="DF48"/>
  <c r="CH49"/>
  <c r="BW46"/>
  <c r="CH46"/>
  <c r="BJ45"/>
  <c r="BA46"/>
  <c r="BK43"/>
  <c r="BG49"/>
  <c r="BG45"/>
  <c r="CC47"/>
  <c r="CU46"/>
  <c r="BA50"/>
  <c r="BB48"/>
  <c r="CQ48"/>
  <c r="CR44"/>
  <c r="BN50"/>
  <c r="CC49"/>
  <c r="BT44"/>
  <c r="BU49"/>
  <c r="CJ50"/>
  <c r="BG46"/>
  <c r="BW44"/>
  <c r="DD50"/>
  <c r="BD44"/>
  <c r="DE44"/>
  <c r="BY45"/>
  <c r="DH43"/>
  <c r="DA50"/>
  <c r="BM48"/>
  <c r="DD48"/>
  <c r="CC46"/>
  <c r="CV45"/>
  <c r="CD44"/>
  <c r="BZ50"/>
  <c r="BP48"/>
  <c r="DC46"/>
  <c r="CE50"/>
  <c r="BJ44"/>
  <c r="CW45"/>
  <c r="BQ44"/>
  <c r="BD43"/>
  <c r="CW48"/>
  <c r="DA43"/>
  <c r="CB46"/>
  <c r="CJ45"/>
  <c r="CH45"/>
  <c r="BS50"/>
  <c r="BF49"/>
  <c r="BG47"/>
  <c r="CR48"/>
  <c r="BD47"/>
  <c r="CY43"/>
  <c r="CH48"/>
  <c r="CL45"/>
  <c r="CS45"/>
  <c r="DE49"/>
  <c r="CF47"/>
  <c r="BF43"/>
  <c r="BR47"/>
  <c r="CZ44"/>
  <c r="CP48"/>
  <c r="DC48"/>
  <c r="BK46"/>
  <c r="CM45"/>
  <c r="CB44"/>
  <c r="BY50"/>
  <c r="CE47"/>
  <c r="BZ48"/>
  <c r="BO44"/>
  <c r="BE46"/>
  <c r="CR45"/>
  <c r="BM50"/>
  <c r="BQ46"/>
  <c r="CW49"/>
  <c r="CX49"/>
  <c r="BJ47"/>
  <c r="CK47"/>
  <c r="BZ45"/>
  <c r="DF43"/>
  <c r="CA43"/>
  <c r="BW49"/>
  <c r="BJ46"/>
  <c r="BF50"/>
  <c r="CK48"/>
  <c r="CY45"/>
  <c r="BZ49"/>
  <c r="CW50"/>
  <c r="CV48"/>
  <c r="CN45"/>
  <c r="BU50"/>
  <c r="CZ45"/>
  <c r="BQ43"/>
  <c r="BB43"/>
  <c r="CQ46"/>
  <c r="CI50"/>
  <c r="CJ47"/>
  <c r="BU47"/>
  <c r="CD49"/>
  <c r="CX44"/>
  <c r="CD43"/>
  <c r="DC50"/>
  <c r="DB47"/>
  <c r="CT46"/>
  <c r="BV44"/>
  <c r="BY49"/>
  <c r="BN47"/>
  <c r="CY50"/>
  <c r="DA48"/>
  <c r="CG50"/>
  <c r="CS44"/>
  <c r="BA43"/>
  <c r="DE45"/>
  <c r="CK43"/>
  <c r="DC44"/>
  <c r="BL45"/>
  <c r="DG43"/>
  <c r="BN43"/>
  <c r="CL50"/>
  <c r="DG46"/>
  <c r="DD44"/>
  <c r="CE45"/>
  <c r="BS47"/>
  <c r="DA46"/>
  <c r="BG50"/>
  <c r="BX48"/>
  <c r="BY46"/>
  <c r="CL46"/>
  <c r="BL46"/>
  <c r="DD43"/>
  <c r="BX46"/>
  <c r="BF48"/>
  <c r="CQ43"/>
  <c r="CJ48"/>
  <c r="BD49"/>
  <c r="BF44"/>
  <c r="CB49"/>
  <c r="BN46"/>
  <c r="BS45"/>
  <c r="BB46"/>
  <c r="CC50"/>
  <c r="BE50"/>
  <c r="CL44"/>
  <c r="CX48"/>
  <c r="DB45"/>
  <c r="CF46"/>
  <c r="CG43"/>
  <c r="CV47"/>
  <c r="BV43"/>
  <c r="BE48"/>
  <c r="DC45"/>
  <c r="CS49"/>
  <c r="CT49"/>
  <c r="BF47"/>
  <c r="CX46"/>
  <c r="BU45"/>
  <c r="CX43"/>
  <c r="BU43"/>
  <c r="BR49"/>
  <c r="CC45"/>
  <c r="BN49"/>
  <c r="CX47"/>
  <c r="CV44"/>
  <c r="BE49"/>
  <c r="CR43"/>
  <c r="CS50"/>
  <c r="CD47"/>
  <c r="CN48"/>
  <c r="BR46"/>
  <c r="CF45"/>
  <c r="BS44"/>
  <c r="BP50"/>
  <c r="BX47"/>
  <c r="CW44"/>
  <c r="CQ50"/>
  <c r="CH50"/>
  <c r="CT44"/>
  <c r="BZ43"/>
  <c r="CX50"/>
  <c r="CT47"/>
  <c r="DG45"/>
  <c r="CC43"/>
  <c r="BC49"/>
  <c r="BC46"/>
  <c r="BC44"/>
  <c r="CO44"/>
  <c r="CU48"/>
  <c r="BT50"/>
  <c r="BM45"/>
  <c r="DD46"/>
  <c r="BP45"/>
  <c r="BB44"/>
  <c r="DH49"/>
  <c r="CZ50"/>
  <c r="BR50"/>
  <c r="CV50"/>
  <c r="BO50"/>
  <c r="BQ45"/>
  <c r="BV46"/>
  <c r="BU44"/>
  <c r="DE48"/>
  <c r="BT47"/>
  <c r="CN50"/>
  <c r="CY47"/>
  <c r="CL49"/>
  <c r="BX49"/>
  <c r="CT45"/>
  <c r="BL49"/>
  <c r="CA47"/>
  <c r="CA45"/>
  <c r="BL50"/>
  <c r="BP44"/>
  <c r="CK45"/>
  <c r="BM44"/>
  <c r="CE46"/>
  <c r="CO48"/>
  <c r="CW47"/>
  <c r="BF46"/>
  <c r="CG44"/>
  <c r="BI48"/>
  <c r="BX44"/>
  <c r="DB50"/>
  <c r="CY49"/>
  <c r="BP46"/>
  <c r="BV45"/>
  <c r="CK46"/>
  <c r="BN48"/>
  <c r="CF44"/>
  <c r="CF50"/>
  <c r="BW43"/>
  <c r="DA47"/>
  <c r="DE47"/>
  <c r="CL48"/>
  <c r="BK50"/>
  <c r="BC50"/>
  <c r="BT46"/>
  <c r="CD45"/>
  <c r="BD45"/>
  <c r="CR49"/>
  <c r="BO49"/>
  <c r="BT49"/>
  <c r="BI45"/>
  <c r="BC45"/>
  <c r="DD47"/>
  <c r="CE43"/>
  <c r="BS49"/>
  <c r="CM46"/>
  <c r="CP45"/>
  <c r="DH50"/>
  <c r="BQ50"/>
  <c r="BQ47"/>
  <c r="DC47"/>
  <c r="CN43"/>
  <c r="CU43"/>
  <c r="DC43"/>
  <c r="CB45"/>
  <c r="BE44"/>
  <c r="CG48"/>
  <c r="BN45"/>
  <c r="CR47"/>
  <c r="BQ49"/>
  <c r="CU50"/>
  <c r="CG46"/>
  <c r="BA49"/>
  <c r="BU46"/>
  <c r="BB50"/>
  <c r="CB47"/>
  <c r="CD48"/>
  <c r="CZ48"/>
  <c r="CR46"/>
  <c r="CG45"/>
  <c r="CG47"/>
  <c r="BA44"/>
  <c r="BY47"/>
  <c r="BH48"/>
  <c r="DH44"/>
  <c r="BR48"/>
  <c r="CV43"/>
  <c r="DB49"/>
  <c r="CW46"/>
  <c r="BS48"/>
  <c r="CI45"/>
  <c r="CN46"/>
  <c r="BT43"/>
  <c r="DC49"/>
  <c r="CS48"/>
  <c r="BI46"/>
  <c r="BR44"/>
  <c r="BT48"/>
  <c r="CA49"/>
  <c r="DE46"/>
  <c r="BI43"/>
  <c r="AA35"/>
  <c r="AG37"/>
  <c r="AM39"/>
  <c r="AS41"/>
  <c r="AV35"/>
  <c r="Y38"/>
  <c r="AH36"/>
  <c r="AN38"/>
  <c r="AT40"/>
  <c r="AZ42"/>
  <c r="Z37"/>
  <c r="AF39"/>
  <c r="AL41"/>
  <c r="AJ36"/>
  <c r="AV40"/>
  <c r="AT38"/>
  <c r="AH39"/>
  <c r="X37"/>
  <c r="AJ41"/>
  <c r="AO39"/>
  <c r="AX39"/>
  <c r="AO37"/>
  <c r="X42"/>
  <c r="AG38"/>
  <c r="AH41"/>
  <c r="AU37"/>
  <c r="AK35"/>
  <c r="AU38"/>
  <c r="AI38"/>
  <c r="AF36"/>
  <c r="Z39"/>
  <c r="AK41"/>
  <c r="Z41"/>
  <c r="AT42"/>
  <c r="AT36"/>
  <c r="Z40"/>
  <c r="AV42"/>
  <c r="AL37"/>
  <c r="AX36"/>
  <c r="AQ39"/>
  <c r="AJ42"/>
  <c r="AP37"/>
  <c r="AI40"/>
  <c r="AG35"/>
  <c r="AY41"/>
  <c r="W35"/>
  <c r="AX35"/>
  <c r="AM42"/>
  <c r="AL35"/>
  <c r="AL36"/>
  <c r="X35"/>
  <c r="AZ39"/>
  <c r="AB36"/>
  <c r="AD38"/>
  <c r="AH35"/>
  <c r="AU42"/>
  <c r="AQ42"/>
  <c r="AT37"/>
  <c r="X40"/>
  <c r="AN37"/>
  <c r="AE38"/>
  <c r="AR35"/>
  <c r="AS42"/>
  <c r="AJ40"/>
  <c r="AW40"/>
  <c r="AM35"/>
  <c r="AY39"/>
  <c r="AE36"/>
  <c r="AA40"/>
  <c r="Y35"/>
  <c r="AA41"/>
  <c r="Z42"/>
  <c r="AP35"/>
  <c r="AR41"/>
  <c r="AX42"/>
  <c r="AY35"/>
  <c r="AQ36"/>
  <c r="AO35"/>
  <c r="AP42"/>
  <c r="AZ41"/>
  <c r="Z36"/>
  <c r="AU36"/>
  <c r="AW35"/>
  <c r="AD35"/>
  <c r="AE42"/>
  <c r="AQ35"/>
  <c r="AC41"/>
  <c r="AE35"/>
  <c r="AG41"/>
  <c r="AS38"/>
  <c r="AP38"/>
  <c r="AF41"/>
  <c r="AI37"/>
  <c r="AU39"/>
  <c r="AC42"/>
  <c r="AT35"/>
  <c r="AH42"/>
  <c r="AK42"/>
  <c r="W42"/>
  <c r="AR39"/>
  <c r="Z35"/>
  <c r="AS37"/>
  <c r="AK38"/>
  <c r="Z38"/>
  <c r="AP39"/>
  <c r="AV36"/>
  <c r="AH40"/>
  <c r="AI41"/>
  <c r="W39"/>
  <c r="AM40"/>
  <c r="AK36"/>
  <c r="AW37"/>
  <c r="AP40"/>
  <c r="AF35"/>
  <c r="AO38"/>
  <c r="AK37"/>
  <c r="AD40"/>
  <c r="AJ35"/>
  <c r="AC38"/>
  <c r="AY40"/>
  <c r="AM37"/>
  <c r="W37"/>
  <c r="AW36"/>
  <c r="AA38"/>
  <c r="AC35"/>
  <c r="AR37"/>
  <c r="AR38"/>
  <c r="AA36"/>
  <c r="AQ40"/>
  <c r="AC39"/>
  <c r="AM41"/>
  <c r="AS36"/>
  <c r="Y39"/>
  <c r="Y37"/>
  <c r="AN39"/>
  <c r="AW39"/>
  <c r="AO40"/>
  <c r="AC37"/>
  <c r="AX37"/>
  <c r="AE37"/>
  <c r="AZ37"/>
  <c r="AS35"/>
  <c r="AP36"/>
  <c r="Y41"/>
  <c r="AH37"/>
  <c r="AU40"/>
  <c r="AR36"/>
  <c r="AL42"/>
  <c r="AG36"/>
  <c r="AF37"/>
  <c r="W38"/>
  <c r="AB37"/>
  <c r="AB38"/>
  <c r="AW38"/>
  <c r="AH38"/>
  <c r="AC40"/>
  <c r="AY37"/>
  <c r="AF38"/>
  <c r="X39"/>
  <c r="AX38"/>
  <c r="AS40"/>
  <c r="AL38"/>
  <c r="AJ38"/>
  <c r="AI36"/>
  <c r="X38"/>
  <c r="AZ35"/>
  <c r="Y42"/>
  <c r="AN36"/>
  <c r="AD39"/>
  <c r="AA42"/>
  <c r="AD37"/>
  <c r="AN40"/>
  <c r="AT39"/>
  <c r="AE39"/>
  <c r="AJ37"/>
  <c r="AI39"/>
  <c r="AF40"/>
  <c r="AE41"/>
  <c r="AB42"/>
  <c r="AP41"/>
  <c r="X36"/>
  <c r="AQ38"/>
  <c r="AK40"/>
  <c r="AE40"/>
  <c r="AC36"/>
  <c r="AL40"/>
  <c r="AQ41"/>
  <c r="Y36"/>
  <c r="AY36"/>
  <c r="AM36"/>
  <c r="AZ40"/>
  <c r="AI35"/>
  <c r="AD42"/>
  <c r="AN35"/>
  <c r="AO41"/>
  <c r="AM38"/>
  <c r="AG42"/>
  <c r="Y40"/>
  <c r="AT41"/>
  <c r="AR42"/>
  <c r="AN41"/>
  <c r="AZ36"/>
  <c r="AK39"/>
  <c r="AB40"/>
  <c r="AX41"/>
  <c r="AZ38"/>
  <c r="AA39"/>
  <c r="AG40"/>
  <c r="AB39"/>
  <c r="AY42"/>
  <c r="AG39"/>
  <c r="AY38"/>
  <c r="AF42"/>
  <c r="AW41"/>
  <c r="AS39"/>
  <c r="AU41"/>
  <c r="AW42"/>
  <c r="AO36"/>
  <c r="AR40"/>
  <c r="AV37"/>
  <c r="AJ39"/>
  <c r="AI42"/>
  <c r="AN42"/>
  <c r="X41"/>
  <c r="AL39"/>
  <c r="AD36"/>
  <c r="AU35"/>
  <c r="AV39"/>
  <c r="W36"/>
  <c r="AX40"/>
  <c r="AV41"/>
  <c r="AD41"/>
  <c r="AV38"/>
  <c r="AA37"/>
  <c r="AO42"/>
  <c r="AB41"/>
  <c r="W41"/>
  <c r="AB35"/>
  <c r="W40"/>
  <c r="AQ37"/>
  <c r="DB12"/>
  <c r="DH14"/>
  <c r="CK17"/>
  <c r="CV11"/>
  <c r="DB13"/>
  <c r="DH15"/>
  <c r="CH12"/>
  <c r="CI15"/>
  <c r="CF18"/>
  <c r="CH13"/>
  <c r="CI16"/>
  <c r="CW18"/>
  <c r="DB14"/>
  <c r="CL11"/>
  <c r="CX15"/>
  <c r="CZ12"/>
  <c r="CN13"/>
  <c r="BN11"/>
  <c r="BT13"/>
  <c r="BZ15"/>
  <c r="BC18"/>
  <c r="DG18"/>
  <c r="BU13"/>
  <c r="BS16"/>
  <c r="CS12"/>
  <c r="BS12"/>
  <c r="BQ15"/>
  <c r="BP18"/>
  <c r="CC13"/>
  <c r="CQ17"/>
  <c r="BY13"/>
  <c r="BX11"/>
  <c r="BU17"/>
  <c r="BY17"/>
  <c r="BR18"/>
  <c r="DA13"/>
  <c r="DB16"/>
  <c r="DD11"/>
  <c r="DA14"/>
  <c r="CX17"/>
  <c r="DD12"/>
  <c r="CM17"/>
  <c r="CZ13"/>
  <c r="CI18"/>
  <c r="CY17"/>
  <c r="CM18"/>
  <c r="BU12"/>
  <c r="CA14"/>
  <c r="BD17"/>
  <c r="CO11"/>
  <c r="BL12"/>
  <c r="BK15"/>
  <c r="BI18"/>
  <c r="BK11"/>
  <c r="BI14"/>
  <c r="BG17"/>
  <c r="BL11"/>
  <c r="BI17"/>
  <c r="BN17"/>
  <c r="DF11"/>
  <c r="BD15"/>
  <c r="BT12"/>
  <c r="BN13"/>
  <c r="CQ15"/>
  <c r="CT13"/>
  <c r="DE18"/>
  <c r="DB11"/>
  <c r="DC13"/>
  <c r="BV11"/>
  <c r="BE16"/>
  <c r="BD11"/>
  <c r="CD16"/>
  <c r="CD12"/>
  <c r="BZ18"/>
  <c r="BJ12"/>
  <c r="BP12"/>
  <c r="BA11"/>
  <c r="CJ14"/>
  <c r="CM12"/>
  <c r="DF17"/>
  <c r="DC17"/>
  <c r="CY18"/>
  <c r="CE12"/>
  <c r="BF15"/>
  <c r="CU13"/>
  <c r="BU15"/>
  <c r="BU11"/>
  <c r="BR17"/>
  <c r="CD17"/>
  <c r="CO16"/>
  <c r="BE14"/>
  <c r="CZ14"/>
  <c r="CO18"/>
  <c r="CW11"/>
  <c r="BR15"/>
  <c r="BH16"/>
  <c r="BE18"/>
  <c r="BC11"/>
  <c r="CA18"/>
  <c r="CZ16"/>
  <c r="BA12"/>
  <c r="BP16"/>
  <c r="DG11"/>
  <c r="DD15"/>
  <c r="CP15"/>
  <c r="BP13"/>
  <c r="BO13"/>
  <c r="BL15"/>
  <c r="BC13"/>
  <c r="BZ17"/>
  <c r="CK14"/>
  <c r="DE12"/>
  <c r="BI12"/>
  <c r="BX14"/>
  <c r="BT16"/>
  <c r="BH18"/>
  <c r="CP16"/>
  <c r="CV16"/>
  <c r="CA17"/>
  <c r="BL14"/>
  <c r="CL12"/>
  <c r="CR14"/>
  <c r="CX16"/>
  <c r="CF11"/>
  <c r="CL13"/>
  <c r="CR15"/>
  <c r="CQ11"/>
  <c r="CN14"/>
  <c r="CO17"/>
  <c r="CQ12"/>
  <c r="CN15"/>
  <c r="CG18"/>
  <c r="CY13"/>
  <c r="CH18"/>
  <c r="CU14"/>
  <c r="DF18"/>
  <c r="CH11"/>
  <c r="CE16"/>
  <c r="BD13"/>
  <c r="BJ15"/>
  <c r="BP17"/>
  <c r="CX14"/>
  <c r="CB12"/>
  <c r="CA15"/>
  <c r="BY18"/>
  <c r="CA11"/>
  <c r="BY14"/>
  <c r="BW17"/>
  <c r="BO12"/>
  <c r="BL18"/>
  <c r="CL15"/>
  <c r="CU18"/>
  <c r="BG16"/>
  <c r="BZ14"/>
  <c r="BT15"/>
  <c r="CG13"/>
  <c r="DG15"/>
  <c r="CJ11"/>
  <c r="CG14"/>
  <c r="DG16"/>
  <c r="DA11"/>
  <c r="CJ16"/>
  <c r="CW12"/>
  <c r="CF17"/>
  <c r="CS15"/>
  <c r="CG16"/>
  <c r="BE12"/>
  <c r="BK14"/>
  <c r="BQ16"/>
  <c r="BW18"/>
  <c r="BT11"/>
  <c r="BR14"/>
  <c r="BQ17"/>
  <c r="DH17"/>
  <c r="BQ13"/>
  <c r="BO16"/>
  <c r="CH14"/>
  <c r="BX15"/>
  <c r="BP14"/>
  <c r="BO17"/>
  <c r="BS13"/>
  <c r="CK15"/>
  <c r="CE13"/>
  <c r="CF14"/>
  <c r="DH11"/>
  <c r="DB17"/>
  <c r="CU17"/>
  <c r="CQ18"/>
  <c r="DC18"/>
  <c r="BB15"/>
  <c r="CR12"/>
  <c r="BP15"/>
  <c r="BP11"/>
  <c r="BM17"/>
  <c r="BS17"/>
  <c r="CI14"/>
  <c r="BM13"/>
  <c r="CX12"/>
  <c r="CV18"/>
  <c r="CY16"/>
  <c r="CW15"/>
  <c r="CS16"/>
  <c r="DG14"/>
  <c r="BC14"/>
  <c r="BO18"/>
  <c r="BH14"/>
  <c r="DB15"/>
  <c r="BD16"/>
  <c r="BC15"/>
  <c r="BB16"/>
  <c r="BX18"/>
  <c r="DC11"/>
  <c r="CZ15"/>
  <c r="CH15"/>
  <c r="BL13"/>
  <c r="BJ13"/>
  <c r="BG15"/>
  <c r="BK12"/>
  <c r="BE17"/>
  <c r="CP17"/>
  <c r="BS14"/>
  <c r="BZ16"/>
  <c r="CC11"/>
  <c r="DG12"/>
  <c r="DD18"/>
  <c r="BJ11"/>
  <c r="DG17"/>
  <c r="BN12"/>
  <c r="DH12"/>
  <c r="BC17"/>
  <c r="CN11"/>
  <c r="CR16"/>
  <c r="CW16"/>
  <c r="BY11"/>
  <c r="BV13"/>
  <c r="BH15"/>
  <c r="BH11"/>
  <c r="CJ13"/>
  <c r="BB12"/>
  <c r="CC15"/>
  <c r="DE13"/>
  <c r="CN18"/>
  <c r="DE14"/>
  <c r="CW13"/>
  <c r="CZ11"/>
  <c r="CT17"/>
  <c r="DH16"/>
  <c r="DD17"/>
  <c r="CZ17"/>
  <c r="BW14"/>
  <c r="BA16"/>
  <c r="BE15"/>
  <c r="BE11"/>
  <c r="BB17"/>
  <c r="CA16"/>
  <c r="BA13"/>
  <c r="CB11"/>
  <c r="CP12"/>
  <c r="CJ18"/>
  <c r="CM16"/>
  <c r="CG15"/>
  <c r="DF15"/>
  <c r="DD13"/>
  <c r="BX13"/>
  <c r="BG18"/>
  <c r="BZ13"/>
  <c r="CV13"/>
  <c r="BW15"/>
  <c r="BJ14"/>
  <c r="BQ14"/>
  <c r="BB18"/>
  <c r="CT12"/>
  <c r="CQ16"/>
  <c r="CK16"/>
  <c r="CB13"/>
  <c r="BB14"/>
  <c r="CB15"/>
  <c r="BI15"/>
  <c r="CM11"/>
  <c r="CJ15"/>
  <c r="CM14"/>
  <c r="CC12"/>
  <c r="BW12"/>
  <c r="BT14"/>
  <c r="CB18"/>
  <c r="CB14"/>
  <c r="CX18"/>
  <c r="DD16"/>
  <c r="BA17"/>
  <c r="CR11"/>
  <c r="CE15"/>
  <c r="DE17"/>
  <c r="DA12"/>
  <c r="CP11"/>
  <c r="BJ17"/>
  <c r="CF12"/>
  <c r="BU16"/>
  <c r="BF16"/>
  <c r="CN12"/>
  <c r="CT18"/>
  <c r="CI11"/>
  <c r="CU15"/>
  <c r="CI12"/>
  <c r="CU16"/>
  <c r="DC15"/>
  <c r="DF13"/>
  <c r="CS11"/>
  <c r="CO12"/>
  <c r="DF14"/>
  <c r="CD11"/>
  <c r="BM16"/>
  <c r="BO11"/>
  <c r="BK17"/>
  <c r="BK13"/>
  <c r="DE11"/>
  <c r="BW13"/>
  <c r="BI13"/>
  <c r="CR17"/>
  <c r="CV14"/>
  <c r="CU12"/>
  <c r="CK18"/>
  <c r="CP18"/>
  <c r="CG11"/>
  <c r="BB11"/>
  <c r="BN15"/>
  <c r="DA15"/>
  <c r="BC16"/>
  <c r="BC12"/>
  <c r="CC17"/>
  <c r="BV18"/>
  <c r="CE18"/>
  <c r="BS15"/>
  <c r="DF16"/>
  <c r="CI13"/>
  <c r="CL18"/>
  <c r="BH17"/>
  <c r="BN18"/>
  <c r="BW11"/>
  <c r="BO15"/>
  <c r="CY15"/>
  <c r="CK11"/>
  <c r="CP14"/>
  <c r="BI16"/>
  <c r="BF17"/>
  <c r="BA15"/>
  <c r="CA12"/>
  <c r="CW17"/>
  <c r="CK12"/>
  <c r="BA14"/>
  <c r="CB16"/>
  <c r="CV17"/>
  <c r="CC18"/>
  <c r="CS18"/>
  <c r="BV15"/>
  <c r="BJ18"/>
  <c r="CK13"/>
  <c r="CN17"/>
  <c r="BV17"/>
  <c r="CD13"/>
  <c r="BM12"/>
  <c r="CY11"/>
  <c r="CY12"/>
  <c r="CT16"/>
  <c r="CV12"/>
  <c r="CI17"/>
  <c r="CC16"/>
  <c r="BD18"/>
  <c r="CE17"/>
  <c r="BV14"/>
  <c r="CM15"/>
  <c r="DA18"/>
  <c r="CM13"/>
  <c r="CD15"/>
  <c r="BX16"/>
  <c r="BU18"/>
  <c r="BF12"/>
  <c r="CR18"/>
  <c r="CQ14"/>
  <c r="CY14"/>
  <c r="BM18"/>
  <c r="CQ13"/>
  <c r="BL17"/>
  <c r="BD12"/>
  <c r="DC12"/>
  <c r="BH12"/>
  <c r="CJ17"/>
  <c r="CT14"/>
  <c r="BR13"/>
  <c r="CF16"/>
  <c r="CE11"/>
  <c r="CO13"/>
  <c r="CO14"/>
  <c r="CZ18"/>
  <c r="DE15"/>
  <c r="CT15"/>
  <c r="BS18"/>
  <c r="DE16"/>
  <c r="BM15"/>
  <c r="BA18"/>
  <c r="CS17"/>
  <c r="DG13"/>
  <c r="CX11"/>
  <c r="BT17"/>
  <c r="CD18"/>
  <c r="BZ12"/>
  <c r="BR16"/>
  <c r="CF15"/>
  <c r="BY12"/>
  <c r="BN14"/>
  <c r="BF14"/>
  <c r="CG12"/>
  <c r="BI11"/>
  <c r="BB13"/>
  <c r="CL14"/>
  <c r="BG13"/>
  <c r="CC14"/>
  <c r="CJ12"/>
  <c r="BM11"/>
  <c r="BO14"/>
  <c r="CS14"/>
  <c r="CH17"/>
  <c r="CR13"/>
  <c r="BG12"/>
  <c r="BV16"/>
  <c r="CP13"/>
  <c r="BR11"/>
  <c r="BX12"/>
  <c r="BQ18"/>
  <c r="BK18"/>
  <c r="CG17"/>
  <c r="BT18"/>
  <c r="BF11"/>
  <c r="BG11"/>
  <c r="CL16"/>
  <c r="BY16"/>
  <c r="CW14"/>
  <c r="DF12"/>
  <c r="DA16"/>
  <c r="BM14"/>
  <c r="BW16"/>
  <c r="CV15"/>
  <c r="BH13"/>
  <c r="CD14"/>
  <c r="BL16"/>
  <c r="BR12"/>
  <c r="CX13"/>
  <c r="BF13"/>
  <c r="BX17"/>
  <c r="DD14"/>
  <c r="CL17"/>
  <c r="CA13"/>
  <c r="CH16"/>
  <c r="BQ12"/>
  <c r="BD14"/>
  <c r="BV12"/>
  <c r="CT11"/>
  <c r="CE14"/>
  <c r="BQ11"/>
  <c r="CO15"/>
  <c r="BU14"/>
  <c r="DB18"/>
  <c r="BY15"/>
  <c r="BK16"/>
  <c r="CB17"/>
  <c r="DH18"/>
  <c r="BG14"/>
  <c r="BE13"/>
  <c r="BZ11"/>
  <c r="CN16"/>
  <c r="BJ16"/>
  <c r="CF13"/>
  <c r="DC16"/>
  <c r="DC14"/>
  <c r="BF18"/>
  <c r="BN16"/>
  <c r="BS11"/>
  <c r="DA17"/>
  <c r="CU11"/>
  <c r="DH13"/>
  <c r="CS13"/>
  <c r="CJ29"/>
  <c r="CP31"/>
  <c r="CV33"/>
  <c r="DC27"/>
  <c r="CF30"/>
  <c r="CL32"/>
  <c r="CR34"/>
  <c r="CK30"/>
  <c r="CW34"/>
  <c r="CG31"/>
  <c r="CE32"/>
  <c r="BD29"/>
  <c r="BJ31"/>
  <c r="BP33"/>
  <c r="CY28"/>
  <c r="BT27"/>
  <c r="BR30"/>
  <c r="BQ33"/>
  <c r="CP30"/>
  <c r="BH28"/>
  <c r="BG31"/>
  <c r="BE34"/>
  <c r="CB27"/>
  <c r="BY33"/>
  <c r="CA32"/>
  <c r="BX34"/>
  <c r="BN29"/>
  <c r="BA29"/>
  <c r="BA33"/>
  <c r="BM34"/>
  <c r="DA28"/>
  <c r="DG30"/>
  <c r="CJ33"/>
  <c r="CQ27"/>
  <c r="CW29"/>
  <c r="DC31"/>
  <c r="CF34"/>
  <c r="CP29"/>
  <c r="DB33"/>
  <c r="CL30"/>
  <c r="CX34"/>
  <c r="BU28"/>
  <c r="CA30"/>
  <c r="BD33"/>
  <c r="CF27"/>
  <c r="BD27"/>
  <c r="BB30"/>
  <c r="CD32"/>
  <c r="CZ28"/>
  <c r="BU27"/>
  <c r="BT30"/>
  <c r="BR33"/>
  <c r="CE27"/>
  <c r="BV32"/>
  <c r="BU30"/>
  <c r="BR32"/>
  <c r="BK28"/>
  <c r="BH34"/>
  <c r="BI33"/>
  <c r="BG32"/>
  <c r="CU30"/>
  <c r="DG34"/>
  <c r="CQ31"/>
  <c r="CU28"/>
  <c r="CQ29"/>
  <c r="BI28"/>
  <c r="BU32"/>
  <c r="CK34"/>
  <c r="BN32"/>
  <c r="BE27"/>
  <c r="BB33"/>
  <c r="BS31"/>
  <c r="BL30"/>
  <c r="BE33"/>
  <c r="CD29"/>
  <c r="CY30"/>
  <c r="CI27"/>
  <c r="CU31"/>
  <c r="DC28"/>
  <c r="CY29"/>
  <c r="BM28"/>
  <c r="BY32"/>
  <c r="DA34"/>
  <c r="BS32"/>
  <c r="BK27"/>
  <c r="BG33"/>
  <c r="CC31"/>
  <c r="BD31"/>
  <c r="BO33"/>
  <c r="BV30"/>
  <c r="CU27"/>
  <c r="CX29"/>
  <c r="BY28"/>
  <c r="BI27"/>
  <c r="CA27"/>
  <c r="BC33"/>
  <c r="BR34"/>
  <c r="CQ34"/>
  <c r="BV27"/>
  <c r="CY33"/>
  <c r="BT31"/>
  <c r="DH30"/>
  <c r="BI32"/>
  <c r="BO32"/>
  <c r="BX27"/>
  <c r="CY27"/>
  <c r="DF29"/>
  <c r="CC28"/>
  <c r="BO27"/>
  <c r="BC28"/>
  <c r="BN33"/>
  <c r="CC34"/>
  <c r="CK32"/>
  <c r="CZ32"/>
  <c r="BT34"/>
  <c r="CN32"/>
  <c r="DB28"/>
  <c r="BC30"/>
  <c r="BQ29"/>
  <c r="BZ28"/>
  <c r="CW28"/>
  <c r="DC30"/>
  <c r="CF33"/>
  <c r="CM27"/>
  <c r="CS29"/>
  <c r="CY31"/>
  <c r="DE33"/>
  <c r="CH29"/>
  <c r="CT33"/>
  <c r="DG29"/>
  <c r="CP34"/>
  <c r="BQ28"/>
  <c r="BW30"/>
  <c r="CC32"/>
  <c r="BA32"/>
  <c r="CE30"/>
  <c r="BZ29"/>
  <c r="BX32"/>
  <c r="CJ28"/>
  <c r="BP27"/>
  <c r="BN30"/>
  <c r="BM33"/>
  <c r="CS34"/>
  <c r="BK32"/>
  <c r="CC29"/>
  <c r="BY31"/>
  <c r="CC27"/>
  <c r="BZ33"/>
  <c r="BP32"/>
  <c r="BO31"/>
  <c r="CK28"/>
  <c r="CQ30"/>
  <c r="CW32"/>
  <c r="DC34"/>
  <c r="CG29"/>
  <c r="CM31"/>
  <c r="CS33"/>
  <c r="CM28"/>
  <c r="CY32"/>
  <c r="CI29"/>
  <c r="CU33"/>
  <c r="BE28"/>
  <c r="BK30"/>
  <c r="BQ32"/>
  <c r="BW34"/>
  <c r="CX33"/>
  <c r="BJ29"/>
  <c r="BH32"/>
  <c r="BA30"/>
  <c r="CE31"/>
  <c r="CA29"/>
  <c r="BZ32"/>
  <c r="CJ31"/>
  <c r="BH31"/>
  <c r="BW27"/>
  <c r="BS29"/>
  <c r="CE29"/>
  <c r="BW32"/>
  <c r="BJ30"/>
  <c r="BI29"/>
  <c r="CR29"/>
  <c r="DD33"/>
  <c r="CN30"/>
  <c r="CZ34"/>
  <c r="CK27"/>
  <c r="BF27"/>
  <c r="BR31"/>
  <c r="DB29"/>
  <c r="CC30"/>
  <c r="CS31"/>
  <c r="BQ31"/>
  <c r="BT28"/>
  <c r="BV34"/>
  <c r="BF30"/>
  <c r="CU29"/>
  <c r="CV29"/>
  <c r="DH33"/>
  <c r="CR30"/>
  <c r="DD34"/>
  <c r="CS27"/>
  <c r="BJ27"/>
  <c r="BV31"/>
  <c r="CO30"/>
  <c r="BE31"/>
  <c r="CF32"/>
  <c r="BW31"/>
  <c r="BB29"/>
  <c r="CR28"/>
  <c r="BQ30"/>
  <c r="DA31"/>
  <c r="CN33"/>
  <c r="CJ34"/>
  <c r="DF34"/>
  <c r="CV27"/>
  <c r="CM29"/>
  <c r="BG27"/>
  <c r="BV28"/>
  <c r="DH29"/>
  <c r="CN28"/>
  <c r="BU31"/>
  <c r="BM27"/>
  <c r="CU34"/>
  <c r="BZ27"/>
  <c r="CL34"/>
  <c r="BB32"/>
  <c r="CR33"/>
  <c r="CN34"/>
  <c r="CE28"/>
  <c r="CI28"/>
  <c r="DC29"/>
  <c r="BQ27"/>
  <c r="BC29"/>
  <c r="DB27"/>
  <c r="DD31"/>
  <c r="BW28"/>
  <c r="CT29"/>
  <c r="CO32"/>
  <c r="DH32"/>
  <c r="BY34"/>
  <c r="CQ33"/>
  <c r="CM30"/>
  <c r="CY34"/>
  <c r="CI31"/>
  <c r="DH27"/>
  <c r="DD28"/>
  <c r="CD27"/>
  <c r="BM32"/>
  <c r="CH33"/>
  <c r="BC32"/>
  <c r="DB34"/>
  <c r="BT32"/>
  <c r="BZ30"/>
  <c r="CA28"/>
  <c r="BL32"/>
  <c r="BP28"/>
  <c r="DD29"/>
  <c r="CT27"/>
  <c r="DF31"/>
  <c r="CP28"/>
  <c r="DB32"/>
  <c r="CN31"/>
  <c r="CJ32"/>
  <c r="BT29"/>
  <c r="BC34"/>
  <c r="BL28"/>
  <c r="BI34"/>
  <c r="CD28"/>
  <c r="BZ34"/>
  <c r="BA27"/>
  <c r="CH30"/>
  <c r="CE33"/>
  <c r="CH27"/>
  <c r="CT31"/>
  <c r="DG27"/>
  <c r="CP32"/>
  <c r="CS30"/>
  <c r="CO31"/>
  <c r="BH29"/>
  <c r="BT33"/>
  <c r="BY27"/>
  <c r="BV33"/>
  <c r="BN28"/>
  <c r="BJ34"/>
  <c r="BF34"/>
  <c r="BA34"/>
  <c r="CQ28"/>
  <c r="CL27"/>
  <c r="CH28"/>
  <c r="DA30"/>
  <c r="BL29"/>
  <c r="BB28"/>
  <c r="BS28"/>
  <c r="BQ34"/>
  <c r="CW30"/>
  <c r="DB31"/>
  <c r="CX32"/>
  <c r="DE31"/>
  <c r="CB33"/>
  <c r="BD34"/>
  <c r="BU34"/>
  <c r="DH28"/>
  <c r="DE28"/>
  <c r="CG34"/>
  <c r="BH30"/>
  <c r="BM31"/>
  <c r="DD30"/>
  <c r="BJ32"/>
  <c r="CZ27"/>
  <c r="BP30"/>
  <c r="DE29"/>
  <c r="BF31"/>
  <c r="CD30"/>
  <c r="BL34"/>
  <c r="CB29"/>
  <c r="BD28"/>
  <c r="BO34"/>
  <c r="CG28"/>
  <c r="DF28"/>
  <c r="CQ32"/>
  <c r="BG30"/>
  <c r="BE29"/>
  <c r="BV29"/>
  <c r="DF33"/>
  <c r="BR29"/>
  <c r="CG32"/>
  <c r="CJ30"/>
  <c r="CJ27"/>
  <c r="CR32"/>
  <c r="BN31"/>
  <c r="CR31"/>
  <c r="BN34"/>
  <c r="BL31"/>
  <c r="BW29"/>
  <c r="CK31"/>
  <c r="CO27"/>
  <c r="DA32"/>
  <c r="DG32"/>
  <c r="BX33"/>
  <c r="CG27"/>
  <c r="BO28"/>
  <c r="CP27"/>
  <c r="CO29"/>
  <c r="CH34"/>
  <c r="BG28"/>
  <c r="BI30"/>
  <c r="BS27"/>
  <c r="DA29"/>
  <c r="BH33"/>
  <c r="BJ33"/>
  <c r="BE32"/>
  <c r="CI30"/>
  <c r="BF28"/>
  <c r="CO34"/>
  <c r="BK33"/>
  <c r="BU33"/>
  <c r="BK29"/>
  <c r="CI32"/>
  <c r="CZ29"/>
  <c r="CV30"/>
  <c r="DA27"/>
  <c r="BZ31"/>
  <c r="BK31"/>
  <c r="CB31"/>
  <c r="CX30"/>
  <c r="DG33"/>
  <c r="CZ33"/>
  <c r="CZ30"/>
  <c r="CV31"/>
  <c r="BB27"/>
  <c r="CD31"/>
  <c r="BR28"/>
  <c r="DF30"/>
  <c r="BD32"/>
  <c r="CN27"/>
  <c r="BY29"/>
  <c r="CE34"/>
  <c r="CK29"/>
  <c r="CW31"/>
  <c r="CA34"/>
  <c r="BD30"/>
  <c r="DE27"/>
  <c r="CS28"/>
  <c r="DA33"/>
  <c r="BP29"/>
  <c r="BU29"/>
  <c r="CP33"/>
  <c r="DC32"/>
  <c r="DG31"/>
  <c r="BF33"/>
  <c r="CD33"/>
  <c r="DH31"/>
  <c r="CV28"/>
  <c r="CF29"/>
  <c r="DB30"/>
  <c r="CC33"/>
  <c r="CX28"/>
  <c r="DD27"/>
  <c r="CB28"/>
  <c r="CO33"/>
  <c r="BS34"/>
  <c r="CG30"/>
  <c r="CX27"/>
  <c r="DF32"/>
  <c r="BR27"/>
  <c r="BX30"/>
  <c r="BA31"/>
  <c r="BI31"/>
  <c r="CT32"/>
  <c r="BO29"/>
  <c r="BH27"/>
  <c r="CF31"/>
  <c r="CW27"/>
  <c r="BX31"/>
  <c r="BY30"/>
  <c r="BE30"/>
  <c r="CL31"/>
  <c r="BF32"/>
  <c r="DF27"/>
  <c r="CM33"/>
  <c r="CT34"/>
  <c r="DE34"/>
  <c r="CI33"/>
  <c r="CO28"/>
  <c r="BP34"/>
  <c r="BS30"/>
  <c r="CT30"/>
  <c r="CU32"/>
  <c r="CG33"/>
  <c r="DH34"/>
  <c r="DE30"/>
  <c r="BM29"/>
  <c r="CN29"/>
  <c r="CV34"/>
  <c r="BX29"/>
  <c r="BP31"/>
  <c r="BJ28"/>
  <c r="BL27"/>
  <c r="CW33"/>
  <c r="CA33"/>
  <c r="BC31"/>
  <c r="CL33"/>
  <c r="BX28"/>
  <c r="CH31"/>
  <c r="BW33"/>
  <c r="BC27"/>
  <c r="CH32"/>
  <c r="BB34"/>
  <c r="CK33"/>
  <c r="CS32"/>
  <c r="CD34"/>
  <c r="CM34"/>
  <c r="BG34"/>
  <c r="BS33"/>
  <c r="DC33"/>
  <c r="DE32"/>
  <c r="CB34"/>
  <c r="CB32"/>
  <c r="BL33"/>
  <c r="DG28"/>
  <c r="CI34"/>
  <c r="CT28"/>
  <c r="DD32"/>
  <c r="CL28"/>
  <c r="CR27"/>
  <c r="CZ31"/>
  <c r="BN27"/>
  <c r="CX31"/>
  <c r="CA31"/>
  <c r="CB30"/>
  <c r="BF29"/>
  <c r="CM32"/>
  <c r="BB31"/>
  <c r="BK34"/>
  <c r="CF28"/>
  <c r="BA28"/>
  <c r="CV32"/>
  <c r="CL29"/>
  <c r="BO30"/>
  <c r="BG29"/>
  <c r="BM30"/>
  <c r="BW3" l="1"/>
  <c r="CL7"/>
  <c r="BS3"/>
  <c r="CB4"/>
  <c r="CV9"/>
  <c r="CF7"/>
  <c r="DG6"/>
  <c r="CR5"/>
  <c r="CY4"/>
  <c r="CR3"/>
  <c r="BT9"/>
  <c r="CH3"/>
  <c r="CQ10"/>
  <c r="CL3"/>
  <c r="CI10"/>
  <c r="BK4"/>
  <c r="CE5"/>
  <c r="BO5"/>
  <c r="CT6"/>
  <c r="BV8"/>
  <c r="CW9"/>
  <c r="BB3"/>
  <c r="BT3"/>
  <c r="CI5"/>
  <c r="BO10"/>
  <c r="BE3"/>
  <c r="BV7"/>
  <c r="BO6"/>
  <c r="BV4"/>
  <c r="CG6"/>
  <c r="BC10"/>
  <c r="DG9"/>
  <c r="CA10"/>
  <c r="CK9"/>
  <c r="CB7"/>
  <c r="BJ4"/>
  <c r="BR9"/>
  <c r="BK8"/>
  <c r="BC3"/>
  <c r="CA4"/>
  <c r="BD4"/>
  <c r="BF9"/>
  <c r="BT8"/>
  <c r="BX3"/>
  <c r="CF4"/>
  <c r="CW8"/>
  <c r="CY7"/>
  <c r="CS4"/>
  <c r="CY3"/>
  <c r="BF4"/>
  <c r="BK7"/>
  <c r="CZ7"/>
  <c r="CK4"/>
  <c r="BF10"/>
  <c r="CX7"/>
  <c r="BB10"/>
  <c r="BC8"/>
  <c r="DA5"/>
  <c r="DH10"/>
  <c r="CI4"/>
  <c r="CN4"/>
  <c r="AR21"/>
  <c r="AP22"/>
  <c r="AE25"/>
  <c r="AP21"/>
  <c r="AA24"/>
  <c r="X23"/>
  <c r="AM20"/>
  <c r="AI20"/>
  <c r="AI19"/>
  <c r="AQ26"/>
  <c r="AI22"/>
  <c r="AC24"/>
  <c r="W26"/>
  <c r="AI23"/>
  <c r="AT22"/>
  <c r="AP20"/>
  <c r="AK24"/>
  <c r="AJ26"/>
  <c r="AH24"/>
  <c r="AG20"/>
  <c r="AI24"/>
  <c r="Y22"/>
  <c r="AW23"/>
  <c r="AR20"/>
  <c r="AG25"/>
  <c r="AZ22"/>
  <c r="AS26"/>
  <c r="AU21"/>
  <c r="AB26"/>
  <c r="AP23"/>
  <c r="AB21"/>
  <c r="AQ22"/>
  <c r="AK23"/>
  <c r="AQ24"/>
  <c r="AA20"/>
  <c r="AK21"/>
  <c r="AA19"/>
  <c r="Z23"/>
  <c r="AH26"/>
  <c r="AM26"/>
  <c r="BN3"/>
  <c r="CW5"/>
  <c r="BB8"/>
  <c r="CK3"/>
  <c r="BW4"/>
  <c r="DD8"/>
  <c r="BW10"/>
  <c r="CH4"/>
  <c r="BW9"/>
  <c r="BX4"/>
  <c r="CK8"/>
  <c r="CH5"/>
  <c r="BH3"/>
  <c r="CZ10"/>
  <c r="BZ4"/>
  <c r="BS6"/>
  <c r="BB6"/>
  <c r="DF6"/>
  <c r="BJ9"/>
  <c r="BP3"/>
  <c r="CX10"/>
  <c r="BD9"/>
  <c r="DB7"/>
  <c r="DD10"/>
  <c r="BI10"/>
  <c r="CS6"/>
  <c r="CS3"/>
  <c r="CO6"/>
  <c r="BN4"/>
  <c r="BA10"/>
  <c r="CO7"/>
  <c r="BP7"/>
  <c r="CW3"/>
  <c r="CN6"/>
  <c r="CC4"/>
  <c r="CF9"/>
  <c r="BD10"/>
  <c r="BD5"/>
  <c r="BS7"/>
  <c r="BT7"/>
  <c r="CI8"/>
  <c r="CB6"/>
  <c r="BB5"/>
  <c r="CB5"/>
  <c r="CS9"/>
  <c r="CD7"/>
  <c r="CH7"/>
  <c r="AW25"/>
  <c r="AH21"/>
  <c r="BV9"/>
  <c r="CP4"/>
  <c r="AV24"/>
  <c r="BU4"/>
  <c r="AN23"/>
  <c r="AF23"/>
  <c r="BV6"/>
  <c r="CO9"/>
  <c r="BT6"/>
  <c r="DA3"/>
  <c r="CI7"/>
  <c r="BH9"/>
  <c r="BU10"/>
  <c r="CH6"/>
  <c r="BJ5"/>
  <c r="CG3"/>
  <c r="CM9"/>
  <c r="BX7"/>
  <c r="BS10"/>
  <c r="CL9"/>
  <c r="BT5"/>
  <c r="BN8"/>
  <c r="DC8"/>
  <c r="CG4"/>
  <c r="CM4"/>
  <c r="BM3"/>
  <c r="CO4"/>
  <c r="CX8"/>
  <c r="CU5"/>
  <c r="BS8"/>
  <c r="BO8"/>
  <c r="CA5"/>
  <c r="BW7"/>
  <c r="CP3"/>
  <c r="BU9"/>
  <c r="DB9"/>
  <c r="CG7"/>
  <c r="BE10"/>
  <c r="BJ3"/>
  <c r="CO8"/>
  <c r="DD5"/>
  <c r="DD3"/>
  <c r="BZ7"/>
  <c r="DH4"/>
  <c r="DC9"/>
  <c r="CB10"/>
  <c r="CJ3"/>
  <c r="BH8"/>
  <c r="BB7"/>
  <c r="CK10"/>
  <c r="DG8"/>
  <c r="CE3"/>
  <c r="CO5"/>
  <c r="CF5"/>
  <c r="CC6"/>
  <c r="AZ23"/>
  <c r="AR26"/>
  <c r="AP24"/>
  <c r="CK5"/>
  <c r="CZ9"/>
  <c r="BZ9"/>
  <c r="CZ6"/>
  <c r="DH9"/>
  <c r="DG7"/>
  <c r="CD9"/>
  <c r="BE7"/>
  <c r="BQ3"/>
  <c r="DB6"/>
  <c r="BA5"/>
  <c r="BY9"/>
  <c r="AH20"/>
  <c r="BJ8"/>
  <c r="BE9"/>
  <c r="CV4"/>
  <c r="CH8"/>
  <c r="CM10"/>
  <c r="BY5"/>
  <c r="AL22"/>
  <c r="AY22"/>
  <c r="AF20"/>
  <c r="DF5"/>
  <c r="DB8"/>
  <c r="CA9"/>
  <c r="CR7"/>
  <c r="CA6"/>
  <c r="CY8"/>
  <c r="CM5"/>
  <c r="BK5"/>
  <c r="BO3"/>
  <c r="BC5"/>
  <c r="CQ4"/>
  <c r="CX3"/>
  <c r="DE6"/>
  <c r="AX23"/>
  <c r="AJ25"/>
  <c r="AN19"/>
  <c r="AE20"/>
  <c r="AE19"/>
  <c r="AE22"/>
  <c r="AA22"/>
  <c r="AQ21"/>
  <c r="AF21"/>
  <c r="AF25"/>
  <c r="Z25"/>
  <c r="AO26"/>
  <c r="AV21"/>
  <c r="AJ19"/>
  <c r="AH23"/>
  <c r="AF24"/>
  <c r="AW26"/>
  <c r="AN22"/>
  <c r="AZ21"/>
  <c r="AU20"/>
  <c r="AO20"/>
  <c r="AC23"/>
  <c r="AM24"/>
  <c r="AQ23"/>
  <c r="AG21"/>
  <c r="AV22"/>
  <c r="AI26"/>
  <c r="AU25"/>
  <c r="AB23"/>
  <c r="AV26"/>
  <c r="AS23"/>
  <c r="AT21"/>
  <c r="AH25"/>
  <c r="AX19"/>
  <c r="AD21"/>
  <c r="AQ19"/>
  <c r="AS20"/>
  <c r="AS19"/>
  <c r="AD23"/>
  <c r="AO25"/>
  <c r="AX26"/>
  <c r="AZ24"/>
  <c r="AQ25"/>
  <c r="CM8"/>
  <c r="BH5"/>
  <c r="CL4"/>
  <c r="CV10"/>
  <c r="DB3"/>
  <c r="DA10"/>
  <c r="BF6"/>
  <c r="BJ6"/>
  <c r="BY8"/>
  <c r="BQ8"/>
  <c r="CU3"/>
  <c r="BP5"/>
  <c r="CZ8"/>
  <c r="BX10"/>
  <c r="BR4"/>
  <c r="CP8"/>
  <c r="CC3"/>
  <c r="CV7"/>
  <c r="BT10"/>
  <c r="BX5"/>
  <c r="BN9"/>
  <c r="CN9"/>
  <c r="DE10"/>
  <c r="CE7"/>
  <c r="BN6"/>
  <c r="CT3"/>
  <c r="BO4"/>
  <c r="DC7"/>
  <c r="DA7"/>
  <c r="BE4"/>
  <c r="CC10"/>
  <c r="DH7"/>
  <c r="CP9"/>
  <c r="BE8"/>
  <c r="BL6"/>
  <c r="DG3"/>
  <c r="BF8"/>
  <c r="CP5"/>
  <c r="CL10"/>
  <c r="CR4"/>
  <c r="BX9"/>
  <c r="BN7"/>
  <c r="DH5"/>
  <c r="CX9"/>
  <c r="BZ6"/>
  <c r="CS10"/>
  <c r="CQ7"/>
  <c r="Y20"/>
  <c r="AD22"/>
  <c r="CM7"/>
  <c r="DF4"/>
  <c r="CO3"/>
  <c r="CF3"/>
  <c r="AZ19"/>
  <c r="BC7"/>
  <c r="CR8"/>
  <c r="BH7"/>
  <c r="CD3"/>
  <c r="CG10"/>
  <c r="DE5"/>
  <c r="BA7"/>
  <c r="CQ6"/>
  <c r="BM9"/>
  <c r="CD5"/>
  <c r="CW10"/>
  <c r="CZ5"/>
  <c r="CE10"/>
  <c r="BA3"/>
  <c r="BB4"/>
  <c r="CQ5"/>
  <c r="CC7"/>
  <c r="CG9"/>
  <c r="BY7"/>
  <c r="DD9"/>
  <c r="DB5"/>
  <c r="CU4"/>
  <c r="BG10"/>
  <c r="CI3"/>
  <c r="DE3"/>
  <c r="CQ9"/>
  <c r="CT5"/>
  <c r="BP9"/>
  <c r="BQ7"/>
  <c r="CA3"/>
  <c r="BD6"/>
  <c r="BN10"/>
  <c r="CD8"/>
  <c r="BR3"/>
  <c r="BE5"/>
  <c r="CL6"/>
  <c r="CJ10"/>
  <c r="BO7"/>
  <c r="BL3"/>
  <c r="BL5"/>
  <c r="CD6"/>
  <c r="DA6"/>
  <c r="BR6"/>
  <c r="DD4"/>
  <c r="BB9"/>
  <c r="BK6"/>
  <c r="BW6"/>
  <c r="BF3"/>
  <c r="CK6"/>
  <c r="BZ5"/>
  <c r="BA4"/>
  <c r="CU10"/>
  <c r="DC4"/>
  <c r="CJ6"/>
  <c r="CT8"/>
  <c r="CD10"/>
  <c r="CQ3"/>
  <c r="BM5"/>
  <c r="BZ3"/>
  <c r="BI4"/>
  <c r="BV5"/>
  <c r="BL9"/>
  <c r="CB9"/>
  <c r="BU6"/>
  <c r="CB8"/>
  <c r="BM4"/>
  <c r="CX5"/>
  <c r="BK3"/>
  <c r="BY10"/>
  <c r="DB10"/>
  <c r="BK10"/>
  <c r="BL8"/>
  <c r="BY3"/>
  <c r="CJ7"/>
  <c r="CM3"/>
  <c r="BS4"/>
  <c r="CW6"/>
  <c r="CY6"/>
  <c r="BS5"/>
  <c r="BM6"/>
  <c r="BC6"/>
  <c r="CN7"/>
  <c r="BL4"/>
  <c r="CY10"/>
  <c r="CJ4"/>
  <c r="CG5"/>
  <c r="DA9"/>
  <c r="BE6"/>
  <c r="BQ5"/>
  <c r="BX8"/>
  <c r="BV10"/>
  <c r="CS8"/>
  <c r="CZ4"/>
  <c r="CR6"/>
  <c r="BI3"/>
  <c r="CT7"/>
  <c r="CN10"/>
  <c r="BH4"/>
  <c r="CB3"/>
  <c r="CS7"/>
  <c r="CP6"/>
  <c r="CV6"/>
  <c r="BD7"/>
  <c r="CM6"/>
  <c r="BH6"/>
  <c r="BG7"/>
  <c r="CU7"/>
  <c r="DD7"/>
  <c r="DF9"/>
  <c r="DD6"/>
  <c r="CT9"/>
  <c r="CL8"/>
  <c r="DC10"/>
  <c r="CW7"/>
  <c r="CX4"/>
  <c r="CX6"/>
  <c r="BL10"/>
  <c r="BT4"/>
  <c r="CR10"/>
  <c r="DE4"/>
  <c r="CG8"/>
  <c r="BG5"/>
  <c r="BM8"/>
  <c r="X19"/>
  <c r="AL19"/>
  <c r="AS24"/>
  <c r="AM23"/>
  <c r="AG24"/>
  <c r="AP19"/>
  <c r="AS25"/>
  <c r="AJ21"/>
  <c r="AY19"/>
  <c r="AX22"/>
  <c r="AW24"/>
  <c r="X26"/>
  <c r="AP25"/>
  <c r="AT24"/>
  <c r="AL25"/>
  <c r="AR22"/>
  <c r="FU234"/>
  <c r="FV234" s="1"/>
  <c r="FV194"/>
  <c r="FU237"/>
  <c r="FV237" s="1"/>
  <c r="FV197"/>
  <c r="FT136"/>
  <c r="FV96"/>
  <c r="FU235"/>
  <c r="FV235" s="1"/>
  <c r="FV195"/>
  <c r="FT175"/>
  <c r="FV135"/>
  <c r="FU239"/>
  <c r="FV239" s="1"/>
  <c r="FV199"/>
  <c r="FU238"/>
  <c r="FV238" s="1"/>
  <c r="FV198"/>
  <c r="FT214"/>
  <c r="FV214" s="1"/>
  <c r="FV174"/>
  <c r="FT97"/>
  <c r="FV57"/>
  <c r="FU241"/>
  <c r="FV241" s="1"/>
  <c r="FV201"/>
  <c r="FT137" l="1"/>
  <c r="FV97"/>
  <c r="FT215"/>
  <c r="FV215" s="1"/>
  <c r="FV175"/>
  <c r="FT176"/>
  <c r="FV136"/>
  <c r="FT216" l="1"/>
  <c r="FV216" s="1"/>
  <c r="FV176"/>
  <c r="FT177"/>
  <c r="FV137"/>
  <c r="FT217" l="1"/>
  <c r="FV217" s="1"/>
  <c r="FV177"/>
  <c r="F35" i="22"/>
  <c r="F36"/>
  <c r="F60"/>
  <c r="F43"/>
  <c r="F33"/>
  <c r="F38"/>
  <c r="F4"/>
  <c r="F46"/>
  <c r="F61"/>
  <c r="F7"/>
  <c r="F47"/>
  <c r="F16"/>
  <c r="F27"/>
  <c r="F12"/>
  <c r="F52"/>
  <c r="F51"/>
  <c r="F49"/>
  <c r="F54"/>
  <c r="F6"/>
  <c r="F48"/>
  <c r="F34"/>
  <c r="F15"/>
  <c r="F37"/>
  <c r="F42"/>
  <c r="F55"/>
  <c r="F57"/>
  <c r="F45"/>
  <c r="F8"/>
  <c r="F5"/>
  <c r="F59"/>
  <c r="F3"/>
  <c r="F2"/>
  <c r="F41"/>
  <c r="F28"/>
  <c r="F40"/>
  <c r="F24"/>
  <c r="F53"/>
  <c r="F58"/>
  <c r="F19"/>
  <c r="F30"/>
  <c r="F18"/>
  <c r="F31"/>
  <c r="F23"/>
  <c r="F20"/>
  <c r="F17"/>
  <c r="F22"/>
  <c r="F39"/>
  <c r="F14"/>
  <c r="F29"/>
  <c r="F56"/>
  <c r="F32"/>
  <c r="F10"/>
  <c r="F44"/>
  <c r="F9"/>
  <c r="F11"/>
  <c r="F50"/>
  <c r="F21"/>
  <c r="F26"/>
  <c r="F25"/>
  <c r="F13"/>
</calcChain>
</file>

<file path=xl/sharedStrings.xml><?xml version="1.0" encoding="utf-8"?>
<sst xmlns="http://schemas.openxmlformats.org/spreadsheetml/2006/main" count="1324" uniqueCount="581">
  <si>
    <t>公式算法名</t>
    <phoneticPr fontId="1" type="noConversion"/>
  </si>
  <si>
    <t>公式</t>
    <phoneticPr fontId="1" type="noConversion"/>
  </si>
  <si>
    <t>备注</t>
    <phoneticPr fontId="1" type="noConversion"/>
  </si>
  <si>
    <t>防御值换算百分比减免</t>
    <phoneticPr fontId="1" type="noConversion"/>
  </si>
  <si>
    <t>百分比减免换算防御值</t>
    <phoneticPr fontId="1" type="noConversion"/>
  </si>
  <si>
    <t>百分比减免计算公式</t>
    <phoneticPr fontId="1" type="noConversion"/>
  </si>
  <si>
    <t>属性</t>
    <phoneticPr fontId="1" type="noConversion"/>
  </si>
  <si>
    <t>说明</t>
    <phoneticPr fontId="1" type="noConversion"/>
  </si>
  <si>
    <t>名称</t>
  </si>
  <si>
    <t>角色的名字</t>
  </si>
  <si>
    <t>称号</t>
  </si>
  <si>
    <t>角色的称号，参考LOL（如：流浪法师），让西方名的角色更容易记忆。</t>
  </si>
  <si>
    <t>HP</t>
  </si>
  <si>
    <t>生命点数，当生命点数归0时，角色将死亡。如果主角死亡则战斗失败。考虑给个倒计时，在归0前可以付费复活。</t>
    <phoneticPr fontId="1" type="noConversion"/>
  </si>
  <si>
    <t>MP</t>
  </si>
  <si>
    <t>魔力点数，施放主角技能时消耗的点数</t>
  </si>
  <si>
    <t>SP</t>
  </si>
  <si>
    <t>必杀点数，施放主角和伙伴的必杀技，200点为1格能量。初始上限600，满值1800。主要通过冒险者等级提升上限。</t>
    <phoneticPr fontId="1" type="noConversion"/>
  </si>
  <si>
    <t>HP恢复</t>
  </si>
  <si>
    <t>非常稀有的属性。每5秒恢复一次，初始为0。主要通过时装获得</t>
  </si>
  <si>
    <t>MP恢复</t>
  </si>
  <si>
    <t>非常稀有的属性。每5秒恢复一次，初始很低。主要通过时装获得</t>
  </si>
  <si>
    <t>SP恢复</t>
  </si>
  <si>
    <t>极其稀有的属性。每5秒恢复一次，初始为0。主要通过高级时装或高级伙伴获得</t>
  </si>
  <si>
    <t>SP初始点</t>
  </si>
  <si>
    <t>极其稀有的属性。进入战斗后的初始必杀点数。主要通过伙伴的觉醒技获得。</t>
  </si>
  <si>
    <t>物理攻击</t>
  </si>
  <si>
    <t>攻击或使用技能时，造成的伤害。或修正技能效果</t>
  </si>
  <si>
    <t>魔法攻击</t>
  </si>
  <si>
    <t>物理防御值</t>
    <phoneticPr fontId="1" type="noConversion"/>
  </si>
  <si>
    <t>魔法防御值</t>
    <phoneticPr fontId="1" type="noConversion"/>
  </si>
  <si>
    <t>物理固定减免</t>
    <phoneticPr fontId="1" type="noConversion"/>
  </si>
  <si>
    <t>固定值降低受到的物理伤害。</t>
    <phoneticPr fontId="1" type="noConversion"/>
  </si>
  <si>
    <t>魔法固定减免</t>
    <phoneticPr fontId="1" type="noConversion"/>
  </si>
  <si>
    <t>固定值降低受到的魔法伤害。</t>
    <phoneticPr fontId="1" type="noConversion"/>
  </si>
  <si>
    <t>技能冷却</t>
  </si>
  <si>
    <t>决定普通攻击以外的技能的冷却时间，百分比影响，有上限值，最高50%</t>
    <phoneticPr fontId="1" type="noConversion"/>
  </si>
  <si>
    <t>移动速度</t>
  </si>
  <si>
    <t>决定角色的移动速度</t>
  </si>
  <si>
    <t>跳跃高度</t>
  </si>
  <si>
    <t>决定角色的跳跃高度</t>
  </si>
  <si>
    <t>真实伤害</t>
    <phoneticPr fontId="1" type="noConversion"/>
  </si>
  <si>
    <t>攻击时额外造成的伤害</t>
    <phoneticPr fontId="1" type="noConversion"/>
  </si>
  <si>
    <t>真实防御</t>
    <phoneticPr fontId="1" type="noConversion"/>
  </si>
  <si>
    <t>减少真实伤害</t>
    <phoneticPr fontId="1" type="noConversion"/>
  </si>
  <si>
    <t>攻击回血</t>
    <phoneticPr fontId="1" type="noConversion"/>
  </si>
  <si>
    <t>按单次攻击或技能回复一定HP（技能多段只算1次）</t>
    <phoneticPr fontId="1" type="noConversion"/>
  </si>
  <si>
    <t>按伤害的比例回复HP</t>
    <phoneticPr fontId="1" type="noConversion"/>
  </si>
  <si>
    <t>暴击值</t>
    <phoneticPr fontId="1" type="noConversion"/>
  </si>
  <si>
    <t>抵抗值</t>
    <phoneticPr fontId="1" type="noConversion"/>
  </si>
  <si>
    <t>穿透值</t>
    <phoneticPr fontId="1" type="noConversion"/>
  </si>
  <si>
    <t>韧性值</t>
    <phoneticPr fontId="1" type="noConversion"/>
  </si>
  <si>
    <t>降低被暴击的几率，由角色等级换算出具体的抵抗率，角色等级越高，需要的值越多。</t>
    <phoneticPr fontId="1" type="noConversion"/>
  </si>
  <si>
    <t>增加暴击后的伤害，百分比影响，由角色等级换算出具体的穿透率，角色等级越高，需要的值越多。</t>
    <phoneticPr fontId="1" type="noConversion"/>
  </si>
  <si>
    <t>降低暴击后的伤害，百分比影响，由角色等级换算出具体的韧性率，角色等级越高，需要的值越多。</t>
    <phoneticPr fontId="1" type="noConversion"/>
  </si>
  <si>
    <t>攻击时有几率暴击，由角色等级换算出具体的暴击率，角色等级越高，需要的值越多。</t>
    <phoneticPr fontId="1" type="noConversion"/>
  </si>
  <si>
    <t>实际的增加暴击的几率，该数值由【暴击值】换算出的百分比，加上【暴击率】当前值获得。</t>
    <phoneticPr fontId="1" type="noConversion"/>
  </si>
  <si>
    <t>实际的降低暴击的几率，该数值由【抵抗值】换算出的百分比，加上【抵抗率】当前值获得。</t>
    <phoneticPr fontId="1" type="noConversion"/>
  </si>
  <si>
    <t>实际的增加暴击伤害的比例，该数值由【穿透值】换算出的百分比，加上【穿透率】当前值获得。</t>
    <phoneticPr fontId="1" type="noConversion"/>
  </si>
  <si>
    <t>实际的降低暴击伤害的比例，该数值由【韧性值】换算出的百分比，加上【韧性率】当前值获得。</t>
    <phoneticPr fontId="1" type="noConversion"/>
  </si>
  <si>
    <t>穿透</t>
    <phoneticPr fontId="1" type="noConversion"/>
  </si>
  <si>
    <t>韧性</t>
    <phoneticPr fontId="1" type="noConversion"/>
  </si>
  <si>
    <t>暴击</t>
    <phoneticPr fontId="1" type="noConversion"/>
  </si>
  <si>
    <t>抵抗</t>
    <phoneticPr fontId="1" type="noConversion"/>
  </si>
  <si>
    <t>职业名</t>
    <phoneticPr fontId="1" type="noConversion"/>
  </si>
  <si>
    <t>图标</t>
    <phoneticPr fontId="1" type="noConversion"/>
  </si>
  <si>
    <t>使用武器</t>
    <phoneticPr fontId="1" type="noConversion"/>
  </si>
  <si>
    <t>HP</t>
    <phoneticPr fontId="1" type="noConversion"/>
  </si>
  <si>
    <t>MP</t>
    <phoneticPr fontId="1" type="noConversion"/>
  </si>
  <si>
    <t>物理攻击</t>
    <phoneticPr fontId="1" type="noConversion"/>
  </si>
  <si>
    <t>魔法攻击</t>
    <phoneticPr fontId="1" type="noConversion"/>
  </si>
  <si>
    <t>防御</t>
    <phoneticPr fontId="1" type="noConversion"/>
  </si>
  <si>
    <t>攻击范围</t>
    <phoneticPr fontId="1" type="noConversion"/>
  </si>
  <si>
    <t>辅助能力</t>
    <phoneticPr fontId="1" type="noConversion"/>
  </si>
  <si>
    <t>战神</t>
    <phoneticPr fontId="1" type="noConversion"/>
  </si>
  <si>
    <t>剑</t>
    <phoneticPr fontId="1" type="noConversion"/>
  </si>
  <si>
    <t>近战武器</t>
    <phoneticPr fontId="1" type="noConversion"/>
  </si>
  <si>
    <t>近战输出职业，攻守均衡</t>
    <phoneticPr fontId="1" type="noConversion"/>
  </si>
  <si>
    <t>★★★★</t>
    <phoneticPr fontId="1" type="noConversion"/>
  </si>
  <si>
    <t>★★</t>
    <phoneticPr fontId="1" type="noConversion"/>
  </si>
  <si>
    <t>★★★</t>
    <phoneticPr fontId="1" type="noConversion"/>
  </si>
  <si>
    <t>★</t>
    <phoneticPr fontId="1" type="noConversion"/>
  </si>
  <si>
    <t>盾卫</t>
    <phoneticPr fontId="1" type="noConversion"/>
  </si>
  <si>
    <t>盾</t>
    <phoneticPr fontId="1" type="noConversion"/>
  </si>
  <si>
    <t>近战肉盾职业，HP和防御高，擅长吸收伤害</t>
    <phoneticPr fontId="1" type="noConversion"/>
  </si>
  <si>
    <t>★★★★★</t>
    <phoneticPr fontId="1" type="noConversion"/>
  </si>
  <si>
    <t>风行者</t>
    <phoneticPr fontId="1" type="noConversion"/>
  </si>
  <si>
    <t>弓</t>
    <phoneticPr fontId="1" type="noConversion"/>
  </si>
  <si>
    <t>远程武器</t>
    <phoneticPr fontId="1" type="noConversion"/>
  </si>
  <si>
    <t>远程输出职业，攻击范围远，擅长物理攻击</t>
    <phoneticPr fontId="1" type="noConversion"/>
  </si>
  <si>
    <t>影舞者</t>
    <phoneticPr fontId="1" type="noConversion"/>
  </si>
  <si>
    <t>双刀</t>
    <phoneticPr fontId="1" type="noConversion"/>
  </si>
  <si>
    <t>中程输出职业，攻击范围中，擅长控制和单体爆发</t>
    <phoneticPr fontId="1" type="noConversion"/>
  </si>
  <si>
    <t>魔导</t>
    <phoneticPr fontId="1" type="noConversion"/>
  </si>
  <si>
    <t>法杖</t>
    <phoneticPr fontId="1" type="noConversion"/>
  </si>
  <si>
    <t>法师武器</t>
    <phoneticPr fontId="1" type="noConversion"/>
  </si>
  <si>
    <t>法术输出职业，攻击范围远，擅长法术攻击</t>
    <phoneticPr fontId="1" type="noConversion"/>
  </si>
  <si>
    <t>祭祀</t>
    <phoneticPr fontId="1" type="noConversion"/>
  </si>
  <si>
    <t>魔法书</t>
    <phoneticPr fontId="1" type="noConversion"/>
  </si>
  <si>
    <t>法术辅助职业，攻击范围远，擅长治疗和辅助</t>
    <phoneticPr fontId="1" type="noConversion"/>
  </si>
  <si>
    <t>伤害值算法公式</t>
    <phoneticPr fontId="1" type="noConversion"/>
  </si>
  <si>
    <r>
      <t xml:space="preserve">暴击检定=5%+（自身暴击率-目标抵抗率）
</t>
    </r>
    <r>
      <rPr>
        <b/>
        <sz val="11"/>
        <color rgb="FFC00000"/>
        <rFont val="宋体"/>
        <family val="3"/>
        <charset val="134"/>
        <scheme val="minor"/>
      </rPr>
      <t>【暴击率上限为50%，下限为1%】
【多段伤害独立计算暴击】</t>
    </r>
    <phoneticPr fontId="1" type="noConversion"/>
  </si>
  <si>
    <r>
      <t xml:space="preserve">减免公式 =（100%-（防御值换算出的百分比减免+防御值百分比减免）
</t>
    </r>
    <r>
      <rPr>
        <b/>
        <sz val="11"/>
        <color rgb="FFFF0000"/>
        <rFont val="宋体"/>
        <family val="3"/>
        <charset val="134"/>
        <scheme val="minor"/>
      </rPr>
      <t>【减免最小值为0%，最大值不超过90%】</t>
    </r>
    <phoneticPr fontId="1" type="noConversion"/>
  </si>
  <si>
    <r>
      <t>技能冷却=（技能标准冷却时间*（100%-冷却数值）
【</t>
    </r>
    <r>
      <rPr>
        <b/>
        <sz val="11"/>
        <color rgb="FFC00000"/>
        <rFont val="宋体"/>
        <family val="3"/>
        <charset val="134"/>
        <scheme val="minor"/>
      </rPr>
      <t>最多只能降低50%的冷却时间，显示上精确到0.01秒，实际根据服务器计算决定</t>
    </r>
    <r>
      <rPr>
        <b/>
        <sz val="11"/>
        <color theme="1"/>
        <rFont val="宋体"/>
        <family val="3"/>
        <charset val="134"/>
        <scheme val="minor"/>
      </rPr>
      <t>)</t>
    </r>
    <phoneticPr fontId="1" type="noConversion"/>
  </si>
  <si>
    <t>暴击率算法</t>
    <phoneticPr fontId="1" type="noConversion"/>
  </si>
  <si>
    <t>暴击加成算法</t>
    <phoneticPr fontId="1" type="noConversion"/>
  </si>
  <si>
    <t>技能冷却时间算法</t>
    <phoneticPr fontId="1" type="noConversion"/>
  </si>
  <si>
    <t>攻击回血算法</t>
    <phoneticPr fontId="1" type="noConversion"/>
  </si>
  <si>
    <t>每次回复HP=攻击回血数值</t>
    <phoneticPr fontId="1" type="noConversion"/>
  </si>
  <si>
    <r>
      <t>n</t>
    </r>
    <r>
      <rPr>
        <sz val="7"/>
        <color theme="1"/>
        <rFont val="Times New Roman"/>
        <family val="1"/>
      </rPr>
      <t xml:space="preserve">  </t>
    </r>
    <r>
      <rPr>
        <sz val="10"/>
        <color theme="1"/>
        <rFont val="宋体"/>
        <family val="3"/>
        <charset val="134"/>
      </rPr>
      <t>钱币：游戏中的基本货币</t>
    </r>
  </si>
  <si>
    <r>
      <t>n</t>
    </r>
    <r>
      <rPr>
        <sz val="7"/>
        <color theme="1"/>
        <rFont val="Times New Roman"/>
        <family val="1"/>
      </rPr>
      <t xml:space="preserve">  </t>
    </r>
    <r>
      <rPr>
        <sz val="10"/>
        <color theme="1"/>
        <rFont val="宋体"/>
        <family val="3"/>
        <charset val="134"/>
      </rPr>
      <t>金币：付费充值获得的高级货币，用于商场购买和付费功能的使用。</t>
    </r>
  </si>
  <si>
    <r>
      <t>n</t>
    </r>
    <r>
      <rPr>
        <sz val="7"/>
        <color theme="1"/>
        <rFont val="Times New Roman"/>
        <family val="1"/>
      </rPr>
      <t xml:space="preserve">  </t>
    </r>
    <r>
      <rPr>
        <sz val="10"/>
        <color theme="1"/>
        <rFont val="宋体"/>
        <family val="3"/>
        <charset val="134"/>
      </rPr>
      <t>礼券：比金币差一级的高级货币，主要通过活动给予，可以使用部分的付费功能。</t>
    </r>
  </si>
  <si>
    <r>
      <t>n</t>
    </r>
    <r>
      <rPr>
        <sz val="7"/>
        <color theme="1"/>
        <rFont val="Times New Roman"/>
        <family val="1"/>
      </rPr>
      <t xml:space="preserve">  </t>
    </r>
    <r>
      <rPr>
        <sz val="10"/>
        <color theme="1"/>
        <rFont val="宋体"/>
        <family val="3"/>
        <charset val="134"/>
      </rPr>
      <t>技能点：升级主角技能所需的资源，通过关卡，任务获得。</t>
    </r>
  </si>
  <si>
    <r>
      <t>n</t>
    </r>
    <r>
      <rPr>
        <sz val="7"/>
        <color theme="1"/>
        <rFont val="Times New Roman"/>
        <family val="1"/>
      </rPr>
      <t xml:space="preserve">  </t>
    </r>
    <r>
      <rPr>
        <sz val="10"/>
        <color theme="1"/>
        <rFont val="宋体"/>
        <family val="3"/>
        <charset val="134"/>
      </rPr>
      <t>天赋点：主角升级时获得的特殊点数，用于激活主角的天赋。</t>
    </r>
  </si>
  <si>
    <r>
      <t>n</t>
    </r>
    <r>
      <rPr>
        <sz val="7"/>
        <color theme="1"/>
        <rFont val="Times New Roman"/>
        <family val="1"/>
      </rPr>
      <t xml:space="preserve">  </t>
    </r>
    <r>
      <rPr>
        <sz val="10"/>
        <color theme="1"/>
        <rFont val="宋体"/>
        <family val="3"/>
        <charset val="134"/>
      </rPr>
      <t>神力点：升级角色神器所需要的资源，神器等级越高，伙伴的属性越多。</t>
    </r>
  </si>
  <si>
    <r>
      <t>n</t>
    </r>
    <r>
      <rPr>
        <sz val="7"/>
        <color theme="1"/>
        <rFont val="Times New Roman"/>
        <family val="1"/>
      </rPr>
      <t xml:space="preserve">  </t>
    </r>
    <r>
      <rPr>
        <sz val="10"/>
        <color theme="1"/>
        <rFont val="宋体"/>
        <family val="3"/>
        <charset val="134"/>
      </rPr>
      <t>声望：提升声望等级的数值，声望有以下这些作用：</t>
    </r>
  </si>
  <si>
    <t>每次回复HP=伤害最终结果*生命偷取比例</t>
    <phoneticPr fontId="1" type="noConversion"/>
  </si>
  <si>
    <t>生命吸收</t>
    <phoneticPr fontId="1" type="noConversion"/>
  </si>
  <si>
    <t>预计PVP时间（单位:秒）</t>
    <phoneticPr fontId="1" type="noConversion"/>
  </si>
  <si>
    <t>标准普通攻击连击时间</t>
    <phoneticPr fontId="1" type="noConversion"/>
  </si>
  <si>
    <t>标准技能单位时间加成系数</t>
    <phoneticPr fontId="1" type="noConversion"/>
  </si>
  <si>
    <t>模板攻击力</t>
    <phoneticPr fontId="1" type="noConversion"/>
  </si>
  <si>
    <t>模板血量</t>
    <phoneticPr fontId="1" type="noConversion"/>
  </si>
  <si>
    <t>普通攻击连段1</t>
    <phoneticPr fontId="1" type="noConversion"/>
  </si>
  <si>
    <t>普通攻击连段2</t>
  </si>
  <si>
    <t>普通攻击连段3</t>
  </si>
  <si>
    <t>普通攻击连段4</t>
  </si>
  <si>
    <t>攻击动作</t>
    <phoneticPr fontId="1" type="noConversion"/>
  </si>
  <si>
    <t>加成系数</t>
    <phoneticPr fontId="1" type="noConversion"/>
  </si>
  <si>
    <t>参考伤害</t>
    <phoneticPr fontId="1" type="noConversion"/>
  </si>
  <si>
    <t>冷却时间</t>
    <phoneticPr fontId="1" type="noConversion"/>
  </si>
  <si>
    <t>动作时间</t>
    <phoneticPr fontId="1" type="noConversion"/>
  </si>
  <si>
    <t>冷却时间</t>
    <phoneticPr fontId="1" type="noConversion"/>
  </si>
  <si>
    <t>技能1</t>
    <phoneticPr fontId="1" type="noConversion"/>
  </si>
  <si>
    <t>技能2</t>
  </si>
  <si>
    <t>技能3</t>
  </si>
  <si>
    <t>技能4</t>
  </si>
  <si>
    <t>技能5</t>
  </si>
  <si>
    <t>动作时间</t>
    <phoneticPr fontId="1" type="noConversion"/>
  </si>
  <si>
    <t>平均输出次数</t>
    <phoneticPr fontId="1" type="noConversion"/>
  </si>
  <si>
    <t>标准施放次数</t>
    <phoneticPr fontId="1" type="noConversion"/>
  </si>
  <si>
    <t>倍率</t>
    <phoneticPr fontId="1" type="noConversion"/>
  </si>
  <si>
    <t>2秒动作标准</t>
    <phoneticPr fontId="1" type="noConversion"/>
  </si>
  <si>
    <t>参考倍率</t>
    <phoneticPr fontId="1" type="noConversion"/>
  </si>
  <si>
    <t>平均战斗时间</t>
    <phoneticPr fontId="1" type="noConversion"/>
  </si>
  <si>
    <t>模板防御</t>
    <phoneticPr fontId="1" type="noConversion"/>
  </si>
  <si>
    <t>实际血量</t>
    <phoneticPr fontId="1" type="noConversion"/>
  </si>
  <si>
    <t>等级</t>
    <phoneticPr fontId="1" type="noConversion"/>
  </si>
  <si>
    <t>百分比物理减免</t>
    <phoneticPr fontId="1" type="noConversion"/>
  </si>
  <si>
    <t>百分比魔法减免</t>
    <phoneticPr fontId="1" type="noConversion"/>
  </si>
  <si>
    <t>暴击，抵抗，穿透，韧性换算公式</t>
    <phoneticPr fontId="1" type="noConversion"/>
  </si>
  <si>
    <t>4围换算数值公式</t>
    <phoneticPr fontId="1" type="noConversion"/>
  </si>
  <si>
    <t>暴击率</t>
    <phoneticPr fontId="1" type="noConversion"/>
  </si>
  <si>
    <t>抵抗率</t>
    <phoneticPr fontId="1" type="noConversion"/>
  </si>
  <si>
    <t>穿透率</t>
    <phoneticPr fontId="1" type="noConversion"/>
  </si>
  <si>
    <t>韧性率</t>
    <phoneticPr fontId="1" type="noConversion"/>
  </si>
  <si>
    <t>等级</t>
  </si>
  <si>
    <t>等级</t>
    <phoneticPr fontId="1" type="noConversion"/>
  </si>
  <si>
    <t>绿</t>
    <phoneticPr fontId="1" type="noConversion"/>
  </si>
  <si>
    <t>蓝</t>
    <phoneticPr fontId="1" type="noConversion"/>
  </si>
  <si>
    <t>紫</t>
    <phoneticPr fontId="1" type="noConversion"/>
  </si>
  <si>
    <t>橙</t>
    <phoneticPr fontId="1" type="noConversion"/>
  </si>
  <si>
    <t>金</t>
    <phoneticPr fontId="1" type="noConversion"/>
  </si>
  <si>
    <t>绿色装备</t>
    <phoneticPr fontId="1" type="noConversion"/>
  </si>
  <si>
    <t>蓝色装备</t>
    <phoneticPr fontId="1" type="noConversion"/>
  </si>
  <si>
    <t>紫色装备</t>
    <phoneticPr fontId="1" type="noConversion"/>
  </si>
  <si>
    <t>橙色装备</t>
    <phoneticPr fontId="1" type="noConversion"/>
  </si>
  <si>
    <t>金色装备</t>
    <phoneticPr fontId="1" type="noConversion"/>
  </si>
  <si>
    <t>强化值</t>
    <phoneticPr fontId="1" type="noConversion"/>
  </si>
  <si>
    <t>递增参数1</t>
    <phoneticPr fontId="1" type="noConversion"/>
  </si>
  <si>
    <t>基础数值</t>
    <phoneticPr fontId="1" type="noConversion"/>
  </si>
  <si>
    <t>50%减免的防御值的1/2</t>
    <phoneticPr fontId="1" type="noConversion"/>
  </si>
  <si>
    <t>强化需要独立配置表</t>
    <phoneticPr fontId="1" type="noConversion"/>
  </si>
  <si>
    <t>强化系数（重要)</t>
    <phoneticPr fontId="1" type="noConversion"/>
  </si>
  <si>
    <t>参考防御比例</t>
    <phoneticPr fontId="1" type="noConversion"/>
  </si>
  <si>
    <t>小队攻击系数</t>
    <phoneticPr fontId="1" type="noConversion"/>
  </si>
  <si>
    <t>倍率系数</t>
    <phoneticPr fontId="1" type="noConversion"/>
  </si>
  <si>
    <t>防御 VS 攻击比例</t>
    <phoneticPr fontId="1" type="noConversion"/>
  </si>
  <si>
    <t>攻击 VS 血量比例</t>
    <phoneticPr fontId="1" type="noConversion"/>
  </si>
  <si>
    <t>HP</t>
    <phoneticPr fontId="1" type="noConversion"/>
  </si>
  <si>
    <t>MP</t>
    <phoneticPr fontId="1" type="noConversion"/>
  </si>
  <si>
    <t>物理攻击</t>
    <phoneticPr fontId="1" type="noConversion"/>
  </si>
  <si>
    <t>魔法攻击</t>
    <phoneticPr fontId="1" type="noConversion"/>
  </si>
  <si>
    <t>物理防御</t>
    <phoneticPr fontId="1" type="noConversion"/>
  </si>
  <si>
    <t>魔法防御</t>
    <phoneticPr fontId="1" type="noConversion"/>
  </si>
  <si>
    <t>暴击</t>
  </si>
  <si>
    <t>抵抗</t>
  </si>
  <si>
    <t>抵抗</t>
    <phoneticPr fontId="1" type="noConversion"/>
  </si>
  <si>
    <t>穿透</t>
  </si>
  <si>
    <t>穿透</t>
    <phoneticPr fontId="1" type="noConversion"/>
  </si>
  <si>
    <t>韧性</t>
  </si>
  <si>
    <t>4围系数</t>
    <phoneticPr fontId="1" type="noConversion"/>
  </si>
  <si>
    <t>基础4围</t>
    <phoneticPr fontId="1" type="noConversion"/>
  </si>
  <si>
    <t>价值</t>
    <phoneticPr fontId="1" type="noConversion"/>
  </si>
  <si>
    <t>战斗力</t>
    <phoneticPr fontId="1" type="noConversion"/>
  </si>
  <si>
    <t>物理防御值</t>
  </si>
  <si>
    <t>魔法防御值</t>
  </si>
  <si>
    <t>默认角色属性参考33%比例</t>
    <phoneticPr fontId="1" type="noConversion"/>
  </si>
  <si>
    <t>全成长角色属性参考50%比例</t>
    <phoneticPr fontId="1" type="noConversion"/>
  </si>
  <si>
    <t>装备基础</t>
  </si>
  <si>
    <t>装备基础</t>
    <phoneticPr fontId="1" type="noConversion"/>
  </si>
  <si>
    <t>装备强化</t>
  </si>
  <si>
    <t>装备强化</t>
    <phoneticPr fontId="1" type="noConversion"/>
  </si>
  <si>
    <t>装备洗练</t>
  </si>
  <si>
    <t>装备洗练</t>
    <phoneticPr fontId="1" type="noConversion"/>
  </si>
  <si>
    <t>神器</t>
  </si>
  <si>
    <t>神器</t>
    <phoneticPr fontId="1" type="noConversion"/>
  </si>
  <si>
    <t>使魔卡片</t>
  </si>
  <si>
    <t>使魔卡片</t>
    <phoneticPr fontId="1" type="noConversion"/>
  </si>
  <si>
    <t>坐骑（PVP属性）</t>
  </si>
  <si>
    <t>坐骑（PVP属性）</t>
    <phoneticPr fontId="1" type="noConversion"/>
  </si>
  <si>
    <t>天赋（主角独有）</t>
    <phoneticPr fontId="1" type="noConversion"/>
  </si>
  <si>
    <t>血脉（主角独有）</t>
    <phoneticPr fontId="1" type="noConversion"/>
  </si>
  <si>
    <t>等级属性</t>
  </si>
  <si>
    <t>等级属性</t>
    <phoneticPr fontId="1" type="noConversion"/>
  </si>
  <si>
    <t>时装（主角独有）</t>
    <phoneticPr fontId="1" type="noConversion"/>
  </si>
  <si>
    <t>助威技加成</t>
  </si>
  <si>
    <t>助威技加成</t>
    <phoneticPr fontId="1" type="noConversion"/>
  </si>
  <si>
    <t>宝石</t>
  </si>
  <si>
    <t>宝石</t>
    <phoneticPr fontId="1" type="noConversion"/>
  </si>
  <si>
    <t>特殊饰品（声望购买）</t>
    <phoneticPr fontId="1" type="noConversion"/>
  </si>
  <si>
    <t>说明</t>
    <phoneticPr fontId="1" type="noConversion"/>
  </si>
  <si>
    <t>主角饰品增加稀有属性(sp,mp,mp回复等）
伙伴饰品增加主要属性</t>
    <phoneticPr fontId="1" type="noConversion"/>
  </si>
  <si>
    <t>约整体属性的3%</t>
    <phoneticPr fontId="1" type="noConversion"/>
  </si>
  <si>
    <t>约整体属性的2%</t>
    <phoneticPr fontId="1" type="noConversion"/>
  </si>
  <si>
    <t>约整体属性的3%</t>
    <phoneticPr fontId="1" type="noConversion"/>
  </si>
  <si>
    <t>伙伴收集奖励（主角独有）</t>
  </si>
  <si>
    <t>伙伴收集奖励（主角独有）</t>
    <phoneticPr fontId="1" type="noConversion"/>
  </si>
  <si>
    <t>主角</t>
    <phoneticPr fontId="1" type="noConversion"/>
  </si>
  <si>
    <t>60级属性</t>
    <phoneticPr fontId="1" type="noConversion"/>
  </si>
  <si>
    <t>特殊饰品
（声望购买）</t>
    <phoneticPr fontId="1" type="noConversion"/>
  </si>
  <si>
    <t>时装
（主角独有）</t>
    <phoneticPr fontId="1" type="noConversion"/>
  </si>
  <si>
    <t>天赋
（主角独有）</t>
    <phoneticPr fontId="1" type="noConversion"/>
  </si>
  <si>
    <t>血脉
（主角独有）</t>
    <phoneticPr fontId="1" type="noConversion"/>
  </si>
  <si>
    <t>伙伴</t>
    <phoneticPr fontId="1" type="noConversion"/>
  </si>
  <si>
    <t>60级属性</t>
    <phoneticPr fontId="1" type="noConversion"/>
  </si>
  <si>
    <t>66%防御参数</t>
    <phoneticPr fontId="1" type="noConversion"/>
  </si>
  <si>
    <t>约整体属性的2%</t>
    <phoneticPr fontId="1" type="noConversion"/>
  </si>
  <si>
    <t>约整体属性的20%~60%(超出20%的部分为付费属性）</t>
    <phoneticPr fontId="1" type="noConversion"/>
  </si>
  <si>
    <t>约整体属性的8%</t>
    <phoneticPr fontId="1" type="noConversion"/>
  </si>
  <si>
    <t>逆推防御值公式 =(1/((1/防御百分比减免)-1))*(角色等级*250)</t>
    <phoneticPr fontId="1" type="noConversion"/>
  </si>
  <si>
    <t>防御比例</t>
    <phoneticPr fontId="1" type="noConversion"/>
  </si>
  <si>
    <t>参考值</t>
    <phoneticPr fontId="1" type="noConversion"/>
  </si>
  <si>
    <t>等级</t>
    <phoneticPr fontId="1" type="noConversion"/>
  </si>
  <si>
    <t>约整体属性的5%</t>
    <phoneticPr fontId="1" type="noConversion"/>
  </si>
  <si>
    <t>备注：当防御值达到等级的250倍时，为50%减免。也就是说，每档装备的参考值将以此作为标准。</t>
    <phoneticPr fontId="1" type="noConversion"/>
  </si>
  <si>
    <t>4围公式 =1-(1/(1+防御当前值/(角色等级*100)))</t>
    <phoneticPr fontId="1" type="noConversion"/>
  </si>
  <si>
    <t>逆推4围公式 =(1/((1/防御百分比减免)-1))*(角色等级*100)</t>
    <phoneticPr fontId="1" type="noConversion"/>
  </si>
  <si>
    <t>屌丝属性比例</t>
    <phoneticPr fontId="1" type="noConversion"/>
  </si>
  <si>
    <t>屌丝防御值</t>
    <phoneticPr fontId="1" type="noConversion"/>
  </si>
  <si>
    <t>装备类型</t>
    <phoneticPr fontId="1" type="noConversion"/>
  </si>
  <si>
    <t>武器</t>
    <phoneticPr fontId="1" type="noConversion"/>
  </si>
  <si>
    <t>衣服</t>
    <phoneticPr fontId="1" type="noConversion"/>
  </si>
  <si>
    <t>腰带</t>
    <phoneticPr fontId="1" type="noConversion"/>
  </si>
  <si>
    <t>护手</t>
    <phoneticPr fontId="1" type="noConversion"/>
  </si>
  <si>
    <t>鞋子</t>
    <phoneticPr fontId="1" type="noConversion"/>
  </si>
  <si>
    <t>项链</t>
    <phoneticPr fontId="1" type="noConversion"/>
  </si>
  <si>
    <t>戒指</t>
    <phoneticPr fontId="1" type="noConversion"/>
  </si>
  <si>
    <t>HP</t>
    <phoneticPr fontId="1" type="noConversion"/>
  </si>
  <si>
    <t>物理攻击</t>
    <phoneticPr fontId="1" type="noConversion"/>
  </si>
  <si>
    <t>魔法攻击</t>
    <phoneticPr fontId="1" type="noConversion"/>
  </si>
  <si>
    <t>物理防御</t>
    <phoneticPr fontId="1" type="noConversion"/>
  </si>
  <si>
    <t>魔法防御</t>
  </si>
  <si>
    <t>魔法防御</t>
    <phoneticPr fontId="1" type="noConversion"/>
  </si>
  <si>
    <t>帽子</t>
    <phoneticPr fontId="1" type="noConversion"/>
  </si>
  <si>
    <t>HP物防</t>
    <phoneticPr fontId="1" type="noConversion"/>
  </si>
  <si>
    <t>物防魔防</t>
    <phoneticPr fontId="1" type="noConversion"/>
  </si>
  <si>
    <t>HP魔防</t>
    <phoneticPr fontId="1" type="noConversion"/>
  </si>
  <si>
    <t>HP物攻</t>
    <phoneticPr fontId="1" type="noConversion"/>
  </si>
  <si>
    <t>HP魔攻</t>
    <phoneticPr fontId="1" type="noConversion"/>
  </si>
  <si>
    <t>物攻物防</t>
    <phoneticPr fontId="1" type="noConversion"/>
  </si>
  <si>
    <t>魔攻魔防</t>
    <phoneticPr fontId="1" type="noConversion"/>
  </si>
  <si>
    <t>物攻魔攻</t>
    <phoneticPr fontId="1" type="noConversion"/>
  </si>
  <si>
    <t>物理防御值</t>
    <phoneticPr fontId="1" type="noConversion"/>
  </si>
  <si>
    <t>战斗力</t>
    <phoneticPr fontId="1" type="noConversion"/>
  </si>
  <si>
    <t>HP</t>
    <phoneticPr fontId="1" type="noConversion"/>
  </si>
  <si>
    <t>物理攻击</t>
    <phoneticPr fontId="1" type="noConversion"/>
  </si>
  <si>
    <t>魔法攻击</t>
    <phoneticPr fontId="1" type="noConversion"/>
  </si>
  <si>
    <t>物理防御值</t>
    <phoneticPr fontId="1" type="noConversion"/>
  </si>
  <si>
    <t>暴击</t>
    <phoneticPr fontId="1" type="noConversion"/>
  </si>
  <si>
    <t>抵抗</t>
    <phoneticPr fontId="1" type="noConversion"/>
  </si>
  <si>
    <t>穿透</t>
    <phoneticPr fontId="1" type="noConversion"/>
  </si>
  <si>
    <t>韧性</t>
    <phoneticPr fontId="1" type="noConversion"/>
  </si>
  <si>
    <t>装备属性比例</t>
    <phoneticPr fontId="1" type="noConversion"/>
  </si>
  <si>
    <t>约整体属性8~16%(超出8%的部分为付费属性）
可以洗出4围属性</t>
    <phoneticPr fontId="1" type="noConversion"/>
  </si>
  <si>
    <t>装备造型</t>
    <phoneticPr fontId="1" type="noConversion"/>
  </si>
  <si>
    <t>造型1</t>
    <phoneticPr fontId="1" type="noConversion"/>
  </si>
  <si>
    <t>造型2</t>
    <phoneticPr fontId="1" type="noConversion"/>
  </si>
  <si>
    <t>造型3</t>
    <phoneticPr fontId="1" type="noConversion"/>
  </si>
  <si>
    <t>装备等级</t>
    <phoneticPr fontId="1" type="noConversion"/>
  </si>
  <si>
    <t>属性等级</t>
    <phoneticPr fontId="1" type="noConversion"/>
  </si>
  <si>
    <t>说明备注</t>
    <phoneticPr fontId="1" type="noConversion"/>
  </si>
  <si>
    <t>装备等级</t>
    <phoneticPr fontId="1" type="noConversion"/>
  </si>
  <si>
    <t>装备和其他成长比例1:4</t>
    <phoneticPr fontId="1" type="noConversion"/>
  </si>
  <si>
    <t>HP</t>
    <phoneticPr fontId="1" type="noConversion"/>
  </si>
  <si>
    <t>物理攻击</t>
    <phoneticPr fontId="1" type="noConversion"/>
  </si>
  <si>
    <t>魔法攻击</t>
    <phoneticPr fontId="1" type="noConversion"/>
  </si>
  <si>
    <t>魔法防御</t>
    <phoneticPr fontId="1" type="noConversion"/>
  </si>
  <si>
    <t>防御比例</t>
    <phoneticPr fontId="1" type="noConversion"/>
  </si>
  <si>
    <t>魔法防御</t>
    <phoneticPr fontId="1" type="noConversion"/>
  </si>
  <si>
    <t>绿装</t>
    <phoneticPr fontId="1" type="noConversion"/>
  </si>
  <si>
    <t>蓝装</t>
    <phoneticPr fontId="1" type="noConversion"/>
  </si>
  <si>
    <t>紫装</t>
    <phoneticPr fontId="1" type="noConversion"/>
  </si>
  <si>
    <t>橙装</t>
    <phoneticPr fontId="1" type="noConversion"/>
  </si>
  <si>
    <t>金装</t>
    <phoneticPr fontId="1" type="noConversion"/>
  </si>
  <si>
    <t>10级强化值</t>
    <phoneticPr fontId="1" type="noConversion"/>
  </si>
  <si>
    <t>20级强化值</t>
    <phoneticPr fontId="1" type="noConversion"/>
  </si>
  <si>
    <t>30级强化值</t>
  </si>
  <si>
    <t>40级强化值</t>
  </si>
  <si>
    <t>50级强化值</t>
  </si>
  <si>
    <t>60级强化值</t>
  </si>
  <si>
    <t>70级强化值</t>
  </si>
  <si>
    <t>80级强化值</t>
  </si>
  <si>
    <t>90级强化值</t>
  </si>
  <si>
    <t>100级强化值</t>
  </si>
  <si>
    <t>强化比例</t>
    <phoneticPr fontId="1" type="noConversion"/>
  </si>
  <si>
    <t>装备强化</t>
    <phoneticPr fontId="1" type="noConversion"/>
  </si>
  <si>
    <t>装备总属性比例</t>
    <phoneticPr fontId="1" type="noConversion"/>
  </si>
  <si>
    <t>装备比例</t>
    <phoneticPr fontId="1" type="noConversion"/>
  </si>
  <si>
    <t>等级</t>
    <phoneticPr fontId="1" type="noConversion"/>
  </si>
  <si>
    <t>HP</t>
    <phoneticPr fontId="1" type="noConversion"/>
  </si>
  <si>
    <t>攻击</t>
    <phoneticPr fontId="1" type="noConversion"/>
  </si>
  <si>
    <t>装备参考等级</t>
    <phoneticPr fontId="1" type="noConversion"/>
  </si>
  <si>
    <t>强化属性系数</t>
    <phoneticPr fontId="1" type="noConversion"/>
  </si>
  <si>
    <t>强化HP</t>
    <phoneticPr fontId="1" type="noConversion"/>
  </si>
  <si>
    <t>强化攻击</t>
    <phoneticPr fontId="1" type="noConversion"/>
  </si>
  <si>
    <t>强化防御</t>
    <phoneticPr fontId="1" type="noConversion"/>
  </si>
  <si>
    <t>强化等级</t>
    <phoneticPr fontId="1" type="noConversion"/>
  </si>
  <si>
    <t>HP强化+1</t>
    <phoneticPr fontId="1" type="noConversion"/>
  </si>
  <si>
    <t>HP强化+2</t>
  </si>
  <si>
    <t>HP强化+3</t>
  </si>
  <si>
    <t>HP强化+4</t>
  </si>
  <si>
    <t>HP强化+5</t>
  </si>
  <si>
    <t>HP强化+6</t>
  </si>
  <si>
    <t>HP强化+7</t>
  </si>
  <si>
    <t>HP强化+8</t>
  </si>
  <si>
    <t>HP强化+9</t>
  </si>
  <si>
    <t>HP强化+10</t>
  </si>
  <si>
    <t>HP强化+11</t>
  </si>
  <si>
    <t>HP强化+12</t>
  </si>
  <si>
    <t>HP强化+13</t>
  </si>
  <si>
    <t>HP强化+14</t>
  </si>
  <si>
    <t>HP强化+15</t>
  </si>
  <si>
    <t>HP强化+16</t>
  </si>
  <si>
    <t>HP强化+17</t>
  </si>
  <si>
    <t>HP强化+18</t>
  </si>
  <si>
    <t>HP强化+19</t>
  </si>
  <si>
    <t>HP强化+20</t>
  </si>
  <si>
    <t>HP强化+21</t>
  </si>
  <si>
    <t>HP强化+22</t>
  </si>
  <si>
    <t>HP强化+23</t>
  </si>
  <si>
    <t>HP强化+24</t>
  </si>
  <si>
    <t>HP强化+25</t>
  </si>
  <si>
    <t>HP强化+26</t>
  </si>
  <si>
    <t>HP强化+27</t>
  </si>
  <si>
    <t>HP强化+28</t>
  </si>
  <si>
    <t>HP强化+29</t>
  </si>
  <si>
    <t>HP强化+30</t>
  </si>
  <si>
    <t>属性</t>
    <phoneticPr fontId="1" type="noConversion"/>
  </si>
  <si>
    <t>物攻强化+1</t>
  </si>
  <si>
    <t>物攻强化+2</t>
  </si>
  <si>
    <t>物攻强化+3</t>
  </si>
  <si>
    <t>物攻强化+4</t>
  </si>
  <si>
    <t>物攻强化+5</t>
  </si>
  <si>
    <t>物攻强化+6</t>
  </si>
  <si>
    <t>物攻强化+7</t>
  </si>
  <si>
    <t>物攻强化+8</t>
  </si>
  <si>
    <t>物攻强化+9</t>
  </si>
  <si>
    <t>物攻强化+10</t>
  </si>
  <si>
    <t>物攻强化+11</t>
  </si>
  <si>
    <t>物攻强化+12</t>
  </si>
  <si>
    <t>物攻强化+13</t>
  </si>
  <si>
    <t>物攻强化+14</t>
  </si>
  <si>
    <t>物攻强化+15</t>
  </si>
  <si>
    <t>物攻强化+16</t>
  </si>
  <si>
    <t>物攻强化+17</t>
  </si>
  <si>
    <t>物攻强化+18</t>
  </si>
  <si>
    <t>物攻强化+19</t>
  </si>
  <si>
    <t>物攻强化+20</t>
  </si>
  <si>
    <t>物攻强化+21</t>
  </si>
  <si>
    <t>物攻强化+22</t>
  </si>
  <si>
    <t>物攻强化+23</t>
  </si>
  <si>
    <t>物攻强化+24</t>
  </si>
  <si>
    <t>物攻强化+25</t>
  </si>
  <si>
    <t>物攻强化+26</t>
  </si>
  <si>
    <t>物攻强化+27</t>
  </si>
  <si>
    <t>物攻强化+28</t>
  </si>
  <si>
    <t>物攻强化+29</t>
  </si>
  <si>
    <t>物攻强化+30</t>
  </si>
  <si>
    <t>魔攻强化+1</t>
  </si>
  <si>
    <t>魔攻强化+2</t>
  </si>
  <si>
    <t>魔攻强化+3</t>
  </si>
  <si>
    <t>魔攻强化+4</t>
  </si>
  <si>
    <t>魔攻强化+5</t>
  </si>
  <si>
    <t>魔攻强化+6</t>
  </si>
  <si>
    <t>魔攻强化+7</t>
  </si>
  <si>
    <t>魔攻强化+8</t>
  </si>
  <si>
    <t>魔攻强化+9</t>
  </si>
  <si>
    <t>魔攻强化+10</t>
  </si>
  <si>
    <t>魔攻强化+11</t>
  </si>
  <si>
    <t>魔攻强化+12</t>
  </si>
  <si>
    <t>魔攻强化+13</t>
  </si>
  <si>
    <t>魔攻强化+14</t>
  </si>
  <si>
    <t>魔攻强化+15</t>
  </si>
  <si>
    <t>魔攻强化+16</t>
  </si>
  <si>
    <t>魔攻强化+17</t>
  </si>
  <si>
    <t>魔攻强化+18</t>
  </si>
  <si>
    <t>魔攻强化+19</t>
  </si>
  <si>
    <t>魔攻强化+20</t>
  </si>
  <si>
    <t>魔攻强化+21</t>
  </si>
  <si>
    <t>魔攻强化+22</t>
  </si>
  <si>
    <t>魔攻强化+23</t>
  </si>
  <si>
    <t>魔攻强化+24</t>
  </si>
  <si>
    <t>魔攻强化+25</t>
  </si>
  <si>
    <t>魔攻强化+26</t>
  </si>
  <si>
    <t>魔攻强化+27</t>
  </si>
  <si>
    <t>魔攻强化+28</t>
  </si>
  <si>
    <t>魔攻强化+29</t>
  </si>
  <si>
    <t>魔攻强化+30</t>
  </si>
  <si>
    <t>物防强化+1</t>
  </si>
  <si>
    <t>物防强化+2</t>
  </si>
  <si>
    <t>物防强化+3</t>
  </si>
  <si>
    <t>物防强化+4</t>
  </si>
  <si>
    <t>物防强化+5</t>
  </si>
  <si>
    <t>物防强化+6</t>
  </si>
  <si>
    <t>物防强化+7</t>
  </si>
  <si>
    <t>物防强化+8</t>
  </si>
  <si>
    <t>物防强化+9</t>
  </si>
  <si>
    <t>物防强化+10</t>
  </si>
  <si>
    <t>物防强化+11</t>
  </si>
  <si>
    <t>物防强化+12</t>
  </si>
  <si>
    <t>物防强化+13</t>
  </si>
  <si>
    <t>物防强化+14</t>
  </si>
  <si>
    <t>物防强化+15</t>
  </si>
  <si>
    <t>物防强化+16</t>
  </si>
  <si>
    <t>物防强化+17</t>
  </si>
  <si>
    <t>物防强化+18</t>
  </si>
  <si>
    <t>物防强化+19</t>
  </si>
  <si>
    <t>物防强化+20</t>
  </si>
  <si>
    <t>物防强化+21</t>
  </si>
  <si>
    <t>物防强化+22</t>
  </si>
  <si>
    <t>物防强化+23</t>
  </si>
  <si>
    <t>物防强化+24</t>
  </si>
  <si>
    <t>物防强化+25</t>
  </si>
  <si>
    <t>物防强化+26</t>
  </si>
  <si>
    <t>物防强化+27</t>
  </si>
  <si>
    <t>物防强化+28</t>
  </si>
  <si>
    <t>物防强化+29</t>
  </si>
  <si>
    <t>物防强化+30</t>
  </si>
  <si>
    <t>魔防强化+1</t>
  </si>
  <si>
    <t>魔防强化+2</t>
  </si>
  <si>
    <t>魔防强化+3</t>
  </si>
  <si>
    <t>魔防强化+4</t>
  </si>
  <si>
    <t>魔防强化+5</t>
  </si>
  <si>
    <t>魔防强化+6</t>
  </si>
  <si>
    <t>魔防强化+7</t>
  </si>
  <si>
    <t>魔防强化+8</t>
  </si>
  <si>
    <t>魔防强化+9</t>
  </si>
  <si>
    <t>魔防强化+10</t>
  </si>
  <si>
    <t>魔防强化+11</t>
  </si>
  <si>
    <t>魔防强化+12</t>
  </si>
  <si>
    <t>魔防强化+13</t>
  </si>
  <si>
    <t>魔防强化+14</t>
  </si>
  <si>
    <t>魔防强化+15</t>
  </si>
  <si>
    <t>魔防强化+16</t>
  </si>
  <si>
    <t>魔防强化+17</t>
  </si>
  <si>
    <t>魔防强化+18</t>
  </si>
  <si>
    <t>魔防强化+19</t>
  </si>
  <si>
    <t>魔防强化+20</t>
  </si>
  <si>
    <t>魔防强化+21</t>
  </si>
  <si>
    <t>魔防强化+22</t>
  </si>
  <si>
    <t>魔防强化+23</t>
  </si>
  <si>
    <t>魔防强化+24</t>
  </si>
  <si>
    <t>魔防强化+25</t>
  </si>
  <si>
    <t>魔防强化+26</t>
  </si>
  <si>
    <t>魔防强化+27</t>
  </si>
  <si>
    <t>魔防强化+28</t>
  </si>
  <si>
    <t>魔防强化+29</t>
  </si>
  <si>
    <t>魔防强化+30</t>
  </si>
  <si>
    <t>67%防御参数</t>
    <phoneticPr fontId="1" type="noConversion"/>
  </si>
  <si>
    <t>约整体属性的20%
（即装备的属性接近总属性25%）</t>
    <phoneticPr fontId="1" type="noConversion"/>
  </si>
  <si>
    <t>装备等级</t>
    <phoneticPr fontId="1" type="noConversion"/>
  </si>
  <si>
    <t>装备约占总属性的25%
其中基础属性20%，强化属性80%
使用防御的公式推算出对应比例的防御值
根据属性价值，推算出对应的攻击和HP
强化使用最大值作为参考数据，代入强化公式</t>
    <phoneticPr fontId="1" type="noConversion"/>
  </si>
  <si>
    <t>属性参考</t>
    <phoneticPr fontId="1" type="noConversion"/>
  </si>
  <si>
    <t>比例</t>
    <phoneticPr fontId="1" type="noConversion"/>
  </si>
  <si>
    <t>品质</t>
    <phoneticPr fontId="1" type="noConversion"/>
  </si>
  <si>
    <t>绿色</t>
    <phoneticPr fontId="1" type="noConversion"/>
  </si>
  <si>
    <t>蓝色</t>
    <phoneticPr fontId="1" type="noConversion"/>
  </si>
  <si>
    <t>紫色</t>
  </si>
  <si>
    <t>紫色</t>
    <phoneticPr fontId="1" type="noConversion"/>
  </si>
  <si>
    <t>橙色</t>
    <phoneticPr fontId="1" type="noConversion"/>
  </si>
  <si>
    <t>金色</t>
    <phoneticPr fontId="1" type="noConversion"/>
  </si>
  <si>
    <t>装备位置</t>
    <phoneticPr fontId="1" type="noConversion"/>
  </si>
  <si>
    <t>绿色</t>
    <phoneticPr fontId="1" type="noConversion"/>
  </si>
  <si>
    <t>蓝色</t>
    <phoneticPr fontId="1" type="noConversion"/>
  </si>
  <si>
    <t>MP</t>
    <phoneticPr fontId="1" type="noConversion"/>
  </si>
  <si>
    <t>无</t>
    <phoneticPr fontId="1" type="noConversion"/>
  </si>
  <si>
    <t>装备基础属性</t>
    <phoneticPr fontId="1" type="noConversion"/>
  </si>
  <si>
    <t>装备强化属性</t>
    <phoneticPr fontId="1" type="noConversion"/>
  </si>
  <si>
    <t>查找参数</t>
    <phoneticPr fontId="1" type="noConversion"/>
  </si>
  <si>
    <t>装备</t>
    <phoneticPr fontId="1" type="noConversion"/>
  </si>
  <si>
    <t>强化等级</t>
    <phoneticPr fontId="1" type="noConversion"/>
  </si>
  <si>
    <t>装备品质</t>
    <phoneticPr fontId="1" type="noConversion"/>
  </si>
  <si>
    <t>强化最大值</t>
    <phoneticPr fontId="1" type="noConversion"/>
  </si>
  <si>
    <t>绿色</t>
    <phoneticPr fontId="1" type="noConversion"/>
  </si>
  <si>
    <t>蓝色</t>
    <phoneticPr fontId="1" type="noConversion"/>
  </si>
  <si>
    <t>紫色</t>
    <phoneticPr fontId="1" type="noConversion"/>
  </si>
  <si>
    <t>橙色</t>
    <phoneticPr fontId="1" type="noConversion"/>
  </si>
  <si>
    <t>金色</t>
    <phoneticPr fontId="1" type="noConversion"/>
  </si>
  <si>
    <t>强化等级</t>
    <phoneticPr fontId="1" type="noConversion"/>
  </si>
  <si>
    <t>特殊饰品（声望购买）</t>
  </si>
  <si>
    <t>时装（主角独有）</t>
  </si>
  <si>
    <t>血脉（主角独有）</t>
  </si>
  <si>
    <t>天赋（主角独有）</t>
  </si>
  <si>
    <t>属性成长类型</t>
    <phoneticPr fontId="1" type="noConversion"/>
  </si>
  <si>
    <t>开启</t>
  </si>
  <si>
    <t>关闭</t>
  </si>
  <si>
    <t>开关</t>
    <phoneticPr fontId="1" type="noConversion"/>
  </si>
  <si>
    <t>角色等级</t>
    <phoneticPr fontId="1" type="noConversion"/>
  </si>
  <si>
    <t>装备基础</t>
    <phoneticPr fontId="1" type="noConversion"/>
  </si>
  <si>
    <t>查找参数</t>
    <phoneticPr fontId="1" type="noConversion"/>
  </si>
  <si>
    <t>模板选择</t>
    <phoneticPr fontId="1" type="noConversion"/>
  </si>
  <si>
    <t>主角</t>
  </si>
  <si>
    <t>属性系数</t>
    <phoneticPr fontId="1" type="noConversion"/>
  </si>
  <si>
    <t>升级属性</t>
    <phoneticPr fontId="1" type="noConversion"/>
  </si>
  <si>
    <t>基础额外加成</t>
    <phoneticPr fontId="1" type="noConversion"/>
  </si>
  <si>
    <t>声望等级</t>
    <phoneticPr fontId="1" type="noConversion"/>
  </si>
  <si>
    <t>声望值</t>
    <phoneticPr fontId="1" type="noConversion"/>
  </si>
  <si>
    <t>MP回复</t>
    <phoneticPr fontId="1" type="noConversion"/>
  </si>
  <si>
    <t>SP值</t>
    <phoneticPr fontId="1" type="noConversion"/>
  </si>
  <si>
    <t>预计时间（小V）</t>
    <phoneticPr fontId="1" type="noConversion"/>
  </si>
  <si>
    <t>预计时间（普通）</t>
    <phoneticPr fontId="1" type="noConversion"/>
  </si>
  <si>
    <t>极限数据</t>
    <phoneticPr fontId="1" type="noConversion"/>
  </si>
  <si>
    <t>SP初始</t>
  </si>
  <si>
    <t>绿色</t>
    <phoneticPr fontId="1" type="noConversion"/>
  </si>
  <si>
    <t>插槽洞数</t>
    <phoneticPr fontId="1" type="noConversion"/>
  </si>
  <si>
    <t>宝石等级</t>
    <phoneticPr fontId="1" type="noConversion"/>
  </si>
  <si>
    <t>10级</t>
    <phoneticPr fontId="1" type="noConversion"/>
  </si>
  <si>
    <t>5级</t>
    <phoneticPr fontId="1" type="noConversion"/>
  </si>
  <si>
    <t>蓝色</t>
  </si>
  <si>
    <t>防御值公式 =1-(1/(1+防御当前值/(角色等级*250)))</t>
    <phoneticPr fontId="1" type="noConversion"/>
  </si>
  <si>
    <t>装备件数</t>
    <phoneticPr fontId="1" type="noConversion"/>
  </si>
  <si>
    <t>约整体属性10%~30%(超出15%的部分为付费属性）</t>
    <phoneticPr fontId="1" type="noConversion"/>
  </si>
  <si>
    <t>共鸣</t>
    <phoneticPr fontId="1" type="noConversion"/>
  </si>
  <si>
    <t>系数</t>
    <phoneticPr fontId="1" type="noConversion"/>
  </si>
  <si>
    <r>
      <t xml:space="preserve">穿透加成=150%+（自身穿透-目标韧性）
</t>
    </r>
    <r>
      <rPr>
        <b/>
        <sz val="11"/>
        <color rgb="FFC00000"/>
        <rFont val="宋体"/>
        <family val="3"/>
        <charset val="134"/>
        <scheme val="minor"/>
      </rPr>
      <t>【基础暴击倍率为150%，穿透加成后的数值只能比该值高，不能低于150%,最高不超过500%)</t>
    </r>
    <phoneticPr fontId="1" type="noConversion"/>
  </si>
  <si>
    <t>职业</t>
    <phoneticPr fontId="1" type="noConversion"/>
  </si>
  <si>
    <t>战神</t>
    <phoneticPr fontId="1" type="noConversion"/>
  </si>
  <si>
    <t>盾卫</t>
    <phoneticPr fontId="1" type="noConversion"/>
  </si>
  <si>
    <t>风行者</t>
    <phoneticPr fontId="1" type="noConversion"/>
  </si>
  <si>
    <t>影舞者</t>
    <phoneticPr fontId="1" type="noConversion"/>
  </si>
  <si>
    <t>祭祀</t>
    <phoneticPr fontId="1" type="noConversion"/>
  </si>
  <si>
    <t>职能</t>
    <phoneticPr fontId="1" type="noConversion"/>
  </si>
  <si>
    <t>范围攻击</t>
    <phoneticPr fontId="1" type="noConversion"/>
  </si>
  <si>
    <t>群体控制</t>
    <phoneticPr fontId="1" type="noConversion"/>
  </si>
  <si>
    <t>回血</t>
    <phoneticPr fontId="1" type="noConversion"/>
  </si>
  <si>
    <t>解除不利</t>
    <phoneticPr fontId="1" type="noConversion"/>
  </si>
  <si>
    <t>圣灵石</t>
    <phoneticPr fontId="1" type="noConversion"/>
  </si>
  <si>
    <t>只影响HP和MP上限</t>
    <phoneticPr fontId="1" type="noConversion"/>
  </si>
  <si>
    <t>约10%</t>
    <phoneticPr fontId="1" type="noConversion"/>
  </si>
  <si>
    <t>英雄等级（伙伴独有）</t>
    <phoneticPr fontId="1" type="noConversion"/>
  </si>
  <si>
    <t>由等级换算出具体的物理百分比防御的数值。角色等级越高，需要的防御值越多。该数值由【物理防御等级】换算出具体的值。有上限最高90%</t>
    <phoneticPr fontId="1" type="noConversion"/>
  </si>
  <si>
    <t>百分比降低受到的魔法伤害，该数值主要用于天赋和技能中的效果，根据攻击防御算法获得伤害值后，再次进行修正。</t>
    <phoneticPr fontId="1" type="noConversion"/>
  </si>
  <si>
    <t>HP百分比</t>
    <phoneticPr fontId="1" type="noConversion"/>
  </si>
  <si>
    <t>物理攻击百分比</t>
    <phoneticPr fontId="1" type="noConversion"/>
  </si>
  <si>
    <t>魔法攻击百分比</t>
    <phoneticPr fontId="1" type="noConversion"/>
  </si>
  <si>
    <t>物理百分比减免</t>
    <phoneticPr fontId="1" type="noConversion"/>
  </si>
  <si>
    <t>魔法百分比减免</t>
    <phoneticPr fontId="1" type="noConversion"/>
  </si>
  <si>
    <t>物理防御百分比</t>
    <phoneticPr fontId="1" type="noConversion"/>
  </si>
  <si>
    <t>魔法防御百分比</t>
    <phoneticPr fontId="1" type="noConversion"/>
  </si>
  <si>
    <r>
      <t>普通伤害=（（物理/魔法攻击*技能效果加成）*（1-防御百分比）-（防御固定值）+（（自己真实伤害-目标真实减免）*技能效果加成））*物理/魔法伤害加成*物理/魔法百分比减免）</t>
    </r>
    <r>
      <rPr>
        <b/>
        <sz val="11"/>
        <color rgb="FFC00000"/>
        <rFont val="宋体"/>
        <family val="3"/>
        <charset val="134"/>
        <scheme val="minor"/>
      </rPr>
      <t xml:space="preserve">【真实伤害最小值为0，不会出现负数】
</t>
    </r>
    <r>
      <rPr>
        <b/>
        <sz val="11"/>
        <color theme="1"/>
        <rFont val="宋体"/>
        <family val="3"/>
        <charset val="134"/>
        <scheme val="minor"/>
      </rPr>
      <t xml:space="preserve">
暴击伤害=（（物理/魔法攻击*技能效果加成）*（150%+穿透加成）*（1-防御百分比）-（防御固定值）+（（自己真实伤害-目标真实减免）*技能效果加成）*物理/魔法伤害加成*物理/魔法百分比减免））</t>
    </r>
    <r>
      <rPr>
        <b/>
        <sz val="11"/>
        <color rgb="FFC00000"/>
        <rFont val="宋体"/>
        <family val="3"/>
        <charset val="134"/>
        <scheme val="minor"/>
      </rPr>
      <t xml:space="preserve">【真实伤害无法暴击】
</t>
    </r>
    <phoneticPr fontId="1" type="noConversion"/>
  </si>
  <si>
    <t>物理伤害百分比加成</t>
    <phoneticPr fontId="1" type="noConversion"/>
  </si>
  <si>
    <t>魔法伤害百分比加成</t>
    <phoneticPr fontId="1" type="noConversion"/>
  </si>
  <si>
    <t>主要由天赋和高级系统获得，百分比增加当前的HP</t>
    <phoneticPr fontId="1" type="noConversion"/>
  </si>
  <si>
    <t>主要由天赋和高级系统获得，百分比增加当前的物理攻击的数值</t>
    <phoneticPr fontId="1" type="noConversion"/>
  </si>
  <si>
    <t>主要由天赋和高级系统线获得，百分比增加当前的魔法攻击的数值</t>
    <phoneticPr fontId="1" type="noConversion"/>
  </si>
  <si>
    <t>主要由天赋和高级系统获得，百分比增加当前的物理防御的数值</t>
    <phoneticPr fontId="1" type="noConversion"/>
  </si>
  <si>
    <t>主要由天赋和高级系统获得，百分比增加当前的魔法防御的数值</t>
    <phoneticPr fontId="1" type="noConversion"/>
  </si>
  <si>
    <t>百分比降低受到的物理伤害，该数值主要用于天赋和技能中的效果，根据攻击防御算法获得伤害值后，再次进行修正。如：LOL天赋中的-3%总伤害</t>
    <phoneticPr fontId="1" type="noConversion"/>
  </si>
  <si>
    <t>百分比增加造成的物理伤害，该数值主要用于天赋和技能中的效果，根据攻击防御算法获得伤害值后，再次进行修正。如：LOL天赋中+3%的总伤害</t>
    <phoneticPr fontId="1" type="noConversion"/>
  </si>
  <si>
    <t>百分比增加造成的魔法伤害，该数值主要用于天赋和技能中的效果，根据攻击防御算法获得伤害值后，再次进行修正。如：LOL天赋中+3%的总伤害</t>
    <phoneticPr fontId="1" type="noConversion"/>
  </si>
</sst>
</file>

<file path=xl/styles.xml><?xml version="1.0" encoding="utf-8"?>
<styleSheet xmlns="http://schemas.openxmlformats.org/spreadsheetml/2006/main">
  <numFmts count="2">
    <numFmt numFmtId="176" formatCode="0.00_);[Red]\(0.00\)"/>
    <numFmt numFmtId="177" formatCode="0.0%"/>
  </numFmts>
  <fonts count="16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C00000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11"/>
      <color theme="0"/>
      <name val="宋体"/>
      <family val="2"/>
      <scheme val="minor"/>
    </font>
    <font>
      <sz val="11"/>
      <color theme="0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b/>
      <sz val="11"/>
      <color theme="0"/>
      <name val="宋体"/>
      <family val="3"/>
      <charset val="134"/>
      <scheme val="minor"/>
    </font>
    <font>
      <sz val="10"/>
      <color theme="1"/>
      <name val="Wingdings"/>
      <charset val="2"/>
    </font>
    <font>
      <sz val="7"/>
      <color theme="1"/>
      <name val="Times New Roman"/>
      <family val="1"/>
    </font>
    <font>
      <sz val="10"/>
      <color theme="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1"/>
      <color theme="0" tint="-4.9989318521683403E-2"/>
      <name val="宋体"/>
      <family val="3"/>
      <charset val="134"/>
      <scheme val="minor"/>
    </font>
    <font>
      <sz val="11"/>
      <color theme="0" tint="-4.9989318521683403E-2"/>
      <name val="宋体"/>
      <family val="2"/>
      <scheme val="minor"/>
    </font>
    <font>
      <b/>
      <sz val="11"/>
      <color rgb="FF000000"/>
      <name val="宋体"/>
      <family val="3"/>
      <charset val="134"/>
    </font>
  </fonts>
  <fills count="2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C2D69A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B888D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2">
    <xf numFmtId="0" fontId="0" fillId="0" borderId="0" xfId="0"/>
    <xf numFmtId="0" fontId="0" fillId="0" borderId="1" xfId="0" applyBorder="1"/>
    <xf numFmtId="0" fontId="2" fillId="2" borderId="1" xfId="0" applyFont="1" applyFill="1" applyBorder="1" applyAlignment="1">
      <alignment vertical="top" wrapText="1"/>
    </xf>
    <xf numFmtId="0" fontId="0" fillId="2" borderId="1" xfId="0" applyFill="1" applyBorder="1"/>
    <xf numFmtId="0" fontId="5" fillId="3" borderId="0" xfId="0" applyFont="1" applyFill="1"/>
    <xf numFmtId="0" fontId="6" fillId="3" borderId="0" xfId="0" applyFont="1" applyFill="1"/>
    <xf numFmtId="0" fontId="7" fillId="0" borderId="1" xfId="0" applyFont="1" applyBorder="1" applyAlignment="1">
      <alignment vertical="center"/>
    </xf>
    <xf numFmtId="0" fontId="7" fillId="0" borderId="1" xfId="0" applyFont="1" applyBorder="1" applyAlignment="1">
      <alignment vertical="center" wrapText="1"/>
    </xf>
    <xf numFmtId="0" fontId="7" fillId="0" borderId="3" xfId="0" applyFont="1" applyBorder="1" applyAlignment="1">
      <alignment vertical="center"/>
    </xf>
    <xf numFmtId="0" fontId="7" fillId="4" borderId="1" xfId="0" applyFont="1" applyFill="1" applyBorder="1" applyAlignment="1">
      <alignment vertical="center"/>
    </xf>
    <xf numFmtId="0" fontId="7" fillId="4" borderId="1" xfId="0" applyFont="1" applyFill="1" applyBorder="1" applyAlignment="1">
      <alignment vertical="center" wrapText="1"/>
    </xf>
    <xf numFmtId="0" fontId="0" fillId="0" borderId="1" xfId="0" applyFill="1" applyBorder="1"/>
    <xf numFmtId="0" fontId="7" fillId="0" borderId="2" xfId="0" applyFont="1" applyFill="1" applyBorder="1" applyAlignment="1">
      <alignment vertical="center"/>
    </xf>
    <xf numFmtId="0" fontId="5" fillId="3" borderId="1" xfId="0" applyFont="1" applyFill="1" applyBorder="1"/>
    <xf numFmtId="0" fontId="6" fillId="3" borderId="1" xfId="0" applyFont="1" applyFill="1" applyBorder="1"/>
    <xf numFmtId="0" fontId="2" fillId="5" borderId="1" xfId="0" applyFont="1" applyFill="1" applyBorder="1" applyAlignment="1">
      <alignment vertical="center"/>
    </xf>
    <xf numFmtId="0" fontId="2" fillId="5" borderId="1" xfId="0" applyFont="1" applyFill="1" applyBorder="1"/>
    <xf numFmtId="0" fontId="2" fillId="5" borderId="1" xfId="0" applyFont="1" applyFill="1" applyBorder="1" applyAlignment="1">
      <alignment wrapText="1"/>
    </xf>
    <xf numFmtId="0" fontId="2" fillId="5" borderId="1" xfId="0" applyFont="1" applyFill="1" applyBorder="1" applyAlignment="1">
      <alignment vertical="top" wrapText="1"/>
    </xf>
    <xf numFmtId="0" fontId="8" fillId="3" borderId="1" xfId="0" applyFont="1" applyFill="1" applyBorder="1"/>
    <xf numFmtId="0" fontId="9" fillId="0" borderId="0" xfId="0" applyFont="1" applyAlignment="1">
      <alignment horizontal="left" vertical="center" indent="2"/>
    </xf>
    <xf numFmtId="9" fontId="0" fillId="0" borderId="0" xfId="0" applyNumberFormat="1"/>
    <xf numFmtId="9" fontId="0" fillId="0" borderId="1" xfId="0" applyNumberFormat="1" applyBorder="1"/>
    <xf numFmtId="10" fontId="0" fillId="0" borderId="0" xfId="0" applyNumberFormat="1"/>
    <xf numFmtId="10" fontId="0" fillId="0" borderId="1" xfId="0" applyNumberFormat="1" applyBorder="1"/>
    <xf numFmtId="176" fontId="0" fillId="0" borderId="0" xfId="0" applyNumberFormat="1"/>
    <xf numFmtId="176" fontId="0" fillId="0" borderId="1" xfId="0" applyNumberFormat="1" applyBorder="1"/>
    <xf numFmtId="0" fontId="0" fillId="0" borderId="0" xfId="0" applyFill="1" applyBorder="1"/>
    <xf numFmtId="10" fontId="0" fillId="7" borderId="0" xfId="0" applyNumberFormat="1" applyFill="1"/>
    <xf numFmtId="177" fontId="0" fillId="6" borderId="0" xfId="0" applyNumberFormat="1" applyFill="1"/>
    <xf numFmtId="0" fontId="2" fillId="5" borderId="2" xfId="0" applyFont="1" applyFill="1" applyBorder="1" applyAlignment="1">
      <alignment vertical="center" wrapText="1"/>
    </xf>
    <xf numFmtId="0" fontId="0" fillId="7" borderId="1" xfId="0" applyFill="1" applyBorder="1"/>
    <xf numFmtId="10" fontId="0" fillId="7" borderId="1" xfId="0" applyNumberFormat="1" applyFill="1" applyBorder="1"/>
    <xf numFmtId="9" fontId="6" fillId="3" borderId="1" xfId="0" applyNumberFormat="1" applyFont="1" applyFill="1" applyBorder="1"/>
    <xf numFmtId="0" fontId="0" fillId="5" borderId="1" xfId="0" applyFont="1" applyFill="1" applyBorder="1"/>
    <xf numFmtId="0" fontId="2" fillId="0" borderId="0" xfId="0" applyFont="1"/>
    <xf numFmtId="0" fontId="0" fillId="2" borderId="0" xfId="0" applyFill="1"/>
    <xf numFmtId="0" fontId="0" fillId="8" borderId="0" xfId="0" applyFill="1"/>
    <xf numFmtId="0" fontId="2" fillId="8" borderId="0" xfId="0" applyFont="1" applyFill="1"/>
    <xf numFmtId="0" fontId="2" fillId="9" borderId="0" xfId="0" applyFont="1" applyFill="1"/>
    <xf numFmtId="10" fontId="2" fillId="10" borderId="0" xfId="0" applyNumberFormat="1" applyFont="1" applyFill="1"/>
    <xf numFmtId="0" fontId="12" fillId="2" borderId="0" xfId="0" applyFont="1" applyFill="1"/>
    <xf numFmtId="0" fontId="12" fillId="0" borderId="0" xfId="0" applyFont="1"/>
    <xf numFmtId="0" fontId="0" fillId="12" borderId="1" xfId="0" applyFill="1" applyBorder="1"/>
    <xf numFmtId="10" fontId="3" fillId="10" borderId="0" xfId="0" applyNumberFormat="1" applyFont="1" applyFill="1"/>
    <xf numFmtId="0" fontId="3" fillId="0" borderId="0" xfId="0" applyFont="1"/>
    <xf numFmtId="0" fontId="2" fillId="9" borderId="1" xfId="0" applyFont="1" applyFill="1" applyBorder="1"/>
    <xf numFmtId="0" fontId="0" fillId="13" borderId="1" xfId="0" applyFill="1" applyBorder="1"/>
    <xf numFmtId="0" fontId="2" fillId="13" borderId="1" xfId="0" applyFont="1" applyFill="1" applyBorder="1"/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9" fontId="2" fillId="0" borderId="1" xfId="0" applyNumberFormat="1" applyFont="1" applyBorder="1" applyAlignment="1">
      <alignment vertical="center"/>
    </xf>
    <xf numFmtId="9" fontId="2" fillId="0" borderId="1" xfId="0" applyNumberFormat="1" applyFont="1" applyBorder="1" applyAlignment="1">
      <alignment vertical="center" wrapText="1"/>
    </xf>
    <xf numFmtId="10" fontId="0" fillId="0" borderId="1" xfId="0" applyNumberFormat="1" applyBorder="1" applyAlignment="1">
      <alignment vertical="center"/>
    </xf>
    <xf numFmtId="0" fontId="2" fillId="11" borderId="1" xfId="0" applyFont="1" applyFill="1" applyBorder="1" applyAlignment="1">
      <alignment vertical="center"/>
    </xf>
    <xf numFmtId="0" fontId="0" fillId="0" borderId="1" xfId="0" applyBorder="1" applyAlignment="1">
      <alignment vertical="center" wrapText="1"/>
    </xf>
    <xf numFmtId="0" fontId="5" fillId="3" borderId="1" xfId="0" applyFont="1" applyFill="1" applyBorder="1" applyAlignment="1">
      <alignment wrapText="1"/>
    </xf>
    <xf numFmtId="9" fontId="8" fillId="3" borderId="1" xfId="0" applyNumberFormat="1" applyFont="1" applyFill="1" applyBorder="1"/>
    <xf numFmtId="0" fontId="0" fillId="0" borderId="1" xfId="0" applyBorder="1" applyAlignment="1">
      <alignment horizontal="center"/>
    </xf>
    <xf numFmtId="10" fontId="0" fillId="0" borderId="1" xfId="0" applyNumberFormat="1" applyBorder="1" applyAlignment="1">
      <alignment horizontal="center"/>
    </xf>
    <xf numFmtId="177" fontId="0" fillId="0" borderId="0" xfId="0" applyNumberFormat="1"/>
    <xf numFmtId="0" fontId="0" fillId="0" borderId="1" xfId="0" applyNumberFormat="1" applyBorder="1"/>
    <xf numFmtId="0" fontId="6" fillId="3" borderId="4" xfId="0" applyFont="1" applyFill="1" applyBorder="1"/>
    <xf numFmtId="0" fontId="3" fillId="0" borderId="1" xfId="0" applyFont="1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7" borderId="4" xfId="0" applyFill="1" applyBorder="1"/>
    <xf numFmtId="0" fontId="2" fillId="0" borderId="1" xfId="0" applyFont="1" applyBorder="1"/>
    <xf numFmtId="9" fontId="2" fillId="0" borderId="1" xfId="0" applyNumberFormat="1" applyFont="1" applyBorder="1"/>
    <xf numFmtId="10" fontId="2" fillId="7" borderId="1" xfId="0" applyNumberFormat="1" applyFont="1" applyFill="1" applyBorder="1"/>
    <xf numFmtId="0" fontId="0" fillId="0" borderId="12" xfId="0" applyBorder="1"/>
    <xf numFmtId="49" fontId="0" fillId="0" borderId="1" xfId="0" applyNumberFormat="1" applyBorder="1"/>
    <xf numFmtId="10" fontId="2" fillId="0" borderId="1" xfId="0" applyNumberFormat="1" applyFont="1" applyBorder="1"/>
    <xf numFmtId="0" fontId="0" fillId="14" borderId="1" xfId="0" applyFill="1" applyBorder="1"/>
    <xf numFmtId="0" fontId="0" fillId="15" borderId="1" xfId="0" applyFill="1" applyBorder="1"/>
    <xf numFmtId="0" fontId="0" fillId="16" borderId="1" xfId="0" applyFill="1" applyBorder="1"/>
    <xf numFmtId="0" fontId="0" fillId="6" borderId="1" xfId="0" applyFill="1" applyBorder="1"/>
    <xf numFmtId="0" fontId="0" fillId="11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0" fillId="9" borderId="1" xfId="0" applyFill="1" applyBorder="1"/>
    <xf numFmtId="0" fontId="0" fillId="19" borderId="1" xfId="0" applyFill="1" applyBorder="1"/>
    <xf numFmtId="0" fontId="0" fillId="21" borderId="1" xfId="0" applyFill="1" applyBorder="1"/>
    <xf numFmtId="0" fontId="0" fillId="22" borderId="1" xfId="0" applyFill="1" applyBorder="1"/>
    <xf numFmtId="0" fontId="13" fillId="3" borderId="1" xfId="0" applyFont="1" applyFill="1" applyBorder="1"/>
    <xf numFmtId="0" fontId="0" fillId="20" borderId="0" xfId="0" applyFill="1"/>
    <xf numFmtId="0" fontId="14" fillId="3" borderId="0" xfId="0" applyFont="1" applyFill="1" applyBorder="1"/>
    <xf numFmtId="0" fontId="2" fillId="0" borderId="12" xfId="0" applyFont="1" applyBorder="1"/>
    <xf numFmtId="0" fontId="0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9" fontId="0" fillId="0" borderId="1" xfId="0" applyNumberFormat="1" applyBorder="1" applyAlignment="1">
      <alignment vertical="center"/>
    </xf>
    <xf numFmtId="0" fontId="0" fillId="20" borderId="1" xfId="0" applyFill="1" applyBorder="1"/>
    <xf numFmtId="0" fontId="0" fillId="20" borderId="1" xfId="0" applyFont="1" applyFill="1" applyBorder="1"/>
    <xf numFmtId="0" fontId="12" fillId="20" borderId="1" xfId="0" applyFont="1" applyFill="1" applyBorder="1"/>
    <xf numFmtId="0" fontId="7" fillId="0" borderId="1" xfId="0" applyFont="1" applyFill="1" applyBorder="1" applyAlignment="1">
      <alignment vertical="center" wrapText="1"/>
    </xf>
    <xf numFmtId="0" fontId="15" fillId="0" borderId="1" xfId="0" applyFont="1" applyBorder="1" applyAlignment="1">
      <alignment vertical="center"/>
    </xf>
    <xf numFmtId="0" fontId="15" fillId="0" borderId="3" xfId="0" applyFont="1" applyBorder="1" applyAlignment="1">
      <alignment vertical="center"/>
    </xf>
    <xf numFmtId="0" fontId="15" fillId="0" borderId="1" xfId="0" applyFont="1" applyFill="1" applyBorder="1" applyAlignment="1">
      <alignment vertical="center"/>
    </xf>
    <xf numFmtId="0" fontId="12" fillId="0" borderId="1" xfId="0" applyFont="1" applyFill="1" applyBorder="1"/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</cellXfs>
  <cellStyles count="1">
    <cellStyle name="常规" xfId="0" builtinId="0"/>
  </cellStyles>
  <dxfs count="13">
    <dxf>
      <fill>
        <patternFill>
          <bgColor rgb="FF92D050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ont>
        <b/>
        <i val="0"/>
        <color theme="1" tint="4.9989318521683403E-2"/>
      </font>
      <fill>
        <gradientFill degree="45">
          <stop position="0">
            <color rgb="FF92D050"/>
          </stop>
          <stop position="1">
            <color rgb="FF00B050"/>
          </stop>
        </gradientFill>
      </fill>
    </dxf>
    <dxf>
      <font>
        <b val="0"/>
        <i val="0"/>
        <color rgb="FF0070C0"/>
      </font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ont>
        <color theme="9" tint="0.59996337778862885"/>
      </font>
      <fill>
        <patternFill>
          <bgColor theme="0" tint="-0.14996795556505021"/>
        </patternFill>
      </fill>
    </dxf>
  </dxfs>
  <tableStyles count="0" defaultTableStyle="TableStyleMedium2" defaultPivotStyle="PivotStyleMedium9"/>
  <colors>
    <mruColors>
      <color rgb="FFFFFF66"/>
      <color rgb="FFB888DC"/>
      <color rgb="FFA568D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防御数值!$AK$3:$AK$31</c:f>
              <c:numCache>
                <c:formatCode>General</c:formatCode>
                <c:ptCount val="29"/>
                <c:pt idx="0">
                  <c:v>109</c:v>
                </c:pt>
                <c:pt idx="1">
                  <c:v>148</c:v>
                </c:pt>
                <c:pt idx="2">
                  <c:v>187</c:v>
                </c:pt>
                <c:pt idx="3">
                  <c:v>226</c:v>
                </c:pt>
                <c:pt idx="4">
                  <c:v>265</c:v>
                </c:pt>
                <c:pt idx="5">
                  <c:v>305</c:v>
                </c:pt>
                <c:pt idx="6">
                  <c:v>344</c:v>
                </c:pt>
                <c:pt idx="7">
                  <c:v>383</c:v>
                </c:pt>
                <c:pt idx="8">
                  <c:v>422</c:v>
                </c:pt>
                <c:pt idx="9">
                  <c:v>461</c:v>
                </c:pt>
                <c:pt idx="10">
                  <c:v>500</c:v>
                </c:pt>
                <c:pt idx="11">
                  <c:v>539</c:v>
                </c:pt>
                <c:pt idx="12">
                  <c:v>579</c:v>
                </c:pt>
                <c:pt idx="13">
                  <c:v>619</c:v>
                </c:pt>
                <c:pt idx="14">
                  <c:v>659</c:v>
                </c:pt>
                <c:pt idx="15">
                  <c:v>699</c:v>
                </c:pt>
                <c:pt idx="16">
                  <c:v>739</c:v>
                </c:pt>
                <c:pt idx="17">
                  <c:v>785</c:v>
                </c:pt>
                <c:pt idx="18">
                  <c:v>828</c:v>
                </c:pt>
                <c:pt idx="19">
                  <c:v>871</c:v>
                </c:pt>
                <c:pt idx="20">
                  <c:v>914</c:v>
                </c:pt>
                <c:pt idx="21">
                  <c:v>957</c:v>
                </c:pt>
                <c:pt idx="22">
                  <c:v>1000</c:v>
                </c:pt>
                <c:pt idx="23">
                  <c:v>1085</c:v>
                </c:pt>
                <c:pt idx="24">
                  <c:v>1168</c:v>
                </c:pt>
                <c:pt idx="25">
                  <c:v>1251</c:v>
                </c:pt>
                <c:pt idx="26">
                  <c:v>1334</c:v>
                </c:pt>
                <c:pt idx="27">
                  <c:v>1417</c:v>
                </c:pt>
                <c:pt idx="28">
                  <c:v>1500</c:v>
                </c:pt>
              </c:numCache>
            </c:numRef>
          </c:val>
        </c:ser>
        <c:marker val="1"/>
        <c:axId val="78627200"/>
        <c:axId val="78628736"/>
      </c:lineChart>
      <c:catAx>
        <c:axId val="78627200"/>
        <c:scaling>
          <c:orientation val="minMax"/>
        </c:scaling>
        <c:axPos val="b"/>
        <c:tickLblPos val="nextTo"/>
        <c:crossAx val="78628736"/>
        <c:crosses val="autoZero"/>
        <c:auto val="1"/>
        <c:lblAlgn val="ctr"/>
        <c:lblOffset val="100"/>
      </c:catAx>
      <c:valAx>
        <c:axId val="78628736"/>
        <c:scaling>
          <c:orientation val="minMax"/>
        </c:scaling>
        <c:axPos val="l"/>
        <c:majorGridlines/>
        <c:numFmt formatCode="General" sourceLinked="1"/>
        <c:tickLblPos val="nextTo"/>
        <c:crossAx val="78627200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战斗沙盘!$K$2:$K$31</c:f>
              <c:numCache>
                <c:formatCode>0.00%</c:formatCode>
                <c:ptCount val="30"/>
                <c:pt idx="0">
                  <c:v>1.1990000000000003</c:v>
                </c:pt>
                <c:pt idx="1">
                  <c:v>1.296</c:v>
                </c:pt>
                <c:pt idx="2">
                  <c:v>1.3910000000000002</c:v>
                </c:pt>
                <c:pt idx="3">
                  <c:v>1.484</c:v>
                </c:pt>
                <c:pt idx="4">
                  <c:v>1.5750000000000002</c:v>
                </c:pt>
                <c:pt idx="5">
                  <c:v>1.6640000000000001</c:v>
                </c:pt>
                <c:pt idx="6">
                  <c:v>1.7509999999999999</c:v>
                </c:pt>
                <c:pt idx="7">
                  <c:v>1.8360000000000001</c:v>
                </c:pt>
                <c:pt idx="8">
                  <c:v>1.9189999999999998</c:v>
                </c:pt>
                <c:pt idx="9">
                  <c:v>2</c:v>
                </c:pt>
                <c:pt idx="10">
                  <c:v>2.0790000000000002</c:v>
                </c:pt>
                <c:pt idx="11">
                  <c:v>2.1560000000000006</c:v>
                </c:pt>
                <c:pt idx="12">
                  <c:v>2.2309999999999999</c:v>
                </c:pt>
                <c:pt idx="13">
                  <c:v>2.3040000000000003</c:v>
                </c:pt>
                <c:pt idx="14">
                  <c:v>2.375</c:v>
                </c:pt>
                <c:pt idx="15">
                  <c:v>2.4440000000000004</c:v>
                </c:pt>
                <c:pt idx="16">
                  <c:v>2.5110000000000001</c:v>
                </c:pt>
                <c:pt idx="17">
                  <c:v>2.5760000000000001</c:v>
                </c:pt>
                <c:pt idx="18">
                  <c:v>2.6390000000000002</c:v>
                </c:pt>
                <c:pt idx="19">
                  <c:v>2.7</c:v>
                </c:pt>
                <c:pt idx="20">
                  <c:v>2.7590000000000003</c:v>
                </c:pt>
                <c:pt idx="21">
                  <c:v>2.8160000000000007</c:v>
                </c:pt>
                <c:pt idx="22">
                  <c:v>2.871</c:v>
                </c:pt>
                <c:pt idx="23">
                  <c:v>2.9240000000000004</c:v>
                </c:pt>
                <c:pt idx="24">
                  <c:v>2.9750000000000005</c:v>
                </c:pt>
                <c:pt idx="25">
                  <c:v>3.0240000000000005</c:v>
                </c:pt>
                <c:pt idx="26">
                  <c:v>3.0710000000000006</c:v>
                </c:pt>
                <c:pt idx="27">
                  <c:v>3.1160000000000001</c:v>
                </c:pt>
                <c:pt idx="28">
                  <c:v>3.1590000000000003</c:v>
                </c:pt>
                <c:pt idx="29">
                  <c:v>3.2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战斗沙盘!$Q$6</c:f>
              <c:numCache>
                <c:formatCode>0.00%</c:formatCode>
                <c:ptCount val="1"/>
                <c:pt idx="0">
                  <c:v>0.67500000000000004</c:v>
                </c:pt>
              </c:numCache>
            </c:numRef>
          </c:val>
        </c:ser>
        <c:marker val="1"/>
        <c:axId val="79252480"/>
        <c:axId val="79266560"/>
      </c:lineChart>
      <c:catAx>
        <c:axId val="79252480"/>
        <c:scaling>
          <c:orientation val="minMax"/>
        </c:scaling>
        <c:axPos val="b"/>
        <c:tickLblPos val="nextTo"/>
        <c:crossAx val="79266560"/>
        <c:crosses val="autoZero"/>
        <c:auto val="1"/>
        <c:lblAlgn val="ctr"/>
        <c:lblOffset val="100"/>
      </c:catAx>
      <c:valAx>
        <c:axId val="79266560"/>
        <c:scaling>
          <c:orientation val="minMax"/>
        </c:scaling>
        <c:axPos val="l"/>
        <c:majorGridlines/>
        <c:numFmt formatCode="0.00%" sourceLinked="1"/>
        <c:tickLblPos val="nextTo"/>
        <c:crossAx val="79252480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宝石!$X$2:$X$11</c:f>
              <c:numCache>
                <c:formatCode>General</c:formatCode>
                <c:ptCount val="1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</c:numCache>
            </c:numRef>
          </c:val>
        </c:ser>
        <c:marker val="1"/>
        <c:axId val="84861696"/>
        <c:axId val="84863232"/>
      </c:lineChart>
      <c:catAx>
        <c:axId val="84861696"/>
        <c:scaling>
          <c:orientation val="minMax"/>
        </c:scaling>
        <c:axPos val="b"/>
        <c:tickLblPos val="nextTo"/>
        <c:crossAx val="84863232"/>
        <c:crosses val="autoZero"/>
        <c:auto val="1"/>
        <c:lblAlgn val="ctr"/>
        <c:lblOffset val="100"/>
      </c:catAx>
      <c:valAx>
        <c:axId val="84863232"/>
        <c:scaling>
          <c:orientation val="minMax"/>
        </c:scaling>
        <c:axPos val="l"/>
        <c:majorGridlines/>
        <c:numFmt formatCode="General" sourceLinked="1"/>
        <c:tickLblPos val="nextTo"/>
        <c:crossAx val="84861696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762000</xdr:colOff>
      <xdr:row>33</xdr:row>
      <xdr:rowOff>128587</xdr:rowOff>
    </xdr:from>
    <xdr:to>
      <xdr:col>35</xdr:col>
      <xdr:colOff>0</xdr:colOff>
      <xdr:row>49</xdr:row>
      <xdr:rowOff>128587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28575</xdr:colOff>
      <xdr:row>2</xdr:row>
      <xdr:rowOff>128587</xdr:rowOff>
    </xdr:from>
    <xdr:to>
      <xdr:col>30</xdr:col>
      <xdr:colOff>485775</xdr:colOff>
      <xdr:row>18</xdr:row>
      <xdr:rowOff>128587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257175</xdr:colOff>
      <xdr:row>20</xdr:row>
      <xdr:rowOff>4762</xdr:rowOff>
    </xdr:from>
    <xdr:to>
      <xdr:col>32</xdr:col>
      <xdr:colOff>542925</xdr:colOff>
      <xdr:row>36</xdr:row>
      <xdr:rowOff>4762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8"/>
  <sheetViews>
    <sheetView workbookViewId="0">
      <selection activeCell="B5" sqref="B5"/>
    </sheetView>
  </sheetViews>
  <sheetFormatPr defaultRowHeight="13.5"/>
  <cols>
    <col min="1" max="1" width="23" bestFit="1" customWidth="1"/>
    <col min="2" max="2" width="91.75" customWidth="1"/>
    <col min="3" max="3" width="36.625" customWidth="1"/>
  </cols>
  <sheetData>
    <row r="1" spans="1:6">
      <c r="A1" s="19" t="s">
        <v>0</v>
      </c>
      <c r="B1" s="19" t="s">
        <v>1</v>
      </c>
      <c r="C1" s="19" t="s">
        <v>2</v>
      </c>
    </row>
    <row r="2" spans="1:6" ht="40.5">
      <c r="A2" s="15" t="s">
        <v>3</v>
      </c>
      <c r="B2" s="15" t="s">
        <v>540</v>
      </c>
      <c r="C2" s="2" t="s">
        <v>245</v>
      </c>
      <c r="F2">
        <f>1-(1/(1+22500/(60*250)))</f>
        <v>0.6</v>
      </c>
    </row>
    <row r="3" spans="1:6">
      <c r="A3" s="15" t="s">
        <v>4</v>
      </c>
      <c r="B3" s="16" t="s">
        <v>240</v>
      </c>
      <c r="C3" s="3"/>
    </row>
    <row r="4" spans="1:6" ht="27">
      <c r="A4" s="15" t="s">
        <v>5</v>
      </c>
      <c r="B4" s="17" t="s">
        <v>102</v>
      </c>
      <c r="C4" s="3">
        <f>(1/((1/14%)-1))*(20*50)</f>
        <v>162.79069767441862</v>
      </c>
    </row>
    <row r="5" spans="1:6" ht="108">
      <c r="A5" s="15" t="s">
        <v>100</v>
      </c>
      <c r="B5" s="18" t="s">
        <v>570</v>
      </c>
      <c r="C5" s="3"/>
    </row>
    <row r="6" spans="1:6" ht="27">
      <c r="A6" s="30" t="s">
        <v>150</v>
      </c>
      <c r="B6" s="15" t="s">
        <v>246</v>
      </c>
      <c r="C6" s="1"/>
    </row>
    <row r="7" spans="1:6">
      <c r="A7" s="30" t="s">
        <v>151</v>
      </c>
      <c r="B7" s="16" t="s">
        <v>247</v>
      </c>
      <c r="C7" s="1"/>
    </row>
    <row r="8" spans="1:6" ht="40.5">
      <c r="A8" s="15" t="s">
        <v>104</v>
      </c>
      <c r="B8" s="17" t="s">
        <v>101</v>
      </c>
      <c r="C8" s="1"/>
    </row>
    <row r="9" spans="1:6" ht="27">
      <c r="A9" s="15" t="s">
        <v>105</v>
      </c>
      <c r="B9" s="17" t="s">
        <v>545</v>
      </c>
      <c r="C9" s="1"/>
    </row>
    <row r="10" spans="1:6" ht="27">
      <c r="A10" s="15" t="s">
        <v>106</v>
      </c>
      <c r="B10" s="17" t="s">
        <v>103</v>
      </c>
      <c r="C10" s="1"/>
    </row>
    <row r="11" spans="1:6">
      <c r="A11" s="15" t="s">
        <v>107</v>
      </c>
      <c r="B11" s="17" t="s">
        <v>108</v>
      </c>
      <c r="C11" s="1"/>
    </row>
    <row r="12" spans="1:6">
      <c r="A12" s="16" t="s">
        <v>117</v>
      </c>
      <c r="B12" s="16" t="s">
        <v>116</v>
      </c>
      <c r="C12" s="1"/>
    </row>
    <row r="18" spans="3:3">
      <c r="C18">
        <f>200/(200+100)</f>
        <v>0.66666666666666663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rgb="FF00B0F0"/>
  </sheetPr>
  <dimension ref="A1:AL61"/>
  <sheetViews>
    <sheetView topLeftCell="U31" workbookViewId="0">
      <selection sqref="A1:O61"/>
    </sheetView>
  </sheetViews>
  <sheetFormatPr defaultRowHeight="13.5"/>
  <sheetData>
    <row r="1" spans="1:38">
      <c r="A1" s="1" t="s">
        <v>147</v>
      </c>
      <c r="B1" s="1" t="s">
        <v>67</v>
      </c>
      <c r="C1" s="1" t="s">
        <v>68</v>
      </c>
      <c r="D1" s="1" t="s">
        <v>69</v>
      </c>
      <c r="E1" s="1" t="s">
        <v>70</v>
      </c>
      <c r="F1" s="1" t="s">
        <v>29</v>
      </c>
      <c r="G1" s="1" t="s">
        <v>30</v>
      </c>
      <c r="H1" s="1" t="s">
        <v>148</v>
      </c>
      <c r="I1" s="1" t="s">
        <v>149</v>
      </c>
      <c r="J1" s="1" t="s">
        <v>31</v>
      </c>
      <c r="K1" s="1" t="s">
        <v>33</v>
      </c>
      <c r="L1" s="1" t="s">
        <v>62</v>
      </c>
      <c r="M1" s="1" t="s">
        <v>63</v>
      </c>
      <c r="N1" s="1" t="s">
        <v>60</v>
      </c>
      <c r="O1" s="1" t="s">
        <v>61</v>
      </c>
      <c r="P1" s="31" t="s">
        <v>152</v>
      </c>
      <c r="Q1" s="31" t="s">
        <v>153</v>
      </c>
      <c r="R1" s="31" t="s">
        <v>154</v>
      </c>
      <c r="S1" s="31" t="s">
        <v>155</v>
      </c>
      <c r="U1" s="69" t="s">
        <v>317</v>
      </c>
      <c r="V1" s="21">
        <f>角色成长比例!C6+角色成长比例!C3</f>
        <v>0.25</v>
      </c>
      <c r="X1" s="1" t="s">
        <v>147</v>
      </c>
      <c r="Y1" s="1" t="s">
        <v>67</v>
      </c>
      <c r="Z1" s="1" t="s">
        <v>68</v>
      </c>
      <c r="AA1" s="1" t="s">
        <v>69</v>
      </c>
      <c r="AB1" s="1" t="s">
        <v>70</v>
      </c>
      <c r="AC1" s="1" t="s">
        <v>29</v>
      </c>
      <c r="AD1" s="1" t="s">
        <v>30</v>
      </c>
      <c r="AF1" s="1" t="s">
        <v>147</v>
      </c>
      <c r="AG1" s="1" t="s">
        <v>67</v>
      </c>
      <c r="AH1" s="1" t="s">
        <v>68</v>
      </c>
      <c r="AI1" s="1" t="s">
        <v>69</v>
      </c>
      <c r="AJ1" s="1" t="s">
        <v>70</v>
      </c>
      <c r="AK1" s="1" t="s">
        <v>29</v>
      </c>
      <c r="AL1" s="1" t="s">
        <v>30</v>
      </c>
    </row>
    <row r="2" spans="1:38">
      <c r="A2" s="1">
        <v>1</v>
      </c>
      <c r="B2" s="1">
        <f>ROUND('角色总属性（估算）'!B2*装备总属性!$V$1,0)</f>
        <v>938</v>
      </c>
      <c r="C2" s="1"/>
      <c r="D2" s="1">
        <f>ROUND(('角色总属性（估算）'!D2*装备总属性!$V$1),0)</f>
        <v>63</v>
      </c>
      <c r="E2" s="1">
        <f>ROUND(('角色总属性（估算）'!E2*装备总属性!$V$1),0)</f>
        <v>63</v>
      </c>
      <c r="F2" s="1">
        <f>'角色总属性（估算）'!F2*装备总属性!$V$1</f>
        <v>125</v>
      </c>
      <c r="G2" s="1">
        <f>'角色总属性（估算）'!G2*装备总属性!$V$1</f>
        <v>125</v>
      </c>
      <c r="H2" s="1"/>
      <c r="I2" s="1"/>
      <c r="J2" s="1"/>
      <c r="K2" s="1"/>
      <c r="L2" s="1"/>
      <c r="M2" s="1"/>
      <c r="N2" s="1"/>
      <c r="O2" s="1"/>
      <c r="P2" s="32"/>
      <c r="Q2" s="32"/>
      <c r="R2" s="32"/>
      <c r="S2" s="32"/>
      <c r="U2" t="s">
        <v>200</v>
      </c>
      <c r="V2" s="21">
        <v>0.2</v>
      </c>
      <c r="X2" s="1">
        <v>1</v>
      </c>
      <c r="Y2" s="1">
        <f>ROUND(($V$2*B2),0)</f>
        <v>188</v>
      </c>
      <c r="Z2" s="1"/>
      <c r="AA2" s="1">
        <f>ROUND(($V$2*D2),0)</f>
        <v>13</v>
      </c>
      <c r="AB2" s="1">
        <f>ROUND(($V$2*E2),0)</f>
        <v>13</v>
      </c>
      <c r="AC2" s="1">
        <f>ROUND(($V$2*F2),0)</f>
        <v>25</v>
      </c>
      <c r="AD2" s="1">
        <f>ROUND(($V$2*G2),0)</f>
        <v>25</v>
      </c>
      <c r="AF2" s="1">
        <v>1</v>
      </c>
      <c r="AG2" s="1">
        <f>ROUND(($V$3*B2),0)</f>
        <v>750</v>
      </c>
      <c r="AH2" s="1"/>
      <c r="AI2" s="1">
        <f>ROUND(($V$3*D2),0)</f>
        <v>50</v>
      </c>
      <c r="AJ2" s="1">
        <f>ROUND(($V$3*E2),0)</f>
        <v>50</v>
      </c>
      <c r="AK2" s="1">
        <f>ROUND(($V$3*F2),0)</f>
        <v>100</v>
      </c>
      <c r="AL2" s="1">
        <f>ROUND(($V$3*G2),0)</f>
        <v>100</v>
      </c>
    </row>
    <row r="3" spans="1:38">
      <c r="A3" s="1">
        <v>2</v>
      </c>
      <c r="B3" s="1">
        <f>ROUND('角色总属性（估算）'!B3*装备总属性!$V$1,0)</f>
        <v>1875</v>
      </c>
      <c r="C3" s="1"/>
      <c r="D3" s="1">
        <f>ROUND(('角色总属性（估算）'!D3*装备总属性!$V$1),0)</f>
        <v>125</v>
      </c>
      <c r="E3" s="1">
        <f>ROUND(('角色总属性（估算）'!E3*装备总属性!$V$1),0)</f>
        <v>125</v>
      </c>
      <c r="F3" s="1">
        <f>'角色总属性（估算）'!F3*装备总属性!$V$1</f>
        <v>250</v>
      </c>
      <c r="G3" s="1">
        <f>'角色总属性（估算）'!G3*装备总属性!$V$1</f>
        <v>250</v>
      </c>
      <c r="H3" s="1"/>
      <c r="I3" s="1"/>
      <c r="J3" s="1"/>
      <c r="K3" s="1"/>
      <c r="L3" s="1"/>
      <c r="M3" s="1"/>
      <c r="N3" s="1"/>
      <c r="O3" s="1"/>
      <c r="P3" s="32"/>
      <c r="Q3" s="32"/>
      <c r="R3" s="32"/>
      <c r="S3" s="32"/>
      <c r="U3" t="s">
        <v>316</v>
      </c>
      <c r="V3" s="21">
        <v>0.8</v>
      </c>
      <c r="X3" s="1">
        <v>2</v>
      </c>
      <c r="Y3" s="1">
        <f t="shared" ref="Y3:AD61" si="0">ROUND(($V$2*B3),0)</f>
        <v>375</v>
      </c>
      <c r="Z3" s="1"/>
      <c r="AA3" s="1">
        <f t="shared" si="0"/>
        <v>25</v>
      </c>
      <c r="AB3" s="1">
        <f t="shared" si="0"/>
        <v>25</v>
      </c>
      <c r="AC3" s="1">
        <f t="shared" si="0"/>
        <v>50</v>
      </c>
      <c r="AD3" s="1">
        <f t="shared" si="0"/>
        <v>50</v>
      </c>
      <c r="AF3" s="1">
        <v>2</v>
      </c>
      <c r="AG3" s="1">
        <f t="shared" ref="AG3:AL61" si="1">ROUND(($V$3*B3),0)</f>
        <v>1500</v>
      </c>
      <c r="AH3" s="1"/>
      <c r="AI3" s="1">
        <f t="shared" si="1"/>
        <v>100</v>
      </c>
      <c r="AJ3" s="1">
        <f t="shared" si="1"/>
        <v>100</v>
      </c>
      <c r="AK3" s="1">
        <f t="shared" si="1"/>
        <v>200</v>
      </c>
      <c r="AL3" s="1">
        <f t="shared" si="1"/>
        <v>200</v>
      </c>
    </row>
    <row r="4" spans="1:38">
      <c r="A4" s="1">
        <v>3</v>
      </c>
      <c r="B4" s="1">
        <f>ROUND('角色总属性（估算）'!B4*装备总属性!$V$1,0)</f>
        <v>2813</v>
      </c>
      <c r="C4" s="1"/>
      <c r="D4" s="1">
        <f>ROUND(('角色总属性（估算）'!D4*装备总属性!$V$1),0)</f>
        <v>188</v>
      </c>
      <c r="E4" s="1">
        <f>ROUND(('角色总属性（估算）'!E4*装备总属性!$V$1),0)</f>
        <v>188</v>
      </c>
      <c r="F4" s="1">
        <f>'角色总属性（估算）'!F4*装备总属性!$V$1</f>
        <v>375</v>
      </c>
      <c r="G4" s="1">
        <f>'角色总属性（估算）'!G4*装备总属性!$V$1</f>
        <v>375</v>
      </c>
      <c r="H4" s="1"/>
      <c r="I4" s="1"/>
      <c r="J4" s="1"/>
      <c r="K4" s="1"/>
      <c r="L4" s="1"/>
      <c r="M4" s="1"/>
      <c r="N4" s="1"/>
      <c r="O4" s="1"/>
      <c r="P4" s="32"/>
      <c r="Q4" s="32"/>
      <c r="R4" s="32"/>
      <c r="S4" s="32"/>
      <c r="X4" s="1">
        <v>3</v>
      </c>
      <c r="Y4" s="1">
        <f t="shared" si="0"/>
        <v>563</v>
      </c>
      <c r="Z4" s="1"/>
      <c r="AA4" s="1">
        <f t="shared" si="0"/>
        <v>38</v>
      </c>
      <c r="AB4" s="1">
        <f t="shared" si="0"/>
        <v>38</v>
      </c>
      <c r="AC4" s="1">
        <f t="shared" si="0"/>
        <v>75</v>
      </c>
      <c r="AD4" s="1">
        <f t="shared" si="0"/>
        <v>75</v>
      </c>
      <c r="AF4" s="1">
        <v>3</v>
      </c>
      <c r="AG4" s="1">
        <f t="shared" si="1"/>
        <v>2250</v>
      </c>
      <c r="AH4" s="1"/>
      <c r="AI4" s="1">
        <f t="shared" si="1"/>
        <v>150</v>
      </c>
      <c r="AJ4" s="1">
        <f t="shared" si="1"/>
        <v>150</v>
      </c>
      <c r="AK4" s="1">
        <f t="shared" si="1"/>
        <v>300</v>
      </c>
      <c r="AL4" s="1">
        <f t="shared" si="1"/>
        <v>300</v>
      </c>
    </row>
    <row r="5" spans="1:38">
      <c r="A5" s="1">
        <v>4</v>
      </c>
      <c r="B5" s="1">
        <f>ROUND('角色总属性（估算）'!B5*装备总属性!$V$1,0)</f>
        <v>3750</v>
      </c>
      <c r="C5" s="1"/>
      <c r="D5" s="1">
        <f>ROUND(('角色总属性（估算）'!D5*装备总属性!$V$1),0)</f>
        <v>250</v>
      </c>
      <c r="E5" s="1">
        <f>ROUND(('角色总属性（估算）'!E5*装备总属性!$V$1),0)</f>
        <v>250</v>
      </c>
      <c r="F5" s="1">
        <f>'角色总属性（估算）'!F5*装备总属性!$V$1</f>
        <v>500</v>
      </c>
      <c r="G5" s="1">
        <f>'角色总属性（估算）'!G5*装备总属性!$V$1</f>
        <v>500</v>
      </c>
      <c r="H5" s="1"/>
      <c r="I5" s="1"/>
      <c r="J5" s="1"/>
      <c r="K5" s="1"/>
      <c r="L5" s="1"/>
      <c r="M5" s="1"/>
      <c r="N5" s="1"/>
      <c r="O5" s="1"/>
      <c r="P5" s="32"/>
      <c r="Q5" s="32"/>
      <c r="R5" s="32"/>
      <c r="S5" s="32"/>
      <c r="X5" s="1">
        <v>4</v>
      </c>
      <c r="Y5" s="1">
        <f t="shared" si="0"/>
        <v>750</v>
      </c>
      <c r="Z5" s="1"/>
      <c r="AA5" s="1">
        <f t="shared" si="0"/>
        <v>50</v>
      </c>
      <c r="AB5" s="1">
        <f t="shared" si="0"/>
        <v>50</v>
      </c>
      <c r="AC5" s="1">
        <f t="shared" si="0"/>
        <v>100</v>
      </c>
      <c r="AD5" s="1">
        <f t="shared" si="0"/>
        <v>100</v>
      </c>
      <c r="AF5" s="1">
        <v>4</v>
      </c>
      <c r="AG5" s="1">
        <f t="shared" si="1"/>
        <v>3000</v>
      </c>
      <c r="AH5" s="1"/>
      <c r="AI5" s="1">
        <f t="shared" si="1"/>
        <v>200</v>
      </c>
      <c r="AJ5" s="1">
        <f t="shared" si="1"/>
        <v>200</v>
      </c>
      <c r="AK5" s="1">
        <f t="shared" si="1"/>
        <v>400</v>
      </c>
      <c r="AL5" s="1">
        <f t="shared" si="1"/>
        <v>400</v>
      </c>
    </row>
    <row r="6" spans="1:38">
      <c r="A6" s="1">
        <v>5</v>
      </c>
      <c r="B6" s="1">
        <f>ROUND('角色总属性（估算）'!B6*装备总属性!$V$1,0)</f>
        <v>4688</v>
      </c>
      <c r="C6" s="1"/>
      <c r="D6" s="1">
        <f>ROUND(('角色总属性（估算）'!D6*装备总属性!$V$1),0)</f>
        <v>313</v>
      </c>
      <c r="E6" s="1">
        <f>ROUND(('角色总属性（估算）'!E6*装备总属性!$V$1),0)</f>
        <v>313</v>
      </c>
      <c r="F6" s="1">
        <f>'角色总属性（估算）'!F6*装备总属性!$V$1</f>
        <v>625</v>
      </c>
      <c r="G6" s="1">
        <f>'角色总属性（估算）'!G6*装备总属性!$V$1</f>
        <v>625</v>
      </c>
      <c r="H6" s="1"/>
      <c r="I6" s="1"/>
      <c r="J6" s="1"/>
      <c r="K6" s="1"/>
      <c r="L6" s="1"/>
      <c r="M6" s="1"/>
      <c r="N6" s="1"/>
      <c r="O6" s="1"/>
      <c r="P6" s="32"/>
      <c r="Q6" s="32"/>
      <c r="R6" s="32"/>
      <c r="S6" s="32"/>
      <c r="X6" s="1">
        <v>5</v>
      </c>
      <c r="Y6" s="1">
        <f t="shared" si="0"/>
        <v>938</v>
      </c>
      <c r="Z6" s="1"/>
      <c r="AA6" s="1">
        <f t="shared" si="0"/>
        <v>63</v>
      </c>
      <c r="AB6" s="1">
        <f t="shared" si="0"/>
        <v>63</v>
      </c>
      <c r="AC6" s="1">
        <f t="shared" si="0"/>
        <v>125</v>
      </c>
      <c r="AD6" s="1">
        <f t="shared" si="0"/>
        <v>125</v>
      </c>
      <c r="AF6" s="1">
        <v>5</v>
      </c>
      <c r="AG6" s="1">
        <f t="shared" si="1"/>
        <v>3750</v>
      </c>
      <c r="AH6" s="1"/>
      <c r="AI6" s="1">
        <f t="shared" si="1"/>
        <v>250</v>
      </c>
      <c r="AJ6" s="1">
        <f t="shared" si="1"/>
        <v>250</v>
      </c>
      <c r="AK6" s="1">
        <f t="shared" si="1"/>
        <v>500</v>
      </c>
      <c r="AL6" s="1">
        <f t="shared" si="1"/>
        <v>500</v>
      </c>
    </row>
    <row r="7" spans="1:38">
      <c r="A7" s="1">
        <v>6</v>
      </c>
      <c r="B7" s="1">
        <f>ROUND('角色总属性（估算）'!B7*装备总属性!$V$1,0)</f>
        <v>5625</v>
      </c>
      <c r="C7" s="1"/>
      <c r="D7" s="1">
        <f>ROUND(('角色总属性（估算）'!D7*装备总属性!$V$1),0)</f>
        <v>375</v>
      </c>
      <c r="E7" s="1">
        <f>ROUND(('角色总属性（估算）'!E7*装备总属性!$V$1),0)</f>
        <v>375</v>
      </c>
      <c r="F7" s="1">
        <f>'角色总属性（估算）'!F7*装备总属性!$V$1</f>
        <v>750</v>
      </c>
      <c r="G7" s="1">
        <f>'角色总属性（估算）'!G7*装备总属性!$V$1</f>
        <v>750</v>
      </c>
      <c r="H7" s="1"/>
      <c r="I7" s="1"/>
      <c r="J7" s="1"/>
      <c r="K7" s="1"/>
      <c r="L7" s="1"/>
      <c r="M7" s="1"/>
      <c r="N7" s="1"/>
      <c r="O7" s="1"/>
      <c r="P7" s="32"/>
      <c r="Q7" s="32"/>
      <c r="R7" s="32"/>
      <c r="S7" s="32"/>
      <c r="X7" s="1">
        <v>6</v>
      </c>
      <c r="Y7" s="1">
        <f t="shared" si="0"/>
        <v>1125</v>
      </c>
      <c r="Z7" s="1"/>
      <c r="AA7" s="1">
        <f t="shared" si="0"/>
        <v>75</v>
      </c>
      <c r="AB7" s="1">
        <f t="shared" si="0"/>
        <v>75</v>
      </c>
      <c r="AC7" s="1">
        <f t="shared" si="0"/>
        <v>150</v>
      </c>
      <c r="AD7" s="1">
        <f t="shared" si="0"/>
        <v>150</v>
      </c>
      <c r="AF7" s="1">
        <v>6</v>
      </c>
      <c r="AG7" s="1">
        <f t="shared" si="1"/>
        <v>4500</v>
      </c>
      <c r="AH7" s="1"/>
      <c r="AI7" s="1">
        <f t="shared" si="1"/>
        <v>300</v>
      </c>
      <c r="AJ7" s="1">
        <f t="shared" si="1"/>
        <v>300</v>
      </c>
      <c r="AK7" s="1">
        <f t="shared" si="1"/>
        <v>600</v>
      </c>
      <c r="AL7" s="1">
        <f t="shared" si="1"/>
        <v>600</v>
      </c>
    </row>
    <row r="8" spans="1:38">
      <c r="A8" s="1">
        <v>7</v>
      </c>
      <c r="B8" s="1">
        <f>ROUND('角色总属性（估算）'!B8*装备总属性!$V$1,0)</f>
        <v>6563</v>
      </c>
      <c r="C8" s="1"/>
      <c r="D8" s="1">
        <f>ROUND(('角色总属性（估算）'!D8*装备总属性!$V$1),0)</f>
        <v>438</v>
      </c>
      <c r="E8" s="1">
        <f>ROUND(('角色总属性（估算）'!E8*装备总属性!$V$1),0)</f>
        <v>438</v>
      </c>
      <c r="F8" s="1">
        <f>'角色总属性（估算）'!F8*装备总属性!$V$1</f>
        <v>875</v>
      </c>
      <c r="G8" s="1">
        <f>'角色总属性（估算）'!G8*装备总属性!$V$1</f>
        <v>875</v>
      </c>
      <c r="H8" s="1"/>
      <c r="I8" s="1"/>
      <c r="J8" s="1"/>
      <c r="K8" s="1"/>
      <c r="L8" s="1"/>
      <c r="M8" s="1"/>
      <c r="N8" s="1"/>
      <c r="O8" s="1"/>
      <c r="P8" s="32"/>
      <c r="Q8" s="32"/>
      <c r="R8" s="32"/>
      <c r="S8" s="32"/>
      <c r="X8" s="1">
        <v>7</v>
      </c>
      <c r="Y8" s="1">
        <f t="shared" si="0"/>
        <v>1313</v>
      </c>
      <c r="Z8" s="1"/>
      <c r="AA8" s="1">
        <f t="shared" si="0"/>
        <v>88</v>
      </c>
      <c r="AB8" s="1">
        <f t="shared" si="0"/>
        <v>88</v>
      </c>
      <c r="AC8" s="1">
        <f t="shared" si="0"/>
        <v>175</v>
      </c>
      <c r="AD8" s="1">
        <f t="shared" si="0"/>
        <v>175</v>
      </c>
      <c r="AF8" s="1">
        <v>7</v>
      </c>
      <c r="AG8" s="1">
        <f t="shared" si="1"/>
        <v>5250</v>
      </c>
      <c r="AH8" s="1"/>
      <c r="AI8" s="1">
        <f t="shared" si="1"/>
        <v>350</v>
      </c>
      <c r="AJ8" s="1">
        <f t="shared" si="1"/>
        <v>350</v>
      </c>
      <c r="AK8" s="1">
        <f t="shared" si="1"/>
        <v>700</v>
      </c>
      <c r="AL8" s="1">
        <f t="shared" si="1"/>
        <v>700</v>
      </c>
    </row>
    <row r="9" spans="1:38">
      <c r="A9" s="1">
        <v>8</v>
      </c>
      <c r="B9" s="1">
        <f>ROUND('角色总属性（估算）'!B9*装备总属性!$V$1,0)</f>
        <v>7500</v>
      </c>
      <c r="C9" s="1"/>
      <c r="D9" s="1">
        <f>ROUND(('角色总属性（估算）'!D9*装备总属性!$V$1),0)</f>
        <v>500</v>
      </c>
      <c r="E9" s="1">
        <f>ROUND(('角色总属性（估算）'!E9*装备总属性!$V$1),0)</f>
        <v>500</v>
      </c>
      <c r="F9" s="1">
        <f>'角色总属性（估算）'!F9*装备总属性!$V$1</f>
        <v>1000</v>
      </c>
      <c r="G9" s="1">
        <f>'角色总属性（估算）'!G9*装备总属性!$V$1</f>
        <v>1000</v>
      </c>
      <c r="H9" s="1"/>
      <c r="I9" s="1"/>
      <c r="J9" s="1"/>
      <c r="K9" s="1"/>
      <c r="L9" s="1"/>
      <c r="M9" s="1"/>
      <c r="N9" s="1"/>
      <c r="O9" s="1"/>
      <c r="P9" s="32"/>
      <c r="Q9" s="32"/>
      <c r="R9" s="32"/>
      <c r="S9" s="32"/>
      <c r="X9" s="1">
        <v>8</v>
      </c>
      <c r="Y9" s="1">
        <f t="shared" si="0"/>
        <v>1500</v>
      </c>
      <c r="Z9" s="1"/>
      <c r="AA9" s="1">
        <f t="shared" si="0"/>
        <v>100</v>
      </c>
      <c r="AB9" s="1">
        <f t="shared" si="0"/>
        <v>100</v>
      </c>
      <c r="AC9" s="1">
        <f t="shared" si="0"/>
        <v>200</v>
      </c>
      <c r="AD9" s="1">
        <f t="shared" si="0"/>
        <v>200</v>
      </c>
      <c r="AF9" s="1">
        <v>8</v>
      </c>
      <c r="AG9" s="1">
        <f t="shared" si="1"/>
        <v>6000</v>
      </c>
      <c r="AH9" s="1"/>
      <c r="AI9" s="1">
        <f t="shared" si="1"/>
        <v>400</v>
      </c>
      <c r="AJ9" s="1">
        <f t="shared" si="1"/>
        <v>400</v>
      </c>
      <c r="AK9" s="1">
        <f t="shared" si="1"/>
        <v>800</v>
      </c>
      <c r="AL9" s="1">
        <f t="shared" si="1"/>
        <v>800</v>
      </c>
    </row>
    <row r="10" spans="1:38">
      <c r="A10" s="1">
        <v>9</v>
      </c>
      <c r="B10" s="1">
        <f>ROUND('角色总属性（估算）'!B10*装备总属性!$V$1,0)</f>
        <v>8438</v>
      </c>
      <c r="C10" s="1"/>
      <c r="D10" s="1">
        <f>ROUND(('角色总属性（估算）'!D10*装备总属性!$V$1),0)</f>
        <v>563</v>
      </c>
      <c r="E10" s="1">
        <f>ROUND(('角色总属性（估算）'!E10*装备总属性!$V$1),0)</f>
        <v>563</v>
      </c>
      <c r="F10" s="1">
        <f>'角色总属性（估算）'!F10*装备总属性!$V$1</f>
        <v>1125</v>
      </c>
      <c r="G10" s="1">
        <f>'角色总属性（估算）'!G10*装备总属性!$V$1</f>
        <v>1125</v>
      </c>
      <c r="H10" s="1"/>
      <c r="I10" s="1"/>
      <c r="J10" s="1"/>
      <c r="K10" s="1"/>
      <c r="L10" s="1"/>
      <c r="M10" s="1"/>
      <c r="N10" s="1"/>
      <c r="O10" s="1"/>
      <c r="P10" s="32"/>
      <c r="Q10" s="32"/>
      <c r="R10" s="32"/>
      <c r="S10" s="32"/>
      <c r="X10" s="1">
        <v>9</v>
      </c>
      <c r="Y10" s="1">
        <f t="shared" si="0"/>
        <v>1688</v>
      </c>
      <c r="Z10" s="1"/>
      <c r="AA10" s="1">
        <f t="shared" si="0"/>
        <v>113</v>
      </c>
      <c r="AB10" s="1">
        <f t="shared" si="0"/>
        <v>113</v>
      </c>
      <c r="AC10" s="1">
        <f t="shared" si="0"/>
        <v>225</v>
      </c>
      <c r="AD10" s="1">
        <f t="shared" si="0"/>
        <v>225</v>
      </c>
      <c r="AF10" s="1">
        <v>9</v>
      </c>
      <c r="AG10" s="1">
        <f t="shared" si="1"/>
        <v>6750</v>
      </c>
      <c r="AH10" s="1"/>
      <c r="AI10" s="1">
        <f t="shared" si="1"/>
        <v>450</v>
      </c>
      <c r="AJ10" s="1">
        <f t="shared" si="1"/>
        <v>450</v>
      </c>
      <c r="AK10" s="1">
        <f t="shared" si="1"/>
        <v>900</v>
      </c>
      <c r="AL10" s="1">
        <f t="shared" si="1"/>
        <v>900</v>
      </c>
    </row>
    <row r="11" spans="1:38" s="35" customFormat="1">
      <c r="A11" s="70">
        <v>10</v>
      </c>
      <c r="B11" s="1">
        <f>ROUND('角色总属性（估算）'!B11*装备总属性!$V$1,0)</f>
        <v>9375</v>
      </c>
      <c r="C11" s="70"/>
      <c r="D11" s="1">
        <f>ROUND(('角色总属性（估算）'!D11*装备总属性!$V$1),0)</f>
        <v>625</v>
      </c>
      <c r="E11" s="1">
        <f>ROUND(('角色总属性（估算）'!E11*装备总属性!$V$1),0)</f>
        <v>625</v>
      </c>
      <c r="F11" s="70">
        <f>'角色总属性（估算）'!F11*装备总属性!$V$1</f>
        <v>1250</v>
      </c>
      <c r="G11" s="70">
        <f>'角色总属性（估算）'!G11*装备总属性!$V$1</f>
        <v>1250</v>
      </c>
      <c r="H11" s="71"/>
      <c r="I11" s="71"/>
      <c r="J11" s="70"/>
      <c r="K11" s="70"/>
      <c r="L11" s="70"/>
      <c r="M11" s="70"/>
      <c r="N11" s="70"/>
      <c r="O11" s="70"/>
      <c r="P11" s="72"/>
      <c r="Q11" s="72"/>
      <c r="R11" s="72"/>
      <c r="S11" s="72"/>
      <c r="X11" s="70">
        <v>10</v>
      </c>
      <c r="Y11" s="70">
        <f>ROUND(($V$2*B11),0)</f>
        <v>1875</v>
      </c>
      <c r="Z11" s="70"/>
      <c r="AA11" s="70">
        <f t="shared" si="0"/>
        <v>125</v>
      </c>
      <c r="AB11" s="70">
        <f t="shared" si="0"/>
        <v>125</v>
      </c>
      <c r="AC11" s="70">
        <f t="shared" si="0"/>
        <v>250</v>
      </c>
      <c r="AD11" s="70">
        <f t="shared" si="0"/>
        <v>250</v>
      </c>
      <c r="AF11" s="70">
        <v>10</v>
      </c>
      <c r="AG11" s="70">
        <f>ROUND(($V$3*B11),0)</f>
        <v>7500</v>
      </c>
      <c r="AH11" s="70"/>
      <c r="AI11" s="70">
        <f t="shared" si="1"/>
        <v>500</v>
      </c>
      <c r="AJ11" s="70">
        <f t="shared" si="1"/>
        <v>500</v>
      </c>
      <c r="AK11" s="70">
        <f t="shared" si="1"/>
        <v>1000</v>
      </c>
      <c r="AL11" s="70">
        <f t="shared" si="1"/>
        <v>1000</v>
      </c>
    </row>
    <row r="12" spans="1:38">
      <c r="A12" s="1">
        <v>11</v>
      </c>
      <c r="B12" s="1">
        <f>ROUND('角色总属性（估算）'!B12*装备总属性!$V$1,0)</f>
        <v>10313</v>
      </c>
      <c r="C12" s="1"/>
      <c r="D12" s="1">
        <f>ROUND(('角色总属性（估算）'!D12*装备总属性!$V$1),0)</f>
        <v>688</v>
      </c>
      <c r="E12" s="1">
        <f>ROUND(('角色总属性（估算）'!E12*装备总属性!$V$1),0)</f>
        <v>688</v>
      </c>
      <c r="F12" s="1">
        <f>'角色总属性（估算）'!F12*装备总属性!$V$1</f>
        <v>1375</v>
      </c>
      <c r="G12" s="1">
        <f>'角色总属性（估算）'!G12*装备总属性!$V$1</f>
        <v>1375</v>
      </c>
      <c r="H12" s="22"/>
      <c r="I12" s="22"/>
      <c r="J12" s="1"/>
      <c r="K12" s="1"/>
      <c r="L12" s="1"/>
      <c r="M12" s="1"/>
      <c r="N12" s="1"/>
      <c r="O12" s="1"/>
      <c r="P12" s="32"/>
      <c r="Q12" s="32"/>
      <c r="R12" s="32"/>
      <c r="S12" s="32"/>
      <c r="X12" s="1">
        <v>11</v>
      </c>
      <c r="Y12" s="1">
        <f t="shared" si="0"/>
        <v>2063</v>
      </c>
      <c r="Z12" s="1"/>
      <c r="AA12" s="1">
        <f t="shared" si="0"/>
        <v>138</v>
      </c>
      <c r="AB12" s="1">
        <f t="shared" si="0"/>
        <v>138</v>
      </c>
      <c r="AC12" s="1">
        <f t="shared" si="0"/>
        <v>275</v>
      </c>
      <c r="AD12" s="1">
        <f t="shared" si="0"/>
        <v>275</v>
      </c>
      <c r="AF12" s="1">
        <v>11</v>
      </c>
      <c r="AG12" s="1">
        <f t="shared" si="1"/>
        <v>8250</v>
      </c>
      <c r="AH12" s="1"/>
      <c r="AI12" s="1">
        <f t="shared" si="1"/>
        <v>550</v>
      </c>
      <c r="AJ12" s="1">
        <f t="shared" si="1"/>
        <v>550</v>
      </c>
      <c r="AK12" s="1">
        <f t="shared" si="1"/>
        <v>1100</v>
      </c>
      <c r="AL12" s="1">
        <f t="shared" si="1"/>
        <v>1100</v>
      </c>
    </row>
    <row r="13" spans="1:38">
      <c r="A13" s="1">
        <v>12</v>
      </c>
      <c r="B13" s="1">
        <f>ROUND('角色总属性（估算）'!B13*装备总属性!$V$1,0)</f>
        <v>11250</v>
      </c>
      <c r="C13" s="1"/>
      <c r="D13" s="1">
        <f>ROUND(('角色总属性（估算）'!D13*装备总属性!$V$1),0)</f>
        <v>750</v>
      </c>
      <c r="E13" s="1">
        <f>ROUND(('角色总属性（估算）'!E13*装备总属性!$V$1),0)</f>
        <v>750</v>
      </c>
      <c r="F13" s="1">
        <f>'角色总属性（估算）'!F13*装备总属性!$V$1</f>
        <v>1500</v>
      </c>
      <c r="G13" s="1">
        <f>'角色总属性（估算）'!G13*装备总属性!$V$1</f>
        <v>1500</v>
      </c>
      <c r="H13" s="22"/>
      <c r="I13" s="22"/>
      <c r="J13" s="1"/>
      <c r="K13" s="1"/>
      <c r="L13" s="1"/>
      <c r="M13" s="1"/>
      <c r="N13" s="1"/>
      <c r="O13" s="1"/>
      <c r="P13" s="32"/>
      <c r="Q13" s="32"/>
      <c r="R13" s="32"/>
      <c r="S13" s="32"/>
      <c r="X13" s="1">
        <v>12</v>
      </c>
      <c r="Y13" s="1">
        <f t="shared" si="0"/>
        <v>2250</v>
      </c>
      <c r="Z13" s="1"/>
      <c r="AA13" s="1">
        <f t="shared" si="0"/>
        <v>150</v>
      </c>
      <c r="AB13" s="1">
        <f t="shared" si="0"/>
        <v>150</v>
      </c>
      <c r="AC13" s="1">
        <f t="shared" si="0"/>
        <v>300</v>
      </c>
      <c r="AD13" s="1">
        <f t="shared" si="0"/>
        <v>300</v>
      </c>
      <c r="AF13" s="1">
        <v>12</v>
      </c>
      <c r="AG13" s="1">
        <f t="shared" si="1"/>
        <v>9000</v>
      </c>
      <c r="AH13" s="1"/>
      <c r="AI13" s="1">
        <f t="shared" si="1"/>
        <v>600</v>
      </c>
      <c r="AJ13" s="1">
        <f t="shared" si="1"/>
        <v>600</v>
      </c>
      <c r="AK13" s="1">
        <f t="shared" si="1"/>
        <v>1200</v>
      </c>
      <c r="AL13" s="1">
        <f t="shared" si="1"/>
        <v>1200</v>
      </c>
    </row>
    <row r="14" spans="1:38">
      <c r="A14" s="1">
        <v>13</v>
      </c>
      <c r="B14" s="1">
        <f>ROUND('角色总属性（估算）'!B14*装备总属性!$V$1,0)</f>
        <v>12188</v>
      </c>
      <c r="C14" s="1"/>
      <c r="D14" s="1">
        <f>ROUND(('角色总属性（估算）'!D14*装备总属性!$V$1),0)</f>
        <v>813</v>
      </c>
      <c r="E14" s="1">
        <f>ROUND(('角色总属性（估算）'!E14*装备总属性!$V$1),0)</f>
        <v>813</v>
      </c>
      <c r="F14" s="1">
        <f>'角色总属性（估算）'!F14*装备总属性!$V$1</f>
        <v>1625</v>
      </c>
      <c r="G14" s="1">
        <f>'角色总属性（估算）'!G14*装备总属性!$V$1</f>
        <v>1625</v>
      </c>
      <c r="H14" s="22"/>
      <c r="I14" s="22"/>
      <c r="J14" s="1"/>
      <c r="K14" s="1"/>
      <c r="L14" s="1"/>
      <c r="M14" s="1"/>
      <c r="N14" s="1"/>
      <c r="O14" s="1"/>
      <c r="P14" s="32"/>
      <c r="Q14" s="32"/>
      <c r="R14" s="32"/>
      <c r="S14" s="32"/>
      <c r="X14" s="1">
        <v>13</v>
      </c>
      <c r="Y14" s="1">
        <f t="shared" si="0"/>
        <v>2438</v>
      </c>
      <c r="Z14" s="1"/>
      <c r="AA14" s="1">
        <f t="shared" si="0"/>
        <v>163</v>
      </c>
      <c r="AB14" s="1">
        <f t="shared" si="0"/>
        <v>163</v>
      </c>
      <c r="AC14" s="1">
        <f t="shared" si="0"/>
        <v>325</v>
      </c>
      <c r="AD14" s="1">
        <f t="shared" si="0"/>
        <v>325</v>
      </c>
      <c r="AF14" s="1">
        <v>13</v>
      </c>
      <c r="AG14" s="1">
        <f t="shared" si="1"/>
        <v>9750</v>
      </c>
      <c r="AH14" s="1"/>
      <c r="AI14" s="1">
        <f t="shared" si="1"/>
        <v>650</v>
      </c>
      <c r="AJ14" s="1">
        <f t="shared" si="1"/>
        <v>650</v>
      </c>
      <c r="AK14" s="1">
        <f t="shared" si="1"/>
        <v>1300</v>
      </c>
      <c r="AL14" s="1">
        <f t="shared" si="1"/>
        <v>1300</v>
      </c>
    </row>
    <row r="15" spans="1:38">
      <c r="A15" s="1">
        <v>14</v>
      </c>
      <c r="B15" s="1">
        <f>ROUND('角色总属性（估算）'!B15*装备总属性!$V$1,0)</f>
        <v>13125</v>
      </c>
      <c r="C15" s="1"/>
      <c r="D15" s="1">
        <f>ROUND(('角色总属性（估算）'!D15*装备总属性!$V$1),0)</f>
        <v>875</v>
      </c>
      <c r="E15" s="1">
        <f>ROUND(('角色总属性（估算）'!E15*装备总属性!$V$1),0)</f>
        <v>875</v>
      </c>
      <c r="F15" s="1">
        <f>'角色总属性（估算）'!F15*装备总属性!$V$1</f>
        <v>1750</v>
      </c>
      <c r="G15" s="1">
        <f>'角色总属性（估算）'!G15*装备总属性!$V$1</f>
        <v>1750</v>
      </c>
      <c r="H15" s="22"/>
      <c r="I15" s="22"/>
      <c r="J15" s="1"/>
      <c r="K15" s="1"/>
      <c r="L15" s="1"/>
      <c r="M15" s="1"/>
      <c r="N15" s="1"/>
      <c r="O15" s="1"/>
      <c r="P15" s="32"/>
      <c r="Q15" s="32"/>
      <c r="R15" s="32"/>
      <c r="S15" s="32"/>
      <c r="X15" s="1">
        <v>14</v>
      </c>
      <c r="Y15" s="1">
        <f t="shared" si="0"/>
        <v>2625</v>
      </c>
      <c r="Z15" s="1"/>
      <c r="AA15" s="1">
        <f t="shared" si="0"/>
        <v>175</v>
      </c>
      <c r="AB15" s="1">
        <f t="shared" si="0"/>
        <v>175</v>
      </c>
      <c r="AC15" s="1">
        <f t="shared" si="0"/>
        <v>350</v>
      </c>
      <c r="AD15" s="1">
        <f t="shared" si="0"/>
        <v>350</v>
      </c>
      <c r="AF15" s="1">
        <v>14</v>
      </c>
      <c r="AG15" s="1">
        <f t="shared" si="1"/>
        <v>10500</v>
      </c>
      <c r="AH15" s="1"/>
      <c r="AI15" s="1">
        <f t="shared" si="1"/>
        <v>700</v>
      </c>
      <c r="AJ15" s="1">
        <f t="shared" si="1"/>
        <v>700</v>
      </c>
      <c r="AK15" s="1">
        <f t="shared" si="1"/>
        <v>1400</v>
      </c>
      <c r="AL15" s="1">
        <f t="shared" si="1"/>
        <v>1400</v>
      </c>
    </row>
    <row r="16" spans="1:38">
      <c r="A16" s="1">
        <v>15</v>
      </c>
      <c r="B16" s="1">
        <f>ROUND('角色总属性（估算）'!B16*装备总属性!$V$1,0)</f>
        <v>14063</v>
      </c>
      <c r="C16" s="1"/>
      <c r="D16" s="1">
        <f>ROUND(('角色总属性（估算）'!D16*装备总属性!$V$1),0)</f>
        <v>938</v>
      </c>
      <c r="E16" s="1">
        <f>ROUND(('角色总属性（估算）'!E16*装备总属性!$V$1),0)</f>
        <v>938</v>
      </c>
      <c r="F16" s="1">
        <f>'角色总属性（估算）'!F16*装备总属性!$V$1</f>
        <v>1875</v>
      </c>
      <c r="G16" s="1">
        <f>'角色总属性（估算）'!G16*装备总属性!$V$1</f>
        <v>1875</v>
      </c>
      <c r="H16" s="22"/>
      <c r="I16" s="22"/>
      <c r="J16" s="1"/>
      <c r="K16" s="1"/>
      <c r="L16" s="1"/>
      <c r="M16" s="1"/>
      <c r="N16" s="1"/>
      <c r="O16" s="1"/>
      <c r="P16" s="32"/>
      <c r="Q16" s="32"/>
      <c r="R16" s="32"/>
      <c r="S16" s="32"/>
      <c r="X16" s="1">
        <v>15</v>
      </c>
      <c r="Y16" s="1">
        <f t="shared" si="0"/>
        <v>2813</v>
      </c>
      <c r="Z16" s="1"/>
      <c r="AA16" s="1">
        <f t="shared" si="0"/>
        <v>188</v>
      </c>
      <c r="AB16" s="1">
        <f t="shared" si="0"/>
        <v>188</v>
      </c>
      <c r="AC16" s="1">
        <f t="shared" si="0"/>
        <v>375</v>
      </c>
      <c r="AD16" s="1">
        <f t="shared" si="0"/>
        <v>375</v>
      </c>
      <c r="AF16" s="1">
        <v>15</v>
      </c>
      <c r="AG16" s="1">
        <f t="shared" si="1"/>
        <v>11250</v>
      </c>
      <c r="AH16" s="1"/>
      <c r="AI16" s="1">
        <f t="shared" si="1"/>
        <v>750</v>
      </c>
      <c r="AJ16" s="1">
        <f t="shared" si="1"/>
        <v>750</v>
      </c>
      <c r="AK16" s="1">
        <f t="shared" si="1"/>
        <v>1500</v>
      </c>
      <c r="AL16" s="1">
        <f t="shared" si="1"/>
        <v>1500</v>
      </c>
    </row>
    <row r="17" spans="1:38">
      <c r="A17" s="1">
        <v>16</v>
      </c>
      <c r="B17" s="1">
        <f>ROUND('角色总属性（估算）'!B17*装备总属性!$V$1,0)</f>
        <v>15000</v>
      </c>
      <c r="C17" s="1"/>
      <c r="D17" s="1">
        <f>ROUND(('角色总属性（估算）'!D17*装备总属性!$V$1),0)</f>
        <v>1000</v>
      </c>
      <c r="E17" s="1">
        <f>ROUND(('角色总属性（估算）'!E17*装备总属性!$V$1),0)</f>
        <v>1000</v>
      </c>
      <c r="F17" s="1">
        <f>'角色总属性（估算）'!F17*装备总属性!$V$1</f>
        <v>2000</v>
      </c>
      <c r="G17" s="1">
        <f>'角色总属性（估算）'!G17*装备总属性!$V$1</f>
        <v>2000</v>
      </c>
      <c r="H17" s="22"/>
      <c r="I17" s="22"/>
      <c r="J17" s="1"/>
      <c r="K17" s="1"/>
      <c r="L17" s="1"/>
      <c r="M17" s="1"/>
      <c r="N17" s="1"/>
      <c r="O17" s="1"/>
      <c r="P17" s="32"/>
      <c r="Q17" s="32"/>
      <c r="R17" s="32"/>
      <c r="S17" s="32"/>
      <c r="X17" s="1">
        <v>16</v>
      </c>
      <c r="Y17" s="1">
        <f t="shared" si="0"/>
        <v>3000</v>
      </c>
      <c r="Z17" s="1"/>
      <c r="AA17" s="1">
        <f t="shared" si="0"/>
        <v>200</v>
      </c>
      <c r="AB17" s="1">
        <f t="shared" si="0"/>
        <v>200</v>
      </c>
      <c r="AC17" s="1">
        <f t="shared" si="0"/>
        <v>400</v>
      </c>
      <c r="AD17" s="1">
        <f t="shared" si="0"/>
        <v>400</v>
      </c>
      <c r="AF17" s="1">
        <v>16</v>
      </c>
      <c r="AG17" s="1">
        <f t="shared" si="1"/>
        <v>12000</v>
      </c>
      <c r="AH17" s="1"/>
      <c r="AI17" s="1">
        <f t="shared" si="1"/>
        <v>800</v>
      </c>
      <c r="AJ17" s="1">
        <f t="shared" si="1"/>
        <v>800</v>
      </c>
      <c r="AK17" s="1">
        <f t="shared" si="1"/>
        <v>1600</v>
      </c>
      <c r="AL17" s="1">
        <f t="shared" si="1"/>
        <v>1600</v>
      </c>
    </row>
    <row r="18" spans="1:38">
      <c r="A18" s="1">
        <v>17</v>
      </c>
      <c r="B18" s="1">
        <f>ROUND('角色总属性（估算）'!B18*装备总属性!$V$1,0)</f>
        <v>15938</v>
      </c>
      <c r="C18" s="1"/>
      <c r="D18" s="1">
        <f>ROUND(('角色总属性（估算）'!D18*装备总属性!$V$1),0)</f>
        <v>1063</v>
      </c>
      <c r="E18" s="1">
        <f>ROUND(('角色总属性（估算）'!E18*装备总属性!$V$1),0)</f>
        <v>1063</v>
      </c>
      <c r="F18" s="1">
        <f>'角色总属性（估算）'!F18*装备总属性!$V$1</f>
        <v>2125</v>
      </c>
      <c r="G18" s="1">
        <f>'角色总属性（估算）'!G18*装备总属性!$V$1</f>
        <v>2125</v>
      </c>
      <c r="H18" s="22"/>
      <c r="I18" s="22"/>
      <c r="J18" s="1"/>
      <c r="K18" s="1"/>
      <c r="L18" s="1"/>
      <c r="M18" s="1"/>
      <c r="N18" s="1"/>
      <c r="O18" s="1"/>
      <c r="P18" s="32"/>
      <c r="Q18" s="32"/>
      <c r="R18" s="32"/>
      <c r="S18" s="32"/>
      <c r="X18" s="1">
        <v>17</v>
      </c>
      <c r="Y18" s="1">
        <f t="shared" si="0"/>
        <v>3188</v>
      </c>
      <c r="Z18" s="1"/>
      <c r="AA18" s="1">
        <f t="shared" si="0"/>
        <v>213</v>
      </c>
      <c r="AB18" s="1">
        <f t="shared" si="0"/>
        <v>213</v>
      </c>
      <c r="AC18" s="1">
        <f t="shared" si="0"/>
        <v>425</v>
      </c>
      <c r="AD18" s="1">
        <f t="shared" si="0"/>
        <v>425</v>
      </c>
      <c r="AF18" s="1">
        <v>17</v>
      </c>
      <c r="AG18" s="1">
        <f t="shared" si="1"/>
        <v>12750</v>
      </c>
      <c r="AH18" s="1"/>
      <c r="AI18" s="1">
        <f t="shared" si="1"/>
        <v>850</v>
      </c>
      <c r="AJ18" s="1">
        <f t="shared" si="1"/>
        <v>850</v>
      </c>
      <c r="AK18" s="1">
        <f t="shared" si="1"/>
        <v>1700</v>
      </c>
      <c r="AL18" s="1">
        <f t="shared" si="1"/>
        <v>1700</v>
      </c>
    </row>
    <row r="19" spans="1:38">
      <c r="A19" s="1">
        <v>18</v>
      </c>
      <c r="B19" s="1">
        <f>ROUND('角色总属性（估算）'!B19*装备总属性!$V$1,0)</f>
        <v>16875</v>
      </c>
      <c r="C19" s="1"/>
      <c r="D19" s="1">
        <f>ROUND(('角色总属性（估算）'!D19*装备总属性!$V$1),0)</f>
        <v>1125</v>
      </c>
      <c r="E19" s="1">
        <f>ROUND(('角色总属性（估算）'!E19*装备总属性!$V$1),0)</f>
        <v>1125</v>
      </c>
      <c r="F19" s="1">
        <f>'角色总属性（估算）'!F19*装备总属性!$V$1</f>
        <v>2250</v>
      </c>
      <c r="G19" s="1">
        <f>'角色总属性（估算）'!G19*装备总属性!$V$1</f>
        <v>2250</v>
      </c>
      <c r="H19" s="22"/>
      <c r="I19" s="22"/>
      <c r="J19" s="1"/>
      <c r="K19" s="1"/>
      <c r="L19" s="1"/>
      <c r="M19" s="1"/>
      <c r="N19" s="1"/>
      <c r="O19" s="1"/>
      <c r="P19" s="32"/>
      <c r="Q19" s="32"/>
      <c r="R19" s="32"/>
      <c r="S19" s="32"/>
      <c r="X19" s="1">
        <v>18</v>
      </c>
      <c r="Y19" s="1">
        <f t="shared" si="0"/>
        <v>3375</v>
      </c>
      <c r="Z19" s="1"/>
      <c r="AA19" s="1">
        <f t="shared" si="0"/>
        <v>225</v>
      </c>
      <c r="AB19" s="1">
        <f t="shared" si="0"/>
        <v>225</v>
      </c>
      <c r="AC19" s="1">
        <f t="shared" si="0"/>
        <v>450</v>
      </c>
      <c r="AD19" s="1">
        <f t="shared" si="0"/>
        <v>450</v>
      </c>
      <c r="AF19" s="1">
        <v>18</v>
      </c>
      <c r="AG19" s="1">
        <f t="shared" si="1"/>
        <v>13500</v>
      </c>
      <c r="AH19" s="1"/>
      <c r="AI19" s="1">
        <f t="shared" si="1"/>
        <v>900</v>
      </c>
      <c r="AJ19" s="1">
        <f t="shared" si="1"/>
        <v>900</v>
      </c>
      <c r="AK19" s="1">
        <f t="shared" si="1"/>
        <v>1800</v>
      </c>
      <c r="AL19" s="1">
        <f t="shared" si="1"/>
        <v>1800</v>
      </c>
    </row>
    <row r="20" spans="1:38">
      <c r="A20" s="1">
        <v>19</v>
      </c>
      <c r="B20" s="1">
        <f>ROUND('角色总属性（估算）'!B20*装备总属性!$V$1,0)</f>
        <v>17813</v>
      </c>
      <c r="C20" s="1"/>
      <c r="D20" s="1">
        <f>ROUND(('角色总属性（估算）'!D20*装备总属性!$V$1),0)</f>
        <v>1188</v>
      </c>
      <c r="E20" s="1">
        <f>ROUND(('角色总属性（估算）'!E20*装备总属性!$V$1),0)</f>
        <v>1188</v>
      </c>
      <c r="F20" s="1">
        <f>'角色总属性（估算）'!F20*装备总属性!$V$1</f>
        <v>2375</v>
      </c>
      <c r="G20" s="1">
        <f>'角色总属性（估算）'!G20*装备总属性!$V$1</f>
        <v>2375</v>
      </c>
      <c r="H20" s="22"/>
      <c r="I20" s="22"/>
      <c r="J20" s="1"/>
      <c r="K20" s="1"/>
      <c r="L20" s="1"/>
      <c r="M20" s="1"/>
      <c r="N20" s="1"/>
      <c r="O20" s="1"/>
      <c r="P20" s="32"/>
      <c r="Q20" s="32"/>
      <c r="R20" s="32"/>
      <c r="S20" s="32"/>
      <c r="X20" s="1">
        <v>19</v>
      </c>
      <c r="Y20" s="1">
        <f t="shared" si="0"/>
        <v>3563</v>
      </c>
      <c r="Z20" s="1"/>
      <c r="AA20" s="1">
        <f t="shared" si="0"/>
        <v>238</v>
      </c>
      <c r="AB20" s="1">
        <f t="shared" si="0"/>
        <v>238</v>
      </c>
      <c r="AC20" s="1">
        <f t="shared" si="0"/>
        <v>475</v>
      </c>
      <c r="AD20" s="1">
        <f t="shared" si="0"/>
        <v>475</v>
      </c>
      <c r="AF20" s="1">
        <v>19</v>
      </c>
      <c r="AG20" s="1">
        <f t="shared" si="1"/>
        <v>14250</v>
      </c>
      <c r="AH20" s="1"/>
      <c r="AI20" s="1">
        <f t="shared" si="1"/>
        <v>950</v>
      </c>
      <c r="AJ20" s="1">
        <f t="shared" si="1"/>
        <v>950</v>
      </c>
      <c r="AK20" s="1">
        <f t="shared" si="1"/>
        <v>1900</v>
      </c>
      <c r="AL20" s="1">
        <f t="shared" si="1"/>
        <v>1900</v>
      </c>
    </row>
    <row r="21" spans="1:38" s="35" customFormat="1">
      <c r="A21" s="70">
        <v>20</v>
      </c>
      <c r="B21" s="1">
        <f>ROUND('角色总属性（估算）'!B21*装备总属性!$V$1,0)</f>
        <v>18750</v>
      </c>
      <c r="C21" s="70"/>
      <c r="D21" s="1">
        <f>ROUND(('角色总属性（估算）'!D21*装备总属性!$V$1),0)</f>
        <v>1250</v>
      </c>
      <c r="E21" s="1">
        <f>ROUND(('角色总属性（估算）'!E21*装备总属性!$V$1),0)</f>
        <v>1250</v>
      </c>
      <c r="F21" s="70">
        <f>'角色总属性（估算）'!F21*装备总属性!$V$1</f>
        <v>2500</v>
      </c>
      <c r="G21" s="70">
        <f>'角色总属性（估算）'!G21*装备总属性!$V$1</f>
        <v>2500</v>
      </c>
      <c r="H21" s="71"/>
      <c r="I21" s="71"/>
      <c r="J21" s="70"/>
      <c r="K21" s="70"/>
      <c r="L21" s="70"/>
      <c r="M21" s="70"/>
      <c r="N21" s="70"/>
      <c r="O21" s="70"/>
      <c r="P21" s="72"/>
      <c r="Q21" s="72"/>
      <c r="R21" s="72"/>
      <c r="S21" s="72"/>
      <c r="X21" s="70">
        <v>20</v>
      </c>
      <c r="Y21" s="70">
        <f t="shared" si="0"/>
        <v>3750</v>
      </c>
      <c r="Z21" s="70"/>
      <c r="AA21" s="70">
        <f t="shared" si="0"/>
        <v>250</v>
      </c>
      <c r="AB21" s="70">
        <f t="shared" si="0"/>
        <v>250</v>
      </c>
      <c r="AC21" s="70">
        <f t="shared" si="0"/>
        <v>500</v>
      </c>
      <c r="AD21" s="70">
        <f t="shared" si="0"/>
        <v>500</v>
      </c>
      <c r="AF21" s="70">
        <v>20</v>
      </c>
      <c r="AG21" s="70">
        <f t="shared" si="1"/>
        <v>15000</v>
      </c>
      <c r="AH21" s="70"/>
      <c r="AI21" s="70">
        <f t="shared" si="1"/>
        <v>1000</v>
      </c>
      <c r="AJ21" s="70">
        <f t="shared" si="1"/>
        <v>1000</v>
      </c>
      <c r="AK21" s="70">
        <f t="shared" si="1"/>
        <v>2000</v>
      </c>
      <c r="AL21" s="70">
        <f t="shared" si="1"/>
        <v>2000</v>
      </c>
    </row>
    <row r="22" spans="1:38">
      <c r="A22" s="1">
        <v>21</v>
      </c>
      <c r="B22" s="1">
        <f>ROUND('角色总属性（估算）'!B22*装备总属性!$V$1,0)</f>
        <v>19688</v>
      </c>
      <c r="C22" s="1"/>
      <c r="D22" s="1">
        <f>ROUND(('角色总属性（估算）'!D22*装备总属性!$V$1),0)</f>
        <v>1313</v>
      </c>
      <c r="E22" s="1">
        <f>ROUND(('角色总属性（估算）'!E22*装备总属性!$V$1),0)</f>
        <v>1313</v>
      </c>
      <c r="F22" s="1">
        <f>'角色总属性（估算）'!F22*装备总属性!$V$1</f>
        <v>2625</v>
      </c>
      <c r="G22" s="1">
        <f>'角色总属性（估算）'!G22*装备总属性!$V$1</f>
        <v>2625</v>
      </c>
      <c r="H22" s="22"/>
      <c r="I22" s="22"/>
      <c r="J22" s="1"/>
      <c r="K22" s="1"/>
      <c r="L22" s="1"/>
      <c r="M22" s="1"/>
      <c r="N22" s="1"/>
      <c r="O22" s="1"/>
      <c r="P22" s="32"/>
      <c r="Q22" s="32"/>
      <c r="R22" s="32"/>
      <c r="S22" s="32"/>
      <c r="X22" s="1">
        <v>21</v>
      </c>
      <c r="Y22" s="1">
        <f t="shared" si="0"/>
        <v>3938</v>
      </c>
      <c r="Z22" s="1"/>
      <c r="AA22" s="1">
        <f t="shared" si="0"/>
        <v>263</v>
      </c>
      <c r="AB22" s="1">
        <f t="shared" si="0"/>
        <v>263</v>
      </c>
      <c r="AC22" s="1">
        <f t="shared" si="0"/>
        <v>525</v>
      </c>
      <c r="AD22" s="1">
        <f t="shared" ref="AD22:AD61" si="2">ROUND(($V$2*G22),0)</f>
        <v>525</v>
      </c>
      <c r="AF22" s="1">
        <v>21</v>
      </c>
      <c r="AG22" s="1">
        <f t="shared" si="1"/>
        <v>15750</v>
      </c>
      <c r="AH22" s="1"/>
      <c r="AI22" s="1">
        <f t="shared" si="1"/>
        <v>1050</v>
      </c>
      <c r="AJ22" s="1">
        <f t="shared" si="1"/>
        <v>1050</v>
      </c>
      <c r="AK22" s="1">
        <f t="shared" si="1"/>
        <v>2100</v>
      </c>
      <c r="AL22" s="1">
        <f t="shared" ref="AL22:AL61" si="3">ROUND(($V$3*G22),0)</f>
        <v>2100</v>
      </c>
    </row>
    <row r="23" spans="1:38">
      <c r="A23" s="1">
        <v>22</v>
      </c>
      <c r="B23" s="1">
        <f>ROUND('角色总属性（估算）'!B23*装备总属性!$V$1,0)</f>
        <v>20625</v>
      </c>
      <c r="C23" s="1"/>
      <c r="D23" s="1">
        <f>ROUND(('角色总属性（估算）'!D23*装备总属性!$V$1),0)</f>
        <v>1375</v>
      </c>
      <c r="E23" s="1">
        <f>ROUND(('角色总属性（估算）'!E23*装备总属性!$V$1),0)</f>
        <v>1375</v>
      </c>
      <c r="F23" s="1">
        <f>'角色总属性（估算）'!F23*装备总属性!$V$1</f>
        <v>2750</v>
      </c>
      <c r="G23" s="1">
        <f>'角色总属性（估算）'!G23*装备总属性!$V$1</f>
        <v>2750</v>
      </c>
      <c r="H23" s="22"/>
      <c r="I23" s="22"/>
      <c r="J23" s="1"/>
      <c r="K23" s="1"/>
      <c r="L23" s="1"/>
      <c r="M23" s="1"/>
      <c r="N23" s="1"/>
      <c r="O23" s="1"/>
      <c r="P23" s="32"/>
      <c r="Q23" s="32"/>
      <c r="R23" s="32"/>
      <c r="S23" s="32"/>
      <c r="X23" s="1">
        <v>22</v>
      </c>
      <c r="Y23" s="1">
        <f t="shared" si="0"/>
        <v>4125</v>
      </c>
      <c r="Z23" s="1"/>
      <c r="AA23" s="1">
        <f t="shared" si="0"/>
        <v>275</v>
      </c>
      <c r="AB23" s="1">
        <f t="shared" si="0"/>
        <v>275</v>
      </c>
      <c r="AC23" s="1">
        <f t="shared" si="0"/>
        <v>550</v>
      </c>
      <c r="AD23" s="1">
        <f t="shared" si="2"/>
        <v>550</v>
      </c>
      <c r="AF23" s="1">
        <v>22</v>
      </c>
      <c r="AG23" s="1">
        <f t="shared" si="1"/>
        <v>16500</v>
      </c>
      <c r="AH23" s="1"/>
      <c r="AI23" s="1">
        <f t="shared" si="1"/>
        <v>1100</v>
      </c>
      <c r="AJ23" s="1">
        <f t="shared" si="1"/>
        <v>1100</v>
      </c>
      <c r="AK23" s="1">
        <f t="shared" si="1"/>
        <v>2200</v>
      </c>
      <c r="AL23" s="1">
        <f t="shared" si="3"/>
        <v>2200</v>
      </c>
    </row>
    <row r="24" spans="1:38">
      <c r="A24" s="1">
        <v>23</v>
      </c>
      <c r="B24" s="1">
        <f>ROUND('角色总属性（估算）'!B24*装备总属性!$V$1,0)</f>
        <v>21563</v>
      </c>
      <c r="C24" s="1"/>
      <c r="D24" s="1">
        <f>ROUND(('角色总属性（估算）'!D24*装备总属性!$V$1),0)</f>
        <v>1438</v>
      </c>
      <c r="E24" s="1">
        <f>ROUND(('角色总属性（估算）'!E24*装备总属性!$V$1),0)</f>
        <v>1438</v>
      </c>
      <c r="F24" s="1">
        <f>'角色总属性（估算）'!F24*装备总属性!$V$1</f>
        <v>2875</v>
      </c>
      <c r="G24" s="1">
        <f>'角色总属性（估算）'!G24*装备总属性!$V$1</f>
        <v>2875</v>
      </c>
      <c r="H24" s="22"/>
      <c r="I24" s="22"/>
      <c r="J24" s="1"/>
      <c r="K24" s="1"/>
      <c r="L24" s="1"/>
      <c r="M24" s="1"/>
      <c r="N24" s="1"/>
      <c r="O24" s="1"/>
      <c r="P24" s="32"/>
      <c r="Q24" s="32"/>
      <c r="R24" s="32"/>
      <c r="S24" s="32"/>
      <c r="X24" s="1">
        <v>23</v>
      </c>
      <c r="Y24" s="1">
        <f t="shared" si="0"/>
        <v>4313</v>
      </c>
      <c r="Z24" s="1"/>
      <c r="AA24" s="1">
        <f t="shared" si="0"/>
        <v>288</v>
      </c>
      <c r="AB24" s="1">
        <f t="shared" si="0"/>
        <v>288</v>
      </c>
      <c r="AC24" s="1">
        <f t="shared" si="0"/>
        <v>575</v>
      </c>
      <c r="AD24" s="1">
        <f t="shared" si="2"/>
        <v>575</v>
      </c>
      <c r="AF24" s="1">
        <v>23</v>
      </c>
      <c r="AG24" s="1">
        <f t="shared" si="1"/>
        <v>17250</v>
      </c>
      <c r="AH24" s="1"/>
      <c r="AI24" s="1">
        <f t="shared" si="1"/>
        <v>1150</v>
      </c>
      <c r="AJ24" s="1">
        <f t="shared" si="1"/>
        <v>1150</v>
      </c>
      <c r="AK24" s="1">
        <f t="shared" si="1"/>
        <v>2300</v>
      </c>
      <c r="AL24" s="1">
        <f t="shared" si="3"/>
        <v>2300</v>
      </c>
    </row>
    <row r="25" spans="1:38">
      <c r="A25" s="1">
        <v>24</v>
      </c>
      <c r="B25" s="1">
        <f>ROUND('角色总属性（估算）'!B25*装备总属性!$V$1,0)</f>
        <v>22500</v>
      </c>
      <c r="C25" s="1"/>
      <c r="D25" s="1">
        <f>ROUND(('角色总属性（估算）'!D25*装备总属性!$V$1),0)</f>
        <v>1500</v>
      </c>
      <c r="E25" s="1">
        <f>ROUND(('角色总属性（估算）'!E25*装备总属性!$V$1),0)</f>
        <v>1500</v>
      </c>
      <c r="F25" s="1">
        <f>'角色总属性（估算）'!F25*装备总属性!$V$1</f>
        <v>3000</v>
      </c>
      <c r="G25" s="1">
        <f>'角色总属性（估算）'!G25*装备总属性!$V$1</f>
        <v>3000</v>
      </c>
      <c r="H25" s="22"/>
      <c r="I25" s="22"/>
      <c r="J25" s="1"/>
      <c r="K25" s="1"/>
      <c r="L25" s="1"/>
      <c r="M25" s="1"/>
      <c r="N25" s="1"/>
      <c r="O25" s="1"/>
      <c r="P25" s="32"/>
      <c r="Q25" s="32"/>
      <c r="R25" s="32"/>
      <c r="S25" s="32"/>
      <c r="X25" s="1">
        <v>24</v>
      </c>
      <c r="Y25" s="1">
        <f t="shared" si="0"/>
        <v>4500</v>
      </c>
      <c r="Z25" s="1"/>
      <c r="AA25" s="1">
        <f t="shared" si="0"/>
        <v>300</v>
      </c>
      <c r="AB25" s="1">
        <f t="shared" si="0"/>
        <v>300</v>
      </c>
      <c r="AC25" s="1">
        <f t="shared" si="0"/>
        <v>600</v>
      </c>
      <c r="AD25" s="1">
        <f t="shared" si="2"/>
        <v>600</v>
      </c>
      <c r="AF25" s="1">
        <v>24</v>
      </c>
      <c r="AG25" s="1">
        <f t="shared" si="1"/>
        <v>18000</v>
      </c>
      <c r="AH25" s="1"/>
      <c r="AI25" s="1">
        <f t="shared" si="1"/>
        <v>1200</v>
      </c>
      <c r="AJ25" s="1">
        <f t="shared" si="1"/>
        <v>1200</v>
      </c>
      <c r="AK25" s="1">
        <f t="shared" si="1"/>
        <v>2400</v>
      </c>
      <c r="AL25" s="1">
        <f t="shared" si="3"/>
        <v>2400</v>
      </c>
    </row>
    <row r="26" spans="1:38">
      <c r="A26" s="1">
        <v>25</v>
      </c>
      <c r="B26" s="1">
        <f>ROUND('角色总属性（估算）'!B26*装备总属性!$V$1,0)</f>
        <v>23438</v>
      </c>
      <c r="C26" s="1"/>
      <c r="D26" s="1">
        <f>ROUND(('角色总属性（估算）'!D26*装备总属性!$V$1),0)</f>
        <v>1563</v>
      </c>
      <c r="E26" s="1">
        <f>ROUND(('角色总属性（估算）'!E26*装备总属性!$V$1),0)</f>
        <v>1563</v>
      </c>
      <c r="F26" s="1">
        <f>'角色总属性（估算）'!F26*装备总属性!$V$1</f>
        <v>3125</v>
      </c>
      <c r="G26" s="1">
        <f>'角色总属性（估算）'!G26*装备总属性!$V$1</f>
        <v>3125</v>
      </c>
      <c r="H26" s="22"/>
      <c r="I26" s="22"/>
      <c r="J26" s="1"/>
      <c r="K26" s="1"/>
      <c r="L26" s="1"/>
      <c r="M26" s="1"/>
      <c r="N26" s="1"/>
      <c r="O26" s="1"/>
      <c r="P26" s="32"/>
      <c r="Q26" s="32"/>
      <c r="R26" s="32"/>
      <c r="S26" s="32"/>
      <c r="X26" s="1">
        <v>25</v>
      </c>
      <c r="Y26" s="1">
        <f t="shared" si="0"/>
        <v>4688</v>
      </c>
      <c r="Z26" s="1"/>
      <c r="AA26" s="1">
        <f t="shared" si="0"/>
        <v>313</v>
      </c>
      <c r="AB26" s="1">
        <f t="shared" si="0"/>
        <v>313</v>
      </c>
      <c r="AC26" s="1">
        <f t="shared" si="0"/>
        <v>625</v>
      </c>
      <c r="AD26" s="1">
        <f t="shared" si="2"/>
        <v>625</v>
      </c>
      <c r="AF26" s="1">
        <v>25</v>
      </c>
      <c r="AG26" s="1">
        <f t="shared" si="1"/>
        <v>18750</v>
      </c>
      <c r="AH26" s="1"/>
      <c r="AI26" s="1">
        <f t="shared" si="1"/>
        <v>1250</v>
      </c>
      <c r="AJ26" s="1">
        <f t="shared" si="1"/>
        <v>1250</v>
      </c>
      <c r="AK26" s="1">
        <f t="shared" si="1"/>
        <v>2500</v>
      </c>
      <c r="AL26" s="1">
        <f t="shared" si="3"/>
        <v>2500</v>
      </c>
    </row>
    <row r="27" spans="1:38">
      <c r="A27" s="1">
        <v>26</v>
      </c>
      <c r="B27" s="1">
        <f>ROUND('角色总属性（估算）'!B27*装备总属性!$V$1,0)</f>
        <v>24375</v>
      </c>
      <c r="C27" s="1"/>
      <c r="D27" s="1">
        <f>ROUND(('角色总属性（估算）'!D27*装备总属性!$V$1),0)</f>
        <v>1625</v>
      </c>
      <c r="E27" s="1">
        <f>ROUND(('角色总属性（估算）'!E27*装备总属性!$V$1),0)</f>
        <v>1625</v>
      </c>
      <c r="F27" s="1">
        <f>'角色总属性（估算）'!F27*装备总属性!$V$1</f>
        <v>3250</v>
      </c>
      <c r="G27" s="1">
        <f>'角色总属性（估算）'!G27*装备总属性!$V$1</f>
        <v>3250</v>
      </c>
      <c r="H27" s="22"/>
      <c r="I27" s="22"/>
      <c r="J27" s="1"/>
      <c r="K27" s="1"/>
      <c r="L27" s="1"/>
      <c r="M27" s="1"/>
      <c r="N27" s="1"/>
      <c r="O27" s="1"/>
      <c r="P27" s="32"/>
      <c r="Q27" s="32"/>
      <c r="R27" s="32"/>
      <c r="S27" s="32"/>
      <c r="X27" s="1">
        <v>26</v>
      </c>
      <c r="Y27" s="1">
        <f t="shared" si="0"/>
        <v>4875</v>
      </c>
      <c r="Z27" s="1"/>
      <c r="AA27" s="1">
        <f t="shared" si="0"/>
        <v>325</v>
      </c>
      <c r="AB27" s="1">
        <f t="shared" si="0"/>
        <v>325</v>
      </c>
      <c r="AC27" s="1">
        <f t="shared" si="0"/>
        <v>650</v>
      </c>
      <c r="AD27" s="1">
        <f t="shared" si="2"/>
        <v>650</v>
      </c>
      <c r="AF27" s="1">
        <v>26</v>
      </c>
      <c r="AG27" s="1">
        <f t="shared" si="1"/>
        <v>19500</v>
      </c>
      <c r="AH27" s="1"/>
      <c r="AI27" s="1">
        <f t="shared" si="1"/>
        <v>1300</v>
      </c>
      <c r="AJ27" s="1">
        <f t="shared" si="1"/>
        <v>1300</v>
      </c>
      <c r="AK27" s="1">
        <f t="shared" si="1"/>
        <v>2600</v>
      </c>
      <c r="AL27" s="1">
        <f t="shared" si="3"/>
        <v>2600</v>
      </c>
    </row>
    <row r="28" spans="1:38">
      <c r="A28" s="1">
        <v>27</v>
      </c>
      <c r="B28" s="1">
        <f>ROUND('角色总属性（估算）'!B28*装备总属性!$V$1,0)</f>
        <v>25313</v>
      </c>
      <c r="C28" s="1"/>
      <c r="D28" s="1">
        <f>ROUND(('角色总属性（估算）'!D28*装备总属性!$V$1),0)</f>
        <v>1688</v>
      </c>
      <c r="E28" s="1">
        <f>ROUND(('角色总属性（估算）'!E28*装备总属性!$V$1),0)</f>
        <v>1688</v>
      </c>
      <c r="F28" s="1">
        <f>'角色总属性（估算）'!F28*装备总属性!$V$1</f>
        <v>3375</v>
      </c>
      <c r="G28" s="1">
        <f>'角色总属性（估算）'!G28*装备总属性!$V$1</f>
        <v>3375</v>
      </c>
      <c r="H28" s="22"/>
      <c r="I28" s="22"/>
      <c r="J28" s="1"/>
      <c r="K28" s="1"/>
      <c r="L28" s="1"/>
      <c r="M28" s="1"/>
      <c r="N28" s="1"/>
      <c r="O28" s="1"/>
      <c r="P28" s="32"/>
      <c r="Q28" s="32"/>
      <c r="R28" s="32"/>
      <c r="S28" s="32"/>
      <c r="X28" s="1">
        <v>27</v>
      </c>
      <c r="Y28" s="1">
        <f t="shared" si="0"/>
        <v>5063</v>
      </c>
      <c r="Z28" s="1"/>
      <c r="AA28" s="1">
        <f t="shared" si="0"/>
        <v>338</v>
      </c>
      <c r="AB28" s="1">
        <f t="shared" si="0"/>
        <v>338</v>
      </c>
      <c r="AC28" s="1">
        <f t="shared" si="0"/>
        <v>675</v>
      </c>
      <c r="AD28" s="1">
        <f t="shared" si="2"/>
        <v>675</v>
      </c>
      <c r="AF28" s="1">
        <v>27</v>
      </c>
      <c r="AG28" s="1">
        <f t="shared" si="1"/>
        <v>20250</v>
      </c>
      <c r="AH28" s="1"/>
      <c r="AI28" s="1">
        <f t="shared" si="1"/>
        <v>1350</v>
      </c>
      <c r="AJ28" s="1">
        <f t="shared" si="1"/>
        <v>1350</v>
      </c>
      <c r="AK28" s="1">
        <f t="shared" si="1"/>
        <v>2700</v>
      </c>
      <c r="AL28" s="1">
        <f t="shared" si="3"/>
        <v>2700</v>
      </c>
    </row>
    <row r="29" spans="1:38">
      <c r="A29" s="1">
        <v>28</v>
      </c>
      <c r="B29" s="1">
        <f>ROUND('角色总属性（估算）'!B29*装备总属性!$V$1,0)</f>
        <v>26250</v>
      </c>
      <c r="C29" s="1"/>
      <c r="D29" s="1">
        <f>ROUND(('角色总属性（估算）'!D29*装备总属性!$V$1),0)</f>
        <v>1750</v>
      </c>
      <c r="E29" s="1">
        <f>ROUND(('角色总属性（估算）'!E29*装备总属性!$V$1),0)</f>
        <v>1750</v>
      </c>
      <c r="F29" s="1">
        <f>'角色总属性（估算）'!F29*装备总属性!$V$1</f>
        <v>3500</v>
      </c>
      <c r="G29" s="1">
        <f>'角色总属性（估算）'!G29*装备总属性!$V$1</f>
        <v>3500</v>
      </c>
      <c r="H29" s="22"/>
      <c r="I29" s="22"/>
      <c r="J29" s="1"/>
      <c r="K29" s="1"/>
      <c r="L29" s="1"/>
      <c r="M29" s="1"/>
      <c r="N29" s="1"/>
      <c r="O29" s="1"/>
      <c r="P29" s="32"/>
      <c r="Q29" s="32"/>
      <c r="R29" s="32"/>
      <c r="S29" s="32"/>
      <c r="X29" s="1">
        <v>28</v>
      </c>
      <c r="Y29" s="1">
        <f t="shared" si="0"/>
        <v>5250</v>
      </c>
      <c r="Z29" s="1"/>
      <c r="AA29" s="1">
        <f t="shared" si="0"/>
        <v>350</v>
      </c>
      <c r="AB29" s="1">
        <f t="shared" si="0"/>
        <v>350</v>
      </c>
      <c r="AC29" s="1">
        <f t="shared" si="0"/>
        <v>700</v>
      </c>
      <c r="AD29" s="1">
        <f t="shared" si="2"/>
        <v>700</v>
      </c>
      <c r="AF29" s="1">
        <v>28</v>
      </c>
      <c r="AG29" s="1">
        <f t="shared" si="1"/>
        <v>21000</v>
      </c>
      <c r="AH29" s="1"/>
      <c r="AI29" s="1">
        <f t="shared" si="1"/>
        <v>1400</v>
      </c>
      <c r="AJ29" s="1">
        <f t="shared" si="1"/>
        <v>1400</v>
      </c>
      <c r="AK29" s="1">
        <f t="shared" si="1"/>
        <v>2800</v>
      </c>
      <c r="AL29" s="1">
        <f t="shared" si="3"/>
        <v>2800</v>
      </c>
    </row>
    <row r="30" spans="1:38">
      <c r="A30" s="1">
        <v>29</v>
      </c>
      <c r="B30" s="1">
        <f>ROUND('角色总属性（估算）'!B30*装备总属性!$V$1,0)</f>
        <v>27188</v>
      </c>
      <c r="C30" s="1"/>
      <c r="D30" s="1">
        <f>ROUND(('角色总属性（估算）'!D30*装备总属性!$V$1),0)</f>
        <v>1813</v>
      </c>
      <c r="E30" s="1">
        <f>ROUND(('角色总属性（估算）'!E30*装备总属性!$V$1),0)</f>
        <v>1813</v>
      </c>
      <c r="F30" s="1">
        <f>'角色总属性（估算）'!F30*装备总属性!$V$1</f>
        <v>3625</v>
      </c>
      <c r="G30" s="1">
        <f>'角色总属性（估算）'!G30*装备总属性!$V$1</f>
        <v>3625</v>
      </c>
      <c r="H30" s="22"/>
      <c r="I30" s="22"/>
      <c r="J30" s="1"/>
      <c r="K30" s="1"/>
      <c r="L30" s="1"/>
      <c r="M30" s="1"/>
      <c r="N30" s="1"/>
      <c r="O30" s="1"/>
      <c r="P30" s="32"/>
      <c r="Q30" s="32"/>
      <c r="R30" s="32"/>
      <c r="S30" s="32"/>
      <c r="X30" s="1">
        <v>29</v>
      </c>
      <c r="Y30" s="1">
        <f t="shared" si="0"/>
        <v>5438</v>
      </c>
      <c r="Z30" s="1"/>
      <c r="AA30" s="1">
        <f t="shared" si="0"/>
        <v>363</v>
      </c>
      <c r="AB30" s="1">
        <f t="shared" si="0"/>
        <v>363</v>
      </c>
      <c r="AC30" s="1">
        <f t="shared" si="0"/>
        <v>725</v>
      </c>
      <c r="AD30" s="1">
        <f t="shared" si="2"/>
        <v>725</v>
      </c>
      <c r="AF30" s="1">
        <v>29</v>
      </c>
      <c r="AG30" s="1">
        <f t="shared" si="1"/>
        <v>21750</v>
      </c>
      <c r="AH30" s="1"/>
      <c r="AI30" s="1">
        <f t="shared" si="1"/>
        <v>1450</v>
      </c>
      <c r="AJ30" s="1">
        <f t="shared" si="1"/>
        <v>1450</v>
      </c>
      <c r="AK30" s="1">
        <f t="shared" si="1"/>
        <v>2900</v>
      </c>
      <c r="AL30" s="1">
        <f t="shared" si="3"/>
        <v>2900</v>
      </c>
    </row>
    <row r="31" spans="1:38" s="35" customFormat="1">
      <c r="A31" s="70">
        <v>30</v>
      </c>
      <c r="B31" s="1">
        <f>ROUND('角色总属性（估算）'!B31*装备总属性!$V$1,0)</f>
        <v>28125</v>
      </c>
      <c r="C31" s="70"/>
      <c r="D31" s="1">
        <f>ROUND(('角色总属性（估算）'!D31*装备总属性!$V$1),0)</f>
        <v>1875</v>
      </c>
      <c r="E31" s="1">
        <f>ROUND(('角色总属性（估算）'!E31*装备总属性!$V$1),0)</f>
        <v>1875</v>
      </c>
      <c r="F31" s="70">
        <f>'角色总属性（估算）'!F31*装备总属性!$V$1</f>
        <v>3750</v>
      </c>
      <c r="G31" s="70">
        <f>'角色总属性（估算）'!G31*装备总属性!$V$1</f>
        <v>3750</v>
      </c>
      <c r="H31" s="71"/>
      <c r="I31" s="71"/>
      <c r="J31" s="70"/>
      <c r="K31" s="70"/>
      <c r="L31" s="70"/>
      <c r="M31" s="70"/>
      <c r="N31" s="70"/>
      <c r="O31" s="70"/>
      <c r="P31" s="72"/>
      <c r="Q31" s="72"/>
      <c r="R31" s="72"/>
      <c r="S31" s="72"/>
      <c r="X31" s="70">
        <v>30</v>
      </c>
      <c r="Y31" s="70">
        <f t="shared" si="0"/>
        <v>5625</v>
      </c>
      <c r="Z31" s="70"/>
      <c r="AA31" s="70">
        <f t="shared" si="0"/>
        <v>375</v>
      </c>
      <c r="AB31" s="70">
        <f t="shared" si="0"/>
        <v>375</v>
      </c>
      <c r="AC31" s="70">
        <f t="shared" si="0"/>
        <v>750</v>
      </c>
      <c r="AD31" s="70">
        <f t="shared" si="2"/>
        <v>750</v>
      </c>
      <c r="AF31" s="70">
        <v>30</v>
      </c>
      <c r="AG31" s="70">
        <f t="shared" si="1"/>
        <v>22500</v>
      </c>
      <c r="AH31" s="70"/>
      <c r="AI31" s="70">
        <f t="shared" si="1"/>
        <v>1500</v>
      </c>
      <c r="AJ31" s="70">
        <f t="shared" si="1"/>
        <v>1500</v>
      </c>
      <c r="AK31" s="70">
        <f t="shared" si="1"/>
        <v>3000</v>
      </c>
      <c r="AL31" s="70">
        <f t="shared" si="3"/>
        <v>3000</v>
      </c>
    </row>
    <row r="32" spans="1:38">
      <c r="A32" s="1">
        <v>31</v>
      </c>
      <c r="B32" s="1">
        <f>ROUND('角色总属性（估算）'!B32*装备总属性!$V$1,0)</f>
        <v>29063</v>
      </c>
      <c r="C32" s="1"/>
      <c r="D32" s="1">
        <f>ROUND(('角色总属性（估算）'!D32*装备总属性!$V$1),0)</f>
        <v>1938</v>
      </c>
      <c r="E32" s="1">
        <f>ROUND(('角色总属性（估算）'!E32*装备总属性!$V$1),0)</f>
        <v>1938</v>
      </c>
      <c r="F32" s="1">
        <f>'角色总属性（估算）'!F32*装备总属性!$V$1</f>
        <v>3875</v>
      </c>
      <c r="G32" s="1">
        <f>'角色总属性（估算）'!G32*装备总属性!$V$1</f>
        <v>3875</v>
      </c>
      <c r="H32" s="22"/>
      <c r="I32" s="22"/>
      <c r="J32" s="1"/>
      <c r="K32" s="1"/>
      <c r="L32" s="1"/>
      <c r="M32" s="1"/>
      <c r="N32" s="1"/>
      <c r="O32" s="1"/>
      <c r="P32" s="32"/>
      <c r="Q32" s="32"/>
      <c r="R32" s="32"/>
      <c r="S32" s="32"/>
      <c r="X32" s="1">
        <v>31</v>
      </c>
      <c r="Y32" s="1">
        <f t="shared" si="0"/>
        <v>5813</v>
      </c>
      <c r="Z32" s="1"/>
      <c r="AA32" s="1">
        <f t="shared" si="0"/>
        <v>388</v>
      </c>
      <c r="AB32" s="1">
        <f t="shared" si="0"/>
        <v>388</v>
      </c>
      <c r="AC32" s="1">
        <f t="shared" si="0"/>
        <v>775</v>
      </c>
      <c r="AD32" s="1">
        <f t="shared" si="2"/>
        <v>775</v>
      </c>
      <c r="AF32" s="1">
        <v>31</v>
      </c>
      <c r="AG32" s="1">
        <f t="shared" si="1"/>
        <v>23250</v>
      </c>
      <c r="AH32" s="1"/>
      <c r="AI32" s="1">
        <f t="shared" si="1"/>
        <v>1550</v>
      </c>
      <c r="AJ32" s="1">
        <f t="shared" si="1"/>
        <v>1550</v>
      </c>
      <c r="AK32" s="1">
        <f t="shared" si="1"/>
        <v>3100</v>
      </c>
      <c r="AL32" s="1">
        <f t="shared" si="3"/>
        <v>3100</v>
      </c>
    </row>
    <row r="33" spans="1:38">
      <c r="A33" s="1">
        <v>32</v>
      </c>
      <c r="B33" s="1">
        <f>ROUND('角色总属性（估算）'!B33*装备总属性!$V$1,0)</f>
        <v>30000</v>
      </c>
      <c r="C33" s="1"/>
      <c r="D33" s="1">
        <f>ROUND(('角色总属性（估算）'!D33*装备总属性!$V$1),0)</f>
        <v>2000</v>
      </c>
      <c r="E33" s="1">
        <f>ROUND(('角色总属性（估算）'!E33*装备总属性!$V$1),0)</f>
        <v>2000</v>
      </c>
      <c r="F33" s="1">
        <f>'角色总属性（估算）'!F33*装备总属性!$V$1</f>
        <v>4000</v>
      </c>
      <c r="G33" s="1">
        <f>'角色总属性（估算）'!G33*装备总属性!$V$1</f>
        <v>4000</v>
      </c>
      <c r="H33" s="22"/>
      <c r="I33" s="22"/>
      <c r="J33" s="1"/>
      <c r="K33" s="1"/>
      <c r="L33" s="1"/>
      <c r="M33" s="1"/>
      <c r="N33" s="1"/>
      <c r="O33" s="1"/>
      <c r="P33" s="32"/>
      <c r="Q33" s="32"/>
      <c r="R33" s="32"/>
      <c r="S33" s="32"/>
      <c r="X33" s="1">
        <v>32</v>
      </c>
      <c r="Y33" s="1">
        <f t="shared" si="0"/>
        <v>6000</v>
      </c>
      <c r="Z33" s="1"/>
      <c r="AA33" s="1">
        <f t="shared" si="0"/>
        <v>400</v>
      </c>
      <c r="AB33" s="1">
        <f t="shared" si="0"/>
        <v>400</v>
      </c>
      <c r="AC33" s="1">
        <f t="shared" si="0"/>
        <v>800</v>
      </c>
      <c r="AD33" s="1">
        <f t="shared" si="2"/>
        <v>800</v>
      </c>
      <c r="AF33" s="1">
        <v>32</v>
      </c>
      <c r="AG33" s="1">
        <f t="shared" si="1"/>
        <v>24000</v>
      </c>
      <c r="AH33" s="1"/>
      <c r="AI33" s="1">
        <f t="shared" si="1"/>
        <v>1600</v>
      </c>
      <c r="AJ33" s="1">
        <f t="shared" si="1"/>
        <v>1600</v>
      </c>
      <c r="AK33" s="1">
        <f t="shared" si="1"/>
        <v>3200</v>
      </c>
      <c r="AL33" s="1">
        <f t="shared" si="3"/>
        <v>3200</v>
      </c>
    </row>
    <row r="34" spans="1:38">
      <c r="A34" s="1">
        <v>33</v>
      </c>
      <c r="B34" s="1">
        <f>ROUND('角色总属性（估算）'!B34*装备总属性!$V$1,0)</f>
        <v>30938</v>
      </c>
      <c r="C34" s="1"/>
      <c r="D34" s="1">
        <f>ROUND(('角色总属性（估算）'!D34*装备总属性!$V$1),0)</f>
        <v>2063</v>
      </c>
      <c r="E34" s="1">
        <f>ROUND(('角色总属性（估算）'!E34*装备总属性!$V$1),0)</f>
        <v>2063</v>
      </c>
      <c r="F34" s="1">
        <f>'角色总属性（估算）'!F34*装备总属性!$V$1</f>
        <v>4125</v>
      </c>
      <c r="G34" s="1">
        <f>'角色总属性（估算）'!G34*装备总属性!$V$1</f>
        <v>4125</v>
      </c>
      <c r="H34" s="22"/>
      <c r="I34" s="22"/>
      <c r="J34" s="1"/>
      <c r="K34" s="1"/>
      <c r="L34" s="1"/>
      <c r="M34" s="1"/>
      <c r="N34" s="1"/>
      <c r="O34" s="1"/>
      <c r="P34" s="32"/>
      <c r="Q34" s="32"/>
      <c r="R34" s="32"/>
      <c r="S34" s="32"/>
      <c r="X34" s="1">
        <v>33</v>
      </c>
      <c r="Y34" s="1">
        <f t="shared" si="0"/>
        <v>6188</v>
      </c>
      <c r="Z34" s="1"/>
      <c r="AA34" s="1">
        <f t="shared" si="0"/>
        <v>413</v>
      </c>
      <c r="AB34" s="1">
        <f t="shared" si="0"/>
        <v>413</v>
      </c>
      <c r="AC34" s="1">
        <f t="shared" si="0"/>
        <v>825</v>
      </c>
      <c r="AD34" s="1">
        <f t="shared" si="2"/>
        <v>825</v>
      </c>
      <c r="AF34" s="1">
        <v>33</v>
      </c>
      <c r="AG34" s="1">
        <f t="shared" si="1"/>
        <v>24750</v>
      </c>
      <c r="AH34" s="1"/>
      <c r="AI34" s="1">
        <f t="shared" si="1"/>
        <v>1650</v>
      </c>
      <c r="AJ34" s="1">
        <f t="shared" si="1"/>
        <v>1650</v>
      </c>
      <c r="AK34" s="1">
        <f t="shared" si="1"/>
        <v>3300</v>
      </c>
      <c r="AL34" s="1">
        <f t="shared" si="3"/>
        <v>3300</v>
      </c>
    </row>
    <row r="35" spans="1:38">
      <c r="A35" s="1">
        <v>34</v>
      </c>
      <c r="B35" s="1">
        <f>ROUND('角色总属性（估算）'!B35*装备总属性!$V$1,0)</f>
        <v>31875</v>
      </c>
      <c r="C35" s="1"/>
      <c r="D35" s="1">
        <f>ROUND(('角色总属性（估算）'!D35*装备总属性!$V$1),0)</f>
        <v>2125</v>
      </c>
      <c r="E35" s="1">
        <f>ROUND(('角色总属性（估算）'!E35*装备总属性!$V$1),0)</f>
        <v>2125</v>
      </c>
      <c r="F35" s="1">
        <f>'角色总属性（估算）'!F35*装备总属性!$V$1</f>
        <v>4250</v>
      </c>
      <c r="G35" s="1">
        <f>'角色总属性（估算）'!G35*装备总属性!$V$1</f>
        <v>4250</v>
      </c>
      <c r="H35" s="22"/>
      <c r="I35" s="22"/>
      <c r="J35" s="1"/>
      <c r="K35" s="1"/>
      <c r="L35" s="1"/>
      <c r="M35" s="1"/>
      <c r="N35" s="1"/>
      <c r="O35" s="1"/>
      <c r="P35" s="32"/>
      <c r="Q35" s="32"/>
      <c r="R35" s="32"/>
      <c r="S35" s="32"/>
      <c r="X35" s="1">
        <v>34</v>
      </c>
      <c r="Y35" s="1">
        <f t="shared" si="0"/>
        <v>6375</v>
      </c>
      <c r="Z35" s="1"/>
      <c r="AA35" s="1">
        <f t="shared" si="0"/>
        <v>425</v>
      </c>
      <c r="AB35" s="1">
        <f t="shared" si="0"/>
        <v>425</v>
      </c>
      <c r="AC35" s="1">
        <f t="shared" si="0"/>
        <v>850</v>
      </c>
      <c r="AD35" s="1">
        <f t="shared" si="2"/>
        <v>850</v>
      </c>
      <c r="AF35" s="1">
        <v>34</v>
      </c>
      <c r="AG35" s="1">
        <f t="shared" si="1"/>
        <v>25500</v>
      </c>
      <c r="AH35" s="1"/>
      <c r="AI35" s="1">
        <f t="shared" si="1"/>
        <v>1700</v>
      </c>
      <c r="AJ35" s="1">
        <f t="shared" si="1"/>
        <v>1700</v>
      </c>
      <c r="AK35" s="1">
        <f t="shared" si="1"/>
        <v>3400</v>
      </c>
      <c r="AL35" s="1">
        <f t="shared" si="3"/>
        <v>3400</v>
      </c>
    </row>
    <row r="36" spans="1:38">
      <c r="A36" s="1">
        <v>35</v>
      </c>
      <c r="B36" s="1">
        <f>ROUND('角色总属性（估算）'!B36*装备总属性!$V$1,0)</f>
        <v>32813</v>
      </c>
      <c r="C36" s="1"/>
      <c r="D36" s="1">
        <f>ROUND(('角色总属性（估算）'!D36*装备总属性!$V$1),0)</f>
        <v>2188</v>
      </c>
      <c r="E36" s="1">
        <f>ROUND(('角色总属性（估算）'!E36*装备总属性!$V$1),0)</f>
        <v>2188</v>
      </c>
      <c r="F36" s="1">
        <f>'角色总属性（估算）'!F36*装备总属性!$V$1</f>
        <v>4375</v>
      </c>
      <c r="G36" s="1">
        <f>'角色总属性（估算）'!G36*装备总属性!$V$1</f>
        <v>4375</v>
      </c>
      <c r="H36" s="22"/>
      <c r="I36" s="22"/>
      <c r="J36" s="1"/>
      <c r="K36" s="1"/>
      <c r="L36" s="1"/>
      <c r="M36" s="1"/>
      <c r="N36" s="1"/>
      <c r="O36" s="1"/>
      <c r="P36" s="32"/>
      <c r="Q36" s="32"/>
      <c r="R36" s="32"/>
      <c r="S36" s="32"/>
      <c r="X36" s="1">
        <v>35</v>
      </c>
      <c r="Y36" s="1">
        <f t="shared" si="0"/>
        <v>6563</v>
      </c>
      <c r="Z36" s="1"/>
      <c r="AA36" s="1">
        <f t="shared" si="0"/>
        <v>438</v>
      </c>
      <c r="AB36" s="1">
        <f t="shared" si="0"/>
        <v>438</v>
      </c>
      <c r="AC36" s="1">
        <f t="shared" si="0"/>
        <v>875</v>
      </c>
      <c r="AD36" s="1">
        <f t="shared" si="2"/>
        <v>875</v>
      </c>
      <c r="AF36" s="1">
        <v>35</v>
      </c>
      <c r="AG36" s="1">
        <f t="shared" si="1"/>
        <v>26250</v>
      </c>
      <c r="AH36" s="1"/>
      <c r="AI36" s="1">
        <f t="shared" si="1"/>
        <v>1750</v>
      </c>
      <c r="AJ36" s="1">
        <f t="shared" si="1"/>
        <v>1750</v>
      </c>
      <c r="AK36" s="1">
        <f t="shared" si="1"/>
        <v>3500</v>
      </c>
      <c r="AL36" s="1">
        <f t="shared" si="3"/>
        <v>3500</v>
      </c>
    </row>
    <row r="37" spans="1:38">
      <c r="A37" s="1">
        <v>36</v>
      </c>
      <c r="B37" s="1">
        <f>ROUND('角色总属性（估算）'!B37*装备总属性!$V$1,0)</f>
        <v>33750</v>
      </c>
      <c r="C37" s="1"/>
      <c r="D37" s="1">
        <f>ROUND(('角色总属性（估算）'!D37*装备总属性!$V$1),0)</f>
        <v>2250</v>
      </c>
      <c r="E37" s="1">
        <f>ROUND(('角色总属性（估算）'!E37*装备总属性!$V$1),0)</f>
        <v>2250</v>
      </c>
      <c r="F37" s="1">
        <f>'角色总属性（估算）'!F37*装备总属性!$V$1</f>
        <v>4500</v>
      </c>
      <c r="G37" s="1">
        <f>'角色总属性（估算）'!G37*装备总属性!$V$1</f>
        <v>4500</v>
      </c>
      <c r="H37" s="22"/>
      <c r="I37" s="22"/>
      <c r="J37" s="1"/>
      <c r="K37" s="1"/>
      <c r="L37" s="1"/>
      <c r="M37" s="1"/>
      <c r="N37" s="1"/>
      <c r="O37" s="1"/>
      <c r="P37" s="32"/>
      <c r="Q37" s="32"/>
      <c r="R37" s="32"/>
      <c r="S37" s="32"/>
      <c r="X37" s="1">
        <v>36</v>
      </c>
      <c r="Y37" s="1">
        <f t="shared" si="0"/>
        <v>6750</v>
      </c>
      <c r="Z37" s="1"/>
      <c r="AA37" s="1">
        <f t="shared" si="0"/>
        <v>450</v>
      </c>
      <c r="AB37" s="1">
        <f t="shared" si="0"/>
        <v>450</v>
      </c>
      <c r="AC37" s="1">
        <f t="shared" si="0"/>
        <v>900</v>
      </c>
      <c r="AD37" s="1">
        <f t="shared" si="2"/>
        <v>900</v>
      </c>
      <c r="AF37" s="1">
        <v>36</v>
      </c>
      <c r="AG37" s="1">
        <f t="shared" si="1"/>
        <v>27000</v>
      </c>
      <c r="AH37" s="1"/>
      <c r="AI37" s="1">
        <f t="shared" si="1"/>
        <v>1800</v>
      </c>
      <c r="AJ37" s="1">
        <f t="shared" si="1"/>
        <v>1800</v>
      </c>
      <c r="AK37" s="1">
        <f t="shared" si="1"/>
        <v>3600</v>
      </c>
      <c r="AL37" s="1">
        <f t="shared" si="3"/>
        <v>3600</v>
      </c>
    </row>
    <row r="38" spans="1:38">
      <c r="A38" s="1">
        <v>37</v>
      </c>
      <c r="B38" s="1">
        <f>ROUND('角色总属性（估算）'!B38*装备总属性!$V$1,0)</f>
        <v>34688</v>
      </c>
      <c r="C38" s="1"/>
      <c r="D38" s="1">
        <f>ROUND(('角色总属性（估算）'!D38*装备总属性!$V$1),0)</f>
        <v>2313</v>
      </c>
      <c r="E38" s="1">
        <f>ROUND(('角色总属性（估算）'!E38*装备总属性!$V$1),0)</f>
        <v>2313</v>
      </c>
      <c r="F38" s="1">
        <f>'角色总属性（估算）'!F38*装备总属性!$V$1</f>
        <v>4625</v>
      </c>
      <c r="G38" s="1">
        <f>'角色总属性（估算）'!G38*装备总属性!$V$1</f>
        <v>4625</v>
      </c>
      <c r="H38" s="22"/>
      <c r="I38" s="22"/>
      <c r="J38" s="1"/>
      <c r="K38" s="1"/>
      <c r="L38" s="1"/>
      <c r="M38" s="1"/>
      <c r="N38" s="1"/>
      <c r="O38" s="1"/>
      <c r="P38" s="32"/>
      <c r="Q38" s="32"/>
      <c r="R38" s="32"/>
      <c r="S38" s="32"/>
      <c r="X38" s="1">
        <v>37</v>
      </c>
      <c r="Y38" s="1">
        <f t="shared" si="0"/>
        <v>6938</v>
      </c>
      <c r="Z38" s="1"/>
      <c r="AA38" s="1">
        <f t="shared" si="0"/>
        <v>463</v>
      </c>
      <c r="AB38" s="1">
        <f t="shared" si="0"/>
        <v>463</v>
      </c>
      <c r="AC38" s="1">
        <f t="shared" si="0"/>
        <v>925</v>
      </c>
      <c r="AD38" s="1">
        <f t="shared" si="2"/>
        <v>925</v>
      </c>
      <c r="AF38" s="1">
        <v>37</v>
      </c>
      <c r="AG38" s="1">
        <f t="shared" si="1"/>
        <v>27750</v>
      </c>
      <c r="AH38" s="1"/>
      <c r="AI38" s="1">
        <f t="shared" si="1"/>
        <v>1850</v>
      </c>
      <c r="AJ38" s="1">
        <f t="shared" si="1"/>
        <v>1850</v>
      </c>
      <c r="AK38" s="1">
        <f t="shared" si="1"/>
        <v>3700</v>
      </c>
      <c r="AL38" s="1">
        <f t="shared" si="3"/>
        <v>3700</v>
      </c>
    </row>
    <row r="39" spans="1:38">
      <c r="A39" s="1">
        <v>38</v>
      </c>
      <c r="B39" s="1">
        <f>ROUND('角色总属性（估算）'!B39*装备总属性!$V$1,0)</f>
        <v>35625</v>
      </c>
      <c r="C39" s="1"/>
      <c r="D39" s="1">
        <f>ROUND(('角色总属性（估算）'!D39*装备总属性!$V$1),0)</f>
        <v>2375</v>
      </c>
      <c r="E39" s="1">
        <f>ROUND(('角色总属性（估算）'!E39*装备总属性!$V$1),0)</f>
        <v>2375</v>
      </c>
      <c r="F39" s="1">
        <f>'角色总属性（估算）'!F39*装备总属性!$V$1</f>
        <v>4750</v>
      </c>
      <c r="G39" s="1">
        <f>'角色总属性（估算）'!G39*装备总属性!$V$1</f>
        <v>4750</v>
      </c>
      <c r="H39" s="22"/>
      <c r="I39" s="22"/>
      <c r="J39" s="1"/>
      <c r="K39" s="1"/>
      <c r="L39" s="1"/>
      <c r="M39" s="1"/>
      <c r="N39" s="1"/>
      <c r="O39" s="1"/>
      <c r="P39" s="32"/>
      <c r="Q39" s="32"/>
      <c r="R39" s="32"/>
      <c r="S39" s="32"/>
      <c r="X39" s="1">
        <v>38</v>
      </c>
      <c r="Y39" s="1">
        <f t="shared" si="0"/>
        <v>7125</v>
      </c>
      <c r="Z39" s="1"/>
      <c r="AA39" s="1">
        <f t="shared" si="0"/>
        <v>475</v>
      </c>
      <c r="AB39" s="1">
        <f t="shared" si="0"/>
        <v>475</v>
      </c>
      <c r="AC39" s="1">
        <f t="shared" si="0"/>
        <v>950</v>
      </c>
      <c r="AD39" s="1">
        <f t="shared" si="2"/>
        <v>950</v>
      </c>
      <c r="AF39" s="1">
        <v>38</v>
      </c>
      <c r="AG39" s="1">
        <f t="shared" si="1"/>
        <v>28500</v>
      </c>
      <c r="AH39" s="1"/>
      <c r="AI39" s="1">
        <f t="shared" si="1"/>
        <v>1900</v>
      </c>
      <c r="AJ39" s="1">
        <f t="shared" si="1"/>
        <v>1900</v>
      </c>
      <c r="AK39" s="1">
        <f t="shared" si="1"/>
        <v>3800</v>
      </c>
      <c r="AL39" s="1">
        <f t="shared" si="3"/>
        <v>3800</v>
      </c>
    </row>
    <row r="40" spans="1:38">
      <c r="A40" s="1">
        <v>39</v>
      </c>
      <c r="B40" s="1">
        <f>ROUND('角色总属性（估算）'!B40*装备总属性!$V$1,0)</f>
        <v>36563</v>
      </c>
      <c r="C40" s="1"/>
      <c r="D40" s="1">
        <f>ROUND(('角色总属性（估算）'!D40*装备总属性!$V$1),0)</f>
        <v>2438</v>
      </c>
      <c r="E40" s="1">
        <f>ROUND(('角色总属性（估算）'!E40*装备总属性!$V$1),0)</f>
        <v>2438</v>
      </c>
      <c r="F40" s="1">
        <f>'角色总属性（估算）'!F40*装备总属性!$V$1</f>
        <v>4875</v>
      </c>
      <c r="G40" s="1">
        <f>'角色总属性（估算）'!G40*装备总属性!$V$1</f>
        <v>4875</v>
      </c>
      <c r="H40" s="22"/>
      <c r="I40" s="22"/>
      <c r="J40" s="1"/>
      <c r="K40" s="1"/>
      <c r="L40" s="1"/>
      <c r="M40" s="1"/>
      <c r="N40" s="1"/>
      <c r="O40" s="1"/>
      <c r="P40" s="32"/>
      <c r="Q40" s="32"/>
      <c r="R40" s="32"/>
      <c r="S40" s="32"/>
      <c r="X40" s="1">
        <v>39</v>
      </c>
      <c r="Y40" s="1">
        <f t="shared" si="0"/>
        <v>7313</v>
      </c>
      <c r="Z40" s="1"/>
      <c r="AA40" s="1">
        <f t="shared" si="0"/>
        <v>488</v>
      </c>
      <c r="AB40" s="1">
        <f t="shared" si="0"/>
        <v>488</v>
      </c>
      <c r="AC40" s="1">
        <f t="shared" si="0"/>
        <v>975</v>
      </c>
      <c r="AD40" s="1">
        <f t="shared" si="2"/>
        <v>975</v>
      </c>
      <c r="AF40" s="1">
        <v>39</v>
      </c>
      <c r="AG40" s="1">
        <f t="shared" si="1"/>
        <v>29250</v>
      </c>
      <c r="AH40" s="1"/>
      <c r="AI40" s="1">
        <f t="shared" si="1"/>
        <v>1950</v>
      </c>
      <c r="AJ40" s="1">
        <f t="shared" si="1"/>
        <v>1950</v>
      </c>
      <c r="AK40" s="1">
        <f t="shared" si="1"/>
        <v>3900</v>
      </c>
      <c r="AL40" s="1">
        <f t="shared" si="3"/>
        <v>3900</v>
      </c>
    </row>
    <row r="41" spans="1:38" s="35" customFormat="1">
      <c r="A41" s="70">
        <v>40</v>
      </c>
      <c r="B41" s="1">
        <f>ROUND('角色总属性（估算）'!B41*装备总属性!$V$1,0)</f>
        <v>37500</v>
      </c>
      <c r="C41" s="70"/>
      <c r="D41" s="1">
        <f>ROUND(('角色总属性（估算）'!D41*装备总属性!$V$1),0)</f>
        <v>2500</v>
      </c>
      <c r="E41" s="1">
        <f>ROUND(('角色总属性（估算）'!E41*装备总属性!$V$1),0)</f>
        <v>2500</v>
      </c>
      <c r="F41" s="70">
        <f>'角色总属性（估算）'!F41*装备总属性!$V$1</f>
        <v>5000</v>
      </c>
      <c r="G41" s="70">
        <f>'角色总属性（估算）'!G41*装备总属性!$V$1</f>
        <v>5000</v>
      </c>
      <c r="H41" s="71"/>
      <c r="I41" s="71"/>
      <c r="J41" s="70"/>
      <c r="K41" s="70"/>
      <c r="L41" s="70"/>
      <c r="M41" s="70"/>
      <c r="N41" s="70"/>
      <c r="O41" s="70"/>
      <c r="P41" s="72"/>
      <c r="Q41" s="72"/>
      <c r="R41" s="72"/>
      <c r="S41" s="72"/>
      <c r="X41" s="70">
        <v>40</v>
      </c>
      <c r="Y41" s="70">
        <f t="shared" si="0"/>
        <v>7500</v>
      </c>
      <c r="Z41" s="70"/>
      <c r="AA41" s="70">
        <f t="shared" si="0"/>
        <v>500</v>
      </c>
      <c r="AB41" s="70">
        <f t="shared" si="0"/>
        <v>500</v>
      </c>
      <c r="AC41" s="70">
        <f t="shared" si="0"/>
        <v>1000</v>
      </c>
      <c r="AD41" s="70">
        <f t="shared" si="2"/>
        <v>1000</v>
      </c>
      <c r="AF41" s="70">
        <v>40</v>
      </c>
      <c r="AG41" s="70">
        <f t="shared" si="1"/>
        <v>30000</v>
      </c>
      <c r="AH41" s="70"/>
      <c r="AI41" s="70">
        <f t="shared" si="1"/>
        <v>2000</v>
      </c>
      <c r="AJ41" s="70">
        <f t="shared" si="1"/>
        <v>2000</v>
      </c>
      <c r="AK41" s="70">
        <f t="shared" si="1"/>
        <v>4000</v>
      </c>
      <c r="AL41" s="70">
        <f t="shared" si="3"/>
        <v>4000</v>
      </c>
    </row>
    <row r="42" spans="1:38">
      <c r="A42" s="1">
        <v>41</v>
      </c>
      <c r="B42" s="1">
        <f>ROUND('角色总属性（估算）'!B42*装备总属性!$V$1,0)</f>
        <v>38438</v>
      </c>
      <c r="C42" s="1"/>
      <c r="D42" s="1">
        <f>ROUND(('角色总属性（估算）'!D42*装备总属性!$V$1),0)</f>
        <v>2563</v>
      </c>
      <c r="E42" s="1">
        <f>ROUND(('角色总属性（估算）'!E42*装备总属性!$V$1),0)</f>
        <v>2563</v>
      </c>
      <c r="F42" s="1">
        <f>'角色总属性（估算）'!F42*装备总属性!$V$1</f>
        <v>5125</v>
      </c>
      <c r="G42" s="1">
        <f>'角色总属性（估算）'!G42*装备总属性!$V$1</f>
        <v>5125</v>
      </c>
      <c r="H42" s="22"/>
      <c r="I42" s="22"/>
      <c r="J42" s="1"/>
      <c r="K42" s="1"/>
      <c r="L42" s="1"/>
      <c r="M42" s="1"/>
      <c r="N42" s="1"/>
      <c r="O42" s="1"/>
      <c r="P42" s="32"/>
      <c r="Q42" s="32"/>
      <c r="R42" s="32"/>
      <c r="S42" s="32"/>
      <c r="X42" s="1">
        <v>41</v>
      </c>
      <c r="Y42" s="1">
        <f t="shared" si="0"/>
        <v>7688</v>
      </c>
      <c r="Z42" s="1"/>
      <c r="AA42" s="1">
        <f t="shared" si="0"/>
        <v>513</v>
      </c>
      <c r="AB42" s="1">
        <f t="shared" si="0"/>
        <v>513</v>
      </c>
      <c r="AC42" s="1">
        <f t="shared" si="0"/>
        <v>1025</v>
      </c>
      <c r="AD42" s="1">
        <f t="shared" si="2"/>
        <v>1025</v>
      </c>
      <c r="AF42" s="1">
        <v>41</v>
      </c>
      <c r="AG42" s="1">
        <f t="shared" si="1"/>
        <v>30750</v>
      </c>
      <c r="AH42" s="1"/>
      <c r="AI42" s="1">
        <f t="shared" si="1"/>
        <v>2050</v>
      </c>
      <c r="AJ42" s="1">
        <f t="shared" si="1"/>
        <v>2050</v>
      </c>
      <c r="AK42" s="1">
        <f t="shared" si="1"/>
        <v>4100</v>
      </c>
      <c r="AL42" s="1">
        <f t="shared" si="3"/>
        <v>4100</v>
      </c>
    </row>
    <row r="43" spans="1:38">
      <c r="A43" s="1">
        <v>42</v>
      </c>
      <c r="B43" s="1">
        <f>ROUND('角色总属性（估算）'!B43*装备总属性!$V$1,0)</f>
        <v>39375</v>
      </c>
      <c r="C43" s="1"/>
      <c r="D43" s="1">
        <f>ROUND(('角色总属性（估算）'!D43*装备总属性!$V$1),0)</f>
        <v>2625</v>
      </c>
      <c r="E43" s="1">
        <f>ROUND(('角色总属性（估算）'!E43*装备总属性!$V$1),0)</f>
        <v>2625</v>
      </c>
      <c r="F43" s="1">
        <f>'角色总属性（估算）'!F43*装备总属性!$V$1</f>
        <v>5250</v>
      </c>
      <c r="G43" s="1">
        <f>'角色总属性（估算）'!G43*装备总属性!$V$1</f>
        <v>5250</v>
      </c>
      <c r="H43" s="22"/>
      <c r="I43" s="22"/>
      <c r="J43" s="1"/>
      <c r="K43" s="1"/>
      <c r="L43" s="1"/>
      <c r="M43" s="1"/>
      <c r="N43" s="1"/>
      <c r="O43" s="1"/>
      <c r="P43" s="32"/>
      <c r="Q43" s="32"/>
      <c r="R43" s="32"/>
      <c r="S43" s="32"/>
      <c r="X43" s="1">
        <v>42</v>
      </c>
      <c r="Y43" s="1">
        <f t="shared" si="0"/>
        <v>7875</v>
      </c>
      <c r="Z43" s="1"/>
      <c r="AA43" s="1">
        <f t="shared" si="0"/>
        <v>525</v>
      </c>
      <c r="AB43" s="1">
        <f t="shared" si="0"/>
        <v>525</v>
      </c>
      <c r="AC43" s="1">
        <f t="shared" si="0"/>
        <v>1050</v>
      </c>
      <c r="AD43" s="1">
        <f t="shared" si="2"/>
        <v>1050</v>
      </c>
      <c r="AF43" s="1">
        <v>42</v>
      </c>
      <c r="AG43" s="1">
        <f t="shared" si="1"/>
        <v>31500</v>
      </c>
      <c r="AH43" s="1"/>
      <c r="AI43" s="1">
        <f t="shared" si="1"/>
        <v>2100</v>
      </c>
      <c r="AJ43" s="1">
        <f t="shared" si="1"/>
        <v>2100</v>
      </c>
      <c r="AK43" s="1">
        <f t="shared" si="1"/>
        <v>4200</v>
      </c>
      <c r="AL43" s="1">
        <f t="shared" si="3"/>
        <v>4200</v>
      </c>
    </row>
    <row r="44" spans="1:38">
      <c r="A44" s="1">
        <v>43</v>
      </c>
      <c r="B44" s="1">
        <f>ROUND('角色总属性（估算）'!B44*装备总属性!$V$1,0)</f>
        <v>40313</v>
      </c>
      <c r="C44" s="1"/>
      <c r="D44" s="1">
        <f>ROUND(('角色总属性（估算）'!D44*装备总属性!$V$1),0)</f>
        <v>2688</v>
      </c>
      <c r="E44" s="1">
        <f>ROUND(('角色总属性（估算）'!E44*装备总属性!$V$1),0)</f>
        <v>2688</v>
      </c>
      <c r="F44" s="1">
        <f>'角色总属性（估算）'!F44*装备总属性!$V$1</f>
        <v>5375</v>
      </c>
      <c r="G44" s="1">
        <f>'角色总属性（估算）'!G44*装备总属性!$V$1</f>
        <v>5375</v>
      </c>
      <c r="H44" s="22"/>
      <c r="I44" s="22"/>
      <c r="J44" s="1"/>
      <c r="K44" s="1"/>
      <c r="L44" s="1"/>
      <c r="M44" s="1"/>
      <c r="N44" s="1"/>
      <c r="O44" s="1"/>
      <c r="P44" s="32"/>
      <c r="Q44" s="32"/>
      <c r="R44" s="32"/>
      <c r="S44" s="32"/>
      <c r="X44" s="1">
        <v>43</v>
      </c>
      <c r="Y44" s="1">
        <f t="shared" si="0"/>
        <v>8063</v>
      </c>
      <c r="Z44" s="1"/>
      <c r="AA44" s="1">
        <f t="shared" si="0"/>
        <v>538</v>
      </c>
      <c r="AB44" s="1">
        <f t="shared" si="0"/>
        <v>538</v>
      </c>
      <c r="AC44" s="1">
        <f t="shared" si="0"/>
        <v>1075</v>
      </c>
      <c r="AD44" s="1">
        <f t="shared" si="2"/>
        <v>1075</v>
      </c>
      <c r="AF44" s="1">
        <v>43</v>
      </c>
      <c r="AG44" s="1">
        <f t="shared" si="1"/>
        <v>32250</v>
      </c>
      <c r="AH44" s="1"/>
      <c r="AI44" s="1">
        <f t="shared" si="1"/>
        <v>2150</v>
      </c>
      <c r="AJ44" s="1">
        <f t="shared" si="1"/>
        <v>2150</v>
      </c>
      <c r="AK44" s="1">
        <f t="shared" si="1"/>
        <v>4300</v>
      </c>
      <c r="AL44" s="1">
        <f t="shared" si="3"/>
        <v>4300</v>
      </c>
    </row>
    <row r="45" spans="1:38">
      <c r="A45" s="1">
        <v>44</v>
      </c>
      <c r="B45" s="1">
        <f>ROUND('角色总属性（估算）'!B45*装备总属性!$V$1,0)</f>
        <v>41250</v>
      </c>
      <c r="C45" s="1"/>
      <c r="D45" s="1">
        <f>ROUND(('角色总属性（估算）'!D45*装备总属性!$V$1),0)</f>
        <v>2750</v>
      </c>
      <c r="E45" s="1">
        <f>ROUND(('角色总属性（估算）'!E45*装备总属性!$V$1),0)</f>
        <v>2750</v>
      </c>
      <c r="F45" s="1">
        <f>'角色总属性（估算）'!F45*装备总属性!$V$1</f>
        <v>5500</v>
      </c>
      <c r="G45" s="1">
        <f>'角色总属性（估算）'!G45*装备总属性!$V$1</f>
        <v>5500</v>
      </c>
      <c r="H45" s="22"/>
      <c r="I45" s="22"/>
      <c r="J45" s="1"/>
      <c r="K45" s="1"/>
      <c r="L45" s="1"/>
      <c r="M45" s="1"/>
      <c r="N45" s="1"/>
      <c r="O45" s="1"/>
      <c r="P45" s="32"/>
      <c r="Q45" s="32"/>
      <c r="R45" s="32"/>
      <c r="S45" s="32"/>
      <c r="X45" s="1">
        <v>44</v>
      </c>
      <c r="Y45" s="1">
        <f t="shared" si="0"/>
        <v>8250</v>
      </c>
      <c r="Z45" s="1"/>
      <c r="AA45" s="1">
        <f t="shared" si="0"/>
        <v>550</v>
      </c>
      <c r="AB45" s="1">
        <f t="shared" si="0"/>
        <v>550</v>
      </c>
      <c r="AC45" s="1">
        <f t="shared" si="0"/>
        <v>1100</v>
      </c>
      <c r="AD45" s="1">
        <f t="shared" si="2"/>
        <v>1100</v>
      </c>
      <c r="AF45" s="1">
        <v>44</v>
      </c>
      <c r="AG45" s="1">
        <f t="shared" si="1"/>
        <v>33000</v>
      </c>
      <c r="AH45" s="1"/>
      <c r="AI45" s="1">
        <f t="shared" si="1"/>
        <v>2200</v>
      </c>
      <c r="AJ45" s="1">
        <f t="shared" si="1"/>
        <v>2200</v>
      </c>
      <c r="AK45" s="1">
        <f t="shared" si="1"/>
        <v>4400</v>
      </c>
      <c r="AL45" s="1">
        <f t="shared" si="3"/>
        <v>4400</v>
      </c>
    </row>
    <row r="46" spans="1:38">
      <c r="A46" s="1">
        <v>45</v>
      </c>
      <c r="B46" s="1">
        <f>ROUND('角色总属性（估算）'!B46*装备总属性!$V$1,0)</f>
        <v>42188</v>
      </c>
      <c r="C46" s="1"/>
      <c r="D46" s="1">
        <f>ROUND(('角色总属性（估算）'!D46*装备总属性!$V$1),0)</f>
        <v>2813</v>
      </c>
      <c r="E46" s="1">
        <f>ROUND(('角色总属性（估算）'!E46*装备总属性!$V$1),0)</f>
        <v>2813</v>
      </c>
      <c r="F46" s="1">
        <f>'角色总属性（估算）'!F46*装备总属性!$V$1</f>
        <v>5625</v>
      </c>
      <c r="G46" s="1">
        <f>'角色总属性（估算）'!G46*装备总属性!$V$1</f>
        <v>5625</v>
      </c>
      <c r="H46" s="22"/>
      <c r="I46" s="22"/>
      <c r="J46" s="1"/>
      <c r="K46" s="1"/>
      <c r="L46" s="1"/>
      <c r="M46" s="1"/>
      <c r="N46" s="1"/>
      <c r="O46" s="1"/>
      <c r="P46" s="32"/>
      <c r="Q46" s="32"/>
      <c r="R46" s="32"/>
      <c r="S46" s="32"/>
      <c r="X46" s="1">
        <v>45</v>
      </c>
      <c r="Y46" s="1">
        <f t="shared" si="0"/>
        <v>8438</v>
      </c>
      <c r="Z46" s="1"/>
      <c r="AA46" s="1">
        <f t="shared" si="0"/>
        <v>563</v>
      </c>
      <c r="AB46" s="1">
        <f t="shared" si="0"/>
        <v>563</v>
      </c>
      <c r="AC46" s="1">
        <f t="shared" si="0"/>
        <v>1125</v>
      </c>
      <c r="AD46" s="1">
        <f t="shared" si="2"/>
        <v>1125</v>
      </c>
      <c r="AF46" s="1">
        <v>45</v>
      </c>
      <c r="AG46" s="1">
        <f t="shared" si="1"/>
        <v>33750</v>
      </c>
      <c r="AH46" s="1"/>
      <c r="AI46" s="1">
        <f t="shared" si="1"/>
        <v>2250</v>
      </c>
      <c r="AJ46" s="1">
        <f t="shared" si="1"/>
        <v>2250</v>
      </c>
      <c r="AK46" s="1">
        <f t="shared" si="1"/>
        <v>4500</v>
      </c>
      <c r="AL46" s="1">
        <f t="shared" si="3"/>
        <v>4500</v>
      </c>
    </row>
    <row r="47" spans="1:38">
      <c r="A47" s="1">
        <v>46</v>
      </c>
      <c r="B47" s="1">
        <f>ROUND('角色总属性（估算）'!B47*装备总属性!$V$1,0)</f>
        <v>43125</v>
      </c>
      <c r="C47" s="1"/>
      <c r="D47" s="1">
        <f>ROUND(('角色总属性（估算）'!D47*装备总属性!$V$1),0)</f>
        <v>2875</v>
      </c>
      <c r="E47" s="1">
        <f>ROUND(('角色总属性（估算）'!E47*装备总属性!$V$1),0)</f>
        <v>2875</v>
      </c>
      <c r="F47" s="1">
        <f>'角色总属性（估算）'!F47*装备总属性!$V$1</f>
        <v>5750</v>
      </c>
      <c r="G47" s="1">
        <f>'角色总属性（估算）'!G47*装备总属性!$V$1</f>
        <v>5750</v>
      </c>
      <c r="H47" s="22"/>
      <c r="I47" s="22"/>
      <c r="J47" s="1"/>
      <c r="K47" s="1"/>
      <c r="L47" s="1"/>
      <c r="M47" s="1"/>
      <c r="N47" s="1"/>
      <c r="O47" s="1"/>
      <c r="P47" s="32"/>
      <c r="Q47" s="32"/>
      <c r="R47" s="32"/>
      <c r="S47" s="32"/>
      <c r="X47" s="1">
        <v>46</v>
      </c>
      <c r="Y47" s="1">
        <f t="shared" si="0"/>
        <v>8625</v>
      </c>
      <c r="Z47" s="1"/>
      <c r="AA47" s="1">
        <f t="shared" si="0"/>
        <v>575</v>
      </c>
      <c r="AB47" s="1">
        <f t="shared" si="0"/>
        <v>575</v>
      </c>
      <c r="AC47" s="1">
        <f t="shared" si="0"/>
        <v>1150</v>
      </c>
      <c r="AD47" s="1">
        <f t="shared" si="2"/>
        <v>1150</v>
      </c>
      <c r="AF47" s="1">
        <v>46</v>
      </c>
      <c r="AG47" s="1">
        <f t="shared" si="1"/>
        <v>34500</v>
      </c>
      <c r="AH47" s="1"/>
      <c r="AI47" s="1">
        <f t="shared" si="1"/>
        <v>2300</v>
      </c>
      <c r="AJ47" s="1">
        <f t="shared" si="1"/>
        <v>2300</v>
      </c>
      <c r="AK47" s="1">
        <f t="shared" si="1"/>
        <v>4600</v>
      </c>
      <c r="AL47" s="1">
        <f t="shared" si="3"/>
        <v>4600</v>
      </c>
    </row>
    <row r="48" spans="1:38">
      <c r="A48" s="1">
        <v>47</v>
      </c>
      <c r="B48" s="1">
        <f>ROUND('角色总属性（估算）'!B48*装备总属性!$V$1,0)</f>
        <v>44063</v>
      </c>
      <c r="C48" s="1"/>
      <c r="D48" s="1">
        <f>ROUND(('角色总属性（估算）'!D48*装备总属性!$V$1),0)</f>
        <v>2938</v>
      </c>
      <c r="E48" s="1">
        <f>ROUND(('角色总属性（估算）'!E48*装备总属性!$V$1),0)</f>
        <v>2938</v>
      </c>
      <c r="F48" s="1">
        <f>'角色总属性（估算）'!F48*装备总属性!$V$1</f>
        <v>5875</v>
      </c>
      <c r="G48" s="1">
        <f>'角色总属性（估算）'!G48*装备总属性!$V$1</f>
        <v>5875</v>
      </c>
      <c r="H48" s="22"/>
      <c r="I48" s="22"/>
      <c r="J48" s="1"/>
      <c r="K48" s="1"/>
      <c r="L48" s="1"/>
      <c r="M48" s="1"/>
      <c r="N48" s="1"/>
      <c r="O48" s="1"/>
      <c r="P48" s="32"/>
      <c r="Q48" s="32"/>
      <c r="R48" s="32"/>
      <c r="S48" s="32"/>
      <c r="X48" s="1">
        <v>47</v>
      </c>
      <c r="Y48" s="1">
        <f t="shared" si="0"/>
        <v>8813</v>
      </c>
      <c r="Z48" s="1"/>
      <c r="AA48" s="1">
        <f t="shared" si="0"/>
        <v>588</v>
      </c>
      <c r="AB48" s="1">
        <f t="shared" si="0"/>
        <v>588</v>
      </c>
      <c r="AC48" s="1">
        <f t="shared" si="0"/>
        <v>1175</v>
      </c>
      <c r="AD48" s="1">
        <f t="shared" si="2"/>
        <v>1175</v>
      </c>
      <c r="AF48" s="1">
        <v>47</v>
      </c>
      <c r="AG48" s="1">
        <f t="shared" si="1"/>
        <v>35250</v>
      </c>
      <c r="AH48" s="1"/>
      <c r="AI48" s="1">
        <f t="shared" si="1"/>
        <v>2350</v>
      </c>
      <c r="AJ48" s="1">
        <f t="shared" si="1"/>
        <v>2350</v>
      </c>
      <c r="AK48" s="1">
        <f t="shared" si="1"/>
        <v>4700</v>
      </c>
      <c r="AL48" s="1">
        <f t="shared" si="3"/>
        <v>4700</v>
      </c>
    </row>
    <row r="49" spans="1:38">
      <c r="A49" s="1">
        <v>48</v>
      </c>
      <c r="B49" s="1">
        <f>ROUND('角色总属性（估算）'!B49*装备总属性!$V$1,0)</f>
        <v>45000</v>
      </c>
      <c r="C49" s="1"/>
      <c r="D49" s="1">
        <f>ROUND(('角色总属性（估算）'!D49*装备总属性!$V$1),0)</f>
        <v>3000</v>
      </c>
      <c r="E49" s="1">
        <f>ROUND(('角色总属性（估算）'!E49*装备总属性!$V$1),0)</f>
        <v>3000</v>
      </c>
      <c r="F49" s="1">
        <f>'角色总属性（估算）'!F49*装备总属性!$V$1</f>
        <v>6000</v>
      </c>
      <c r="G49" s="1">
        <f>'角色总属性（估算）'!G49*装备总属性!$V$1</f>
        <v>6000</v>
      </c>
      <c r="H49" s="22"/>
      <c r="I49" s="22"/>
      <c r="J49" s="1"/>
      <c r="K49" s="1"/>
      <c r="L49" s="1"/>
      <c r="M49" s="1"/>
      <c r="N49" s="1"/>
      <c r="O49" s="1"/>
      <c r="P49" s="32"/>
      <c r="Q49" s="32"/>
      <c r="R49" s="32"/>
      <c r="S49" s="32"/>
      <c r="X49" s="1">
        <v>48</v>
      </c>
      <c r="Y49" s="1">
        <f t="shared" si="0"/>
        <v>9000</v>
      </c>
      <c r="Z49" s="1"/>
      <c r="AA49" s="1">
        <f t="shared" si="0"/>
        <v>600</v>
      </c>
      <c r="AB49" s="1">
        <f t="shared" si="0"/>
        <v>600</v>
      </c>
      <c r="AC49" s="1">
        <f t="shared" si="0"/>
        <v>1200</v>
      </c>
      <c r="AD49" s="1">
        <f t="shared" si="2"/>
        <v>1200</v>
      </c>
      <c r="AF49" s="1">
        <v>48</v>
      </c>
      <c r="AG49" s="1">
        <f t="shared" si="1"/>
        <v>36000</v>
      </c>
      <c r="AH49" s="1"/>
      <c r="AI49" s="1">
        <f t="shared" si="1"/>
        <v>2400</v>
      </c>
      <c r="AJ49" s="1">
        <f t="shared" si="1"/>
        <v>2400</v>
      </c>
      <c r="AK49" s="1">
        <f t="shared" si="1"/>
        <v>4800</v>
      </c>
      <c r="AL49" s="1">
        <f t="shared" si="3"/>
        <v>4800</v>
      </c>
    </row>
    <row r="50" spans="1:38">
      <c r="A50" s="1">
        <v>49</v>
      </c>
      <c r="B50" s="1">
        <f>ROUND('角色总属性（估算）'!B50*装备总属性!$V$1,0)</f>
        <v>45938</v>
      </c>
      <c r="C50" s="1"/>
      <c r="D50" s="1">
        <f>ROUND(('角色总属性（估算）'!D50*装备总属性!$V$1),0)</f>
        <v>3063</v>
      </c>
      <c r="E50" s="1">
        <f>ROUND(('角色总属性（估算）'!E50*装备总属性!$V$1),0)</f>
        <v>3063</v>
      </c>
      <c r="F50" s="1">
        <f>'角色总属性（估算）'!F50*装备总属性!$V$1</f>
        <v>6125</v>
      </c>
      <c r="G50" s="1">
        <f>'角色总属性（估算）'!G50*装备总属性!$V$1</f>
        <v>6125</v>
      </c>
      <c r="H50" s="22"/>
      <c r="I50" s="22"/>
      <c r="J50" s="1"/>
      <c r="K50" s="1"/>
      <c r="L50" s="1"/>
      <c r="M50" s="1"/>
      <c r="N50" s="1"/>
      <c r="O50" s="1"/>
      <c r="P50" s="32"/>
      <c r="Q50" s="32"/>
      <c r="R50" s="32"/>
      <c r="S50" s="32"/>
      <c r="X50" s="1">
        <v>49</v>
      </c>
      <c r="Y50" s="1">
        <f t="shared" si="0"/>
        <v>9188</v>
      </c>
      <c r="Z50" s="1"/>
      <c r="AA50" s="1">
        <f t="shared" si="0"/>
        <v>613</v>
      </c>
      <c r="AB50" s="1">
        <f t="shared" si="0"/>
        <v>613</v>
      </c>
      <c r="AC50" s="1">
        <f t="shared" si="0"/>
        <v>1225</v>
      </c>
      <c r="AD50" s="1">
        <f t="shared" si="2"/>
        <v>1225</v>
      </c>
      <c r="AF50" s="1">
        <v>49</v>
      </c>
      <c r="AG50" s="1">
        <f t="shared" si="1"/>
        <v>36750</v>
      </c>
      <c r="AH50" s="1"/>
      <c r="AI50" s="1">
        <f t="shared" si="1"/>
        <v>2450</v>
      </c>
      <c r="AJ50" s="1">
        <f t="shared" si="1"/>
        <v>2450</v>
      </c>
      <c r="AK50" s="1">
        <f t="shared" si="1"/>
        <v>4900</v>
      </c>
      <c r="AL50" s="1">
        <f t="shared" si="3"/>
        <v>4900</v>
      </c>
    </row>
    <row r="51" spans="1:38" s="35" customFormat="1">
      <c r="A51" s="70">
        <v>50</v>
      </c>
      <c r="B51" s="1">
        <f>ROUND('角色总属性（估算）'!B51*装备总属性!$V$1,0)</f>
        <v>46875</v>
      </c>
      <c r="C51" s="70"/>
      <c r="D51" s="1">
        <f>ROUND(('角色总属性（估算）'!D51*装备总属性!$V$1),0)</f>
        <v>3125</v>
      </c>
      <c r="E51" s="1">
        <f>ROUND(('角色总属性（估算）'!E51*装备总属性!$V$1),0)</f>
        <v>3125</v>
      </c>
      <c r="F51" s="70">
        <f>'角色总属性（估算）'!F51*装备总属性!$V$1</f>
        <v>6250</v>
      </c>
      <c r="G51" s="70">
        <f>'角色总属性（估算）'!G51*装备总属性!$V$1</f>
        <v>6250</v>
      </c>
      <c r="H51" s="71"/>
      <c r="I51" s="71"/>
      <c r="J51" s="70"/>
      <c r="K51" s="70"/>
      <c r="L51" s="70"/>
      <c r="M51" s="70"/>
      <c r="N51" s="70"/>
      <c r="O51" s="70"/>
      <c r="P51" s="72"/>
      <c r="Q51" s="72"/>
      <c r="R51" s="72"/>
      <c r="S51" s="72"/>
      <c r="X51" s="70">
        <v>50</v>
      </c>
      <c r="Y51" s="70">
        <f t="shared" si="0"/>
        <v>9375</v>
      </c>
      <c r="Z51" s="70"/>
      <c r="AA51" s="70">
        <f t="shared" si="0"/>
        <v>625</v>
      </c>
      <c r="AB51" s="70">
        <f t="shared" si="0"/>
        <v>625</v>
      </c>
      <c r="AC51" s="70">
        <f t="shared" si="0"/>
        <v>1250</v>
      </c>
      <c r="AD51" s="70">
        <f t="shared" si="2"/>
        <v>1250</v>
      </c>
      <c r="AF51" s="70">
        <v>50</v>
      </c>
      <c r="AG51" s="70">
        <f t="shared" si="1"/>
        <v>37500</v>
      </c>
      <c r="AH51" s="70"/>
      <c r="AI51" s="70">
        <f t="shared" si="1"/>
        <v>2500</v>
      </c>
      <c r="AJ51" s="70">
        <f t="shared" si="1"/>
        <v>2500</v>
      </c>
      <c r="AK51" s="70">
        <f t="shared" si="1"/>
        <v>5000</v>
      </c>
      <c r="AL51" s="70">
        <f t="shared" si="3"/>
        <v>5000</v>
      </c>
    </row>
    <row r="52" spans="1:38">
      <c r="A52" s="1">
        <v>51</v>
      </c>
      <c r="B52" s="1">
        <f>ROUND('角色总属性（估算）'!B52*装备总属性!$V$1,0)</f>
        <v>47813</v>
      </c>
      <c r="C52" s="1"/>
      <c r="D52" s="1">
        <f>ROUND(('角色总属性（估算）'!D52*装备总属性!$V$1),0)</f>
        <v>3188</v>
      </c>
      <c r="E52" s="1">
        <f>ROUND(('角色总属性（估算）'!E52*装备总属性!$V$1),0)</f>
        <v>3188</v>
      </c>
      <c r="F52" s="1">
        <f>'角色总属性（估算）'!F52*装备总属性!$V$1</f>
        <v>6375</v>
      </c>
      <c r="G52" s="1">
        <f>'角色总属性（估算）'!G52*装备总属性!$V$1</f>
        <v>6375</v>
      </c>
      <c r="H52" s="22"/>
      <c r="I52" s="22"/>
      <c r="J52" s="1"/>
      <c r="K52" s="1"/>
      <c r="L52" s="1"/>
      <c r="M52" s="1"/>
      <c r="N52" s="1"/>
      <c r="O52" s="1"/>
      <c r="P52" s="32"/>
      <c r="Q52" s="32"/>
      <c r="R52" s="32"/>
      <c r="S52" s="32"/>
      <c r="X52" s="1">
        <v>51</v>
      </c>
      <c r="Y52" s="1">
        <f t="shared" si="0"/>
        <v>9563</v>
      </c>
      <c r="Z52" s="1"/>
      <c r="AA52" s="1">
        <f t="shared" si="0"/>
        <v>638</v>
      </c>
      <c r="AB52" s="1">
        <f t="shared" si="0"/>
        <v>638</v>
      </c>
      <c r="AC52" s="1">
        <f t="shared" si="0"/>
        <v>1275</v>
      </c>
      <c r="AD52" s="1">
        <f t="shared" si="2"/>
        <v>1275</v>
      </c>
      <c r="AF52" s="1">
        <v>51</v>
      </c>
      <c r="AG52" s="1">
        <f t="shared" si="1"/>
        <v>38250</v>
      </c>
      <c r="AH52" s="1"/>
      <c r="AI52" s="1">
        <f t="shared" si="1"/>
        <v>2550</v>
      </c>
      <c r="AJ52" s="1">
        <f t="shared" si="1"/>
        <v>2550</v>
      </c>
      <c r="AK52" s="1">
        <f t="shared" si="1"/>
        <v>5100</v>
      </c>
      <c r="AL52" s="1">
        <f t="shared" si="3"/>
        <v>5100</v>
      </c>
    </row>
    <row r="53" spans="1:38">
      <c r="A53" s="1">
        <v>52</v>
      </c>
      <c r="B53" s="1">
        <f>ROUND('角色总属性（估算）'!B53*装备总属性!$V$1,0)</f>
        <v>48750</v>
      </c>
      <c r="C53" s="1"/>
      <c r="D53" s="1">
        <f>ROUND(('角色总属性（估算）'!D53*装备总属性!$V$1),0)</f>
        <v>3250</v>
      </c>
      <c r="E53" s="1">
        <f>ROUND(('角色总属性（估算）'!E53*装备总属性!$V$1),0)</f>
        <v>3250</v>
      </c>
      <c r="F53" s="1">
        <f>'角色总属性（估算）'!F53*装备总属性!$V$1</f>
        <v>6500</v>
      </c>
      <c r="G53" s="1">
        <f>'角色总属性（估算）'!G53*装备总属性!$V$1</f>
        <v>6500</v>
      </c>
      <c r="H53" s="22"/>
      <c r="I53" s="22"/>
      <c r="J53" s="1"/>
      <c r="K53" s="1"/>
      <c r="L53" s="1"/>
      <c r="M53" s="1"/>
      <c r="N53" s="1"/>
      <c r="O53" s="1"/>
      <c r="P53" s="32"/>
      <c r="Q53" s="32"/>
      <c r="R53" s="32"/>
      <c r="S53" s="32"/>
      <c r="X53" s="1">
        <v>52</v>
      </c>
      <c r="Y53" s="1">
        <f t="shared" si="0"/>
        <v>9750</v>
      </c>
      <c r="Z53" s="1"/>
      <c r="AA53" s="1">
        <f t="shared" si="0"/>
        <v>650</v>
      </c>
      <c r="AB53" s="1">
        <f t="shared" si="0"/>
        <v>650</v>
      </c>
      <c r="AC53" s="1">
        <f t="shared" si="0"/>
        <v>1300</v>
      </c>
      <c r="AD53" s="1">
        <f t="shared" si="2"/>
        <v>1300</v>
      </c>
      <c r="AF53" s="1">
        <v>52</v>
      </c>
      <c r="AG53" s="1">
        <f t="shared" si="1"/>
        <v>39000</v>
      </c>
      <c r="AH53" s="1"/>
      <c r="AI53" s="1">
        <f t="shared" si="1"/>
        <v>2600</v>
      </c>
      <c r="AJ53" s="1">
        <f t="shared" si="1"/>
        <v>2600</v>
      </c>
      <c r="AK53" s="1">
        <f t="shared" si="1"/>
        <v>5200</v>
      </c>
      <c r="AL53" s="1">
        <f t="shared" si="3"/>
        <v>5200</v>
      </c>
    </row>
    <row r="54" spans="1:38">
      <c r="A54" s="1">
        <v>53</v>
      </c>
      <c r="B54" s="1">
        <f>ROUND('角色总属性（估算）'!B54*装备总属性!$V$1,0)</f>
        <v>49688</v>
      </c>
      <c r="C54" s="1"/>
      <c r="D54" s="1">
        <f>ROUND(('角色总属性（估算）'!D54*装备总属性!$V$1),0)</f>
        <v>3313</v>
      </c>
      <c r="E54" s="1">
        <f>ROUND(('角色总属性（估算）'!E54*装备总属性!$V$1),0)</f>
        <v>3313</v>
      </c>
      <c r="F54" s="1">
        <f>'角色总属性（估算）'!F54*装备总属性!$V$1</f>
        <v>6625</v>
      </c>
      <c r="G54" s="1">
        <f>'角色总属性（估算）'!G54*装备总属性!$V$1</f>
        <v>6625</v>
      </c>
      <c r="H54" s="22"/>
      <c r="I54" s="22"/>
      <c r="J54" s="1"/>
      <c r="K54" s="1"/>
      <c r="L54" s="1"/>
      <c r="M54" s="1"/>
      <c r="N54" s="1"/>
      <c r="O54" s="1"/>
      <c r="P54" s="32"/>
      <c r="Q54" s="32"/>
      <c r="R54" s="32"/>
      <c r="S54" s="32"/>
      <c r="X54" s="1">
        <v>53</v>
      </c>
      <c r="Y54" s="1">
        <f t="shared" si="0"/>
        <v>9938</v>
      </c>
      <c r="Z54" s="1"/>
      <c r="AA54" s="1">
        <f t="shared" si="0"/>
        <v>663</v>
      </c>
      <c r="AB54" s="1">
        <f t="shared" si="0"/>
        <v>663</v>
      </c>
      <c r="AC54" s="1">
        <f t="shared" si="0"/>
        <v>1325</v>
      </c>
      <c r="AD54" s="1">
        <f t="shared" si="2"/>
        <v>1325</v>
      </c>
      <c r="AF54" s="1">
        <v>53</v>
      </c>
      <c r="AG54" s="1">
        <f t="shared" si="1"/>
        <v>39750</v>
      </c>
      <c r="AH54" s="1"/>
      <c r="AI54" s="1">
        <f t="shared" si="1"/>
        <v>2650</v>
      </c>
      <c r="AJ54" s="1">
        <f t="shared" si="1"/>
        <v>2650</v>
      </c>
      <c r="AK54" s="1">
        <f t="shared" si="1"/>
        <v>5300</v>
      </c>
      <c r="AL54" s="1">
        <f t="shared" si="3"/>
        <v>5300</v>
      </c>
    </row>
    <row r="55" spans="1:38">
      <c r="A55" s="1">
        <v>54</v>
      </c>
      <c r="B55" s="1">
        <f>ROUND('角色总属性（估算）'!B55*装备总属性!$V$1,0)</f>
        <v>50625</v>
      </c>
      <c r="C55" s="1"/>
      <c r="D55" s="1">
        <f>ROUND(('角色总属性（估算）'!D55*装备总属性!$V$1),0)</f>
        <v>3375</v>
      </c>
      <c r="E55" s="1">
        <f>ROUND(('角色总属性（估算）'!E55*装备总属性!$V$1),0)</f>
        <v>3375</v>
      </c>
      <c r="F55" s="1">
        <f>'角色总属性（估算）'!F55*装备总属性!$V$1</f>
        <v>6750</v>
      </c>
      <c r="G55" s="1">
        <f>'角色总属性（估算）'!G55*装备总属性!$V$1</f>
        <v>6750</v>
      </c>
      <c r="H55" s="22"/>
      <c r="I55" s="22"/>
      <c r="J55" s="1"/>
      <c r="K55" s="1"/>
      <c r="L55" s="1"/>
      <c r="M55" s="1"/>
      <c r="N55" s="1"/>
      <c r="O55" s="1"/>
      <c r="P55" s="32"/>
      <c r="Q55" s="32"/>
      <c r="R55" s="32"/>
      <c r="S55" s="32"/>
      <c r="X55" s="1">
        <v>54</v>
      </c>
      <c r="Y55" s="1">
        <f t="shared" si="0"/>
        <v>10125</v>
      </c>
      <c r="Z55" s="1"/>
      <c r="AA55" s="1">
        <f t="shared" si="0"/>
        <v>675</v>
      </c>
      <c r="AB55" s="1">
        <f t="shared" si="0"/>
        <v>675</v>
      </c>
      <c r="AC55" s="1">
        <f t="shared" si="0"/>
        <v>1350</v>
      </c>
      <c r="AD55" s="1">
        <f t="shared" si="2"/>
        <v>1350</v>
      </c>
      <c r="AF55" s="1">
        <v>54</v>
      </c>
      <c r="AG55" s="1">
        <f t="shared" si="1"/>
        <v>40500</v>
      </c>
      <c r="AH55" s="1"/>
      <c r="AI55" s="1">
        <f t="shared" si="1"/>
        <v>2700</v>
      </c>
      <c r="AJ55" s="1">
        <f t="shared" si="1"/>
        <v>2700</v>
      </c>
      <c r="AK55" s="1">
        <f t="shared" si="1"/>
        <v>5400</v>
      </c>
      <c r="AL55" s="1">
        <f t="shared" si="3"/>
        <v>5400</v>
      </c>
    </row>
    <row r="56" spans="1:38">
      <c r="A56" s="1">
        <v>55</v>
      </c>
      <c r="B56" s="1">
        <f>ROUND('角色总属性（估算）'!B56*装备总属性!$V$1,0)</f>
        <v>51563</v>
      </c>
      <c r="C56" s="1"/>
      <c r="D56" s="1">
        <f>ROUND(('角色总属性（估算）'!D56*装备总属性!$V$1),0)</f>
        <v>3438</v>
      </c>
      <c r="E56" s="1">
        <f>ROUND(('角色总属性（估算）'!E56*装备总属性!$V$1),0)</f>
        <v>3438</v>
      </c>
      <c r="F56" s="1">
        <f>'角色总属性（估算）'!F56*装备总属性!$V$1</f>
        <v>6875</v>
      </c>
      <c r="G56" s="1">
        <f>'角色总属性（估算）'!G56*装备总属性!$V$1</f>
        <v>6875</v>
      </c>
      <c r="H56" s="22"/>
      <c r="I56" s="22"/>
      <c r="J56" s="1"/>
      <c r="K56" s="1"/>
      <c r="L56" s="1"/>
      <c r="M56" s="1"/>
      <c r="N56" s="1"/>
      <c r="O56" s="1"/>
      <c r="P56" s="32"/>
      <c r="Q56" s="32"/>
      <c r="R56" s="32"/>
      <c r="S56" s="32"/>
      <c r="X56" s="1">
        <v>55</v>
      </c>
      <c r="Y56" s="1">
        <f t="shared" si="0"/>
        <v>10313</v>
      </c>
      <c r="Z56" s="1"/>
      <c r="AA56" s="1">
        <f t="shared" si="0"/>
        <v>688</v>
      </c>
      <c r="AB56" s="1">
        <f t="shared" si="0"/>
        <v>688</v>
      </c>
      <c r="AC56" s="1">
        <f t="shared" si="0"/>
        <v>1375</v>
      </c>
      <c r="AD56" s="1">
        <f t="shared" si="2"/>
        <v>1375</v>
      </c>
      <c r="AF56" s="1">
        <v>55</v>
      </c>
      <c r="AG56" s="1">
        <f t="shared" si="1"/>
        <v>41250</v>
      </c>
      <c r="AH56" s="1"/>
      <c r="AI56" s="1">
        <f t="shared" si="1"/>
        <v>2750</v>
      </c>
      <c r="AJ56" s="1">
        <f t="shared" si="1"/>
        <v>2750</v>
      </c>
      <c r="AK56" s="1">
        <f t="shared" si="1"/>
        <v>5500</v>
      </c>
      <c r="AL56" s="1">
        <f t="shared" si="3"/>
        <v>5500</v>
      </c>
    </row>
    <row r="57" spans="1:38">
      <c r="A57" s="1">
        <v>56</v>
      </c>
      <c r="B57" s="1">
        <f>ROUND('角色总属性（估算）'!B57*装备总属性!$V$1,0)</f>
        <v>52500</v>
      </c>
      <c r="C57" s="1"/>
      <c r="D57" s="1">
        <f>ROUND(('角色总属性（估算）'!D57*装备总属性!$V$1),0)</f>
        <v>3500</v>
      </c>
      <c r="E57" s="1">
        <f>ROUND(('角色总属性（估算）'!E57*装备总属性!$V$1),0)</f>
        <v>3500</v>
      </c>
      <c r="F57" s="1">
        <f>'角色总属性（估算）'!F57*装备总属性!$V$1</f>
        <v>7000</v>
      </c>
      <c r="G57" s="1">
        <f>'角色总属性（估算）'!G57*装备总属性!$V$1</f>
        <v>7000</v>
      </c>
      <c r="H57" s="22"/>
      <c r="I57" s="22"/>
      <c r="J57" s="1"/>
      <c r="K57" s="1"/>
      <c r="L57" s="1"/>
      <c r="M57" s="1"/>
      <c r="N57" s="1"/>
      <c r="O57" s="1"/>
      <c r="P57" s="32"/>
      <c r="Q57" s="32"/>
      <c r="R57" s="32"/>
      <c r="S57" s="32"/>
      <c r="X57" s="1">
        <v>56</v>
      </c>
      <c r="Y57" s="1">
        <f t="shared" si="0"/>
        <v>10500</v>
      </c>
      <c r="Z57" s="1"/>
      <c r="AA57" s="1">
        <f t="shared" si="0"/>
        <v>700</v>
      </c>
      <c r="AB57" s="1">
        <f t="shared" si="0"/>
        <v>700</v>
      </c>
      <c r="AC57" s="1">
        <f t="shared" si="0"/>
        <v>1400</v>
      </c>
      <c r="AD57" s="1">
        <f t="shared" si="2"/>
        <v>1400</v>
      </c>
      <c r="AF57" s="1">
        <v>56</v>
      </c>
      <c r="AG57" s="1">
        <f t="shared" si="1"/>
        <v>42000</v>
      </c>
      <c r="AH57" s="1"/>
      <c r="AI57" s="1">
        <f t="shared" si="1"/>
        <v>2800</v>
      </c>
      <c r="AJ57" s="1">
        <f t="shared" si="1"/>
        <v>2800</v>
      </c>
      <c r="AK57" s="1">
        <f t="shared" si="1"/>
        <v>5600</v>
      </c>
      <c r="AL57" s="1">
        <f t="shared" si="3"/>
        <v>5600</v>
      </c>
    </row>
    <row r="58" spans="1:38">
      <c r="A58" s="1">
        <v>57</v>
      </c>
      <c r="B58" s="1">
        <f>ROUND('角色总属性（估算）'!B58*装备总属性!$V$1,0)</f>
        <v>53438</v>
      </c>
      <c r="C58" s="1"/>
      <c r="D58" s="1">
        <f>ROUND(('角色总属性（估算）'!D58*装备总属性!$V$1),0)</f>
        <v>3563</v>
      </c>
      <c r="E58" s="1">
        <f>ROUND(('角色总属性（估算）'!E58*装备总属性!$V$1),0)</f>
        <v>3563</v>
      </c>
      <c r="F58" s="1">
        <f>'角色总属性（估算）'!F58*装备总属性!$V$1</f>
        <v>7125</v>
      </c>
      <c r="G58" s="1">
        <f>'角色总属性（估算）'!G58*装备总属性!$V$1</f>
        <v>7125</v>
      </c>
      <c r="H58" s="22"/>
      <c r="I58" s="22"/>
      <c r="J58" s="1"/>
      <c r="K58" s="1"/>
      <c r="L58" s="1"/>
      <c r="M58" s="1"/>
      <c r="N58" s="1"/>
      <c r="O58" s="1"/>
      <c r="P58" s="32"/>
      <c r="Q58" s="32"/>
      <c r="R58" s="32"/>
      <c r="S58" s="32"/>
      <c r="X58" s="1">
        <v>57</v>
      </c>
      <c r="Y58" s="1">
        <f t="shared" si="0"/>
        <v>10688</v>
      </c>
      <c r="Z58" s="1"/>
      <c r="AA58" s="1">
        <f t="shared" si="0"/>
        <v>713</v>
      </c>
      <c r="AB58" s="1">
        <f t="shared" si="0"/>
        <v>713</v>
      </c>
      <c r="AC58" s="1">
        <f t="shared" si="0"/>
        <v>1425</v>
      </c>
      <c r="AD58" s="1">
        <f t="shared" si="2"/>
        <v>1425</v>
      </c>
      <c r="AF58" s="1">
        <v>57</v>
      </c>
      <c r="AG58" s="1">
        <f t="shared" si="1"/>
        <v>42750</v>
      </c>
      <c r="AH58" s="1"/>
      <c r="AI58" s="1">
        <f t="shared" si="1"/>
        <v>2850</v>
      </c>
      <c r="AJ58" s="1">
        <f t="shared" si="1"/>
        <v>2850</v>
      </c>
      <c r="AK58" s="1">
        <f t="shared" si="1"/>
        <v>5700</v>
      </c>
      <c r="AL58" s="1">
        <f t="shared" si="3"/>
        <v>5700</v>
      </c>
    </row>
    <row r="59" spans="1:38">
      <c r="A59" s="1">
        <v>58</v>
      </c>
      <c r="B59" s="1">
        <f>ROUND('角色总属性（估算）'!B59*装备总属性!$V$1,0)</f>
        <v>54375</v>
      </c>
      <c r="C59" s="1"/>
      <c r="D59" s="1">
        <f>ROUND(('角色总属性（估算）'!D59*装备总属性!$V$1),0)</f>
        <v>3625</v>
      </c>
      <c r="E59" s="1">
        <f>ROUND(('角色总属性（估算）'!E59*装备总属性!$V$1),0)</f>
        <v>3625</v>
      </c>
      <c r="F59" s="1">
        <f>'角色总属性（估算）'!F59*装备总属性!$V$1</f>
        <v>7250</v>
      </c>
      <c r="G59" s="1">
        <f>'角色总属性（估算）'!G59*装备总属性!$V$1</f>
        <v>7250</v>
      </c>
      <c r="H59" s="22"/>
      <c r="I59" s="22"/>
      <c r="J59" s="1"/>
      <c r="K59" s="1"/>
      <c r="L59" s="1"/>
      <c r="M59" s="1"/>
      <c r="N59" s="1"/>
      <c r="O59" s="1"/>
      <c r="P59" s="32"/>
      <c r="Q59" s="32"/>
      <c r="R59" s="32"/>
      <c r="S59" s="32"/>
      <c r="X59" s="1">
        <v>58</v>
      </c>
      <c r="Y59" s="1">
        <f t="shared" si="0"/>
        <v>10875</v>
      </c>
      <c r="Z59" s="1"/>
      <c r="AA59" s="1">
        <f t="shared" si="0"/>
        <v>725</v>
      </c>
      <c r="AB59" s="1">
        <f t="shared" si="0"/>
        <v>725</v>
      </c>
      <c r="AC59" s="1">
        <f t="shared" si="0"/>
        <v>1450</v>
      </c>
      <c r="AD59" s="1">
        <f t="shared" si="2"/>
        <v>1450</v>
      </c>
      <c r="AF59" s="1">
        <v>58</v>
      </c>
      <c r="AG59" s="1">
        <f t="shared" si="1"/>
        <v>43500</v>
      </c>
      <c r="AH59" s="1"/>
      <c r="AI59" s="1">
        <f t="shared" si="1"/>
        <v>2900</v>
      </c>
      <c r="AJ59" s="1">
        <f t="shared" si="1"/>
        <v>2900</v>
      </c>
      <c r="AK59" s="1">
        <f t="shared" si="1"/>
        <v>5800</v>
      </c>
      <c r="AL59" s="1">
        <f t="shared" si="3"/>
        <v>5800</v>
      </c>
    </row>
    <row r="60" spans="1:38">
      <c r="A60" s="1">
        <v>59</v>
      </c>
      <c r="B60" s="1">
        <f>ROUND('角色总属性（估算）'!B60*装备总属性!$V$1,0)</f>
        <v>55313</v>
      </c>
      <c r="C60" s="1"/>
      <c r="D60" s="1">
        <f>ROUND(('角色总属性（估算）'!D60*装备总属性!$V$1),0)</f>
        <v>3688</v>
      </c>
      <c r="E60" s="1">
        <f>ROUND(('角色总属性（估算）'!E60*装备总属性!$V$1),0)</f>
        <v>3688</v>
      </c>
      <c r="F60" s="1">
        <f>'角色总属性（估算）'!F60*装备总属性!$V$1</f>
        <v>7375</v>
      </c>
      <c r="G60" s="1">
        <f>'角色总属性（估算）'!G60*装备总属性!$V$1</f>
        <v>7375</v>
      </c>
      <c r="H60" s="22"/>
      <c r="I60" s="22"/>
      <c r="J60" s="1"/>
      <c r="K60" s="1"/>
      <c r="L60" s="1"/>
      <c r="M60" s="1"/>
      <c r="N60" s="1"/>
      <c r="O60" s="1"/>
      <c r="P60" s="32"/>
      <c r="Q60" s="32"/>
      <c r="R60" s="32"/>
      <c r="S60" s="32"/>
      <c r="X60" s="1">
        <v>59</v>
      </c>
      <c r="Y60" s="1">
        <f t="shared" si="0"/>
        <v>11063</v>
      </c>
      <c r="Z60" s="1"/>
      <c r="AA60" s="1">
        <f t="shared" si="0"/>
        <v>738</v>
      </c>
      <c r="AB60" s="1">
        <f t="shared" si="0"/>
        <v>738</v>
      </c>
      <c r="AC60" s="1">
        <f t="shared" si="0"/>
        <v>1475</v>
      </c>
      <c r="AD60" s="1">
        <f t="shared" si="2"/>
        <v>1475</v>
      </c>
      <c r="AF60" s="1">
        <v>59</v>
      </c>
      <c r="AG60" s="1">
        <f t="shared" si="1"/>
        <v>44250</v>
      </c>
      <c r="AH60" s="1"/>
      <c r="AI60" s="1">
        <f t="shared" si="1"/>
        <v>2950</v>
      </c>
      <c r="AJ60" s="1">
        <f t="shared" si="1"/>
        <v>2950</v>
      </c>
      <c r="AK60" s="1">
        <f t="shared" si="1"/>
        <v>5900</v>
      </c>
      <c r="AL60" s="1">
        <f t="shared" si="3"/>
        <v>5900</v>
      </c>
    </row>
    <row r="61" spans="1:38" s="35" customFormat="1">
      <c r="A61" s="70">
        <v>60</v>
      </c>
      <c r="B61" s="1">
        <f>ROUND('角色总属性（估算）'!B61*装备总属性!$V$1,0)</f>
        <v>56250</v>
      </c>
      <c r="C61" s="70"/>
      <c r="D61" s="1">
        <f>ROUND(('角色总属性（估算）'!D61*装备总属性!$V$1),0)</f>
        <v>3750</v>
      </c>
      <c r="E61" s="1">
        <f>ROUND(('角色总属性（估算）'!E61*装备总属性!$V$1),0)</f>
        <v>3750</v>
      </c>
      <c r="F61" s="70">
        <f>'角色总属性（估算）'!F61*装备总属性!$V$1</f>
        <v>7500</v>
      </c>
      <c r="G61" s="70">
        <f>'角色总属性（估算）'!G61*装备总属性!$V$1</f>
        <v>7500</v>
      </c>
      <c r="H61" s="71"/>
      <c r="I61" s="71"/>
      <c r="J61" s="70"/>
      <c r="K61" s="70"/>
      <c r="L61" s="70"/>
      <c r="M61" s="70"/>
      <c r="N61" s="70"/>
      <c r="O61" s="70"/>
      <c r="P61" s="72"/>
      <c r="Q61" s="72"/>
      <c r="R61" s="72"/>
      <c r="S61" s="72"/>
      <c r="X61" s="70">
        <v>60</v>
      </c>
      <c r="Y61" s="70">
        <f t="shared" si="0"/>
        <v>11250</v>
      </c>
      <c r="Z61" s="70"/>
      <c r="AA61" s="70">
        <f t="shared" si="0"/>
        <v>750</v>
      </c>
      <c r="AB61" s="70">
        <f t="shared" si="0"/>
        <v>750</v>
      </c>
      <c r="AC61" s="70">
        <f t="shared" si="0"/>
        <v>1500</v>
      </c>
      <c r="AD61" s="70">
        <f t="shared" si="2"/>
        <v>1500</v>
      </c>
      <c r="AF61" s="70">
        <v>60</v>
      </c>
      <c r="AG61" s="70">
        <f t="shared" si="1"/>
        <v>45000</v>
      </c>
      <c r="AH61" s="70"/>
      <c r="AI61" s="70">
        <f t="shared" si="1"/>
        <v>3000</v>
      </c>
      <c r="AJ61" s="70">
        <f t="shared" si="1"/>
        <v>3000</v>
      </c>
      <c r="AK61" s="70">
        <f t="shared" si="1"/>
        <v>6000</v>
      </c>
      <c r="AL61" s="70">
        <f t="shared" si="3"/>
        <v>6000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GB241"/>
  <sheetViews>
    <sheetView topLeftCell="D1" workbookViewId="0">
      <selection activeCell="W4" sqref="W4"/>
    </sheetView>
  </sheetViews>
  <sheetFormatPr defaultRowHeight="13.5"/>
  <cols>
    <col min="1" max="1" width="5.25" bestFit="1" customWidth="1"/>
    <col min="2" max="2" width="6.5" bestFit="1" customWidth="1"/>
    <col min="3" max="4" width="5.5" bestFit="1" customWidth="1"/>
    <col min="6" max="6" width="13" bestFit="1" customWidth="1"/>
    <col min="7" max="7" width="4.5" bestFit="1" customWidth="1"/>
    <col min="8" max="8" width="6.375" customWidth="1"/>
    <col min="9" max="9" width="5.25" bestFit="1" customWidth="1"/>
    <col min="10" max="10" width="7.25" bestFit="1" customWidth="1"/>
    <col min="15" max="15" width="7.25" bestFit="1" customWidth="1"/>
    <col min="20" max="20" width="3.5" bestFit="1" customWidth="1"/>
    <col min="23" max="31" width="9.25" bestFit="1" customWidth="1"/>
    <col min="32" max="52" width="10.25" bestFit="1" customWidth="1"/>
    <col min="53" max="61" width="11.125" bestFit="1" customWidth="1"/>
    <col min="62" max="82" width="12.25" bestFit="1" customWidth="1"/>
    <col min="83" max="91" width="11.125" bestFit="1" customWidth="1"/>
    <col min="92" max="112" width="12.25" bestFit="1" customWidth="1"/>
    <col min="113" max="121" width="11.125" bestFit="1" customWidth="1"/>
    <col min="122" max="142" width="12.25" bestFit="1" customWidth="1"/>
    <col min="143" max="151" width="11.125" bestFit="1" customWidth="1"/>
    <col min="152" max="172" width="12.25" bestFit="1" customWidth="1"/>
    <col min="178" max="178" width="11.125" bestFit="1" customWidth="1"/>
  </cols>
  <sheetData>
    <row r="1" spans="1:184">
      <c r="A1" t="s">
        <v>319</v>
      </c>
      <c r="B1" t="s">
        <v>320</v>
      </c>
      <c r="C1" t="s">
        <v>321</v>
      </c>
      <c r="D1" t="s">
        <v>71</v>
      </c>
      <c r="F1" t="s">
        <v>323</v>
      </c>
      <c r="G1" s="21">
        <v>0.8</v>
      </c>
      <c r="I1" t="s">
        <v>147</v>
      </c>
      <c r="J1" t="s">
        <v>324</v>
      </c>
      <c r="K1" t="s">
        <v>325</v>
      </c>
      <c r="L1" t="s">
        <v>326</v>
      </c>
      <c r="N1" t="s">
        <v>147</v>
      </c>
      <c r="O1" t="s">
        <v>324</v>
      </c>
      <c r="P1" t="s">
        <v>325</v>
      </c>
      <c r="Q1" t="s">
        <v>326</v>
      </c>
      <c r="U1" t="s">
        <v>327</v>
      </c>
      <c r="V1" t="s">
        <v>520</v>
      </c>
      <c r="W1" s="74" t="s">
        <v>328</v>
      </c>
      <c r="X1" s="74" t="s">
        <v>329</v>
      </c>
      <c r="Y1" s="74" t="s">
        <v>330</v>
      </c>
      <c r="Z1" s="74" t="s">
        <v>331</v>
      </c>
      <c r="AA1" s="74" t="s">
        <v>332</v>
      </c>
      <c r="AB1" s="74" t="s">
        <v>333</v>
      </c>
      <c r="AC1" s="74" t="s">
        <v>334</v>
      </c>
      <c r="AD1" s="74" t="s">
        <v>335</v>
      </c>
      <c r="AE1" s="74" t="s">
        <v>336</v>
      </c>
      <c r="AF1" s="74" t="s">
        <v>337</v>
      </c>
      <c r="AG1" s="74" t="s">
        <v>338</v>
      </c>
      <c r="AH1" s="74" t="s">
        <v>339</v>
      </c>
      <c r="AI1" s="74" t="s">
        <v>340</v>
      </c>
      <c r="AJ1" s="74" t="s">
        <v>341</v>
      </c>
      <c r="AK1" s="74" t="s">
        <v>342</v>
      </c>
      <c r="AL1" s="74" t="s">
        <v>343</v>
      </c>
      <c r="AM1" s="74" t="s">
        <v>344</v>
      </c>
      <c r="AN1" s="74" t="s">
        <v>345</v>
      </c>
      <c r="AO1" s="74" t="s">
        <v>346</v>
      </c>
      <c r="AP1" s="74" t="s">
        <v>347</v>
      </c>
      <c r="AQ1" s="74" t="s">
        <v>348</v>
      </c>
      <c r="AR1" s="74" t="s">
        <v>349</v>
      </c>
      <c r="AS1" s="74" t="s">
        <v>350</v>
      </c>
      <c r="AT1" s="74" t="s">
        <v>351</v>
      </c>
      <c r="AU1" s="74" t="s">
        <v>352</v>
      </c>
      <c r="AV1" s="74" t="s">
        <v>353</v>
      </c>
      <c r="AW1" s="74" t="s">
        <v>354</v>
      </c>
      <c r="AX1" s="74" t="s">
        <v>355</v>
      </c>
      <c r="AY1" s="74" t="s">
        <v>356</v>
      </c>
      <c r="AZ1" s="74" t="s">
        <v>357</v>
      </c>
      <c r="BA1" s="74" t="s">
        <v>359</v>
      </c>
      <c r="BB1" s="74" t="s">
        <v>360</v>
      </c>
      <c r="BC1" s="74" t="s">
        <v>361</v>
      </c>
      <c r="BD1" s="74" t="s">
        <v>362</v>
      </c>
      <c r="BE1" s="74" t="s">
        <v>363</v>
      </c>
      <c r="BF1" s="74" t="s">
        <v>364</v>
      </c>
      <c r="BG1" s="74" t="s">
        <v>365</v>
      </c>
      <c r="BH1" s="74" t="s">
        <v>366</v>
      </c>
      <c r="BI1" s="74" t="s">
        <v>367</v>
      </c>
      <c r="BJ1" s="74" t="s">
        <v>368</v>
      </c>
      <c r="BK1" s="74" t="s">
        <v>369</v>
      </c>
      <c r="BL1" s="74" t="s">
        <v>370</v>
      </c>
      <c r="BM1" s="74" t="s">
        <v>371</v>
      </c>
      <c r="BN1" s="74" t="s">
        <v>372</v>
      </c>
      <c r="BO1" s="74" t="s">
        <v>373</v>
      </c>
      <c r="BP1" s="74" t="s">
        <v>374</v>
      </c>
      <c r="BQ1" s="74" t="s">
        <v>375</v>
      </c>
      <c r="BR1" s="74" t="s">
        <v>376</v>
      </c>
      <c r="BS1" s="74" t="s">
        <v>377</v>
      </c>
      <c r="BT1" s="74" t="s">
        <v>378</v>
      </c>
      <c r="BU1" s="74" t="s">
        <v>379</v>
      </c>
      <c r="BV1" s="74" t="s">
        <v>380</v>
      </c>
      <c r="BW1" s="74" t="s">
        <v>381</v>
      </c>
      <c r="BX1" s="74" t="s">
        <v>382</v>
      </c>
      <c r="BY1" s="74" t="s">
        <v>383</v>
      </c>
      <c r="BZ1" s="74" t="s">
        <v>384</v>
      </c>
      <c r="CA1" s="74" t="s">
        <v>385</v>
      </c>
      <c r="CB1" s="74" t="s">
        <v>386</v>
      </c>
      <c r="CC1" s="74" t="s">
        <v>387</v>
      </c>
      <c r="CD1" s="74" t="s">
        <v>388</v>
      </c>
      <c r="CE1" s="74" t="s">
        <v>389</v>
      </c>
      <c r="CF1" s="74" t="s">
        <v>390</v>
      </c>
      <c r="CG1" s="74" t="s">
        <v>391</v>
      </c>
      <c r="CH1" s="74" t="s">
        <v>392</v>
      </c>
      <c r="CI1" s="74" t="s">
        <v>393</v>
      </c>
      <c r="CJ1" s="74" t="s">
        <v>394</v>
      </c>
      <c r="CK1" s="74" t="s">
        <v>395</v>
      </c>
      <c r="CL1" s="74" t="s">
        <v>396</v>
      </c>
      <c r="CM1" s="74" t="s">
        <v>397</v>
      </c>
      <c r="CN1" s="74" t="s">
        <v>398</v>
      </c>
      <c r="CO1" s="74" t="s">
        <v>399</v>
      </c>
      <c r="CP1" s="74" t="s">
        <v>400</v>
      </c>
      <c r="CQ1" s="74" t="s">
        <v>401</v>
      </c>
      <c r="CR1" s="74" t="s">
        <v>402</v>
      </c>
      <c r="CS1" s="74" t="s">
        <v>403</v>
      </c>
      <c r="CT1" s="74" t="s">
        <v>404</v>
      </c>
      <c r="CU1" s="74" t="s">
        <v>405</v>
      </c>
      <c r="CV1" s="74" t="s">
        <v>406</v>
      </c>
      <c r="CW1" s="74" t="s">
        <v>407</v>
      </c>
      <c r="CX1" s="74" t="s">
        <v>408</v>
      </c>
      <c r="CY1" s="74" t="s">
        <v>409</v>
      </c>
      <c r="CZ1" s="74" t="s">
        <v>410</v>
      </c>
      <c r="DA1" s="74" t="s">
        <v>411</v>
      </c>
      <c r="DB1" s="74" t="s">
        <v>412</v>
      </c>
      <c r="DC1" s="74" t="s">
        <v>413</v>
      </c>
      <c r="DD1" s="74" t="s">
        <v>414</v>
      </c>
      <c r="DE1" s="74" t="s">
        <v>415</v>
      </c>
      <c r="DF1" s="74" t="s">
        <v>416</v>
      </c>
      <c r="DG1" s="74" t="s">
        <v>417</v>
      </c>
      <c r="DH1" s="74" t="s">
        <v>418</v>
      </c>
      <c r="DI1" s="74" t="s">
        <v>419</v>
      </c>
      <c r="DJ1" s="74" t="s">
        <v>420</v>
      </c>
      <c r="DK1" s="74" t="s">
        <v>421</v>
      </c>
      <c r="DL1" s="74" t="s">
        <v>422</v>
      </c>
      <c r="DM1" s="74" t="s">
        <v>423</v>
      </c>
      <c r="DN1" s="74" t="s">
        <v>424</v>
      </c>
      <c r="DO1" s="74" t="s">
        <v>425</v>
      </c>
      <c r="DP1" s="74" t="s">
        <v>426</v>
      </c>
      <c r="DQ1" s="74" t="s">
        <v>427</v>
      </c>
      <c r="DR1" s="74" t="s">
        <v>428</v>
      </c>
      <c r="DS1" s="74" t="s">
        <v>429</v>
      </c>
      <c r="DT1" s="74" t="s">
        <v>430</v>
      </c>
      <c r="DU1" s="74" t="s">
        <v>431</v>
      </c>
      <c r="DV1" s="74" t="s">
        <v>432</v>
      </c>
      <c r="DW1" s="74" t="s">
        <v>433</v>
      </c>
      <c r="DX1" s="74" t="s">
        <v>434</v>
      </c>
      <c r="DY1" s="74" t="s">
        <v>435</v>
      </c>
      <c r="DZ1" s="74" t="s">
        <v>436</v>
      </c>
      <c r="EA1" s="74" t="s">
        <v>437</v>
      </c>
      <c r="EB1" s="74" t="s">
        <v>438</v>
      </c>
      <c r="EC1" s="74" t="s">
        <v>439</v>
      </c>
      <c r="ED1" s="74" t="s">
        <v>440</v>
      </c>
      <c r="EE1" s="74" t="s">
        <v>441</v>
      </c>
      <c r="EF1" s="74" t="s">
        <v>442</v>
      </c>
      <c r="EG1" s="74" t="s">
        <v>443</v>
      </c>
      <c r="EH1" s="74" t="s">
        <v>444</v>
      </c>
      <c r="EI1" s="74" t="s">
        <v>445</v>
      </c>
      <c r="EJ1" s="74" t="s">
        <v>446</v>
      </c>
      <c r="EK1" s="74" t="s">
        <v>447</v>
      </c>
      <c r="EL1" s="74" t="s">
        <v>448</v>
      </c>
      <c r="EM1" s="74" t="s">
        <v>449</v>
      </c>
      <c r="EN1" s="74" t="s">
        <v>450</v>
      </c>
      <c r="EO1" s="74" t="s">
        <v>451</v>
      </c>
      <c r="EP1" s="74" t="s">
        <v>452</v>
      </c>
      <c r="EQ1" s="74" t="s">
        <v>453</v>
      </c>
      <c r="ER1" s="74" t="s">
        <v>454</v>
      </c>
      <c r="ES1" s="74" t="s">
        <v>455</v>
      </c>
      <c r="ET1" s="74" t="s">
        <v>456</v>
      </c>
      <c r="EU1" s="74" t="s">
        <v>457</v>
      </c>
      <c r="EV1" s="74" t="s">
        <v>458</v>
      </c>
      <c r="EW1" s="74" t="s">
        <v>459</v>
      </c>
      <c r="EX1" s="74" t="s">
        <v>460</v>
      </c>
      <c r="EY1" s="74" t="s">
        <v>461</v>
      </c>
      <c r="EZ1" s="74" t="s">
        <v>462</v>
      </c>
      <c r="FA1" s="74" t="s">
        <v>463</v>
      </c>
      <c r="FB1" s="74" t="s">
        <v>464</v>
      </c>
      <c r="FC1" s="74" t="s">
        <v>465</v>
      </c>
      <c r="FD1" s="74" t="s">
        <v>466</v>
      </c>
      <c r="FE1" s="74" t="s">
        <v>467</v>
      </c>
      <c r="FF1" s="74" t="s">
        <v>468</v>
      </c>
      <c r="FG1" s="74" t="s">
        <v>469</v>
      </c>
      <c r="FH1" s="74" t="s">
        <v>470</v>
      </c>
      <c r="FI1" s="74" t="s">
        <v>471</v>
      </c>
      <c r="FJ1" s="74" t="s">
        <v>472</v>
      </c>
      <c r="FK1" s="74" t="s">
        <v>473</v>
      </c>
      <c r="FL1" s="74" t="s">
        <v>474</v>
      </c>
      <c r="FM1" s="74" t="s">
        <v>475</v>
      </c>
      <c r="FN1" s="74" t="s">
        <v>476</v>
      </c>
      <c r="FO1" s="74" t="s">
        <v>477</v>
      </c>
      <c r="FP1" s="74" t="s">
        <v>478</v>
      </c>
      <c r="FS1" t="s">
        <v>481</v>
      </c>
      <c r="FT1" t="s">
        <v>485</v>
      </c>
      <c r="FU1" t="s">
        <v>492</v>
      </c>
      <c r="FV1" t="s">
        <v>499</v>
      </c>
      <c r="FW1" s="1" t="s">
        <v>67</v>
      </c>
      <c r="FX1" s="1" t="s">
        <v>68</v>
      </c>
      <c r="FY1" s="1" t="s">
        <v>69</v>
      </c>
      <c r="FZ1" s="1" t="s">
        <v>70</v>
      </c>
      <c r="GA1" s="1" t="s">
        <v>29</v>
      </c>
      <c r="GB1" s="1" t="s">
        <v>30</v>
      </c>
    </row>
    <row r="2" spans="1:184">
      <c r="A2">
        <v>1</v>
      </c>
      <c r="B2">
        <f>C2*15</f>
        <v>945</v>
      </c>
      <c r="C2">
        <f>ROUND((D2/2),0)</f>
        <v>63</v>
      </c>
      <c r="D2" s="1">
        <v>125</v>
      </c>
      <c r="I2">
        <v>1</v>
      </c>
      <c r="J2">
        <f>ROUND((B2*$G$1),0)</f>
        <v>756</v>
      </c>
      <c r="K2">
        <f>ROUND((C2*$G$1),0)</f>
        <v>50</v>
      </c>
      <c r="L2">
        <f>ROUND((D2*$G$1),0)</f>
        <v>100</v>
      </c>
      <c r="N2">
        <v>10</v>
      </c>
      <c r="O2">
        <f>ROUND((VLOOKUP($N2,$I:$L,2,FALSE)),0)</f>
        <v>7500</v>
      </c>
      <c r="P2">
        <f>ROUND((VLOOKUP($N2,$I:$L,3,FALSE)),0)</f>
        <v>500</v>
      </c>
      <c r="Q2">
        <f>ROUND((VLOOKUP($N2,$I:$L,4,FALSE)),0)</f>
        <v>1000</v>
      </c>
      <c r="W2" s="75">
        <v>1.0999999999999999E-2</v>
      </c>
      <c r="X2" s="75">
        <v>2.3E-2</v>
      </c>
      <c r="Y2" s="75">
        <v>3.6299999999999999E-2</v>
      </c>
      <c r="Z2" s="75">
        <v>5.0299999999999997E-2</v>
      </c>
      <c r="AA2" s="75">
        <v>6.6199999999999995E-2</v>
      </c>
      <c r="AB2" s="75">
        <v>8.4099999999999994E-2</v>
      </c>
      <c r="AC2" s="75">
        <v>0.1038</v>
      </c>
      <c r="AD2" s="75">
        <v>0.12520000000000001</v>
      </c>
      <c r="AE2" s="75">
        <v>0.14849999999999999</v>
      </c>
      <c r="AF2" s="75">
        <v>0.1734</v>
      </c>
      <c r="AG2" s="75">
        <v>0.2001</v>
      </c>
      <c r="AH2" s="75">
        <v>0.22839999999999999</v>
      </c>
      <c r="AI2" s="75">
        <v>0.25840000000000002</v>
      </c>
      <c r="AJ2" s="75">
        <v>0.28989999999999999</v>
      </c>
      <c r="AK2" s="75">
        <v>0.3231</v>
      </c>
      <c r="AL2" s="75">
        <v>0.35780000000000001</v>
      </c>
      <c r="AM2" s="75">
        <v>0.39410000000000001</v>
      </c>
      <c r="AN2" s="75">
        <v>0.43190000000000001</v>
      </c>
      <c r="AO2" s="75">
        <v>0.47120000000000001</v>
      </c>
      <c r="AP2" s="75">
        <v>0.5121</v>
      </c>
      <c r="AQ2" s="75">
        <v>0.5544</v>
      </c>
      <c r="AR2" s="75">
        <v>0.59819999999999995</v>
      </c>
      <c r="AS2" s="75">
        <v>0.64339999999999997</v>
      </c>
      <c r="AT2" s="75">
        <v>0.69010000000000005</v>
      </c>
      <c r="AU2" s="75">
        <v>0.73819999999999997</v>
      </c>
      <c r="AV2" s="75">
        <v>0.78769999999999996</v>
      </c>
      <c r="AW2" s="75">
        <v>0.8387</v>
      </c>
      <c r="AX2" s="75">
        <v>0.89100000000000001</v>
      </c>
      <c r="AY2" s="75">
        <v>0.94479999999999997</v>
      </c>
      <c r="AZ2" s="75">
        <v>0.99990000000000001</v>
      </c>
      <c r="BA2" s="75">
        <v>1.0999999999999999E-2</v>
      </c>
      <c r="BB2" s="75">
        <v>2.3E-2</v>
      </c>
      <c r="BC2" s="75">
        <v>3.6299999999999999E-2</v>
      </c>
      <c r="BD2" s="75">
        <v>5.0299999999999997E-2</v>
      </c>
      <c r="BE2" s="75">
        <v>6.6199999999999995E-2</v>
      </c>
      <c r="BF2" s="75">
        <v>8.4099999999999994E-2</v>
      </c>
      <c r="BG2" s="75">
        <v>0.1038</v>
      </c>
      <c r="BH2" s="75">
        <v>0.12520000000000001</v>
      </c>
      <c r="BI2" s="75">
        <v>0.14849999999999999</v>
      </c>
      <c r="BJ2" s="75">
        <v>0.1734</v>
      </c>
      <c r="BK2" s="75">
        <v>0.2001</v>
      </c>
      <c r="BL2" s="75">
        <v>0.22839999999999999</v>
      </c>
      <c r="BM2" s="75">
        <v>0.25840000000000002</v>
      </c>
      <c r="BN2" s="75">
        <v>0.28989999999999999</v>
      </c>
      <c r="BO2" s="75">
        <v>0.3231</v>
      </c>
      <c r="BP2" s="75">
        <v>0.35780000000000001</v>
      </c>
      <c r="BQ2" s="75">
        <v>0.39410000000000001</v>
      </c>
      <c r="BR2" s="75">
        <v>0.43190000000000001</v>
      </c>
      <c r="BS2" s="75">
        <v>0.47120000000000001</v>
      </c>
      <c r="BT2" s="75">
        <v>0.5121</v>
      </c>
      <c r="BU2" s="75">
        <v>0.5544</v>
      </c>
      <c r="BV2" s="75">
        <v>0.59819999999999995</v>
      </c>
      <c r="BW2" s="75">
        <v>0.64339999999999997</v>
      </c>
      <c r="BX2" s="75">
        <v>0.69010000000000005</v>
      </c>
      <c r="BY2" s="75">
        <v>0.73819999999999997</v>
      </c>
      <c r="BZ2" s="75">
        <v>0.78769999999999996</v>
      </c>
      <c r="CA2" s="75">
        <v>0.8387</v>
      </c>
      <c r="CB2" s="75">
        <v>0.89100000000000001</v>
      </c>
      <c r="CC2" s="75">
        <v>0.94479999999999997</v>
      </c>
      <c r="CD2" s="75">
        <v>0.99990000000000001</v>
      </c>
      <c r="CE2" s="75">
        <v>1.0999999999999999E-2</v>
      </c>
      <c r="CF2" s="75">
        <v>2.3E-2</v>
      </c>
      <c r="CG2" s="75">
        <v>3.6299999999999999E-2</v>
      </c>
      <c r="CH2" s="75">
        <v>5.0299999999999997E-2</v>
      </c>
      <c r="CI2" s="75">
        <v>6.6199999999999995E-2</v>
      </c>
      <c r="CJ2" s="75">
        <v>8.4099999999999994E-2</v>
      </c>
      <c r="CK2" s="75">
        <v>0.1038</v>
      </c>
      <c r="CL2" s="75">
        <v>0.12520000000000001</v>
      </c>
      <c r="CM2" s="75">
        <v>0.14849999999999999</v>
      </c>
      <c r="CN2" s="75">
        <v>0.1734</v>
      </c>
      <c r="CO2" s="75">
        <v>0.2001</v>
      </c>
      <c r="CP2" s="75">
        <v>0.22839999999999999</v>
      </c>
      <c r="CQ2" s="75">
        <v>0.25840000000000002</v>
      </c>
      <c r="CR2" s="75">
        <v>0.28989999999999999</v>
      </c>
      <c r="CS2" s="75">
        <v>0.3231</v>
      </c>
      <c r="CT2" s="75">
        <v>0.35780000000000001</v>
      </c>
      <c r="CU2" s="75">
        <v>0.39410000000000001</v>
      </c>
      <c r="CV2" s="75">
        <v>0.43190000000000001</v>
      </c>
      <c r="CW2" s="75">
        <v>0.47120000000000001</v>
      </c>
      <c r="CX2" s="75">
        <v>0.5121</v>
      </c>
      <c r="CY2" s="75">
        <v>0.5544</v>
      </c>
      <c r="CZ2" s="75">
        <v>0.59819999999999995</v>
      </c>
      <c r="DA2" s="75">
        <v>0.64339999999999997</v>
      </c>
      <c r="DB2" s="75">
        <v>0.69010000000000005</v>
      </c>
      <c r="DC2" s="75">
        <v>0.73819999999999997</v>
      </c>
      <c r="DD2" s="75">
        <v>0.78769999999999996</v>
      </c>
      <c r="DE2" s="75">
        <v>0.8387</v>
      </c>
      <c r="DF2" s="75">
        <v>0.89100000000000001</v>
      </c>
      <c r="DG2" s="75">
        <v>0.94479999999999997</v>
      </c>
      <c r="DH2" s="75">
        <v>0.99990000000000001</v>
      </c>
      <c r="DI2" s="75">
        <v>1.0999999999999999E-2</v>
      </c>
      <c r="DJ2" s="75">
        <v>2.3E-2</v>
      </c>
      <c r="DK2" s="75">
        <v>3.6299999999999999E-2</v>
      </c>
      <c r="DL2" s="75">
        <v>5.0299999999999997E-2</v>
      </c>
      <c r="DM2" s="75">
        <v>6.6199999999999995E-2</v>
      </c>
      <c r="DN2" s="75">
        <v>8.4099999999999994E-2</v>
      </c>
      <c r="DO2" s="75">
        <v>0.1038</v>
      </c>
      <c r="DP2" s="75">
        <v>0.12520000000000001</v>
      </c>
      <c r="DQ2" s="75">
        <v>0.14849999999999999</v>
      </c>
      <c r="DR2" s="75">
        <v>0.1734</v>
      </c>
      <c r="DS2" s="75">
        <v>0.2001</v>
      </c>
      <c r="DT2" s="75">
        <v>0.22839999999999999</v>
      </c>
      <c r="DU2" s="75">
        <v>0.25840000000000002</v>
      </c>
      <c r="DV2" s="75">
        <v>0.28989999999999999</v>
      </c>
      <c r="DW2" s="75">
        <v>0.3231</v>
      </c>
      <c r="DX2" s="75">
        <v>0.35780000000000001</v>
      </c>
      <c r="DY2" s="75">
        <v>0.39410000000000001</v>
      </c>
      <c r="DZ2" s="75">
        <v>0.43190000000000001</v>
      </c>
      <c r="EA2" s="75">
        <v>0.47120000000000001</v>
      </c>
      <c r="EB2" s="75">
        <v>0.5121</v>
      </c>
      <c r="EC2" s="75">
        <v>0.5544</v>
      </c>
      <c r="ED2" s="75">
        <v>0.59819999999999995</v>
      </c>
      <c r="EE2" s="75">
        <v>0.64339999999999997</v>
      </c>
      <c r="EF2" s="75">
        <v>0.69010000000000005</v>
      </c>
      <c r="EG2" s="75">
        <v>0.73819999999999997</v>
      </c>
      <c r="EH2" s="75">
        <v>0.78769999999999996</v>
      </c>
      <c r="EI2" s="75">
        <v>0.8387</v>
      </c>
      <c r="EJ2" s="75">
        <v>0.89100000000000001</v>
      </c>
      <c r="EK2" s="75">
        <v>0.94479999999999997</v>
      </c>
      <c r="EL2" s="75">
        <v>0.99990000000000001</v>
      </c>
      <c r="EM2" s="75">
        <v>1.0999999999999999E-2</v>
      </c>
      <c r="EN2" s="75">
        <v>2.3E-2</v>
      </c>
      <c r="EO2" s="75">
        <v>3.6299999999999999E-2</v>
      </c>
      <c r="EP2" s="75">
        <v>5.0299999999999997E-2</v>
      </c>
      <c r="EQ2" s="75">
        <v>6.6199999999999995E-2</v>
      </c>
      <c r="ER2" s="75">
        <v>8.4099999999999994E-2</v>
      </c>
      <c r="ES2" s="75">
        <v>0.1038</v>
      </c>
      <c r="ET2" s="75">
        <v>0.12520000000000001</v>
      </c>
      <c r="EU2" s="75">
        <v>0.14849999999999999</v>
      </c>
      <c r="EV2" s="75">
        <v>0.1734</v>
      </c>
      <c r="EW2" s="75">
        <v>0.2001</v>
      </c>
      <c r="EX2" s="75">
        <v>0.22839999999999999</v>
      </c>
      <c r="EY2" s="75">
        <v>0.25840000000000002</v>
      </c>
      <c r="EZ2" s="75">
        <v>0.28989999999999999</v>
      </c>
      <c r="FA2" s="75">
        <v>0.3231</v>
      </c>
      <c r="FB2" s="75">
        <v>0.35780000000000001</v>
      </c>
      <c r="FC2" s="75">
        <v>0.39410000000000001</v>
      </c>
      <c r="FD2" s="75">
        <v>0.43190000000000001</v>
      </c>
      <c r="FE2" s="75">
        <v>0.47120000000000001</v>
      </c>
      <c r="FF2" s="75">
        <v>0.5121</v>
      </c>
      <c r="FG2" s="75">
        <v>0.5544</v>
      </c>
      <c r="FH2" s="75">
        <v>0.59819999999999995</v>
      </c>
      <c r="FI2" s="75">
        <v>0.64339999999999997</v>
      </c>
      <c r="FJ2" s="75">
        <v>0.69010000000000005</v>
      </c>
      <c r="FK2" s="75">
        <v>0.73819999999999997</v>
      </c>
      <c r="FL2" s="75">
        <v>0.78769999999999996</v>
      </c>
      <c r="FM2" s="75">
        <v>0.8387</v>
      </c>
      <c r="FN2" s="75">
        <v>0.89100000000000001</v>
      </c>
      <c r="FO2" s="75">
        <v>0.94479999999999997</v>
      </c>
      <c r="FP2" s="75">
        <v>0.99990000000000001</v>
      </c>
      <c r="FS2" s="82">
        <v>10</v>
      </c>
      <c r="FT2" s="82" t="s">
        <v>493</v>
      </c>
      <c r="FU2" s="82" t="s">
        <v>251</v>
      </c>
      <c r="FV2" s="82" t="str">
        <f>FS2&amp;FT2&amp;FU2</f>
        <v>10绿色武器</v>
      </c>
      <c r="FW2" s="82">
        <f>IFERROR((ROUND((VLOOKUP($A2,装备总属性!$A:$G,GI$11,FALSE)*VLOOKUP($C2,$P$13:$W$20,GI$11,FALSE)*VLOOKUP($B2,$P$3:$R$7,3,FALSE)*$M$2),0)),0)</f>
        <v>0</v>
      </c>
      <c r="FX2" s="82">
        <f>IFERROR((ROUND((VLOOKUP($A2,装备总属性!$A:$G,GJ$11,FALSE)*VLOOKUP($C2,$P$13:$W$20,GJ$11,FALSE)*VLOOKUP($B2,$P$3:$R$7,3,FALSE)*$M$2),0)),0)</f>
        <v>0</v>
      </c>
      <c r="FY2" s="82">
        <f>IFERROR((ROUND((VLOOKUP($A2,装备总属性!$A:$G,GK$11,FALSE)*VLOOKUP($C2,$P$13:$W$20,GK$11,FALSE)*VLOOKUP($B2,$P$3:$R$7,3,FALSE)*$M$2),0)),0)</f>
        <v>0</v>
      </c>
      <c r="FZ2" s="82">
        <f>IFERROR((ROUND((VLOOKUP($A2,装备总属性!$A:$G,GL$11,FALSE)*VLOOKUP($C2,$P$13:$W$20,GL$11,FALSE)*VLOOKUP($B2,$P$3:$R$7,3,FALSE)*$M$2),0)),0)</f>
        <v>0</v>
      </c>
      <c r="GA2" s="82">
        <f>IFERROR((ROUND((VLOOKUP($A2,装备总属性!$A:$G,GM$11,FALSE)*VLOOKUP($C2,$P$13:$W$20,GM$11,FALSE)*VLOOKUP($B2,$P$3:$R$7,3,FALSE)*$M$2),0)),0)</f>
        <v>0</v>
      </c>
      <c r="GB2" s="82">
        <f>IFERROR((ROUND((VLOOKUP($A2,装备总属性!$A:$G,GN$11,FALSE)*VLOOKUP($C2,$P$13:$W$20,GN$11,FALSE)*VLOOKUP($B2,$P$3:$R$7,3,FALSE)*$M$2),0)),0)</f>
        <v>0</v>
      </c>
    </row>
    <row r="3" spans="1:184">
      <c r="A3">
        <v>2</v>
      </c>
      <c r="B3">
        <f t="shared" ref="B3:B61" si="0">C3*15</f>
        <v>1875</v>
      </c>
      <c r="C3">
        <f t="shared" ref="C3:C61" si="1">ROUND((D3/2),0)</f>
        <v>125</v>
      </c>
      <c r="D3" s="1">
        <v>250</v>
      </c>
      <c r="F3" t="s">
        <v>322</v>
      </c>
      <c r="I3">
        <v>2</v>
      </c>
      <c r="J3">
        <f t="shared" ref="J3:L61" si="2">ROUND((B3*$G$1),0)</f>
        <v>1500</v>
      </c>
      <c r="K3">
        <f t="shared" si="2"/>
        <v>100</v>
      </c>
      <c r="L3">
        <f t="shared" si="2"/>
        <v>200</v>
      </c>
      <c r="N3">
        <v>20</v>
      </c>
      <c r="O3">
        <f t="shared" ref="O3:O7" si="3">ROUND((VLOOKUP($N3,$I:$L,2,FALSE)),0)</f>
        <v>15000</v>
      </c>
      <c r="P3">
        <f t="shared" ref="P3:P7" si="4">ROUND((VLOOKUP($N3,$I:$L,3,FALSE)),0)</f>
        <v>1000</v>
      </c>
      <c r="Q3">
        <f t="shared" ref="Q3:Q7" si="5">ROUND((VLOOKUP($N3,$I:$L,4,FALSE)),0)</f>
        <v>2000</v>
      </c>
      <c r="T3">
        <v>10</v>
      </c>
      <c r="U3" s="73" t="s">
        <v>251</v>
      </c>
      <c r="V3" s="73" t="str">
        <f>T3&amp;U3</f>
        <v>10武器</v>
      </c>
      <c r="W3" s="76">
        <f>ROUND((VLOOKUP($T3,$N$2:$Q$7,2,FALSE)*VLOOKUP($U3,$N$11:$S$18,2,FALSE)*W$2),0)</f>
        <v>0</v>
      </c>
      <c r="X3" s="76">
        <f t="shared" ref="X3:AZ12" si="6">ROUND((VLOOKUP($T3,$N$2:$Q$7,2,FALSE)*VLOOKUP($U3,$N$11:$S$18,2,FALSE)*X$2),0)</f>
        <v>0</v>
      </c>
      <c r="Y3" s="76">
        <f t="shared" si="6"/>
        <v>0</v>
      </c>
      <c r="Z3" s="76">
        <f t="shared" si="6"/>
        <v>0</v>
      </c>
      <c r="AA3" s="76">
        <f t="shared" si="6"/>
        <v>0</v>
      </c>
      <c r="AB3" s="76">
        <f t="shared" si="6"/>
        <v>0</v>
      </c>
      <c r="AC3" s="76">
        <f t="shared" si="6"/>
        <v>0</v>
      </c>
      <c r="AD3" s="76">
        <f t="shared" si="6"/>
        <v>0</v>
      </c>
      <c r="AE3" s="76">
        <f t="shared" si="6"/>
        <v>0</v>
      </c>
      <c r="AF3" s="76">
        <f t="shared" si="6"/>
        <v>0</v>
      </c>
      <c r="AG3" s="76">
        <f t="shared" si="6"/>
        <v>0</v>
      </c>
      <c r="AH3" s="76">
        <f t="shared" si="6"/>
        <v>0</v>
      </c>
      <c r="AI3" s="76">
        <f t="shared" si="6"/>
        <v>0</v>
      </c>
      <c r="AJ3" s="76">
        <f t="shared" si="6"/>
        <v>0</v>
      </c>
      <c r="AK3" s="76">
        <f t="shared" si="6"/>
        <v>0</v>
      </c>
      <c r="AL3" s="76">
        <f t="shared" si="6"/>
        <v>0</v>
      </c>
      <c r="AM3" s="76">
        <f t="shared" si="6"/>
        <v>0</v>
      </c>
      <c r="AN3" s="76">
        <f t="shared" si="6"/>
        <v>0</v>
      </c>
      <c r="AO3" s="76">
        <f t="shared" si="6"/>
        <v>0</v>
      </c>
      <c r="AP3" s="76">
        <f t="shared" si="6"/>
        <v>0</v>
      </c>
      <c r="AQ3" s="76">
        <f t="shared" si="6"/>
        <v>0</v>
      </c>
      <c r="AR3" s="76">
        <f t="shared" si="6"/>
        <v>0</v>
      </c>
      <c r="AS3" s="76">
        <f t="shared" si="6"/>
        <v>0</v>
      </c>
      <c r="AT3" s="76">
        <f t="shared" si="6"/>
        <v>0</v>
      </c>
      <c r="AU3" s="76">
        <f t="shared" si="6"/>
        <v>0</v>
      </c>
      <c r="AV3" s="76">
        <f t="shared" si="6"/>
        <v>0</v>
      </c>
      <c r="AW3" s="76">
        <f t="shared" si="6"/>
        <v>0</v>
      </c>
      <c r="AX3" s="76">
        <f t="shared" si="6"/>
        <v>0</v>
      </c>
      <c r="AY3" s="76">
        <f t="shared" si="6"/>
        <v>0</v>
      </c>
      <c r="AZ3" s="76">
        <f t="shared" si="6"/>
        <v>0</v>
      </c>
      <c r="BA3" s="77">
        <f>ROUND((VLOOKUP($T3,$N$2:$Q$7,3,FALSE)*VLOOKUP($U3,$N$11:$S$18,3,FALSE)*BA$2),0)</f>
        <v>3</v>
      </c>
      <c r="BB3" s="77">
        <f t="shared" ref="BB3:CD12" si="7">ROUND((VLOOKUP($T3,$N$2:$Q$7,3,FALSE)*VLOOKUP($U3,$N$11:$S$18,3,FALSE)*BB$2),0)</f>
        <v>7</v>
      </c>
      <c r="BC3" s="77">
        <f t="shared" si="7"/>
        <v>11</v>
      </c>
      <c r="BD3" s="77">
        <f t="shared" si="7"/>
        <v>15</v>
      </c>
      <c r="BE3" s="77">
        <f t="shared" si="7"/>
        <v>20</v>
      </c>
      <c r="BF3" s="77">
        <f t="shared" si="7"/>
        <v>25</v>
      </c>
      <c r="BG3" s="77">
        <f t="shared" si="7"/>
        <v>31</v>
      </c>
      <c r="BH3" s="77">
        <f t="shared" si="7"/>
        <v>38</v>
      </c>
      <c r="BI3" s="77">
        <f t="shared" si="7"/>
        <v>45</v>
      </c>
      <c r="BJ3" s="77">
        <f t="shared" si="7"/>
        <v>52</v>
      </c>
      <c r="BK3" s="77">
        <f t="shared" si="7"/>
        <v>60</v>
      </c>
      <c r="BL3" s="77">
        <f t="shared" si="7"/>
        <v>69</v>
      </c>
      <c r="BM3" s="77">
        <f t="shared" si="7"/>
        <v>78</v>
      </c>
      <c r="BN3" s="77">
        <f t="shared" si="7"/>
        <v>87</v>
      </c>
      <c r="BO3" s="77">
        <f t="shared" si="7"/>
        <v>97</v>
      </c>
      <c r="BP3" s="77">
        <f t="shared" si="7"/>
        <v>107</v>
      </c>
      <c r="BQ3" s="77">
        <f t="shared" si="7"/>
        <v>118</v>
      </c>
      <c r="BR3" s="77">
        <f t="shared" si="7"/>
        <v>130</v>
      </c>
      <c r="BS3" s="77">
        <f t="shared" si="7"/>
        <v>141</v>
      </c>
      <c r="BT3" s="77">
        <f t="shared" si="7"/>
        <v>154</v>
      </c>
      <c r="BU3" s="77">
        <f t="shared" si="7"/>
        <v>166</v>
      </c>
      <c r="BV3" s="77">
        <f t="shared" si="7"/>
        <v>179</v>
      </c>
      <c r="BW3" s="77">
        <f t="shared" si="7"/>
        <v>193</v>
      </c>
      <c r="BX3" s="77">
        <f t="shared" si="7"/>
        <v>207</v>
      </c>
      <c r="BY3" s="77">
        <f t="shared" si="7"/>
        <v>221</v>
      </c>
      <c r="BZ3" s="77">
        <f t="shared" si="7"/>
        <v>236</v>
      </c>
      <c r="CA3" s="77">
        <f t="shared" si="7"/>
        <v>252</v>
      </c>
      <c r="CB3" s="77">
        <f t="shared" si="7"/>
        <v>267</v>
      </c>
      <c r="CC3" s="77">
        <f t="shared" si="7"/>
        <v>283</v>
      </c>
      <c r="CD3" s="77">
        <f t="shared" si="7"/>
        <v>300</v>
      </c>
      <c r="CE3" s="78">
        <f>ROUND((VLOOKUP($T3,$N$2:$Q$7,3,FALSE)*VLOOKUP($U3,$N$11:$S$18,4,FALSE)*CE$2),0)</f>
        <v>3</v>
      </c>
      <c r="CF3" s="78">
        <f t="shared" ref="CF3:DH12" si="8">ROUND((VLOOKUP($T3,$N$2:$Q$7,3,FALSE)*VLOOKUP($U3,$N$11:$S$18,4,FALSE)*CF$2),0)</f>
        <v>7</v>
      </c>
      <c r="CG3" s="78">
        <f t="shared" si="8"/>
        <v>11</v>
      </c>
      <c r="CH3" s="78">
        <f t="shared" si="8"/>
        <v>15</v>
      </c>
      <c r="CI3" s="78">
        <f t="shared" si="8"/>
        <v>20</v>
      </c>
      <c r="CJ3" s="78">
        <f t="shared" si="8"/>
        <v>25</v>
      </c>
      <c r="CK3" s="78">
        <f t="shared" si="8"/>
        <v>31</v>
      </c>
      <c r="CL3" s="78">
        <f t="shared" si="8"/>
        <v>38</v>
      </c>
      <c r="CM3" s="78">
        <f t="shared" si="8"/>
        <v>45</v>
      </c>
      <c r="CN3" s="78">
        <f t="shared" si="8"/>
        <v>52</v>
      </c>
      <c r="CO3" s="78">
        <f t="shared" si="8"/>
        <v>60</v>
      </c>
      <c r="CP3" s="78">
        <f t="shared" si="8"/>
        <v>69</v>
      </c>
      <c r="CQ3" s="78">
        <f t="shared" si="8"/>
        <v>78</v>
      </c>
      <c r="CR3" s="78">
        <f t="shared" si="8"/>
        <v>87</v>
      </c>
      <c r="CS3" s="78">
        <f t="shared" si="8"/>
        <v>97</v>
      </c>
      <c r="CT3" s="78">
        <f t="shared" si="8"/>
        <v>107</v>
      </c>
      <c r="CU3" s="78">
        <f t="shared" si="8"/>
        <v>118</v>
      </c>
      <c r="CV3" s="78">
        <f t="shared" si="8"/>
        <v>130</v>
      </c>
      <c r="CW3" s="78">
        <f t="shared" si="8"/>
        <v>141</v>
      </c>
      <c r="CX3" s="78">
        <f t="shared" si="8"/>
        <v>154</v>
      </c>
      <c r="CY3" s="78">
        <f t="shared" si="8"/>
        <v>166</v>
      </c>
      <c r="CZ3" s="78">
        <f t="shared" si="8"/>
        <v>179</v>
      </c>
      <c r="DA3" s="78">
        <f t="shared" si="8"/>
        <v>193</v>
      </c>
      <c r="DB3" s="78">
        <f t="shared" si="8"/>
        <v>207</v>
      </c>
      <c r="DC3" s="78">
        <f t="shared" si="8"/>
        <v>221</v>
      </c>
      <c r="DD3" s="78">
        <f t="shared" si="8"/>
        <v>236</v>
      </c>
      <c r="DE3" s="78">
        <f t="shared" si="8"/>
        <v>252</v>
      </c>
      <c r="DF3" s="78">
        <f t="shared" si="8"/>
        <v>267</v>
      </c>
      <c r="DG3" s="78">
        <f t="shared" si="8"/>
        <v>283</v>
      </c>
      <c r="DH3" s="78">
        <f t="shared" si="8"/>
        <v>300</v>
      </c>
      <c r="DI3" s="79">
        <f>ROUND((VLOOKUP($T3,$N$2:$Q$7,4,FALSE)*VLOOKUP($U3,$N$11:$S$18,5,FALSE)*DI$2),0)</f>
        <v>0</v>
      </c>
      <c r="DJ3" s="79">
        <f t="shared" ref="DJ3:EL12" si="9">ROUND((VLOOKUP($T3,$N$2:$Q$7,4,FALSE)*VLOOKUP($U3,$N$11:$S$18,5,FALSE)*DJ$2),0)</f>
        <v>0</v>
      </c>
      <c r="DK3" s="79">
        <f t="shared" si="9"/>
        <v>0</v>
      </c>
      <c r="DL3" s="79">
        <f t="shared" si="9"/>
        <v>0</v>
      </c>
      <c r="DM3" s="79">
        <f t="shared" si="9"/>
        <v>0</v>
      </c>
      <c r="DN3" s="79">
        <f t="shared" si="9"/>
        <v>0</v>
      </c>
      <c r="DO3" s="79">
        <f t="shared" si="9"/>
        <v>0</v>
      </c>
      <c r="DP3" s="79">
        <f t="shared" si="9"/>
        <v>0</v>
      </c>
      <c r="DQ3" s="79">
        <f t="shared" si="9"/>
        <v>0</v>
      </c>
      <c r="DR3" s="79">
        <f t="shared" si="9"/>
        <v>0</v>
      </c>
      <c r="DS3" s="79">
        <f t="shared" si="9"/>
        <v>0</v>
      </c>
      <c r="DT3" s="79">
        <f t="shared" si="9"/>
        <v>0</v>
      </c>
      <c r="DU3" s="79">
        <f t="shared" si="9"/>
        <v>0</v>
      </c>
      <c r="DV3" s="79">
        <f t="shared" si="9"/>
        <v>0</v>
      </c>
      <c r="DW3" s="79">
        <f t="shared" si="9"/>
        <v>0</v>
      </c>
      <c r="DX3" s="79">
        <f t="shared" si="9"/>
        <v>0</v>
      </c>
      <c r="DY3" s="79">
        <f t="shared" si="9"/>
        <v>0</v>
      </c>
      <c r="DZ3" s="79">
        <f t="shared" si="9"/>
        <v>0</v>
      </c>
      <c r="EA3" s="79">
        <f t="shared" si="9"/>
        <v>0</v>
      </c>
      <c r="EB3" s="79">
        <f t="shared" si="9"/>
        <v>0</v>
      </c>
      <c r="EC3" s="79">
        <f t="shared" si="9"/>
        <v>0</v>
      </c>
      <c r="ED3" s="79">
        <f t="shared" si="9"/>
        <v>0</v>
      </c>
      <c r="EE3" s="79">
        <f t="shared" si="9"/>
        <v>0</v>
      </c>
      <c r="EF3" s="79">
        <f t="shared" si="9"/>
        <v>0</v>
      </c>
      <c r="EG3" s="79">
        <f t="shared" si="9"/>
        <v>0</v>
      </c>
      <c r="EH3" s="79">
        <f t="shared" si="9"/>
        <v>0</v>
      </c>
      <c r="EI3" s="79">
        <f t="shared" si="9"/>
        <v>0</v>
      </c>
      <c r="EJ3" s="79">
        <f t="shared" si="9"/>
        <v>0</v>
      </c>
      <c r="EK3" s="79">
        <f t="shared" si="9"/>
        <v>0</v>
      </c>
      <c r="EL3" s="79">
        <f t="shared" si="9"/>
        <v>0</v>
      </c>
      <c r="EM3" s="80">
        <f>ROUND((VLOOKUP($T3,$N$2:$Q$7,4,FALSE)*VLOOKUP($U3,$N$11:$S$18,6,FALSE)*EM$2),0)</f>
        <v>0</v>
      </c>
      <c r="EN3" s="80">
        <f t="shared" ref="EN3:FP12" si="10">ROUND((VLOOKUP($T3,$N$2:$Q$7,4,FALSE)*VLOOKUP($U3,$N$11:$S$18,6,FALSE)*EN$2),0)</f>
        <v>0</v>
      </c>
      <c r="EO3" s="80">
        <f t="shared" si="10"/>
        <v>0</v>
      </c>
      <c r="EP3" s="80">
        <f t="shared" si="10"/>
        <v>0</v>
      </c>
      <c r="EQ3" s="80">
        <f t="shared" si="10"/>
        <v>0</v>
      </c>
      <c r="ER3" s="80">
        <f t="shared" si="10"/>
        <v>0</v>
      </c>
      <c r="ES3" s="80">
        <f t="shared" si="10"/>
        <v>0</v>
      </c>
      <c r="ET3" s="80">
        <f t="shared" si="10"/>
        <v>0</v>
      </c>
      <c r="EU3" s="80">
        <f t="shared" si="10"/>
        <v>0</v>
      </c>
      <c r="EV3" s="80">
        <f t="shared" si="10"/>
        <v>0</v>
      </c>
      <c r="EW3" s="80">
        <f t="shared" si="10"/>
        <v>0</v>
      </c>
      <c r="EX3" s="80">
        <f t="shared" si="10"/>
        <v>0</v>
      </c>
      <c r="EY3" s="80">
        <f t="shared" si="10"/>
        <v>0</v>
      </c>
      <c r="EZ3" s="80">
        <f t="shared" si="10"/>
        <v>0</v>
      </c>
      <c r="FA3" s="80">
        <f t="shared" si="10"/>
        <v>0</v>
      </c>
      <c r="FB3" s="80">
        <f t="shared" si="10"/>
        <v>0</v>
      </c>
      <c r="FC3" s="80">
        <f t="shared" si="10"/>
        <v>0</v>
      </c>
      <c r="FD3" s="80">
        <f t="shared" si="10"/>
        <v>0</v>
      </c>
      <c r="FE3" s="80">
        <f t="shared" si="10"/>
        <v>0</v>
      </c>
      <c r="FF3" s="80">
        <f t="shared" si="10"/>
        <v>0</v>
      </c>
      <c r="FG3" s="80">
        <f t="shared" si="10"/>
        <v>0</v>
      </c>
      <c r="FH3" s="80">
        <f t="shared" si="10"/>
        <v>0</v>
      </c>
      <c r="FI3" s="80">
        <f t="shared" si="10"/>
        <v>0</v>
      </c>
      <c r="FJ3" s="80">
        <f t="shared" si="10"/>
        <v>0</v>
      </c>
      <c r="FK3" s="80">
        <f t="shared" si="10"/>
        <v>0</v>
      </c>
      <c r="FL3" s="80">
        <f t="shared" si="10"/>
        <v>0</v>
      </c>
      <c r="FM3" s="80">
        <f t="shared" si="10"/>
        <v>0</v>
      </c>
      <c r="FN3" s="80">
        <f t="shared" si="10"/>
        <v>0</v>
      </c>
      <c r="FO3" s="80">
        <f t="shared" si="10"/>
        <v>0</v>
      </c>
      <c r="FP3" s="80">
        <f t="shared" si="10"/>
        <v>0</v>
      </c>
      <c r="FS3" s="82">
        <v>10</v>
      </c>
      <c r="FT3" s="82" t="s">
        <v>493</v>
      </c>
      <c r="FU3" s="82" t="s">
        <v>264</v>
      </c>
      <c r="FV3" s="82" t="str">
        <f t="shared" ref="FV3:FV66" si="11">FS3&amp;FT3&amp;FU3</f>
        <v>10绿色帽子</v>
      </c>
      <c r="FW3" s="82">
        <f>IFERROR((ROUND((VLOOKUP($A3,装备总属性!$A:$G,GI$11,FALSE)*VLOOKUP($C3,$P$13:$W$20,GI$11,FALSE)*VLOOKUP($B3,$P$3:$R$7,3,FALSE)*$M$2),0)),0)</f>
        <v>0</v>
      </c>
      <c r="FX3" s="82">
        <f>IFERROR((ROUND((VLOOKUP($A3,装备总属性!$A:$G,GJ$11,FALSE)*VLOOKUP($C3,$P$13:$W$20,GJ$11,FALSE)*VLOOKUP($B3,$P$3:$R$7,3,FALSE)*$M$2),0)),0)</f>
        <v>0</v>
      </c>
      <c r="FY3" s="82">
        <f>IFERROR((ROUND((VLOOKUP($A3,装备总属性!$A:$G,GK$11,FALSE)*VLOOKUP($C3,$P$13:$W$20,GK$11,FALSE)*VLOOKUP($B3,$P$3:$R$7,3,FALSE)*$M$2),0)),0)</f>
        <v>0</v>
      </c>
      <c r="FZ3" s="82">
        <f>IFERROR((ROUND((VLOOKUP($A3,装备总属性!$A:$G,GL$11,FALSE)*VLOOKUP($C3,$P$13:$W$20,GL$11,FALSE)*VLOOKUP($B3,$P$3:$R$7,3,FALSE)*$M$2),0)),0)</f>
        <v>0</v>
      </c>
      <c r="GA3" s="82">
        <f>IFERROR((ROUND((VLOOKUP($A3,装备总属性!$A:$G,GM$11,FALSE)*VLOOKUP($C3,$P$13:$W$20,GM$11,FALSE)*VLOOKUP($B3,$P$3:$R$7,3,FALSE)*$M$2),0)),0)</f>
        <v>0</v>
      </c>
      <c r="GB3" s="82">
        <f>IFERROR((ROUND((VLOOKUP($A3,装备总属性!$A:$G,GN$11,FALSE)*VLOOKUP($C3,$P$13:$W$20,GN$11,FALSE)*VLOOKUP($B3,$P$3:$R$7,3,FALSE)*$M$2),0)),0)</f>
        <v>0</v>
      </c>
    </row>
    <row r="4" spans="1:184">
      <c r="A4">
        <v>3</v>
      </c>
      <c r="B4">
        <f t="shared" si="0"/>
        <v>2820</v>
      </c>
      <c r="C4">
        <f t="shared" si="1"/>
        <v>188</v>
      </c>
      <c r="D4" s="1">
        <v>375</v>
      </c>
      <c r="F4">
        <v>10</v>
      </c>
      <c r="I4">
        <v>3</v>
      </c>
      <c r="J4">
        <f t="shared" si="2"/>
        <v>2256</v>
      </c>
      <c r="K4">
        <f t="shared" si="2"/>
        <v>150</v>
      </c>
      <c r="L4">
        <f t="shared" si="2"/>
        <v>300</v>
      </c>
      <c r="N4">
        <v>30</v>
      </c>
      <c r="O4">
        <f t="shared" si="3"/>
        <v>22500</v>
      </c>
      <c r="P4">
        <f t="shared" si="4"/>
        <v>1500</v>
      </c>
      <c r="Q4">
        <f t="shared" si="5"/>
        <v>3000</v>
      </c>
      <c r="T4">
        <v>10</v>
      </c>
      <c r="U4" s="73" t="s">
        <v>264</v>
      </c>
      <c r="V4" s="73" t="str">
        <f t="shared" ref="V4:V50" si="12">T4&amp;U4</f>
        <v>10帽子</v>
      </c>
      <c r="W4" s="76">
        <f>ROUND((VLOOKUP($T4,$N$2:$Q$7,2,FALSE)*VLOOKUP($U4,$N$11:$S$18,2,FALSE)*W$2),0)</f>
        <v>17</v>
      </c>
      <c r="X4" s="76">
        <f t="shared" ref="W4:AL50" si="13">ROUND((VLOOKUP($T4,$N$2:$Q$7,2,FALSE)*VLOOKUP($U4,$N$11:$S$18,2,FALSE)*X$2),0)</f>
        <v>35</v>
      </c>
      <c r="Y4" s="76">
        <f t="shared" si="13"/>
        <v>54</v>
      </c>
      <c r="Z4" s="76">
        <f t="shared" si="13"/>
        <v>75</v>
      </c>
      <c r="AA4" s="76">
        <f t="shared" si="13"/>
        <v>99</v>
      </c>
      <c r="AB4" s="76">
        <f t="shared" si="13"/>
        <v>126</v>
      </c>
      <c r="AC4" s="76">
        <f t="shared" si="13"/>
        <v>156</v>
      </c>
      <c r="AD4" s="76">
        <f t="shared" si="13"/>
        <v>188</v>
      </c>
      <c r="AE4" s="76">
        <f t="shared" si="13"/>
        <v>223</v>
      </c>
      <c r="AF4" s="76">
        <f t="shared" si="13"/>
        <v>260</v>
      </c>
      <c r="AG4" s="76">
        <f t="shared" si="13"/>
        <v>300</v>
      </c>
      <c r="AH4" s="76">
        <f t="shared" si="13"/>
        <v>343</v>
      </c>
      <c r="AI4" s="76">
        <f t="shared" si="13"/>
        <v>388</v>
      </c>
      <c r="AJ4" s="76">
        <f t="shared" si="13"/>
        <v>435</v>
      </c>
      <c r="AK4" s="76">
        <f t="shared" si="13"/>
        <v>485</v>
      </c>
      <c r="AL4" s="76">
        <f t="shared" si="13"/>
        <v>537</v>
      </c>
      <c r="AM4" s="76">
        <f t="shared" si="6"/>
        <v>591</v>
      </c>
      <c r="AN4" s="76">
        <f t="shared" si="6"/>
        <v>648</v>
      </c>
      <c r="AO4" s="76">
        <f t="shared" si="6"/>
        <v>707</v>
      </c>
      <c r="AP4" s="76">
        <f t="shared" si="6"/>
        <v>768</v>
      </c>
      <c r="AQ4" s="76">
        <f t="shared" si="6"/>
        <v>832</v>
      </c>
      <c r="AR4" s="76">
        <f t="shared" si="6"/>
        <v>897</v>
      </c>
      <c r="AS4" s="76">
        <f t="shared" si="6"/>
        <v>965</v>
      </c>
      <c r="AT4" s="76">
        <f t="shared" si="6"/>
        <v>1035</v>
      </c>
      <c r="AU4" s="76">
        <f t="shared" si="6"/>
        <v>1107</v>
      </c>
      <c r="AV4" s="76">
        <f t="shared" si="6"/>
        <v>1182</v>
      </c>
      <c r="AW4" s="76">
        <f t="shared" si="6"/>
        <v>1258</v>
      </c>
      <c r="AX4" s="76">
        <f t="shared" si="6"/>
        <v>1337</v>
      </c>
      <c r="AY4" s="76">
        <f t="shared" si="6"/>
        <v>1417</v>
      </c>
      <c r="AZ4" s="76">
        <f t="shared" si="6"/>
        <v>1500</v>
      </c>
      <c r="BA4" s="77">
        <f t="shared" ref="BA4:BP50" si="14">ROUND((VLOOKUP($T4,$N$2:$Q$7,3,FALSE)*VLOOKUP($U4,$N$11:$S$18,3,FALSE)*BA$2),0)</f>
        <v>0</v>
      </c>
      <c r="BB4" s="77">
        <f t="shared" si="14"/>
        <v>0</v>
      </c>
      <c r="BC4" s="77">
        <f t="shared" si="14"/>
        <v>0</v>
      </c>
      <c r="BD4" s="77">
        <f t="shared" si="14"/>
        <v>0</v>
      </c>
      <c r="BE4" s="77">
        <f t="shared" si="14"/>
        <v>0</v>
      </c>
      <c r="BF4" s="77">
        <f t="shared" si="14"/>
        <v>0</v>
      </c>
      <c r="BG4" s="77">
        <f t="shared" si="14"/>
        <v>0</v>
      </c>
      <c r="BH4" s="77">
        <f t="shared" si="14"/>
        <v>0</v>
      </c>
      <c r="BI4" s="77">
        <f t="shared" si="14"/>
        <v>0</v>
      </c>
      <c r="BJ4" s="77">
        <f t="shared" si="14"/>
        <v>0</v>
      </c>
      <c r="BK4" s="77">
        <f t="shared" si="14"/>
        <v>0</v>
      </c>
      <c r="BL4" s="77">
        <f t="shared" si="14"/>
        <v>0</v>
      </c>
      <c r="BM4" s="77">
        <f t="shared" si="14"/>
        <v>0</v>
      </c>
      <c r="BN4" s="77">
        <f t="shared" si="14"/>
        <v>0</v>
      </c>
      <c r="BO4" s="77">
        <f t="shared" si="14"/>
        <v>0</v>
      </c>
      <c r="BP4" s="77">
        <f t="shared" si="14"/>
        <v>0</v>
      </c>
      <c r="BQ4" s="77">
        <f t="shared" si="7"/>
        <v>0</v>
      </c>
      <c r="BR4" s="77">
        <f t="shared" si="7"/>
        <v>0</v>
      </c>
      <c r="BS4" s="77">
        <f t="shared" si="7"/>
        <v>0</v>
      </c>
      <c r="BT4" s="77">
        <f t="shared" si="7"/>
        <v>0</v>
      </c>
      <c r="BU4" s="77">
        <f t="shared" si="7"/>
        <v>0</v>
      </c>
      <c r="BV4" s="77">
        <f t="shared" si="7"/>
        <v>0</v>
      </c>
      <c r="BW4" s="77">
        <f t="shared" si="7"/>
        <v>0</v>
      </c>
      <c r="BX4" s="77">
        <f t="shared" si="7"/>
        <v>0</v>
      </c>
      <c r="BY4" s="77">
        <f t="shared" si="7"/>
        <v>0</v>
      </c>
      <c r="BZ4" s="77">
        <f t="shared" si="7"/>
        <v>0</v>
      </c>
      <c r="CA4" s="77">
        <f t="shared" si="7"/>
        <v>0</v>
      </c>
      <c r="CB4" s="77">
        <f t="shared" si="7"/>
        <v>0</v>
      </c>
      <c r="CC4" s="77">
        <f t="shared" si="7"/>
        <v>0</v>
      </c>
      <c r="CD4" s="77">
        <f t="shared" si="7"/>
        <v>0</v>
      </c>
      <c r="CE4" s="78">
        <f t="shared" ref="CE4:CT50" si="15">ROUND((VLOOKUP($T4,$N$2:$Q$7,3,FALSE)*VLOOKUP($U4,$N$11:$S$18,4,FALSE)*CE$2),0)</f>
        <v>0</v>
      </c>
      <c r="CF4" s="78">
        <f t="shared" si="15"/>
        <v>0</v>
      </c>
      <c r="CG4" s="78">
        <f t="shared" si="15"/>
        <v>0</v>
      </c>
      <c r="CH4" s="78">
        <f t="shared" si="15"/>
        <v>0</v>
      </c>
      <c r="CI4" s="78">
        <f t="shared" si="15"/>
        <v>0</v>
      </c>
      <c r="CJ4" s="78">
        <f t="shared" si="15"/>
        <v>0</v>
      </c>
      <c r="CK4" s="78">
        <f t="shared" si="15"/>
        <v>0</v>
      </c>
      <c r="CL4" s="78">
        <f t="shared" si="15"/>
        <v>0</v>
      </c>
      <c r="CM4" s="78">
        <f t="shared" si="15"/>
        <v>0</v>
      </c>
      <c r="CN4" s="78">
        <f t="shared" si="15"/>
        <v>0</v>
      </c>
      <c r="CO4" s="78">
        <f t="shared" si="15"/>
        <v>0</v>
      </c>
      <c r="CP4" s="78">
        <f t="shared" si="15"/>
        <v>0</v>
      </c>
      <c r="CQ4" s="78">
        <f t="shared" si="15"/>
        <v>0</v>
      </c>
      <c r="CR4" s="78">
        <f t="shared" si="15"/>
        <v>0</v>
      </c>
      <c r="CS4" s="78">
        <f t="shared" si="15"/>
        <v>0</v>
      </c>
      <c r="CT4" s="78">
        <f t="shared" si="15"/>
        <v>0</v>
      </c>
      <c r="CU4" s="78">
        <f t="shared" si="8"/>
        <v>0</v>
      </c>
      <c r="CV4" s="78">
        <f t="shared" si="8"/>
        <v>0</v>
      </c>
      <c r="CW4" s="78">
        <f t="shared" si="8"/>
        <v>0</v>
      </c>
      <c r="CX4" s="78">
        <f t="shared" si="8"/>
        <v>0</v>
      </c>
      <c r="CY4" s="78">
        <f t="shared" si="8"/>
        <v>0</v>
      </c>
      <c r="CZ4" s="78">
        <f t="shared" si="8"/>
        <v>0</v>
      </c>
      <c r="DA4" s="78">
        <f t="shared" si="8"/>
        <v>0</v>
      </c>
      <c r="DB4" s="78">
        <f t="shared" si="8"/>
        <v>0</v>
      </c>
      <c r="DC4" s="78">
        <f t="shared" si="8"/>
        <v>0</v>
      </c>
      <c r="DD4" s="78">
        <f t="shared" si="8"/>
        <v>0</v>
      </c>
      <c r="DE4" s="78">
        <f t="shared" si="8"/>
        <v>0</v>
      </c>
      <c r="DF4" s="78">
        <f t="shared" si="8"/>
        <v>0</v>
      </c>
      <c r="DG4" s="78">
        <f t="shared" si="8"/>
        <v>0</v>
      </c>
      <c r="DH4" s="78">
        <f t="shared" si="8"/>
        <v>0</v>
      </c>
      <c r="DI4" s="79">
        <f t="shared" ref="DI4:DX50" si="16">ROUND((VLOOKUP($T4,$N$2:$Q$7,4,FALSE)*VLOOKUP($U4,$N$11:$S$18,5,FALSE)*DI$2),0)</f>
        <v>3</v>
      </c>
      <c r="DJ4" s="79">
        <f t="shared" si="16"/>
        <v>7</v>
      </c>
      <c r="DK4" s="79">
        <f t="shared" si="16"/>
        <v>11</v>
      </c>
      <c r="DL4" s="79">
        <f t="shared" si="16"/>
        <v>15</v>
      </c>
      <c r="DM4" s="79">
        <f t="shared" si="16"/>
        <v>20</v>
      </c>
      <c r="DN4" s="79">
        <f t="shared" si="16"/>
        <v>25</v>
      </c>
      <c r="DO4" s="79">
        <f t="shared" si="16"/>
        <v>31</v>
      </c>
      <c r="DP4" s="79">
        <f t="shared" si="16"/>
        <v>38</v>
      </c>
      <c r="DQ4" s="79">
        <f t="shared" si="16"/>
        <v>45</v>
      </c>
      <c r="DR4" s="79">
        <f t="shared" si="16"/>
        <v>52</v>
      </c>
      <c r="DS4" s="79">
        <f t="shared" si="16"/>
        <v>60</v>
      </c>
      <c r="DT4" s="79">
        <f t="shared" si="16"/>
        <v>69</v>
      </c>
      <c r="DU4" s="79">
        <f t="shared" si="16"/>
        <v>78</v>
      </c>
      <c r="DV4" s="79">
        <f t="shared" si="16"/>
        <v>87</v>
      </c>
      <c r="DW4" s="79">
        <f t="shared" si="16"/>
        <v>97</v>
      </c>
      <c r="DX4" s="79">
        <f t="shared" si="16"/>
        <v>107</v>
      </c>
      <c r="DY4" s="79">
        <f t="shared" si="9"/>
        <v>118</v>
      </c>
      <c r="DZ4" s="79">
        <f t="shared" si="9"/>
        <v>130</v>
      </c>
      <c r="EA4" s="79">
        <f t="shared" si="9"/>
        <v>141</v>
      </c>
      <c r="EB4" s="79">
        <f t="shared" si="9"/>
        <v>154</v>
      </c>
      <c r="EC4" s="79">
        <f t="shared" si="9"/>
        <v>166</v>
      </c>
      <c r="ED4" s="79">
        <f t="shared" si="9"/>
        <v>179</v>
      </c>
      <c r="EE4" s="79">
        <f t="shared" si="9"/>
        <v>193</v>
      </c>
      <c r="EF4" s="79">
        <f t="shared" si="9"/>
        <v>207</v>
      </c>
      <c r="EG4" s="79">
        <f t="shared" si="9"/>
        <v>221</v>
      </c>
      <c r="EH4" s="79">
        <f t="shared" si="9"/>
        <v>236</v>
      </c>
      <c r="EI4" s="79">
        <f t="shared" si="9"/>
        <v>252</v>
      </c>
      <c r="EJ4" s="79">
        <f t="shared" si="9"/>
        <v>267</v>
      </c>
      <c r="EK4" s="79">
        <f t="shared" si="9"/>
        <v>283</v>
      </c>
      <c r="EL4" s="79">
        <f t="shared" si="9"/>
        <v>300</v>
      </c>
      <c r="EM4" s="80">
        <f t="shared" ref="EM4:FB50" si="17">ROUND((VLOOKUP($T4,$N$2:$Q$7,4,FALSE)*VLOOKUP($U4,$N$11:$S$18,6,FALSE)*EM$2),0)</f>
        <v>0</v>
      </c>
      <c r="EN4" s="80">
        <f t="shared" si="17"/>
        <v>0</v>
      </c>
      <c r="EO4" s="80">
        <f t="shared" si="17"/>
        <v>0</v>
      </c>
      <c r="EP4" s="80">
        <f t="shared" si="17"/>
        <v>0</v>
      </c>
      <c r="EQ4" s="80">
        <f t="shared" si="17"/>
        <v>0</v>
      </c>
      <c r="ER4" s="80">
        <f t="shared" si="17"/>
        <v>0</v>
      </c>
      <c r="ES4" s="80">
        <f t="shared" si="17"/>
        <v>0</v>
      </c>
      <c r="ET4" s="80">
        <f t="shared" si="17"/>
        <v>0</v>
      </c>
      <c r="EU4" s="80">
        <f t="shared" si="17"/>
        <v>0</v>
      </c>
      <c r="EV4" s="80">
        <f t="shared" si="17"/>
        <v>0</v>
      </c>
      <c r="EW4" s="80">
        <f t="shared" si="17"/>
        <v>0</v>
      </c>
      <c r="EX4" s="80">
        <f t="shared" si="17"/>
        <v>0</v>
      </c>
      <c r="EY4" s="80">
        <f t="shared" si="17"/>
        <v>0</v>
      </c>
      <c r="EZ4" s="80">
        <f t="shared" si="17"/>
        <v>0</v>
      </c>
      <c r="FA4" s="80">
        <f t="shared" si="17"/>
        <v>0</v>
      </c>
      <c r="FB4" s="80">
        <f t="shared" si="17"/>
        <v>0</v>
      </c>
      <c r="FC4" s="80">
        <f t="shared" si="10"/>
        <v>0</v>
      </c>
      <c r="FD4" s="80">
        <f t="shared" si="10"/>
        <v>0</v>
      </c>
      <c r="FE4" s="80">
        <f t="shared" si="10"/>
        <v>0</v>
      </c>
      <c r="FF4" s="80">
        <f t="shared" si="10"/>
        <v>0</v>
      </c>
      <c r="FG4" s="80">
        <f t="shared" si="10"/>
        <v>0</v>
      </c>
      <c r="FH4" s="80">
        <f t="shared" si="10"/>
        <v>0</v>
      </c>
      <c r="FI4" s="80">
        <f t="shared" si="10"/>
        <v>0</v>
      </c>
      <c r="FJ4" s="80">
        <f t="shared" si="10"/>
        <v>0</v>
      </c>
      <c r="FK4" s="80">
        <f t="shared" si="10"/>
        <v>0</v>
      </c>
      <c r="FL4" s="80">
        <f t="shared" si="10"/>
        <v>0</v>
      </c>
      <c r="FM4" s="80">
        <f t="shared" si="10"/>
        <v>0</v>
      </c>
      <c r="FN4" s="80">
        <f t="shared" si="10"/>
        <v>0</v>
      </c>
      <c r="FO4" s="80">
        <f t="shared" si="10"/>
        <v>0</v>
      </c>
      <c r="FP4" s="80">
        <f t="shared" si="10"/>
        <v>0</v>
      </c>
      <c r="FS4" s="82">
        <v>10</v>
      </c>
      <c r="FT4" s="82" t="s">
        <v>493</v>
      </c>
      <c r="FU4" s="82" t="s">
        <v>252</v>
      </c>
      <c r="FV4" s="82" t="str">
        <f t="shared" si="11"/>
        <v>10绿色衣服</v>
      </c>
      <c r="FW4" s="82">
        <f>IFERROR((ROUND((VLOOKUP($A4,装备总属性!$A:$G,GI$11,FALSE)*VLOOKUP($C4,$P$13:$W$20,GI$11,FALSE)*VLOOKUP($B4,$P$3:$R$7,3,FALSE)*$M$2),0)),0)</f>
        <v>0</v>
      </c>
      <c r="FX4" s="82">
        <f>IFERROR((ROUND((VLOOKUP($A4,装备总属性!$A:$G,GJ$11,FALSE)*VLOOKUP($C4,$P$13:$W$20,GJ$11,FALSE)*VLOOKUP($B4,$P$3:$R$7,3,FALSE)*$M$2),0)),0)</f>
        <v>0</v>
      </c>
      <c r="FY4" s="82">
        <f>IFERROR((ROUND((VLOOKUP($A4,装备总属性!$A:$G,GK$11,FALSE)*VLOOKUP($C4,$P$13:$W$20,GK$11,FALSE)*VLOOKUP($B4,$P$3:$R$7,3,FALSE)*$M$2),0)),0)</f>
        <v>0</v>
      </c>
      <c r="FZ4" s="82">
        <f>IFERROR((ROUND((VLOOKUP($A4,装备总属性!$A:$G,GL$11,FALSE)*VLOOKUP($C4,$P$13:$W$20,GL$11,FALSE)*VLOOKUP($B4,$P$3:$R$7,3,FALSE)*$M$2),0)),0)</f>
        <v>0</v>
      </c>
      <c r="GA4" s="82">
        <f>IFERROR((ROUND((VLOOKUP($A4,装备总属性!$A:$G,GM$11,FALSE)*VLOOKUP($C4,$P$13:$W$20,GM$11,FALSE)*VLOOKUP($B4,$P$3:$R$7,3,FALSE)*$M$2),0)),0)</f>
        <v>0</v>
      </c>
      <c r="GB4" s="82">
        <f>IFERROR((ROUND((VLOOKUP($A4,装备总属性!$A:$G,GN$11,FALSE)*VLOOKUP($C4,$P$13:$W$20,GN$11,FALSE)*VLOOKUP($B4,$P$3:$R$7,3,FALSE)*$M$2),0)),0)</f>
        <v>0</v>
      </c>
    </row>
    <row r="5" spans="1:184">
      <c r="A5">
        <v>4</v>
      </c>
      <c r="B5">
        <f t="shared" si="0"/>
        <v>3750</v>
      </c>
      <c r="C5">
        <f t="shared" si="1"/>
        <v>250</v>
      </c>
      <c r="D5" s="1">
        <v>500</v>
      </c>
      <c r="F5">
        <v>20</v>
      </c>
      <c r="I5">
        <v>4</v>
      </c>
      <c r="J5">
        <f t="shared" si="2"/>
        <v>3000</v>
      </c>
      <c r="K5">
        <f t="shared" si="2"/>
        <v>200</v>
      </c>
      <c r="L5">
        <f t="shared" si="2"/>
        <v>400</v>
      </c>
      <c r="N5">
        <v>40</v>
      </c>
      <c r="O5">
        <f t="shared" si="3"/>
        <v>30000</v>
      </c>
      <c r="P5">
        <f t="shared" si="4"/>
        <v>2000</v>
      </c>
      <c r="Q5">
        <f t="shared" si="5"/>
        <v>4000</v>
      </c>
      <c r="T5">
        <v>10</v>
      </c>
      <c r="U5" s="73" t="s">
        <v>252</v>
      </c>
      <c r="V5" s="73" t="str">
        <f t="shared" si="12"/>
        <v>10衣服</v>
      </c>
      <c r="W5" s="76">
        <f t="shared" si="13"/>
        <v>0</v>
      </c>
      <c r="X5" s="76">
        <f t="shared" si="6"/>
        <v>0</v>
      </c>
      <c r="Y5" s="76">
        <f t="shared" si="6"/>
        <v>0</v>
      </c>
      <c r="Z5" s="76">
        <f t="shared" si="6"/>
        <v>0</v>
      </c>
      <c r="AA5" s="76">
        <f t="shared" si="6"/>
        <v>0</v>
      </c>
      <c r="AB5" s="76">
        <f t="shared" si="6"/>
        <v>0</v>
      </c>
      <c r="AC5" s="76">
        <f t="shared" si="6"/>
        <v>0</v>
      </c>
      <c r="AD5" s="76">
        <f t="shared" si="6"/>
        <v>0</v>
      </c>
      <c r="AE5" s="76">
        <f t="shared" si="6"/>
        <v>0</v>
      </c>
      <c r="AF5" s="76">
        <f t="shared" si="6"/>
        <v>0</v>
      </c>
      <c r="AG5" s="76">
        <f t="shared" si="6"/>
        <v>0</v>
      </c>
      <c r="AH5" s="76">
        <f t="shared" si="6"/>
        <v>0</v>
      </c>
      <c r="AI5" s="76">
        <f t="shared" si="6"/>
        <v>0</v>
      </c>
      <c r="AJ5" s="76">
        <f t="shared" si="6"/>
        <v>0</v>
      </c>
      <c r="AK5" s="76">
        <f t="shared" si="6"/>
        <v>0</v>
      </c>
      <c r="AL5" s="76">
        <f t="shared" si="6"/>
        <v>0</v>
      </c>
      <c r="AM5" s="76">
        <f t="shared" si="6"/>
        <v>0</v>
      </c>
      <c r="AN5" s="76">
        <f t="shared" si="6"/>
        <v>0</v>
      </c>
      <c r="AO5" s="76">
        <f t="shared" si="6"/>
        <v>0</v>
      </c>
      <c r="AP5" s="76">
        <f t="shared" si="6"/>
        <v>0</v>
      </c>
      <c r="AQ5" s="76">
        <f t="shared" si="6"/>
        <v>0</v>
      </c>
      <c r="AR5" s="76">
        <f t="shared" si="6"/>
        <v>0</v>
      </c>
      <c r="AS5" s="76">
        <f t="shared" si="6"/>
        <v>0</v>
      </c>
      <c r="AT5" s="76">
        <f t="shared" si="6"/>
        <v>0</v>
      </c>
      <c r="AU5" s="76">
        <f t="shared" si="6"/>
        <v>0</v>
      </c>
      <c r="AV5" s="76">
        <f t="shared" si="6"/>
        <v>0</v>
      </c>
      <c r="AW5" s="76">
        <f t="shared" si="6"/>
        <v>0</v>
      </c>
      <c r="AX5" s="76">
        <f t="shared" si="6"/>
        <v>0</v>
      </c>
      <c r="AY5" s="76">
        <f t="shared" si="6"/>
        <v>0</v>
      </c>
      <c r="AZ5" s="76">
        <f t="shared" si="6"/>
        <v>0</v>
      </c>
      <c r="BA5" s="77">
        <f t="shared" si="14"/>
        <v>0</v>
      </c>
      <c r="BB5" s="77">
        <f t="shared" si="7"/>
        <v>0</v>
      </c>
      <c r="BC5" s="77">
        <f t="shared" si="7"/>
        <v>0</v>
      </c>
      <c r="BD5" s="77">
        <f t="shared" si="7"/>
        <v>0</v>
      </c>
      <c r="BE5" s="77">
        <f t="shared" si="7"/>
        <v>0</v>
      </c>
      <c r="BF5" s="77">
        <f t="shared" si="7"/>
        <v>0</v>
      </c>
      <c r="BG5" s="77">
        <f t="shared" si="7"/>
        <v>0</v>
      </c>
      <c r="BH5" s="77">
        <f t="shared" si="7"/>
        <v>0</v>
      </c>
      <c r="BI5" s="77">
        <f t="shared" si="7"/>
        <v>0</v>
      </c>
      <c r="BJ5" s="77">
        <f t="shared" si="7"/>
        <v>0</v>
      </c>
      <c r="BK5" s="77">
        <f t="shared" si="7"/>
        <v>0</v>
      </c>
      <c r="BL5" s="77">
        <f t="shared" si="7"/>
        <v>0</v>
      </c>
      <c r="BM5" s="77">
        <f t="shared" si="7"/>
        <v>0</v>
      </c>
      <c r="BN5" s="77">
        <f t="shared" si="7"/>
        <v>0</v>
      </c>
      <c r="BO5" s="77">
        <f t="shared" si="7"/>
        <v>0</v>
      </c>
      <c r="BP5" s="77">
        <f t="shared" si="7"/>
        <v>0</v>
      </c>
      <c r="BQ5" s="77">
        <f t="shared" si="7"/>
        <v>0</v>
      </c>
      <c r="BR5" s="77">
        <f t="shared" si="7"/>
        <v>0</v>
      </c>
      <c r="BS5" s="77">
        <f t="shared" si="7"/>
        <v>0</v>
      </c>
      <c r="BT5" s="77">
        <f t="shared" si="7"/>
        <v>0</v>
      </c>
      <c r="BU5" s="77">
        <f t="shared" si="7"/>
        <v>0</v>
      </c>
      <c r="BV5" s="77">
        <f t="shared" si="7"/>
        <v>0</v>
      </c>
      <c r="BW5" s="77">
        <f t="shared" si="7"/>
        <v>0</v>
      </c>
      <c r="BX5" s="77">
        <f t="shared" si="7"/>
        <v>0</v>
      </c>
      <c r="BY5" s="77">
        <f t="shared" si="7"/>
        <v>0</v>
      </c>
      <c r="BZ5" s="77">
        <f t="shared" si="7"/>
        <v>0</v>
      </c>
      <c r="CA5" s="77">
        <f t="shared" si="7"/>
        <v>0</v>
      </c>
      <c r="CB5" s="77">
        <f t="shared" si="7"/>
        <v>0</v>
      </c>
      <c r="CC5" s="77">
        <f t="shared" si="7"/>
        <v>0</v>
      </c>
      <c r="CD5" s="77">
        <f t="shared" si="7"/>
        <v>0</v>
      </c>
      <c r="CE5" s="78">
        <f t="shared" si="15"/>
        <v>0</v>
      </c>
      <c r="CF5" s="78">
        <f t="shared" si="8"/>
        <v>0</v>
      </c>
      <c r="CG5" s="78">
        <f t="shared" si="8"/>
        <v>0</v>
      </c>
      <c r="CH5" s="78">
        <f t="shared" si="8"/>
        <v>0</v>
      </c>
      <c r="CI5" s="78">
        <f t="shared" si="8"/>
        <v>0</v>
      </c>
      <c r="CJ5" s="78">
        <f t="shared" si="8"/>
        <v>0</v>
      </c>
      <c r="CK5" s="78">
        <f t="shared" si="8"/>
        <v>0</v>
      </c>
      <c r="CL5" s="78">
        <f t="shared" si="8"/>
        <v>0</v>
      </c>
      <c r="CM5" s="78">
        <f t="shared" si="8"/>
        <v>0</v>
      </c>
      <c r="CN5" s="78">
        <f t="shared" si="8"/>
        <v>0</v>
      </c>
      <c r="CO5" s="78">
        <f t="shared" si="8"/>
        <v>0</v>
      </c>
      <c r="CP5" s="78">
        <f t="shared" si="8"/>
        <v>0</v>
      </c>
      <c r="CQ5" s="78">
        <f t="shared" si="8"/>
        <v>0</v>
      </c>
      <c r="CR5" s="78">
        <f t="shared" si="8"/>
        <v>0</v>
      </c>
      <c r="CS5" s="78">
        <f t="shared" si="8"/>
        <v>0</v>
      </c>
      <c r="CT5" s="78">
        <f t="shared" si="8"/>
        <v>0</v>
      </c>
      <c r="CU5" s="78">
        <f t="shared" si="8"/>
        <v>0</v>
      </c>
      <c r="CV5" s="78">
        <f t="shared" si="8"/>
        <v>0</v>
      </c>
      <c r="CW5" s="78">
        <f t="shared" si="8"/>
        <v>0</v>
      </c>
      <c r="CX5" s="78">
        <f t="shared" si="8"/>
        <v>0</v>
      </c>
      <c r="CY5" s="78">
        <f t="shared" si="8"/>
        <v>0</v>
      </c>
      <c r="CZ5" s="78">
        <f t="shared" si="8"/>
        <v>0</v>
      </c>
      <c r="DA5" s="78">
        <f t="shared" si="8"/>
        <v>0</v>
      </c>
      <c r="DB5" s="78">
        <f t="shared" si="8"/>
        <v>0</v>
      </c>
      <c r="DC5" s="78">
        <f t="shared" si="8"/>
        <v>0</v>
      </c>
      <c r="DD5" s="78">
        <f t="shared" si="8"/>
        <v>0</v>
      </c>
      <c r="DE5" s="78">
        <f t="shared" si="8"/>
        <v>0</v>
      </c>
      <c r="DF5" s="78">
        <f t="shared" si="8"/>
        <v>0</v>
      </c>
      <c r="DG5" s="78">
        <f t="shared" si="8"/>
        <v>0</v>
      </c>
      <c r="DH5" s="78">
        <f t="shared" si="8"/>
        <v>0</v>
      </c>
      <c r="DI5" s="79">
        <f t="shared" si="16"/>
        <v>4</v>
      </c>
      <c r="DJ5" s="79">
        <f t="shared" si="9"/>
        <v>9</v>
      </c>
      <c r="DK5" s="79">
        <f t="shared" si="9"/>
        <v>15</v>
      </c>
      <c r="DL5" s="79">
        <f t="shared" si="9"/>
        <v>20</v>
      </c>
      <c r="DM5" s="79">
        <f t="shared" si="9"/>
        <v>26</v>
      </c>
      <c r="DN5" s="79">
        <f t="shared" si="9"/>
        <v>34</v>
      </c>
      <c r="DO5" s="79">
        <f t="shared" si="9"/>
        <v>42</v>
      </c>
      <c r="DP5" s="79">
        <f t="shared" si="9"/>
        <v>50</v>
      </c>
      <c r="DQ5" s="79">
        <f t="shared" si="9"/>
        <v>59</v>
      </c>
      <c r="DR5" s="79">
        <f t="shared" si="9"/>
        <v>69</v>
      </c>
      <c r="DS5" s="79">
        <f t="shared" si="9"/>
        <v>80</v>
      </c>
      <c r="DT5" s="79">
        <f t="shared" si="9"/>
        <v>91</v>
      </c>
      <c r="DU5" s="79">
        <f t="shared" si="9"/>
        <v>103</v>
      </c>
      <c r="DV5" s="79">
        <f t="shared" si="9"/>
        <v>116</v>
      </c>
      <c r="DW5" s="79">
        <f t="shared" si="9"/>
        <v>129</v>
      </c>
      <c r="DX5" s="79">
        <f t="shared" si="9"/>
        <v>143</v>
      </c>
      <c r="DY5" s="79">
        <f t="shared" si="9"/>
        <v>158</v>
      </c>
      <c r="DZ5" s="79">
        <f t="shared" si="9"/>
        <v>173</v>
      </c>
      <c r="EA5" s="79">
        <f t="shared" si="9"/>
        <v>188</v>
      </c>
      <c r="EB5" s="79">
        <f t="shared" si="9"/>
        <v>205</v>
      </c>
      <c r="EC5" s="79">
        <f t="shared" si="9"/>
        <v>222</v>
      </c>
      <c r="ED5" s="79">
        <f t="shared" si="9"/>
        <v>239</v>
      </c>
      <c r="EE5" s="79">
        <f t="shared" si="9"/>
        <v>257</v>
      </c>
      <c r="EF5" s="79">
        <f t="shared" si="9"/>
        <v>276</v>
      </c>
      <c r="EG5" s="79">
        <f t="shared" si="9"/>
        <v>295</v>
      </c>
      <c r="EH5" s="79">
        <f t="shared" si="9"/>
        <v>315</v>
      </c>
      <c r="EI5" s="79">
        <f t="shared" si="9"/>
        <v>335</v>
      </c>
      <c r="EJ5" s="79">
        <f t="shared" si="9"/>
        <v>356</v>
      </c>
      <c r="EK5" s="79">
        <f t="shared" si="9"/>
        <v>378</v>
      </c>
      <c r="EL5" s="79">
        <f t="shared" si="9"/>
        <v>400</v>
      </c>
      <c r="EM5" s="80">
        <f t="shared" si="17"/>
        <v>4</v>
      </c>
      <c r="EN5" s="80">
        <f t="shared" si="10"/>
        <v>9</v>
      </c>
      <c r="EO5" s="80">
        <f t="shared" si="10"/>
        <v>15</v>
      </c>
      <c r="EP5" s="80">
        <f t="shared" si="10"/>
        <v>20</v>
      </c>
      <c r="EQ5" s="80">
        <f t="shared" si="10"/>
        <v>26</v>
      </c>
      <c r="ER5" s="80">
        <f t="shared" si="10"/>
        <v>34</v>
      </c>
      <c r="ES5" s="80">
        <f t="shared" si="10"/>
        <v>42</v>
      </c>
      <c r="ET5" s="80">
        <f t="shared" si="10"/>
        <v>50</v>
      </c>
      <c r="EU5" s="80">
        <f t="shared" si="10"/>
        <v>59</v>
      </c>
      <c r="EV5" s="80">
        <f t="shared" si="10"/>
        <v>69</v>
      </c>
      <c r="EW5" s="80">
        <f t="shared" si="10"/>
        <v>80</v>
      </c>
      <c r="EX5" s="80">
        <f t="shared" si="10"/>
        <v>91</v>
      </c>
      <c r="EY5" s="80">
        <f t="shared" si="10"/>
        <v>103</v>
      </c>
      <c r="EZ5" s="80">
        <f t="shared" si="10"/>
        <v>116</v>
      </c>
      <c r="FA5" s="80">
        <f t="shared" si="10"/>
        <v>129</v>
      </c>
      <c r="FB5" s="80">
        <f t="shared" si="10"/>
        <v>143</v>
      </c>
      <c r="FC5" s="80">
        <f t="shared" si="10"/>
        <v>158</v>
      </c>
      <c r="FD5" s="80">
        <f t="shared" si="10"/>
        <v>173</v>
      </c>
      <c r="FE5" s="80">
        <f t="shared" si="10"/>
        <v>188</v>
      </c>
      <c r="FF5" s="80">
        <f t="shared" si="10"/>
        <v>205</v>
      </c>
      <c r="FG5" s="80">
        <f t="shared" si="10"/>
        <v>222</v>
      </c>
      <c r="FH5" s="80">
        <f t="shared" si="10"/>
        <v>239</v>
      </c>
      <c r="FI5" s="80">
        <f t="shared" si="10"/>
        <v>257</v>
      </c>
      <c r="FJ5" s="80">
        <f t="shared" si="10"/>
        <v>276</v>
      </c>
      <c r="FK5" s="80">
        <f t="shared" si="10"/>
        <v>295</v>
      </c>
      <c r="FL5" s="80">
        <f t="shared" si="10"/>
        <v>315</v>
      </c>
      <c r="FM5" s="80">
        <f t="shared" si="10"/>
        <v>335</v>
      </c>
      <c r="FN5" s="80">
        <f t="shared" si="10"/>
        <v>356</v>
      </c>
      <c r="FO5" s="80">
        <f t="shared" si="10"/>
        <v>378</v>
      </c>
      <c r="FP5" s="80">
        <f t="shared" si="10"/>
        <v>400</v>
      </c>
      <c r="FS5" s="82">
        <v>10</v>
      </c>
      <c r="FT5" s="82" t="s">
        <v>493</v>
      </c>
      <c r="FU5" s="82" t="s">
        <v>253</v>
      </c>
      <c r="FV5" s="82" t="str">
        <f t="shared" si="11"/>
        <v>10绿色腰带</v>
      </c>
      <c r="FW5" s="82">
        <f>IFERROR((ROUND((VLOOKUP($A5,装备总属性!$A:$G,GI$11,FALSE)*VLOOKUP($C5,$P$13:$W$20,GI$11,FALSE)*VLOOKUP($B5,$P$3:$R$7,3,FALSE)*$M$2),0)),0)</f>
        <v>0</v>
      </c>
      <c r="FX5" s="82">
        <f>IFERROR((ROUND((VLOOKUP($A5,装备总属性!$A:$G,GJ$11,FALSE)*VLOOKUP($C5,$P$13:$W$20,GJ$11,FALSE)*VLOOKUP($B5,$P$3:$R$7,3,FALSE)*$M$2),0)),0)</f>
        <v>0</v>
      </c>
      <c r="FY5" s="82">
        <f>IFERROR((ROUND((VLOOKUP($A5,装备总属性!$A:$G,GK$11,FALSE)*VLOOKUP($C5,$P$13:$W$20,GK$11,FALSE)*VLOOKUP($B5,$P$3:$R$7,3,FALSE)*$M$2),0)),0)</f>
        <v>0</v>
      </c>
      <c r="FZ5" s="82">
        <f>IFERROR((ROUND((VLOOKUP($A5,装备总属性!$A:$G,GL$11,FALSE)*VLOOKUP($C5,$P$13:$W$20,GL$11,FALSE)*VLOOKUP($B5,$P$3:$R$7,3,FALSE)*$M$2),0)),0)</f>
        <v>0</v>
      </c>
      <c r="GA5" s="82">
        <f>IFERROR((ROUND((VLOOKUP($A5,装备总属性!$A:$G,GM$11,FALSE)*VLOOKUP($C5,$P$13:$W$20,GM$11,FALSE)*VLOOKUP($B5,$P$3:$R$7,3,FALSE)*$M$2),0)),0)</f>
        <v>0</v>
      </c>
      <c r="GB5" s="82">
        <f>IFERROR((ROUND((VLOOKUP($A5,装备总属性!$A:$G,GN$11,FALSE)*VLOOKUP($C5,$P$13:$W$20,GN$11,FALSE)*VLOOKUP($B5,$P$3:$R$7,3,FALSE)*$M$2),0)),0)</f>
        <v>0</v>
      </c>
    </row>
    <row r="6" spans="1:184">
      <c r="A6">
        <v>5</v>
      </c>
      <c r="B6">
        <f t="shared" si="0"/>
        <v>4695</v>
      </c>
      <c r="C6">
        <f t="shared" si="1"/>
        <v>313</v>
      </c>
      <c r="D6" s="1">
        <v>625</v>
      </c>
      <c r="F6">
        <v>30</v>
      </c>
      <c r="I6">
        <v>5</v>
      </c>
      <c r="J6">
        <f t="shared" si="2"/>
        <v>3756</v>
      </c>
      <c r="K6">
        <f t="shared" si="2"/>
        <v>250</v>
      </c>
      <c r="L6">
        <f t="shared" si="2"/>
        <v>500</v>
      </c>
      <c r="N6">
        <v>50</v>
      </c>
      <c r="O6">
        <f t="shared" si="3"/>
        <v>37500</v>
      </c>
      <c r="P6">
        <f t="shared" si="4"/>
        <v>2500</v>
      </c>
      <c r="Q6">
        <f t="shared" si="5"/>
        <v>5000</v>
      </c>
      <c r="T6">
        <v>10</v>
      </c>
      <c r="U6" s="73" t="s">
        <v>253</v>
      </c>
      <c r="V6" s="73" t="str">
        <f t="shared" si="12"/>
        <v>10腰带</v>
      </c>
      <c r="W6" s="76">
        <f t="shared" si="13"/>
        <v>17</v>
      </c>
      <c r="X6" s="76">
        <f t="shared" si="6"/>
        <v>35</v>
      </c>
      <c r="Y6" s="76">
        <f t="shared" si="6"/>
        <v>54</v>
      </c>
      <c r="Z6" s="76">
        <f t="shared" si="6"/>
        <v>75</v>
      </c>
      <c r="AA6" s="76">
        <f t="shared" si="6"/>
        <v>99</v>
      </c>
      <c r="AB6" s="76">
        <f t="shared" si="6"/>
        <v>126</v>
      </c>
      <c r="AC6" s="76">
        <f t="shared" si="6"/>
        <v>156</v>
      </c>
      <c r="AD6" s="76">
        <f t="shared" si="6"/>
        <v>188</v>
      </c>
      <c r="AE6" s="76">
        <f t="shared" si="6"/>
        <v>223</v>
      </c>
      <c r="AF6" s="76">
        <f t="shared" si="6"/>
        <v>260</v>
      </c>
      <c r="AG6" s="76">
        <f t="shared" si="6"/>
        <v>300</v>
      </c>
      <c r="AH6" s="76">
        <f t="shared" si="6"/>
        <v>343</v>
      </c>
      <c r="AI6" s="76">
        <f t="shared" si="6"/>
        <v>388</v>
      </c>
      <c r="AJ6" s="76">
        <f t="shared" si="6"/>
        <v>435</v>
      </c>
      <c r="AK6" s="76">
        <f t="shared" si="6"/>
        <v>485</v>
      </c>
      <c r="AL6" s="76">
        <f t="shared" si="6"/>
        <v>537</v>
      </c>
      <c r="AM6" s="76">
        <f t="shared" si="6"/>
        <v>591</v>
      </c>
      <c r="AN6" s="76">
        <f t="shared" si="6"/>
        <v>648</v>
      </c>
      <c r="AO6" s="76">
        <f t="shared" si="6"/>
        <v>707</v>
      </c>
      <c r="AP6" s="76">
        <f t="shared" si="6"/>
        <v>768</v>
      </c>
      <c r="AQ6" s="76">
        <f t="shared" si="6"/>
        <v>832</v>
      </c>
      <c r="AR6" s="76">
        <f t="shared" si="6"/>
        <v>897</v>
      </c>
      <c r="AS6" s="76">
        <f t="shared" si="6"/>
        <v>965</v>
      </c>
      <c r="AT6" s="76">
        <f t="shared" si="6"/>
        <v>1035</v>
      </c>
      <c r="AU6" s="76">
        <f t="shared" si="6"/>
        <v>1107</v>
      </c>
      <c r="AV6" s="76">
        <f t="shared" si="6"/>
        <v>1182</v>
      </c>
      <c r="AW6" s="76">
        <f t="shared" si="6"/>
        <v>1258</v>
      </c>
      <c r="AX6" s="76">
        <f t="shared" si="6"/>
        <v>1337</v>
      </c>
      <c r="AY6" s="76">
        <f t="shared" si="6"/>
        <v>1417</v>
      </c>
      <c r="AZ6" s="76">
        <f t="shared" si="6"/>
        <v>1500</v>
      </c>
      <c r="BA6" s="77">
        <f t="shared" si="14"/>
        <v>0</v>
      </c>
      <c r="BB6" s="77">
        <f t="shared" si="7"/>
        <v>0</v>
      </c>
      <c r="BC6" s="77">
        <f t="shared" si="7"/>
        <v>0</v>
      </c>
      <c r="BD6" s="77">
        <f t="shared" si="7"/>
        <v>0</v>
      </c>
      <c r="BE6" s="77">
        <f t="shared" si="7"/>
        <v>0</v>
      </c>
      <c r="BF6" s="77">
        <f t="shared" si="7"/>
        <v>0</v>
      </c>
      <c r="BG6" s="77">
        <f t="shared" si="7"/>
        <v>0</v>
      </c>
      <c r="BH6" s="77">
        <f t="shared" si="7"/>
        <v>0</v>
      </c>
      <c r="BI6" s="77">
        <f t="shared" si="7"/>
        <v>0</v>
      </c>
      <c r="BJ6" s="77">
        <f t="shared" si="7"/>
        <v>0</v>
      </c>
      <c r="BK6" s="77">
        <f t="shared" si="7"/>
        <v>0</v>
      </c>
      <c r="BL6" s="77">
        <f t="shared" si="7"/>
        <v>0</v>
      </c>
      <c r="BM6" s="77">
        <f t="shared" si="7"/>
        <v>0</v>
      </c>
      <c r="BN6" s="77">
        <f t="shared" si="7"/>
        <v>0</v>
      </c>
      <c r="BO6" s="77">
        <f t="shared" si="7"/>
        <v>0</v>
      </c>
      <c r="BP6" s="77">
        <f t="shared" si="7"/>
        <v>0</v>
      </c>
      <c r="BQ6" s="77">
        <f t="shared" si="7"/>
        <v>0</v>
      </c>
      <c r="BR6" s="77">
        <f t="shared" si="7"/>
        <v>0</v>
      </c>
      <c r="BS6" s="77">
        <f t="shared" si="7"/>
        <v>0</v>
      </c>
      <c r="BT6" s="77">
        <f t="shared" si="7"/>
        <v>0</v>
      </c>
      <c r="BU6" s="77">
        <f t="shared" si="7"/>
        <v>0</v>
      </c>
      <c r="BV6" s="77">
        <f t="shared" si="7"/>
        <v>0</v>
      </c>
      <c r="BW6" s="77">
        <f t="shared" si="7"/>
        <v>0</v>
      </c>
      <c r="BX6" s="77">
        <f t="shared" si="7"/>
        <v>0</v>
      </c>
      <c r="BY6" s="77">
        <f t="shared" si="7"/>
        <v>0</v>
      </c>
      <c r="BZ6" s="77">
        <f t="shared" si="7"/>
        <v>0</v>
      </c>
      <c r="CA6" s="77">
        <f t="shared" si="7"/>
        <v>0</v>
      </c>
      <c r="CB6" s="77">
        <f t="shared" si="7"/>
        <v>0</v>
      </c>
      <c r="CC6" s="77">
        <f t="shared" si="7"/>
        <v>0</v>
      </c>
      <c r="CD6" s="77">
        <f t="shared" si="7"/>
        <v>0</v>
      </c>
      <c r="CE6" s="78">
        <f t="shared" si="15"/>
        <v>0</v>
      </c>
      <c r="CF6" s="78">
        <f t="shared" si="8"/>
        <v>0</v>
      </c>
      <c r="CG6" s="78">
        <f t="shared" si="8"/>
        <v>0</v>
      </c>
      <c r="CH6" s="78">
        <f t="shared" si="8"/>
        <v>0</v>
      </c>
      <c r="CI6" s="78">
        <f t="shared" si="8"/>
        <v>0</v>
      </c>
      <c r="CJ6" s="78">
        <f t="shared" si="8"/>
        <v>0</v>
      </c>
      <c r="CK6" s="78">
        <f t="shared" si="8"/>
        <v>0</v>
      </c>
      <c r="CL6" s="78">
        <f t="shared" si="8"/>
        <v>0</v>
      </c>
      <c r="CM6" s="78">
        <f t="shared" si="8"/>
        <v>0</v>
      </c>
      <c r="CN6" s="78">
        <f t="shared" si="8"/>
        <v>0</v>
      </c>
      <c r="CO6" s="78">
        <f t="shared" si="8"/>
        <v>0</v>
      </c>
      <c r="CP6" s="78">
        <f t="shared" si="8"/>
        <v>0</v>
      </c>
      <c r="CQ6" s="78">
        <f t="shared" si="8"/>
        <v>0</v>
      </c>
      <c r="CR6" s="78">
        <f t="shared" si="8"/>
        <v>0</v>
      </c>
      <c r="CS6" s="78">
        <f t="shared" si="8"/>
        <v>0</v>
      </c>
      <c r="CT6" s="78">
        <f t="shared" si="8"/>
        <v>0</v>
      </c>
      <c r="CU6" s="78">
        <f t="shared" si="8"/>
        <v>0</v>
      </c>
      <c r="CV6" s="78">
        <f t="shared" si="8"/>
        <v>0</v>
      </c>
      <c r="CW6" s="78">
        <f t="shared" si="8"/>
        <v>0</v>
      </c>
      <c r="CX6" s="78">
        <f t="shared" si="8"/>
        <v>0</v>
      </c>
      <c r="CY6" s="78">
        <f t="shared" si="8"/>
        <v>0</v>
      </c>
      <c r="CZ6" s="78">
        <f t="shared" si="8"/>
        <v>0</v>
      </c>
      <c r="DA6" s="78">
        <f t="shared" si="8"/>
        <v>0</v>
      </c>
      <c r="DB6" s="78">
        <f t="shared" si="8"/>
        <v>0</v>
      </c>
      <c r="DC6" s="78">
        <f t="shared" si="8"/>
        <v>0</v>
      </c>
      <c r="DD6" s="78">
        <f t="shared" si="8"/>
        <v>0</v>
      </c>
      <c r="DE6" s="78">
        <f t="shared" si="8"/>
        <v>0</v>
      </c>
      <c r="DF6" s="78">
        <f t="shared" si="8"/>
        <v>0</v>
      </c>
      <c r="DG6" s="78">
        <f t="shared" si="8"/>
        <v>0</v>
      </c>
      <c r="DH6" s="78">
        <f t="shared" si="8"/>
        <v>0</v>
      </c>
      <c r="DI6" s="79">
        <f t="shared" si="16"/>
        <v>0</v>
      </c>
      <c r="DJ6" s="79">
        <f t="shared" si="9"/>
        <v>0</v>
      </c>
      <c r="DK6" s="79">
        <f t="shared" si="9"/>
        <v>0</v>
      </c>
      <c r="DL6" s="79">
        <f t="shared" si="9"/>
        <v>0</v>
      </c>
      <c r="DM6" s="79">
        <f t="shared" si="9"/>
        <v>0</v>
      </c>
      <c r="DN6" s="79">
        <f t="shared" si="9"/>
        <v>0</v>
      </c>
      <c r="DO6" s="79">
        <f t="shared" si="9"/>
        <v>0</v>
      </c>
      <c r="DP6" s="79">
        <f t="shared" si="9"/>
        <v>0</v>
      </c>
      <c r="DQ6" s="79">
        <f t="shared" si="9"/>
        <v>0</v>
      </c>
      <c r="DR6" s="79">
        <f t="shared" si="9"/>
        <v>0</v>
      </c>
      <c r="DS6" s="79">
        <f t="shared" si="9"/>
        <v>0</v>
      </c>
      <c r="DT6" s="79">
        <f t="shared" si="9"/>
        <v>0</v>
      </c>
      <c r="DU6" s="79">
        <f t="shared" si="9"/>
        <v>0</v>
      </c>
      <c r="DV6" s="79">
        <f t="shared" si="9"/>
        <v>0</v>
      </c>
      <c r="DW6" s="79">
        <f t="shared" si="9"/>
        <v>0</v>
      </c>
      <c r="DX6" s="79">
        <f t="shared" si="9"/>
        <v>0</v>
      </c>
      <c r="DY6" s="79">
        <f t="shared" si="9"/>
        <v>0</v>
      </c>
      <c r="DZ6" s="79">
        <f t="shared" si="9"/>
        <v>0</v>
      </c>
      <c r="EA6" s="79">
        <f t="shared" si="9"/>
        <v>0</v>
      </c>
      <c r="EB6" s="79">
        <f t="shared" si="9"/>
        <v>0</v>
      </c>
      <c r="EC6" s="79">
        <f t="shared" si="9"/>
        <v>0</v>
      </c>
      <c r="ED6" s="79">
        <f t="shared" si="9"/>
        <v>0</v>
      </c>
      <c r="EE6" s="79">
        <f t="shared" si="9"/>
        <v>0</v>
      </c>
      <c r="EF6" s="79">
        <f t="shared" si="9"/>
        <v>0</v>
      </c>
      <c r="EG6" s="79">
        <f t="shared" si="9"/>
        <v>0</v>
      </c>
      <c r="EH6" s="79">
        <f t="shared" si="9"/>
        <v>0</v>
      </c>
      <c r="EI6" s="79">
        <f t="shared" si="9"/>
        <v>0</v>
      </c>
      <c r="EJ6" s="79">
        <f t="shared" si="9"/>
        <v>0</v>
      </c>
      <c r="EK6" s="79">
        <f t="shared" si="9"/>
        <v>0</v>
      </c>
      <c r="EL6" s="79">
        <f t="shared" si="9"/>
        <v>0</v>
      </c>
      <c r="EM6" s="80">
        <f t="shared" si="17"/>
        <v>3</v>
      </c>
      <c r="EN6" s="80">
        <f t="shared" si="10"/>
        <v>7</v>
      </c>
      <c r="EO6" s="80">
        <f t="shared" si="10"/>
        <v>11</v>
      </c>
      <c r="EP6" s="80">
        <f t="shared" si="10"/>
        <v>15</v>
      </c>
      <c r="EQ6" s="80">
        <f t="shared" si="10"/>
        <v>20</v>
      </c>
      <c r="ER6" s="80">
        <f t="shared" si="10"/>
        <v>25</v>
      </c>
      <c r="ES6" s="80">
        <f t="shared" si="10"/>
        <v>31</v>
      </c>
      <c r="ET6" s="80">
        <f t="shared" si="10"/>
        <v>38</v>
      </c>
      <c r="EU6" s="80">
        <f t="shared" si="10"/>
        <v>45</v>
      </c>
      <c r="EV6" s="80">
        <f t="shared" si="10"/>
        <v>52</v>
      </c>
      <c r="EW6" s="80">
        <f t="shared" si="10"/>
        <v>60</v>
      </c>
      <c r="EX6" s="80">
        <f t="shared" si="10"/>
        <v>69</v>
      </c>
      <c r="EY6" s="80">
        <f t="shared" si="10"/>
        <v>78</v>
      </c>
      <c r="EZ6" s="80">
        <f t="shared" si="10"/>
        <v>87</v>
      </c>
      <c r="FA6" s="80">
        <f t="shared" si="10"/>
        <v>97</v>
      </c>
      <c r="FB6" s="80">
        <f t="shared" si="10"/>
        <v>107</v>
      </c>
      <c r="FC6" s="80">
        <f t="shared" si="10"/>
        <v>118</v>
      </c>
      <c r="FD6" s="80">
        <f t="shared" si="10"/>
        <v>130</v>
      </c>
      <c r="FE6" s="80">
        <f t="shared" si="10"/>
        <v>141</v>
      </c>
      <c r="FF6" s="80">
        <f t="shared" si="10"/>
        <v>154</v>
      </c>
      <c r="FG6" s="80">
        <f t="shared" si="10"/>
        <v>166</v>
      </c>
      <c r="FH6" s="80">
        <f t="shared" si="10"/>
        <v>179</v>
      </c>
      <c r="FI6" s="80">
        <f t="shared" si="10"/>
        <v>193</v>
      </c>
      <c r="FJ6" s="80">
        <f t="shared" si="10"/>
        <v>207</v>
      </c>
      <c r="FK6" s="80">
        <f t="shared" si="10"/>
        <v>221</v>
      </c>
      <c r="FL6" s="80">
        <f t="shared" si="10"/>
        <v>236</v>
      </c>
      <c r="FM6" s="80">
        <f t="shared" si="10"/>
        <v>252</v>
      </c>
      <c r="FN6" s="80">
        <f t="shared" si="10"/>
        <v>267</v>
      </c>
      <c r="FO6" s="80">
        <f t="shared" si="10"/>
        <v>283</v>
      </c>
      <c r="FP6" s="80">
        <f t="shared" si="10"/>
        <v>300</v>
      </c>
      <c r="FS6" s="82">
        <v>10</v>
      </c>
      <c r="FT6" s="82" t="s">
        <v>493</v>
      </c>
      <c r="FU6" s="82" t="s">
        <v>254</v>
      </c>
      <c r="FV6" s="82" t="str">
        <f t="shared" si="11"/>
        <v>10绿色护手</v>
      </c>
      <c r="FW6" s="82">
        <f>IFERROR((ROUND((VLOOKUP($A6,装备总属性!$A:$G,GI$11,FALSE)*VLOOKUP($C6,$P$13:$W$20,GI$11,FALSE)*VLOOKUP($B6,$P$3:$R$7,3,FALSE)*$M$2),0)),0)</f>
        <v>0</v>
      </c>
      <c r="FX6" s="82">
        <f>IFERROR((ROUND((VLOOKUP($A6,装备总属性!$A:$G,GJ$11,FALSE)*VLOOKUP($C6,$P$13:$W$20,GJ$11,FALSE)*VLOOKUP($B6,$P$3:$R$7,3,FALSE)*$M$2),0)),0)</f>
        <v>0</v>
      </c>
      <c r="FY6" s="82">
        <f>IFERROR((ROUND((VLOOKUP($A6,装备总属性!$A:$G,GK$11,FALSE)*VLOOKUP($C6,$P$13:$W$20,GK$11,FALSE)*VLOOKUP($B6,$P$3:$R$7,3,FALSE)*$M$2),0)),0)</f>
        <v>0</v>
      </c>
      <c r="FZ6" s="82">
        <f>IFERROR((ROUND((VLOOKUP($A6,装备总属性!$A:$G,GL$11,FALSE)*VLOOKUP($C6,$P$13:$W$20,GL$11,FALSE)*VLOOKUP($B6,$P$3:$R$7,3,FALSE)*$M$2),0)),0)</f>
        <v>0</v>
      </c>
      <c r="GA6" s="82">
        <f>IFERROR((ROUND((VLOOKUP($A6,装备总属性!$A:$G,GM$11,FALSE)*VLOOKUP($C6,$P$13:$W$20,GM$11,FALSE)*VLOOKUP($B6,$P$3:$R$7,3,FALSE)*$M$2),0)),0)</f>
        <v>0</v>
      </c>
      <c r="GB6" s="82">
        <f>IFERROR((ROUND((VLOOKUP($A6,装备总属性!$A:$G,GN$11,FALSE)*VLOOKUP($C6,$P$13:$W$20,GN$11,FALSE)*VLOOKUP($B6,$P$3:$R$7,3,FALSE)*$M$2),0)),0)</f>
        <v>0</v>
      </c>
    </row>
    <row r="7" spans="1:184">
      <c r="A7">
        <v>6</v>
      </c>
      <c r="B7">
        <f t="shared" si="0"/>
        <v>5625</v>
      </c>
      <c r="C7">
        <f t="shared" si="1"/>
        <v>375</v>
      </c>
      <c r="D7" s="43">
        <v>750</v>
      </c>
      <c r="F7">
        <v>40</v>
      </c>
      <c r="I7">
        <v>6</v>
      </c>
      <c r="J7">
        <f t="shared" si="2"/>
        <v>4500</v>
      </c>
      <c r="K7">
        <f t="shared" si="2"/>
        <v>300</v>
      </c>
      <c r="L7">
        <f t="shared" si="2"/>
        <v>600</v>
      </c>
      <c r="N7">
        <v>60</v>
      </c>
      <c r="O7">
        <f t="shared" si="3"/>
        <v>45000</v>
      </c>
      <c r="P7">
        <f t="shared" si="4"/>
        <v>3000</v>
      </c>
      <c r="Q7">
        <f t="shared" si="5"/>
        <v>6000</v>
      </c>
      <c r="T7">
        <v>10</v>
      </c>
      <c r="U7" s="73" t="s">
        <v>254</v>
      </c>
      <c r="V7" s="73" t="str">
        <f t="shared" si="12"/>
        <v>10护手</v>
      </c>
      <c r="W7" s="76">
        <f t="shared" si="13"/>
        <v>25</v>
      </c>
      <c r="X7" s="76">
        <f t="shared" si="6"/>
        <v>52</v>
      </c>
      <c r="Y7" s="76">
        <f t="shared" si="6"/>
        <v>82</v>
      </c>
      <c r="Z7" s="76">
        <f t="shared" si="6"/>
        <v>113</v>
      </c>
      <c r="AA7" s="76">
        <f t="shared" si="6"/>
        <v>149</v>
      </c>
      <c r="AB7" s="76">
        <f t="shared" si="6"/>
        <v>189</v>
      </c>
      <c r="AC7" s="76">
        <f t="shared" si="6"/>
        <v>234</v>
      </c>
      <c r="AD7" s="76">
        <f t="shared" si="6"/>
        <v>282</v>
      </c>
      <c r="AE7" s="76">
        <f t="shared" si="6"/>
        <v>334</v>
      </c>
      <c r="AF7" s="76">
        <f t="shared" si="6"/>
        <v>390</v>
      </c>
      <c r="AG7" s="76">
        <f t="shared" si="6"/>
        <v>450</v>
      </c>
      <c r="AH7" s="76">
        <f t="shared" si="6"/>
        <v>514</v>
      </c>
      <c r="AI7" s="76">
        <f t="shared" si="6"/>
        <v>581</v>
      </c>
      <c r="AJ7" s="76">
        <f t="shared" si="6"/>
        <v>652</v>
      </c>
      <c r="AK7" s="76">
        <f t="shared" si="6"/>
        <v>727</v>
      </c>
      <c r="AL7" s="76">
        <f t="shared" si="6"/>
        <v>805</v>
      </c>
      <c r="AM7" s="76">
        <f t="shared" si="6"/>
        <v>887</v>
      </c>
      <c r="AN7" s="76">
        <f t="shared" si="6"/>
        <v>972</v>
      </c>
      <c r="AO7" s="76">
        <f t="shared" si="6"/>
        <v>1060</v>
      </c>
      <c r="AP7" s="76">
        <f t="shared" si="6"/>
        <v>1152</v>
      </c>
      <c r="AQ7" s="76">
        <f t="shared" si="6"/>
        <v>1247</v>
      </c>
      <c r="AR7" s="76">
        <f t="shared" si="6"/>
        <v>1346</v>
      </c>
      <c r="AS7" s="76">
        <f t="shared" si="6"/>
        <v>1448</v>
      </c>
      <c r="AT7" s="76">
        <f t="shared" si="6"/>
        <v>1553</v>
      </c>
      <c r="AU7" s="76">
        <f t="shared" si="6"/>
        <v>1661</v>
      </c>
      <c r="AV7" s="76">
        <f t="shared" si="6"/>
        <v>1772</v>
      </c>
      <c r="AW7" s="76">
        <f t="shared" si="6"/>
        <v>1887</v>
      </c>
      <c r="AX7" s="76">
        <f t="shared" si="6"/>
        <v>2005</v>
      </c>
      <c r="AY7" s="76">
        <f t="shared" si="6"/>
        <v>2126</v>
      </c>
      <c r="AZ7" s="76">
        <f t="shared" si="6"/>
        <v>2250</v>
      </c>
      <c r="BA7" s="77">
        <f t="shared" si="14"/>
        <v>1</v>
      </c>
      <c r="BB7" s="77">
        <f t="shared" si="7"/>
        <v>2</v>
      </c>
      <c r="BC7" s="77">
        <f t="shared" si="7"/>
        <v>4</v>
      </c>
      <c r="BD7" s="77">
        <f t="shared" si="7"/>
        <v>5</v>
      </c>
      <c r="BE7" s="77">
        <f t="shared" si="7"/>
        <v>7</v>
      </c>
      <c r="BF7" s="77">
        <f t="shared" si="7"/>
        <v>8</v>
      </c>
      <c r="BG7" s="77">
        <f t="shared" si="7"/>
        <v>10</v>
      </c>
      <c r="BH7" s="77">
        <f t="shared" si="7"/>
        <v>13</v>
      </c>
      <c r="BI7" s="77">
        <f t="shared" si="7"/>
        <v>15</v>
      </c>
      <c r="BJ7" s="77">
        <f t="shared" si="7"/>
        <v>17</v>
      </c>
      <c r="BK7" s="77">
        <f t="shared" si="7"/>
        <v>20</v>
      </c>
      <c r="BL7" s="77">
        <f t="shared" si="7"/>
        <v>23</v>
      </c>
      <c r="BM7" s="77">
        <f t="shared" si="7"/>
        <v>26</v>
      </c>
      <c r="BN7" s="77">
        <f t="shared" si="7"/>
        <v>29</v>
      </c>
      <c r="BO7" s="77">
        <f t="shared" si="7"/>
        <v>32</v>
      </c>
      <c r="BP7" s="77">
        <f t="shared" si="7"/>
        <v>36</v>
      </c>
      <c r="BQ7" s="77">
        <f t="shared" si="7"/>
        <v>39</v>
      </c>
      <c r="BR7" s="77">
        <f t="shared" si="7"/>
        <v>43</v>
      </c>
      <c r="BS7" s="77">
        <f t="shared" si="7"/>
        <v>47</v>
      </c>
      <c r="BT7" s="77">
        <f t="shared" si="7"/>
        <v>51</v>
      </c>
      <c r="BU7" s="77">
        <f t="shared" si="7"/>
        <v>55</v>
      </c>
      <c r="BV7" s="77">
        <f t="shared" si="7"/>
        <v>60</v>
      </c>
      <c r="BW7" s="77">
        <f t="shared" si="7"/>
        <v>64</v>
      </c>
      <c r="BX7" s="77">
        <f t="shared" si="7"/>
        <v>69</v>
      </c>
      <c r="BY7" s="77">
        <f t="shared" si="7"/>
        <v>74</v>
      </c>
      <c r="BZ7" s="77">
        <f t="shared" si="7"/>
        <v>79</v>
      </c>
      <c r="CA7" s="77">
        <f t="shared" si="7"/>
        <v>84</v>
      </c>
      <c r="CB7" s="77">
        <f t="shared" si="7"/>
        <v>89</v>
      </c>
      <c r="CC7" s="77">
        <f t="shared" si="7"/>
        <v>94</v>
      </c>
      <c r="CD7" s="77">
        <f t="shared" si="7"/>
        <v>100</v>
      </c>
      <c r="CE7" s="78">
        <f t="shared" si="15"/>
        <v>0</v>
      </c>
      <c r="CF7" s="78">
        <f t="shared" si="8"/>
        <v>0</v>
      </c>
      <c r="CG7" s="78">
        <f t="shared" si="8"/>
        <v>0</v>
      </c>
      <c r="CH7" s="78">
        <f t="shared" si="8"/>
        <v>0</v>
      </c>
      <c r="CI7" s="78">
        <f t="shared" si="8"/>
        <v>0</v>
      </c>
      <c r="CJ7" s="78">
        <f t="shared" si="8"/>
        <v>0</v>
      </c>
      <c r="CK7" s="78">
        <f t="shared" si="8"/>
        <v>0</v>
      </c>
      <c r="CL7" s="78">
        <f t="shared" si="8"/>
        <v>0</v>
      </c>
      <c r="CM7" s="78">
        <f t="shared" si="8"/>
        <v>0</v>
      </c>
      <c r="CN7" s="78">
        <f t="shared" si="8"/>
        <v>0</v>
      </c>
      <c r="CO7" s="78">
        <f t="shared" si="8"/>
        <v>0</v>
      </c>
      <c r="CP7" s="78">
        <f t="shared" si="8"/>
        <v>0</v>
      </c>
      <c r="CQ7" s="78">
        <f t="shared" si="8"/>
        <v>0</v>
      </c>
      <c r="CR7" s="78">
        <f t="shared" si="8"/>
        <v>0</v>
      </c>
      <c r="CS7" s="78">
        <f t="shared" si="8"/>
        <v>0</v>
      </c>
      <c r="CT7" s="78">
        <f t="shared" si="8"/>
        <v>0</v>
      </c>
      <c r="CU7" s="78">
        <f t="shared" si="8"/>
        <v>0</v>
      </c>
      <c r="CV7" s="78">
        <f t="shared" si="8"/>
        <v>0</v>
      </c>
      <c r="CW7" s="78">
        <f t="shared" si="8"/>
        <v>0</v>
      </c>
      <c r="CX7" s="78">
        <f t="shared" si="8"/>
        <v>0</v>
      </c>
      <c r="CY7" s="78">
        <f t="shared" si="8"/>
        <v>0</v>
      </c>
      <c r="CZ7" s="78">
        <f t="shared" si="8"/>
        <v>0</v>
      </c>
      <c r="DA7" s="78">
        <f t="shared" si="8"/>
        <v>0</v>
      </c>
      <c r="DB7" s="78">
        <f t="shared" si="8"/>
        <v>0</v>
      </c>
      <c r="DC7" s="78">
        <f t="shared" si="8"/>
        <v>0</v>
      </c>
      <c r="DD7" s="78">
        <f t="shared" si="8"/>
        <v>0</v>
      </c>
      <c r="DE7" s="78">
        <f t="shared" si="8"/>
        <v>0</v>
      </c>
      <c r="DF7" s="78">
        <f t="shared" si="8"/>
        <v>0</v>
      </c>
      <c r="DG7" s="78">
        <f t="shared" si="8"/>
        <v>0</v>
      </c>
      <c r="DH7" s="78">
        <f t="shared" si="8"/>
        <v>0</v>
      </c>
      <c r="DI7" s="79">
        <f t="shared" si="16"/>
        <v>0</v>
      </c>
      <c r="DJ7" s="79">
        <f t="shared" si="9"/>
        <v>0</v>
      </c>
      <c r="DK7" s="79">
        <f t="shared" si="9"/>
        <v>0</v>
      </c>
      <c r="DL7" s="79">
        <f t="shared" si="9"/>
        <v>0</v>
      </c>
      <c r="DM7" s="79">
        <f t="shared" si="9"/>
        <v>0</v>
      </c>
      <c r="DN7" s="79">
        <f t="shared" si="9"/>
        <v>0</v>
      </c>
      <c r="DO7" s="79">
        <f t="shared" si="9"/>
        <v>0</v>
      </c>
      <c r="DP7" s="79">
        <f t="shared" si="9"/>
        <v>0</v>
      </c>
      <c r="DQ7" s="79">
        <f t="shared" si="9"/>
        <v>0</v>
      </c>
      <c r="DR7" s="79">
        <f t="shared" si="9"/>
        <v>0</v>
      </c>
      <c r="DS7" s="79">
        <f t="shared" si="9"/>
        <v>0</v>
      </c>
      <c r="DT7" s="79">
        <f t="shared" si="9"/>
        <v>0</v>
      </c>
      <c r="DU7" s="79">
        <f t="shared" si="9"/>
        <v>0</v>
      </c>
      <c r="DV7" s="79">
        <f t="shared" si="9"/>
        <v>0</v>
      </c>
      <c r="DW7" s="79">
        <f t="shared" si="9"/>
        <v>0</v>
      </c>
      <c r="DX7" s="79">
        <f t="shared" si="9"/>
        <v>0</v>
      </c>
      <c r="DY7" s="79">
        <f t="shared" si="9"/>
        <v>0</v>
      </c>
      <c r="DZ7" s="79">
        <f t="shared" si="9"/>
        <v>0</v>
      </c>
      <c r="EA7" s="79">
        <f t="shared" si="9"/>
        <v>0</v>
      </c>
      <c r="EB7" s="79">
        <f t="shared" si="9"/>
        <v>0</v>
      </c>
      <c r="EC7" s="79">
        <f t="shared" si="9"/>
        <v>0</v>
      </c>
      <c r="ED7" s="79">
        <f t="shared" si="9"/>
        <v>0</v>
      </c>
      <c r="EE7" s="79">
        <f t="shared" si="9"/>
        <v>0</v>
      </c>
      <c r="EF7" s="79">
        <f t="shared" si="9"/>
        <v>0</v>
      </c>
      <c r="EG7" s="79">
        <f t="shared" si="9"/>
        <v>0</v>
      </c>
      <c r="EH7" s="79">
        <f t="shared" si="9"/>
        <v>0</v>
      </c>
      <c r="EI7" s="79">
        <f t="shared" si="9"/>
        <v>0</v>
      </c>
      <c r="EJ7" s="79">
        <f t="shared" si="9"/>
        <v>0</v>
      </c>
      <c r="EK7" s="79">
        <f t="shared" si="9"/>
        <v>0</v>
      </c>
      <c r="EL7" s="79">
        <f t="shared" si="9"/>
        <v>0</v>
      </c>
      <c r="EM7" s="80">
        <f t="shared" si="17"/>
        <v>0</v>
      </c>
      <c r="EN7" s="80">
        <f t="shared" si="10"/>
        <v>0</v>
      </c>
      <c r="EO7" s="80">
        <f t="shared" si="10"/>
        <v>0</v>
      </c>
      <c r="EP7" s="80">
        <f t="shared" si="10"/>
        <v>0</v>
      </c>
      <c r="EQ7" s="80">
        <f t="shared" si="10"/>
        <v>0</v>
      </c>
      <c r="ER7" s="80">
        <f t="shared" si="10"/>
        <v>0</v>
      </c>
      <c r="ES7" s="80">
        <f t="shared" si="10"/>
        <v>0</v>
      </c>
      <c r="ET7" s="80">
        <f t="shared" si="10"/>
        <v>0</v>
      </c>
      <c r="EU7" s="80">
        <f t="shared" si="10"/>
        <v>0</v>
      </c>
      <c r="EV7" s="80">
        <f t="shared" si="10"/>
        <v>0</v>
      </c>
      <c r="EW7" s="80">
        <f t="shared" si="10"/>
        <v>0</v>
      </c>
      <c r="EX7" s="80">
        <f t="shared" si="10"/>
        <v>0</v>
      </c>
      <c r="EY7" s="80">
        <f t="shared" si="10"/>
        <v>0</v>
      </c>
      <c r="EZ7" s="80">
        <f t="shared" si="10"/>
        <v>0</v>
      </c>
      <c r="FA7" s="80">
        <f t="shared" si="10"/>
        <v>0</v>
      </c>
      <c r="FB7" s="80">
        <f t="shared" si="10"/>
        <v>0</v>
      </c>
      <c r="FC7" s="80">
        <f t="shared" si="10"/>
        <v>0</v>
      </c>
      <c r="FD7" s="80">
        <f t="shared" si="10"/>
        <v>0</v>
      </c>
      <c r="FE7" s="80">
        <f t="shared" si="10"/>
        <v>0</v>
      </c>
      <c r="FF7" s="80">
        <f t="shared" si="10"/>
        <v>0</v>
      </c>
      <c r="FG7" s="80">
        <f t="shared" si="10"/>
        <v>0</v>
      </c>
      <c r="FH7" s="80">
        <f t="shared" si="10"/>
        <v>0</v>
      </c>
      <c r="FI7" s="80">
        <f t="shared" si="10"/>
        <v>0</v>
      </c>
      <c r="FJ7" s="80">
        <f t="shared" si="10"/>
        <v>0</v>
      </c>
      <c r="FK7" s="80">
        <f t="shared" si="10"/>
        <v>0</v>
      </c>
      <c r="FL7" s="80">
        <f t="shared" si="10"/>
        <v>0</v>
      </c>
      <c r="FM7" s="80">
        <f t="shared" si="10"/>
        <v>0</v>
      </c>
      <c r="FN7" s="80">
        <f t="shared" si="10"/>
        <v>0</v>
      </c>
      <c r="FO7" s="80">
        <f t="shared" si="10"/>
        <v>0</v>
      </c>
      <c r="FP7" s="80">
        <f t="shared" si="10"/>
        <v>0</v>
      </c>
      <c r="FS7" s="82">
        <v>10</v>
      </c>
      <c r="FT7" s="82" t="s">
        <v>493</v>
      </c>
      <c r="FU7" s="82" t="s">
        <v>255</v>
      </c>
      <c r="FV7" s="82" t="str">
        <f t="shared" si="11"/>
        <v>10绿色鞋子</v>
      </c>
      <c r="FW7" s="82">
        <f>IFERROR((ROUND((VLOOKUP($A7,装备总属性!$A:$G,GI$11,FALSE)*VLOOKUP($C7,$P$13:$W$20,GI$11,FALSE)*VLOOKUP($B7,$P$3:$R$7,3,FALSE)*$M$2),0)),0)</f>
        <v>0</v>
      </c>
      <c r="FX7" s="82">
        <f>IFERROR((ROUND((VLOOKUP($A7,装备总属性!$A:$G,GJ$11,FALSE)*VLOOKUP($C7,$P$13:$W$20,GJ$11,FALSE)*VLOOKUP($B7,$P$3:$R$7,3,FALSE)*$M$2),0)),0)</f>
        <v>0</v>
      </c>
      <c r="FY7" s="82">
        <f>IFERROR((ROUND((VLOOKUP($A7,装备总属性!$A:$G,GK$11,FALSE)*VLOOKUP($C7,$P$13:$W$20,GK$11,FALSE)*VLOOKUP($B7,$P$3:$R$7,3,FALSE)*$M$2),0)),0)</f>
        <v>0</v>
      </c>
      <c r="FZ7" s="82">
        <f>IFERROR((ROUND((VLOOKUP($A7,装备总属性!$A:$G,GL$11,FALSE)*VLOOKUP($C7,$P$13:$W$20,GL$11,FALSE)*VLOOKUP($B7,$P$3:$R$7,3,FALSE)*$M$2),0)),0)</f>
        <v>0</v>
      </c>
      <c r="GA7" s="82">
        <f>IFERROR((ROUND((VLOOKUP($A7,装备总属性!$A:$G,GM$11,FALSE)*VLOOKUP($C7,$P$13:$W$20,GM$11,FALSE)*VLOOKUP($B7,$P$3:$R$7,3,FALSE)*$M$2),0)),0)</f>
        <v>0</v>
      </c>
      <c r="GB7" s="82">
        <f>IFERROR((ROUND((VLOOKUP($A7,装备总属性!$A:$G,GN$11,FALSE)*VLOOKUP($C7,$P$13:$W$20,GN$11,FALSE)*VLOOKUP($B7,$P$3:$R$7,3,FALSE)*$M$2),0)),0)</f>
        <v>0</v>
      </c>
    </row>
    <row r="8" spans="1:184">
      <c r="A8">
        <v>7</v>
      </c>
      <c r="B8">
        <f t="shared" si="0"/>
        <v>6570</v>
      </c>
      <c r="C8">
        <f t="shared" si="1"/>
        <v>438</v>
      </c>
      <c r="D8" s="1">
        <v>875</v>
      </c>
      <c r="F8">
        <v>50</v>
      </c>
      <c r="I8">
        <v>7</v>
      </c>
      <c r="J8">
        <f t="shared" si="2"/>
        <v>5256</v>
      </c>
      <c r="K8">
        <f t="shared" si="2"/>
        <v>350</v>
      </c>
      <c r="L8">
        <f t="shared" si="2"/>
        <v>700</v>
      </c>
      <c r="T8">
        <v>10</v>
      </c>
      <c r="U8" s="73" t="s">
        <v>255</v>
      </c>
      <c r="V8" s="73" t="str">
        <f t="shared" si="12"/>
        <v>10鞋子</v>
      </c>
      <c r="W8" s="76">
        <f t="shared" si="13"/>
        <v>25</v>
      </c>
      <c r="X8" s="76">
        <f t="shared" si="6"/>
        <v>52</v>
      </c>
      <c r="Y8" s="76">
        <f t="shared" si="6"/>
        <v>82</v>
      </c>
      <c r="Z8" s="76">
        <f t="shared" si="6"/>
        <v>113</v>
      </c>
      <c r="AA8" s="76">
        <f t="shared" si="6"/>
        <v>149</v>
      </c>
      <c r="AB8" s="76">
        <f t="shared" si="6"/>
        <v>189</v>
      </c>
      <c r="AC8" s="76">
        <f t="shared" si="6"/>
        <v>234</v>
      </c>
      <c r="AD8" s="76">
        <f t="shared" si="6"/>
        <v>282</v>
      </c>
      <c r="AE8" s="76">
        <f t="shared" si="6"/>
        <v>334</v>
      </c>
      <c r="AF8" s="76">
        <f t="shared" si="6"/>
        <v>390</v>
      </c>
      <c r="AG8" s="76">
        <f t="shared" si="6"/>
        <v>450</v>
      </c>
      <c r="AH8" s="76">
        <f t="shared" si="6"/>
        <v>514</v>
      </c>
      <c r="AI8" s="76">
        <f t="shared" si="6"/>
        <v>581</v>
      </c>
      <c r="AJ8" s="76">
        <f t="shared" si="6"/>
        <v>652</v>
      </c>
      <c r="AK8" s="76">
        <f t="shared" si="6"/>
        <v>727</v>
      </c>
      <c r="AL8" s="76">
        <f t="shared" si="6"/>
        <v>805</v>
      </c>
      <c r="AM8" s="76">
        <f t="shared" si="6"/>
        <v>887</v>
      </c>
      <c r="AN8" s="76">
        <f t="shared" si="6"/>
        <v>972</v>
      </c>
      <c r="AO8" s="76">
        <f t="shared" si="6"/>
        <v>1060</v>
      </c>
      <c r="AP8" s="76">
        <f t="shared" si="6"/>
        <v>1152</v>
      </c>
      <c r="AQ8" s="76">
        <f t="shared" si="6"/>
        <v>1247</v>
      </c>
      <c r="AR8" s="76">
        <f t="shared" si="6"/>
        <v>1346</v>
      </c>
      <c r="AS8" s="76">
        <f t="shared" si="6"/>
        <v>1448</v>
      </c>
      <c r="AT8" s="76">
        <f t="shared" si="6"/>
        <v>1553</v>
      </c>
      <c r="AU8" s="76">
        <f t="shared" si="6"/>
        <v>1661</v>
      </c>
      <c r="AV8" s="76">
        <f t="shared" si="6"/>
        <v>1772</v>
      </c>
      <c r="AW8" s="76">
        <f t="shared" si="6"/>
        <v>1887</v>
      </c>
      <c r="AX8" s="76">
        <f t="shared" si="6"/>
        <v>2005</v>
      </c>
      <c r="AY8" s="76">
        <f t="shared" si="6"/>
        <v>2126</v>
      </c>
      <c r="AZ8" s="76">
        <f t="shared" si="6"/>
        <v>2250</v>
      </c>
      <c r="BA8" s="77">
        <f t="shared" si="14"/>
        <v>0</v>
      </c>
      <c r="BB8" s="77">
        <f t="shared" si="7"/>
        <v>0</v>
      </c>
      <c r="BC8" s="77">
        <f t="shared" si="7"/>
        <v>0</v>
      </c>
      <c r="BD8" s="77">
        <f t="shared" si="7"/>
        <v>0</v>
      </c>
      <c r="BE8" s="77">
        <f t="shared" si="7"/>
        <v>0</v>
      </c>
      <c r="BF8" s="77">
        <f t="shared" si="7"/>
        <v>0</v>
      </c>
      <c r="BG8" s="77">
        <f t="shared" si="7"/>
        <v>0</v>
      </c>
      <c r="BH8" s="77">
        <f t="shared" si="7"/>
        <v>0</v>
      </c>
      <c r="BI8" s="77">
        <f t="shared" si="7"/>
        <v>0</v>
      </c>
      <c r="BJ8" s="77">
        <f t="shared" si="7"/>
        <v>0</v>
      </c>
      <c r="BK8" s="77">
        <f t="shared" si="7"/>
        <v>0</v>
      </c>
      <c r="BL8" s="77">
        <f t="shared" si="7"/>
        <v>0</v>
      </c>
      <c r="BM8" s="77">
        <f t="shared" si="7"/>
        <v>0</v>
      </c>
      <c r="BN8" s="77">
        <f t="shared" si="7"/>
        <v>0</v>
      </c>
      <c r="BO8" s="77">
        <f t="shared" si="7"/>
        <v>0</v>
      </c>
      <c r="BP8" s="77">
        <f t="shared" si="7"/>
        <v>0</v>
      </c>
      <c r="BQ8" s="77">
        <f t="shared" si="7"/>
        <v>0</v>
      </c>
      <c r="BR8" s="77">
        <f t="shared" si="7"/>
        <v>0</v>
      </c>
      <c r="BS8" s="77">
        <f t="shared" si="7"/>
        <v>0</v>
      </c>
      <c r="BT8" s="77">
        <f t="shared" si="7"/>
        <v>0</v>
      </c>
      <c r="BU8" s="77">
        <f t="shared" si="7"/>
        <v>0</v>
      </c>
      <c r="BV8" s="77">
        <f t="shared" si="7"/>
        <v>0</v>
      </c>
      <c r="BW8" s="77">
        <f t="shared" si="7"/>
        <v>0</v>
      </c>
      <c r="BX8" s="77">
        <f t="shared" si="7"/>
        <v>0</v>
      </c>
      <c r="BY8" s="77">
        <f t="shared" si="7"/>
        <v>0</v>
      </c>
      <c r="BZ8" s="77">
        <f t="shared" si="7"/>
        <v>0</v>
      </c>
      <c r="CA8" s="77">
        <f t="shared" si="7"/>
        <v>0</v>
      </c>
      <c r="CB8" s="77">
        <f t="shared" si="7"/>
        <v>0</v>
      </c>
      <c r="CC8" s="77">
        <f t="shared" si="7"/>
        <v>0</v>
      </c>
      <c r="CD8" s="77">
        <f t="shared" si="7"/>
        <v>0</v>
      </c>
      <c r="CE8" s="78">
        <f t="shared" si="15"/>
        <v>1</v>
      </c>
      <c r="CF8" s="78">
        <f t="shared" si="8"/>
        <v>2</v>
      </c>
      <c r="CG8" s="78">
        <f t="shared" si="8"/>
        <v>4</v>
      </c>
      <c r="CH8" s="78">
        <f t="shared" si="8"/>
        <v>5</v>
      </c>
      <c r="CI8" s="78">
        <f t="shared" si="8"/>
        <v>7</v>
      </c>
      <c r="CJ8" s="78">
        <f t="shared" si="8"/>
        <v>8</v>
      </c>
      <c r="CK8" s="78">
        <f t="shared" si="8"/>
        <v>10</v>
      </c>
      <c r="CL8" s="78">
        <f t="shared" si="8"/>
        <v>13</v>
      </c>
      <c r="CM8" s="78">
        <f t="shared" si="8"/>
        <v>15</v>
      </c>
      <c r="CN8" s="78">
        <f t="shared" si="8"/>
        <v>17</v>
      </c>
      <c r="CO8" s="78">
        <f t="shared" si="8"/>
        <v>20</v>
      </c>
      <c r="CP8" s="78">
        <f t="shared" si="8"/>
        <v>23</v>
      </c>
      <c r="CQ8" s="78">
        <f t="shared" si="8"/>
        <v>26</v>
      </c>
      <c r="CR8" s="78">
        <f t="shared" si="8"/>
        <v>29</v>
      </c>
      <c r="CS8" s="78">
        <f t="shared" si="8"/>
        <v>32</v>
      </c>
      <c r="CT8" s="78">
        <f t="shared" si="8"/>
        <v>36</v>
      </c>
      <c r="CU8" s="78">
        <f t="shared" si="8"/>
        <v>39</v>
      </c>
      <c r="CV8" s="78">
        <f t="shared" si="8"/>
        <v>43</v>
      </c>
      <c r="CW8" s="78">
        <f t="shared" si="8"/>
        <v>47</v>
      </c>
      <c r="CX8" s="78">
        <f t="shared" si="8"/>
        <v>51</v>
      </c>
      <c r="CY8" s="78">
        <f t="shared" si="8"/>
        <v>55</v>
      </c>
      <c r="CZ8" s="78">
        <f t="shared" si="8"/>
        <v>60</v>
      </c>
      <c r="DA8" s="78">
        <f t="shared" si="8"/>
        <v>64</v>
      </c>
      <c r="DB8" s="78">
        <f t="shared" si="8"/>
        <v>69</v>
      </c>
      <c r="DC8" s="78">
        <f t="shared" si="8"/>
        <v>74</v>
      </c>
      <c r="DD8" s="78">
        <f t="shared" si="8"/>
        <v>79</v>
      </c>
      <c r="DE8" s="78">
        <f t="shared" si="8"/>
        <v>84</v>
      </c>
      <c r="DF8" s="78">
        <f t="shared" si="8"/>
        <v>89</v>
      </c>
      <c r="DG8" s="78">
        <f t="shared" si="8"/>
        <v>94</v>
      </c>
      <c r="DH8" s="78">
        <f t="shared" si="8"/>
        <v>100</v>
      </c>
      <c r="DI8" s="79">
        <f t="shared" si="16"/>
        <v>0</v>
      </c>
      <c r="DJ8" s="79">
        <f t="shared" si="9"/>
        <v>0</v>
      </c>
      <c r="DK8" s="79">
        <f t="shared" si="9"/>
        <v>0</v>
      </c>
      <c r="DL8" s="79">
        <f t="shared" si="9"/>
        <v>0</v>
      </c>
      <c r="DM8" s="79">
        <f t="shared" si="9"/>
        <v>0</v>
      </c>
      <c r="DN8" s="79">
        <f t="shared" si="9"/>
        <v>0</v>
      </c>
      <c r="DO8" s="79">
        <f t="shared" si="9"/>
        <v>0</v>
      </c>
      <c r="DP8" s="79">
        <f t="shared" si="9"/>
        <v>0</v>
      </c>
      <c r="DQ8" s="79">
        <f t="shared" si="9"/>
        <v>0</v>
      </c>
      <c r="DR8" s="79">
        <f t="shared" si="9"/>
        <v>0</v>
      </c>
      <c r="DS8" s="79">
        <f t="shared" si="9"/>
        <v>0</v>
      </c>
      <c r="DT8" s="79">
        <f t="shared" si="9"/>
        <v>0</v>
      </c>
      <c r="DU8" s="79">
        <f t="shared" si="9"/>
        <v>0</v>
      </c>
      <c r="DV8" s="79">
        <f t="shared" si="9"/>
        <v>0</v>
      </c>
      <c r="DW8" s="79">
        <f t="shared" si="9"/>
        <v>0</v>
      </c>
      <c r="DX8" s="79">
        <f t="shared" si="9"/>
        <v>0</v>
      </c>
      <c r="DY8" s="79">
        <f t="shared" si="9"/>
        <v>0</v>
      </c>
      <c r="DZ8" s="79">
        <f t="shared" si="9"/>
        <v>0</v>
      </c>
      <c r="EA8" s="79">
        <f t="shared" si="9"/>
        <v>0</v>
      </c>
      <c r="EB8" s="79">
        <f t="shared" si="9"/>
        <v>0</v>
      </c>
      <c r="EC8" s="79">
        <f t="shared" si="9"/>
        <v>0</v>
      </c>
      <c r="ED8" s="79">
        <f t="shared" si="9"/>
        <v>0</v>
      </c>
      <c r="EE8" s="79">
        <f t="shared" si="9"/>
        <v>0</v>
      </c>
      <c r="EF8" s="79">
        <f t="shared" si="9"/>
        <v>0</v>
      </c>
      <c r="EG8" s="79">
        <f t="shared" si="9"/>
        <v>0</v>
      </c>
      <c r="EH8" s="79">
        <f t="shared" si="9"/>
        <v>0</v>
      </c>
      <c r="EI8" s="79">
        <f t="shared" si="9"/>
        <v>0</v>
      </c>
      <c r="EJ8" s="79">
        <f t="shared" si="9"/>
        <v>0</v>
      </c>
      <c r="EK8" s="79">
        <f t="shared" si="9"/>
        <v>0</v>
      </c>
      <c r="EL8" s="79">
        <f t="shared" si="9"/>
        <v>0</v>
      </c>
      <c r="EM8" s="80">
        <f t="shared" si="17"/>
        <v>0</v>
      </c>
      <c r="EN8" s="80">
        <f t="shared" si="10"/>
        <v>0</v>
      </c>
      <c r="EO8" s="80">
        <f t="shared" si="10"/>
        <v>0</v>
      </c>
      <c r="EP8" s="80">
        <f t="shared" si="10"/>
        <v>0</v>
      </c>
      <c r="EQ8" s="80">
        <f t="shared" si="10"/>
        <v>0</v>
      </c>
      <c r="ER8" s="80">
        <f t="shared" si="10"/>
        <v>0</v>
      </c>
      <c r="ES8" s="80">
        <f t="shared" si="10"/>
        <v>0</v>
      </c>
      <c r="ET8" s="80">
        <f t="shared" si="10"/>
        <v>0</v>
      </c>
      <c r="EU8" s="80">
        <f t="shared" si="10"/>
        <v>0</v>
      </c>
      <c r="EV8" s="80">
        <f t="shared" si="10"/>
        <v>0</v>
      </c>
      <c r="EW8" s="80">
        <f t="shared" si="10"/>
        <v>0</v>
      </c>
      <c r="EX8" s="80">
        <f t="shared" si="10"/>
        <v>0</v>
      </c>
      <c r="EY8" s="80">
        <f t="shared" si="10"/>
        <v>0</v>
      </c>
      <c r="EZ8" s="80">
        <f t="shared" si="10"/>
        <v>0</v>
      </c>
      <c r="FA8" s="80">
        <f t="shared" si="10"/>
        <v>0</v>
      </c>
      <c r="FB8" s="80">
        <f t="shared" si="10"/>
        <v>0</v>
      </c>
      <c r="FC8" s="80">
        <f t="shared" si="10"/>
        <v>0</v>
      </c>
      <c r="FD8" s="80">
        <f t="shared" si="10"/>
        <v>0</v>
      </c>
      <c r="FE8" s="80">
        <f t="shared" si="10"/>
        <v>0</v>
      </c>
      <c r="FF8" s="80">
        <f t="shared" si="10"/>
        <v>0</v>
      </c>
      <c r="FG8" s="80">
        <f t="shared" si="10"/>
        <v>0</v>
      </c>
      <c r="FH8" s="80">
        <f t="shared" si="10"/>
        <v>0</v>
      </c>
      <c r="FI8" s="80">
        <f t="shared" si="10"/>
        <v>0</v>
      </c>
      <c r="FJ8" s="80">
        <f t="shared" si="10"/>
        <v>0</v>
      </c>
      <c r="FK8" s="80">
        <f t="shared" si="10"/>
        <v>0</v>
      </c>
      <c r="FL8" s="80">
        <f t="shared" si="10"/>
        <v>0</v>
      </c>
      <c r="FM8" s="80">
        <f t="shared" si="10"/>
        <v>0</v>
      </c>
      <c r="FN8" s="80">
        <f t="shared" si="10"/>
        <v>0</v>
      </c>
      <c r="FO8" s="80">
        <f t="shared" si="10"/>
        <v>0</v>
      </c>
      <c r="FP8" s="80">
        <f t="shared" si="10"/>
        <v>0</v>
      </c>
      <c r="FS8" s="82">
        <v>10</v>
      </c>
      <c r="FT8" s="82" t="s">
        <v>493</v>
      </c>
      <c r="FU8" s="82" t="s">
        <v>256</v>
      </c>
      <c r="FV8" s="82" t="str">
        <f t="shared" si="11"/>
        <v>10绿色项链</v>
      </c>
      <c r="FW8" s="82">
        <f>IFERROR((ROUND((VLOOKUP($A8,装备总属性!$A:$G,GI$11,FALSE)*VLOOKUP($C8,$P$13:$W$20,GI$11,FALSE)*VLOOKUP($B8,$P$3:$R$7,3,FALSE)*$M$2),0)),0)</f>
        <v>0</v>
      </c>
      <c r="FX8" s="82">
        <f>IFERROR((ROUND((VLOOKUP($A8,装备总属性!$A:$G,GJ$11,FALSE)*VLOOKUP($C8,$P$13:$W$20,GJ$11,FALSE)*VLOOKUP($B8,$P$3:$R$7,3,FALSE)*$M$2),0)),0)</f>
        <v>0</v>
      </c>
      <c r="FY8" s="82">
        <f>IFERROR((ROUND((VLOOKUP($A8,装备总属性!$A:$G,GK$11,FALSE)*VLOOKUP($C8,$P$13:$W$20,GK$11,FALSE)*VLOOKUP($B8,$P$3:$R$7,3,FALSE)*$M$2),0)),0)</f>
        <v>0</v>
      </c>
      <c r="FZ8" s="82">
        <f>IFERROR((ROUND((VLOOKUP($A8,装备总属性!$A:$G,GL$11,FALSE)*VLOOKUP($C8,$P$13:$W$20,GL$11,FALSE)*VLOOKUP($B8,$P$3:$R$7,3,FALSE)*$M$2),0)),0)</f>
        <v>0</v>
      </c>
      <c r="GA8" s="82">
        <f>IFERROR((ROUND((VLOOKUP($A8,装备总属性!$A:$G,GM$11,FALSE)*VLOOKUP($C8,$P$13:$W$20,GM$11,FALSE)*VLOOKUP($B8,$P$3:$R$7,3,FALSE)*$M$2),0)),0)</f>
        <v>0</v>
      </c>
      <c r="GB8" s="82">
        <f>IFERROR((ROUND((VLOOKUP($A8,装备总属性!$A:$G,GN$11,FALSE)*VLOOKUP($C8,$P$13:$W$20,GN$11,FALSE)*VLOOKUP($B8,$P$3:$R$7,3,FALSE)*$M$2),0)),0)</f>
        <v>0</v>
      </c>
    </row>
    <row r="9" spans="1:184">
      <c r="A9">
        <v>8</v>
      </c>
      <c r="B9">
        <f t="shared" si="0"/>
        <v>7500</v>
      </c>
      <c r="C9">
        <f t="shared" si="1"/>
        <v>500</v>
      </c>
      <c r="D9" s="1">
        <v>1000</v>
      </c>
      <c r="F9">
        <v>60</v>
      </c>
      <c r="I9">
        <v>8</v>
      </c>
      <c r="J9">
        <f>ROUND((B9*$G$1),0)</f>
        <v>6000</v>
      </c>
      <c r="K9">
        <f t="shared" si="2"/>
        <v>400</v>
      </c>
      <c r="L9">
        <f t="shared" si="2"/>
        <v>800</v>
      </c>
      <c r="T9">
        <v>10</v>
      </c>
      <c r="U9" s="73" t="s">
        <v>256</v>
      </c>
      <c r="V9" s="73" t="str">
        <f t="shared" si="12"/>
        <v>10项链</v>
      </c>
      <c r="W9" s="76">
        <f t="shared" si="13"/>
        <v>0</v>
      </c>
      <c r="X9" s="76">
        <f t="shared" si="6"/>
        <v>0</v>
      </c>
      <c r="Y9" s="76">
        <f t="shared" si="6"/>
        <v>0</v>
      </c>
      <c r="Z9" s="76">
        <f t="shared" si="6"/>
        <v>0</v>
      </c>
      <c r="AA9" s="76">
        <f t="shared" si="6"/>
        <v>0</v>
      </c>
      <c r="AB9" s="76">
        <f t="shared" si="6"/>
        <v>0</v>
      </c>
      <c r="AC9" s="76">
        <f t="shared" si="6"/>
        <v>0</v>
      </c>
      <c r="AD9" s="76">
        <f t="shared" si="6"/>
        <v>0</v>
      </c>
      <c r="AE9" s="76">
        <f t="shared" si="6"/>
        <v>0</v>
      </c>
      <c r="AF9" s="76">
        <f t="shared" si="6"/>
        <v>0</v>
      </c>
      <c r="AG9" s="76">
        <f t="shared" si="6"/>
        <v>0</v>
      </c>
      <c r="AH9" s="76">
        <f t="shared" si="6"/>
        <v>0</v>
      </c>
      <c r="AI9" s="76">
        <f t="shared" si="6"/>
        <v>0</v>
      </c>
      <c r="AJ9" s="76">
        <f t="shared" si="6"/>
        <v>0</v>
      </c>
      <c r="AK9" s="76">
        <f t="shared" si="6"/>
        <v>0</v>
      </c>
      <c r="AL9" s="76">
        <f t="shared" si="6"/>
        <v>0</v>
      </c>
      <c r="AM9" s="76">
        <f t="shared" si="6"/>
        <v>0</v>
      </c>
      <c r="AN9" s="76">
        <f t="shared" si="6"/>
        <v>0</v>
      </c>
      <c r="AO9" s="76">
        <f t="shared" si="6"/>
        <v>0</v>
      </c>
      <c r="AP9" s="76">
        <f t="shared" si="6"/>
        <v>0</v>
      </c>
      <c r="AQ9" s="76">
        <f t="shared" si="6"/>
        <v>0</v>
      </c>
      <c r="AR9" s="76">
        <f t="shared" si="6"/>
        <v>0</v>
      </c>
      <c r="AS9" s="76">
        <f t="shared" si="6"/>
        <v>0</v>
      </c>
      <c r="AT9" s="76">
        <f t="shared" si="6"/>
        <v>0</v>
      </c>
      <c r="AU9" s="76">
        <f t="shared" si="6"/>
        <v>0</v>
      </c>
      <c r="AV9" s="76">
        <f t="shared" si="6"/>
        <v>0</v>
      </c>
      <c r="AW9" s="76">
        <f t="shared" si="6"/>
        <v>0</v>
      </c>
      <c r="AX9" s="76">
        <f t="shared" si="6"/>
        <v>0</v>
      </c>
      <c r="AY9" s="76">
        <f t="shared" si="6"/>
        <v>0</v>
      </c>
      <c r="AZ9" s="76">
        <f t="shared" si="6"/>
        <v>0</v>
      </c>
      <c r="BA9" s="77">
        <f t="shared" si="14"/>
        <v>1</v>
      </c>
      <c r="BB9" s="77">
        <f t="shared" si="7"/>
        <v>2</v>
      </c>
      <c r="BC9" s="77">
        <f t="shared" si="7"/>
        <v>4</v>
      </c>
      <c r="BD9" s="77">
        <f t="shared" si="7"/>
        <v>5</v>
      </c>
      <c r="BE9" s="77">
        <f t="shared" si="7"/>
        <v>7</v>
      </c>
      <c r="BF9" s="77">
        <f t="shared" si="7"/>
        <v>8</v>
      </c>
      <c r="BG9" s="77">
        <f t="shared" si="7"/>
        <v>10</v>
      </c>
      <c r="BH9" s="77">
        <f t="shared" si="7"/>
        <v>13</v>
      </c>
      <c r="BI9" s="77">
        <f t="shared" si="7"/>
        <v>15</v>
      </c>
      <c r="BJ9" s="77">
        <f t="shared" si="7"/>
        <v>17</v>
      </c>
      <c r="BK9" s="77">
        <f t="shared" si="7"/>
        <v>20</v>
      </c>
      <c r="BL9" s="77">
        <f t="shared" si="7"/>
        <v>23</v>
      </c>
      <c r="BM9" s="77">
        <f t="shared" si="7"/>
        <v>26</v>
      </c>
      <c r="BN9" s="77">
        <f t="shared" si="7"/>
        <v>29</v>
      </c>
      <c r="BO9" s="77">
        <f t="shared" si="7"/>
        <v>32</v>
      </c>
      <c r="BP9" s="77">
        <f t="shared" si="7"/>
        <v>36</v>
      </c>
      <c r="BQ9" s="77">
        <f t="shared" si="7"/>
        <v>39</v>
      </c>
      <c r="BR9" s="77">
        <f t="shared" si="7"/>
        <v>43</v>
      </c>
      <c r="BS9" s="77">
        <f t="shared" si="7"/>
        <v>47</v>
      </c>
      <c r="BT9" s="77">
        <f t="shared" si="7"/>
        <v>51</v>
      </c>
      <c r="BU9" s="77">
        <f t="shared" si="7"/>
        <v>55</v>
      </c>
      <c r="BV9" s="77">
        <f t="shared" si="7"/>
        <v>60</v>
      </c>
      <c r="BW9" s="77">
        <f t="shared" si="7"/>
        <v>64</v>
      </c>
      <c r="BX9" s="77">
        <f t="shared" si="7"/>
        <v>69</v>
      </c>
      <c r="BY9" s="77">
        <f t="shared" si="7"/>
        <v>74</v>
      </c>
      <c r="BZ9" s="77">
        <f t="shared" si="7"/>
        <v>79</v>
      </c>
      <c r="CA9" s="77">
        <f t="shared" si="7"/>
        <v>84</v>
      </c>
      <c r="CB9" s="77">
        <f t="shared" si="7"/>
        <v>89</v>
      </c>
      <c r="CC9" s="77">
        <f t="shared" si="7"/>
        <v>94</v>
      </c>
      <c r="CD9" s="77">
        <f t="shared" si="7"/>
        <v>100</v>
      </c>
      <c r="CE9" s="78">
        <f t="shared" si="15"/>
        <v>0</v>
      </c>
      <c r="CF9" s="78">
        <f t="shared" si="8"/>
        <v>0</v>
      </c>
      <c r="CG9" s="78">
        <f t="shared" si="8"/>
        <v>0</v>
      </c>
      <c r="CH9" s="78">
        <f t="shared" si="8"/>
        <v>0</v>
      </c>
      <c r="CI9" s="78">
        <f t="shared" si="8"/>
        <v>0</v>
      </c>
      <c r="CJ9" s="78">
        <f t="shared" si="8"/>
        <v>0</v>
      </c>
      <c r="CK9" s="78">
        <f t="shared" si="8"/>
        <v>0</v>
      </c>
      <c r="CL9" s="78">
        <f t="shared" si="8"/>
        <v>0</v>
      </c>
      <c r="CM9" s="78">
        <f t="shared" si="8"/>
        <v>0</v>
      </c>
      <c r="CN9" s="78">
        <f t="shared" si="8"/>
        <v>0</v>
      </c>
      <c r="CO9" s="78">
        <f t="shared" si="8"/>
        <v>0</v>
      </c>
      <c r="CP9" s="78">
        <f t="shared" si="8"/>
        <v>0</v>
      </c>
      <c r="CQ9" s="78">
        <f t="shared" si="8"/>
        <v>0</v>
      </c>
      <c r="CR9" s="78">
        <f t="shared" si="8"/>
        <v>0</v>
      </c>
      <c r="CS9" s="78">
        <f t="shared" si="8"/>
        <v>0</v>
      </c>
      <c r="CT9" s="78">
        <f t="shared" si="8"/>
        <v>0</v>
      </c>
      <c r="CU9" s="78">
        <f t="shared" si="8"/>
        <v>0</v>
      </c>
      <c r="CV9" s="78">
        <f t="shared" si="8"/>
        <v>0</v>
      </c>
      <c r="CW9" s="78">
        <f t="shared" si="8"/>
        <v>0</v>
      </c>
      <c r="CX9" s="78">
        <f t="shared" si="8"/>
        <v>0</v>
      </c>
      <c r="CY9" s="78">
        <f t="shared" si="8"/>
        <v>0</v>
      </c>
      <c r="CZ9" s="78">
        <f t="shared" si="8"/>
        <v>0</v>
      </c>
      <c r="DA9" s="78">
        <f t="shared" si="8"/>
        <v>0</v>
      </c>
      <c r="DB9" s="78">
        <f t="shared" si="8"/>
        <v>0</v>
      </c>
      <c r="DC9" s="78">
        <f t="shared" si="8"/>
        <v>0</v>
      </c>
      <c r="DD9" s="78">
        <f t="shared" si="8"/>
        <v>0</v>
      </c>
      <c r="DE9" s="78">
        <f t="shared" si="8"/>
        <v>0</v>
      </c>
      <c r="DF9" s="78">
        <f t="shared" si="8"/>
        <v>0</v>
      </c>
      <c r="DG9" s="78">
        <f t="shared" si="8"/>
        <v>0</v>
      </c>
      <c r="DH9" s="78">
        <f t="shared" si="8"/>
        <v>0</v>
      </c>
      <c r="DI9" s="79">
        <f t="shared" si="16"/>
        <v>3</v>
      </c>
      <c r="DJ9" s="79">
        <f t="shared" si="9"/>
        <v>7</v>
      </c>
      <c r="DK9" s="79">
        <f t="shared" si="9"/>
        <v>11</v>
      </c>
      <c r="DL9" s="79">
        <f t="shared" si="9"/>
        <v>15</v>
      </c>
      <c r="DM9" s="79">
        <f t="shared" si="9"/>
        <v>20</v>
      </c>
      <c r="DN9" s="79">
        <f t="shared" si="9"/>
        <v>25</v>
      </c>
      <c r="DO9" s="79">
        <f t="shared" si="9"/>
        <v>31</v>
      </c>
      <c r="DP9" s="79">
        <f t="shared" si="9"/>
        <v>38</v>
      </c>
      <c r="DQ9" s="79">
        <f t="shared" si="9"/>
        <v>45</v>
      </c>
      <c r="DR9" s="79">
        <f t="shared" si="9"/>
        <v>52</v>
      </c>
      <c r="DS9" s="79">
        <f t="shared" si="9"/>
        <v>60</v>
      </c>
      <c r="DT9" s="79">
        <f t="shared" si="9"/>
        <v>69</v>
      </c>
      <c r="DU9" s="79">
        <f t="shared" si="9"/>
        <v>78</v>
      </c>
      <c r="DV9" s="79">
        <f t="shared" si="9"/>
        <v>87</v>
      </c>
      <c r="DW9" s="79">
        <f t="shared" si="9"/>
        <v>97</v>
      </c>
      <c r="DX9" s="79">
        <f t="shared" si="9"/>
        <v>107</v>
      </c>
      <c r="DY9" s="79">
        <f t="shared" si="9"/>
        <v>118</v>
      </c>
      <c r="DZ9" s="79">
        <f t="shared" si="9"/>
        <v>130</v>
      </c>
      <c r="EA9" s="79">
        <f t="shared" si="9"/>
        <v>141</v>
      </c>
      <c r="EB9" s="79">
        <f t="shared" si="9"/>
        <v>154</v>
      </c>
      <c r="EC9" s="79">
        <f t="shared" si="9"/>
        <v>166</v>
      </c>
      <c r="ED9" s="79">
        <f t="shared" si="9"/>
        <v>179</v>
      </c>
      <c r="EE9" s="79">
        <f t="shared" si="9"/>
        <v>193</v>
      </c>
      <c r="EF9" s="79">
        <f t="shared" si="9"/>
        <v>207</v>
      </c>
      <c r="EG9" s="79">
        <f t="shared" si="9"/>
        <v>221</v>
      </c>
      <c r="EH9" s="79">
        <f t="shared" si="9"/>
        <v>236</v>
      </c>
      <c r="EI9" s="79">
        <f t="shared" si="9"/>
        <v>252</v>
      </c>
      <c r="EJ9" s="79">
        <f t="shared" si="9"/>
        <v>267</v>
      </c>
      <c r="EK9" s="79">
        <f t="shared" si="9"/>
        <v>283</v>
      </c>
      <c r="EL9" s="79">
        <f t="shared" si="9"/>
        <v>300</v>
      </c>
      <c r="EM9" s="80">
        <f t="shared" si="17"/>
        <v>0</v>
      </c>
      <c r="EN9" s="80">
        <f t="shared" si="10"/>
        <v>0</v>
      </c>
      <c r="EO9" s="80">
        <f t="shared" si="10"/>
        <v>0</v>
      </c>
      <c r="EP9" s="80">
        <f t="shared" si="10"/>
        <v>0</v>
      </c>
      <c r="EQ9" s="80">
        <f t="shared" si="10"/>
        <v>0</v>
      </c>
      <c r="ER9" s="80">
        <f t="shared" si="10"/>
        <v>0</v>
      </c>
      <c r="ES9" s="80">
        <f t="shared" si="10"/>
        <v>0</v>
      </c>
      <c r="ET9" s="80">
        <f t="shared" si="10"/>
        <v>0</v>
      </c>
      <c r="EU9" s="80">
        <f t="shared" si="10"/>
        <v>0</v>
      </c>
      <c r="EV9" s="80">
        <f t="shared" si="10"/>
        <v>0</v>
      </c>
      <c r="EW9" s="80">
        <f t="shared" si="10"/>
        <v>0</v>
      </c>
      <c r="EX9" s="80">
        <f t="shared" si="10"/>
        <v>0</v>
      </c>
      <c r="EY9" s="80">
        <f t="shared" si="10"/>
        <v>0</v>
      </c>
      <c r="EZ9" s="80">
        <f t="shared" si="10"/>
        <v>0</v>
      </c>
      <c r="FA9" s="80">
        <f t="shared" si="10"/>
        <v>0</v>
      </c>
      <c r="FB9" s="80">
        <f t="shared" si="10"/>
        <v>0</v>
      </c>
      <c r="FC9" s="80">
        <f t="shared" si="10"/>
        <v>0</v>
      </c>
      <c r="FD9" s="80">
        <f t="shared" si="10"/>
        <v>0</v>
      </c>
      <c r="FE9" s="80">
        <f t="shared" si="10"/>
        <v>0</v>
      </c>
      <c r="FF9" s="80">
        <f t="shared" si="10"/>
        <v>0</v>
      </c>
      <c r="FG9" s="80">
        <f t="shared" si="10"/>
        <v>0</v>
      </c>
      <c r="FH9" s="80">
        <f t="shared" si="10"/>
        <v>0</v>
      </c>
      <c r="FI9" s="80">
        <f t="shared" si="10"/>
        <v>0</v>
      </c>
      <c r="FJ9" s="80">
        <f t="shared" si="10"/>
        <v>0</v>
      </c>
      <c r="FK9" s="80">
        <f t="shared" si="10"/>
        <v>0</v>
      </c>
      <c r="FL9" s="80">
        <f t="shared" si="10"/>
        <v>0</v>
      </c>
      <c r="FM9" s="80">
        <f t="shared" si="10"/>
        <v>0</v>
      </c>
      <c r="FN9" s="80">
        <f t="shared" si="10"/>
        <v>0</v>
      </c>
      <c r="FO9" s="80">
        <f t="shared" si="10"/>
        <v>0</v>
      </c>
      <c r="FP9" s="80">
        <f t="shared" si="10"/>
        <v>0</v>
      </c>
      <c r="FS9" s="82">
        <v>10</v>
      </c>
      <c r="FT9" s="82" t="s">
        <v>493</v>
      </c>
      <c r="FU9" s="82" t="s">
        <v>257</v>
      </c>
      <c r="FV9" s="82" t="str">
        <f t="shared" si="11"/>
        <v>10绿色戒指</v>
      </c>
      <c r="FW9" s="82">
        <f>IFERROR((ROUND((VLOOKUP($A9,装备总属性!$A:$G,GI$11,FALSE)*VLOOKUP($C9,$P$13:$W$20,GI$11,FALSE)*VLOOKUP($B9,$P$3:$R$7,3,FALSE)*$M$2),0)),0)</f>
        <v>0</v>
      </c>
      <c r="FX9" s="82">
        <f>IFERROR((ROUND((VLOOKUP($A9,装备总属性!$A:$G,GJ$11,FALSE)*VLOOKUP($C9,$P$13:$W$20,GJ$11,FALSE)*VLOOKUP($B9,$P$3:$R$7,3,FALSE)*$M$2),0)),0)</f>
        <v>0</v>
      </c>
      <c r="FY9" s="82">
        <f>IFERROR((ROUND((VLOOKUP($A9,装备总属性!$A:$G,GK$11,FALSE)*VLOOKUP($C9,$P$13:$W$20,GK$11,FALSE)*VLOOKUP($B9,$P$3:$R$7,3,FALSE)*$M$2),0)),0)</f>
        <v>0</v>
      </c>
      <c r="FZ9" s="82">
        <f>IFERROR((ROUND((VLOOKUP($A9,装备总属性!$A:$G,GL$11,FALSE)*VLOOKUP($C9,$P$13:$W$20,GL$11,FALSE)*VLOOKUP($B9,$P$3:$R$7,3,FALSE)*$M$2),0)),0)</f>
        <v>0</v>
      </c>
      <c r="GA9" s="82">
        <f>IFERROR((ROUND((VLOOKUP($A9,装备总属性!$A:$G,GM$11,FALSE)*VLOOKUP($C9,$P$13:$W$20,GM$11,FALSE)*VLOOKUP($B9,$P$3:$R$7,3,FALSE)*$M$2),0)),0)</f>
        <v>0</v>
      </c>
      <c r="GB9" s="82">
        <f>IFERROR((ROUND((VLOOKUP($A9,装备总属性!$A:$G,GN$11,FALSE)*VLOOKUP($C9,$P$13:$W$20,GN$11,FALSE)*VLOOKUP($B9,$P$3:$R$7,3,FALSE)*$M$2),0)),0)</f>
        <v>0</v>
      </c>
    </row>
    <row r="10" spans="1:184">
      <c r="A10">
        <v>9</v>
      </c>
      <c r="B10">
        <f t="shared" si="0"/>
        <v>8445</v>
      </c>
      <c r="C10">
        <f t="shared" si="1"/>
        <v>563</v>
      </c>
      <c r="D10" s="1">
        <v>1125</v>
      </c>
      <c r="I10">
        <v>9</v>
      </c>
      <c r="J10">
        <f t="shared" si="2"/>
        <v>6756</v>
      </c>
      <c r="K10">
        <f t="shared" si="2"/>
        <v>450</v>
      </c>
      <c r="L10">
        <f t="shared" si="2"/>
        <v>900</v>
      </c>
      <c r="N10" s="13" t="s">
        <v>250</v>
      </c>
      <c r="O10" s="14" t="s">
        <v>258</v>
      </c>
      <c r="P10" s="14" t="s">
        <v>259</v>
      </c>
      <c r="Q10" s="14" t="s">
        <v>260</v>
      </c>
      <c r="R10" s="14" t="s">
        <v>261</v>
      </c>
      <c r="S10" s="14" t="s">
        <v>263</v>
      </c>
      <c r="T10">
        <v>10</v>
      </c>
      <c r="U10" s="73" t="s">
        <v>257</v>
      </c>
      <c r="V10" s="73" t="str">
        <f t="shared" si="12"/>
        <v>10戒指</v>
      </c>
      <c r="W10" s="76">
        <f t="shared" si="13"/>
        <v>0</v>
      </c>
      <c r="X10" s="76">
        <f t="shared" si="6"/>
        <v>0</v>
      </c>
      <c r="Y10" s="76">
        <f t="shared" si="6"/>
        <v>0</v>
      </c>
      <c r="Z10" s="76">
        <f t="shared" si="6"/>
        <v>0</v>
      </c>
      <c r="AA10" s="76">
        <f t="shared" si="6"/>
        <v>0</v>
      </c>
      <c r="AB10" s="76">
        <f t="shared" si="6"/>
        <v>0</v>
      </c>
      <c r="AC10" s="76">
        <f t="shared" si="6"/>
        <v>0</v>
      </c>
      <c r="AD10" s="76">
        <f t="shared" si="6"/>
        <v>0</v>
      </c>
      <c r="AE10" s="76">
        <f t="shared" si="6"/>
        <v>0</v>
      </c>
      <c r="AF10" s="76">
        <f t="shared" si="6"/>
        <v>0</v>
      </c>
      <c r="AG10" s="76">
        <f t="shared" si="6"/>
        <v>0</v>
      </c>
      <c r="AH10" s="76">
        <f t="shared" si="6"/>
        <v>0</v>
      </c>
      <c r="AI10" s="76">
        <f t="shared" si="6"/>
        <v>0</v>
      </c>
      <c r="AJ10" s="76">
        <f t="shared" si="6"/>
        <v>0</v>
      </c>
      <c r="AK10" s="76">
        <f t="shared" si="6"/>
        <v>0</v>
      </c>
      <c r="AL10" s="76">
        <f t="shared" si="6"/>
        <v>0</v>
      </c>
      <c r="AM10" s="76">
        <f t="shared" si="6"/>
        <v>0</v>
      </c>
      <c r="AN10" s="76">
        <f t="shared" si="6"/>
        <v>0</v>
      </c>
      <c r="AO10" s="76">
        <f t="shared" si="6"/>
        <v>0</v>
      </c>
      <c r="AP10" s="76">
        <f t="shared" si="6"/>
        <v>0</v>
      </c>
      <c r="AQ10" s="76">
        <f t="shared" si="6"/>
        <v>0</v>
      </c>
      <c r="AR10" s="76">
        <f t="shared" si="6"/>
        <v>0</v>
      </c>
      <c r="AS10" s="76">
        <f t="shared" si="6"/>
        <v>0</v>
      </c>
      <c r="AT10" s="76">
        <f t="shared" si="6"/>
        <v>0</v>
      </c>
      <c r="AU10" s="76">
        <f t="shared" si="6"/>
        <v>0</v>
      </c>
      <c r="AV10" s="76">
        <f t="shared" si="6"/>
        <v>0</v>
      </c>
      <c r="AW10" s="76">
        <f t="shared" si="6"/>
        <v>0</v>
      </c>
      <c r="AX10" s="76">
        <f t="shared" si="6"/>
        <v>0</v>
      </c>
      <c r="AY10" s="76">
        <f t="shared" si="6"/>
        <v>0</v>
      </c>
      <c r="AZ10" s="76">
        <f t="shared" si="6"/>
        <v>0</v>
      </c>
      <c r="BA10" s="77">
        <f t="shared" si="14"/>
        <v>0</v>
      </c>
      <c r="BB10" s="77">
        <f t="shared" si="7"/>
        <v>0</v>
      </c>
      <c r="BC10" s="77">
        <f t="shared" si="7"/>
        <v>0</v>
      </c>
      <c r="BD10" s="77">
        <f t="shared" si="7"/>
        <v>0</v>
      </c>
      <c r="BE10" s="77">
        <f t="shared" si="7"/>
        <v>0</v>
      </c>
      <c r="BF10" s="77">
        <f t="shared" si="7"/>
        <v>0</v>
      </c>
      <c r="BG10" s="77">
        <f t="shared" si="7"/>
        <v>0</v>
      </c>
      <c r="BH10" s="77">
        <f t="shared" si="7"/>
        <v>0</v>
      </c>
      <c r="BI10" s="77">
        <f t="shared" si="7"/>
        <v>0</v>
      </c>
      <c r="BJ10" s="77">
        <f t="shared" si="7"/>
        <v>0</v>
      </c>
      <c r="BK10" s="77">
        <f t="shared" si="7"/>
        <v>0</v>
      </c>
      <c r="BL10" s="77">
        <f t="shared" si="7"/>
        <v>0</v>
      </c>
      <c r="BM10" s="77">
        <f t="shared" si="7"/>
        <v>0</v>
      </c>
      <c r="BN10" s="77">
        <f t="shared" si="7"/>
        <v>0</v>
      </c>
      <c r="BO10" s="77">
        <f t="shared" si="7"/>
        <v>0</v>
      </c>
      <c r="BP10" s="77">
        <f t="shared" si="7"/>
        <v>0</v>
      </c>
      <c r="BQ10" s="77">
        <f t="shared" si="7"/>
        <v>0</v>
      </c>
      <c r="BR10" s="77">
        <f t="shared" si="7"/>
        <v>0</v>
      </c>
      <c r="BS10" s="77">
        <f t="shared" si="7"/>
        <v>0</v>
      </c>
      <c r="BT10" s="77">
        <f t="shared" si="7"/>
        <v>0</v>
      </c>
      <c r="BU10" s="77">
        <f t="shared" si="7"/>
        <v>0</v>
      </c>
      <c r="BV10" s="77">
        <f t="shared" si="7"/>
        <v>0</v>
      </c>
      <c r="BW10" s="77">
        <f t="shared" si="7"/>
        <v>0</v>
      </c>
      <c r="BX10" s="77">
        <f t="shared" si="7"/>
        <v>0</v>
      </c>
      <c r="BY10" s="77">
        <f t="shared" si="7"/>
        <v>0</v>
      </c>
      <c r="BZ10" s="77">
        <f t="shared" si="7"/>
        <v>0</v>
      </c>
      <c r="CA10" s="77">
        <f t="shared" si="7"/>
        <v>0</v>
      </c>
      <c r="CB10" s="77">
        <f t="shared" si="7"/>
        <v>0</v>
      </c>
      <c r="CC10" s="77">
        <f t="shared" si="7"/>
        <v>0</v>
      </c>
      <c r="CD10" s="77">
        <f t="shared" si="7"/>
        <v>0</v>
      </c>
      <c r="CE10" s="78">
        <f t="shared" si="15"/>
        <v>1</v>
      </c>
      <c r="CF10" s="78">
        <f t="shared" si="8"/>
        <v>2</v>
      </c>
      <c r="CG10" s="78">
        <f t="shared" si="8"/>
        <v>4</v>
      </c>
      <c r="CH10" s="78">
        <f t="shared" si="8"/>
        <v>5</v>
      </c>
      <c r="CI10" s="78">
        <f t="shared" si="8"/>
        <v>7</v>
      </c>
      <c r="CJ10" s="78">
        <f t="shared" si="8"/>
        <v>8</v>
      </c>
      <c r="CK10" s="78">
        <f t="shared" si="8"/>
        <v>10</v>
      </c>
      <c r="CL10" s="78">
        <f t="shared" si="8"/>
        <v>13</v>
      </c>
      <c r="CM10" s="78">
        <f t="shared" si="8"/>
        <v>15</v>
      </c>
      <c r="CN10" s="78">
        <f t="shared" si="8"/>
        <v>17</v>
      </c>
      <c r="CO10" s="78">
        <f t="shared" si="8"/>
        <v>20</v>
      </c>
      <c r="CP10" s="78">
        <f t="shared" si="8"/>
        <v>23</v>
      </c>
      <c r="CQ10" s="78">
        <f t="shared" si="8"/>
        <v>26</v>
      </c>
      <c r="CR10" s="78">
        <f t="shared" si="8"/>
        <v>29</v>
      </c>
      <c r="CS10" s="78">
        <f t="shared" si="8"/>
        <v>32</v>
      </c>
      <c r="CT10" s="78">
        <f t="shared" si="8"/>
        <v>36</v>
      </c>
      <c r="CU10" s="78">
        <f t="shared" si="8"/>
        <v>39</v>
      </c>
      <c r="CV10" s="78">
        <f t="shared" si="8"/>
        <v>43</v>
      </c>
      <c r="CW10" s="78">
        <f t="shared" si="8"/>
        <v>47</v>
      </c>
      <c r="CX10" s="78">
        <f t="shared" si="8"/>
        <v>51</v>
      </c>
      <c r="CY10" s="78">
        <f t="shared" si="8"/>
        <v>55</v>
      </c>
      <c r="CZ10" s="78">
        <f t="shared" si="8"/>
        <v>60</v>
      </c>
      <c r="DA10" s="78">
        <f t="shared" si="8"/>
        <v>64</v>
      </c>
      <c r="DB10" s="78">
        <f t="shared" si="8"/>
        <v>69</v>
      </c>
      <c r="DC10" s="78">
        <f t="shared" si="8"/>
        <v>74</v>
      </c>
      <c r="DD10" s="78">
        <f t="shared" si="8"/>
        <v>79</v>
      </c>
      <c r="DE10" s="78">
        <f t="shared" si="8"/>
        <v>84</v>
      </c>
      <c r="DF10" s="78">
        <f t="shared" si="8"/>
        <v>89</v>
      </c>
      <c r="DG10" s="78">
        <f t="shared" si="8"/>
        <v>94</v>
      </c>
      <c r="DH10" s="78">
        <f t="shared" si="8"/>
        <v>100</v>
      </c>
      <c r="DI10" s="79">
        <f t="shared" si="16"/>
        <v>0</v>
      </c>
      <c r="DJ10" s="79">
        <f t="shared" si="9"/>
        <v>0</v>
      </c>
      <c r="DK10" s="79">
        <f t="shared" si="9"/>
        <v>0</v>
      </c>
      <c r="DL10" s="79">
        <f t="shared" si="9"/>
        <v>0</v>
      </c>
      <c r="DM10" s="79">
        <f t="shared" si="9"/>
        <v>0</v>
      </c>
      <c r="DN10" s="79">
        <f t="shared" si="9"/>
        <v>0</v>
      </c>
      <c r="DO10" s="79">
        <f t="shared" si="9"/>
        <v>0</v>
      </c>
      <c r="DP10" s="79">
        <f t="shared" si="9"/>
        <v>0</v>
      </c>
      <c r="DQ10" s="79">
        <f t="shared" si="9"/>
        <v>0</v>
      </c>
      <c r="DR10" s="79">
        <f t="shared" si="9"/>
        <v>0</v>
      </c>
      <c r="DS10" s="79">
        <f t="shared" si="9"/>
        <v>0</v>
      </c>
      <c r="DT10" s="79">
        <f t="shared" si="9"/>
        <v>0</v>
      </c>
      <c r="DU10" s="79">
        <f t="shared" si="9"/>
        <v>0</v>
      </c>
      <c r="DV10" s="79">
        <f t="shared" si="9"/>
        <v>0</v>
      </c>
      <c r="DW10" s="79">
        <f t="shared" si="9"/>
        <v>0</v>
      </c>
      <c r="DX10" s="79">
        <f t="shared" si="9"/>
        <v>0</v>
      </c>
      <c r="DY10" s="79">
        <f t="shared" si="9"/>
        <v>0</v>
      </c>
      <c r="DZ10" s="79">
        <f t="shared" si="9"/>
        <v>0</v>
      </c>
      <c r="EA10" s="79">
        <f t="shared" si="9"/>
        <v>0</v>
      </c>
      <c r="EB10" s="79">
        <f t="shared" si="9"/>
        <v>0</v>
      </c>
      <c r="EC10" s="79">
        <f t="shared" si="9"/>
        <v>0</v>
      </c>
      <c r="ED10" s="79">
        <f t="shared" si="9"/>
        <v>0</v>
      </c>
      <c r="EE10" s="79">
        <f t="shared" si="9"/>
        <v>0</v>
      </c>
      <c r="EF10" s="79">
        <f t="shared" si="9"/>
        <v>0</v>
      </c>
      <c r="EG10" s="79">
        <f t="shared" si="9"/>
        <v>0</v>
      </c>
      <c r="EH10" s="79">
        <f t="shared" si="9"/>
        <v>0</v>
      </c>
      <c r="EI10" s="79">
        <f t="shared" si="9"/>
        <v>0</v>
      </c>
      <c r="EJ10" s="79">
        <f t="shared" si="9"/>
        <v>0</v>
      </c>
      <c r="EK10" s="79">
        <f t="shared" si="9"/>
        <v>0</v>
      </c>
      <c r="EL10" s="79">
        <f t="shared" si="9"/>
        <v>0</v>
      </c>
      <c r="EM10" s="80">
        <f t="shared" si="17"/>
        <v>3</v>
      </c>
      <c r="EN10" s="80">
        <f t="shared" si="10"/>
        <v>7</v>
      </c>
      <c r="EO10" s="80">
        <f t="shared" si="10"/>
        <v>11</v>
      </c>
      <c r="EP10" s="80">
        <f t="shared" si="10"/>
        <v>15</v>
      </c>
      <c r="EQ10" s="80">
        <f t="shared" si="10"/>
        <v>20</v>
      </c>
      <c r="ER10" s="80">
        <f t="shared" si="10"/>
        <v>25</v>
      </c>
      <c r="ES10" s="80">
        <f t="shared" si="10"/>
        <v>31</v>
      </c>
      <c r="ET10" s="80">
        <f t="shared" si="10"/>
        <v>38</v>
      </c>
      <c r="EU10" s="80">
        <f t="shared" si="10"/>
        <v>45</v>
      </c>
      <c r="EV10" s="80">
        <f t="shared" si="10"/>
        <v>52</v>
      </c>
      <c r="EW10" s="80">
        <f t="shared" si="10"/>
        <v>60</v>
      </c>
      <c r="EX10" s="80">
        <f t="shared" si="10"/>
        <v>69</v>
      </c>
      <c r="EY10" s="80">
        <f t="shared" si="10"/>
        <v>78</v>
      </c>
      <c r="EZ10" s="80">
        <f t="shared" si="10"/>
        <v>87</v>
      </c>
      <c r="FA10" s="80">
        <f t="shared" si="10"/>
        <v>97</v>
      </c>
      <c r="FB10" s="80">
        <f t="shared" si="10"/>
        <v>107</v>
      </c>
      <c r="FC10" s="80">
        <f t="shared" si="10"/>
        <v>118</v>
      </c>
      <c r="FD10" s="80">
        <f t="shared" si="10"/>
        <v>130</v>
      </c>
      <c r="FE10" s="80">
        <f t="shared" si="10"/>
        <v>141</v>
      </c>
      <c r="FF10" s="80">
        <f t="shared" si="10"/>
        <v>154</v>
      </c>
      <c r="FG10" s="80">
        <f t="shared" si="10"/>
        <v>166</v>
      </c>
      <c r="FH10" s="80">
        <f t="shared" si="10"/>
        <v>179</v>
      </c>
      <c r="FI10" s="80">
        <f t="shared" si="10"/>
        <v>193</v>
      </c>
      <c r="FJ10" s="80">
        <f t="shared" si="10"/>
        <v>207</v>
      </c>
      <c r="FK10" s="80">
        <f t="shared" si="10"/>
        <v>221</v>
      </c>
      <c r="FL10" s="80">
        <f t="shared" si="10"/>
        <v>236</v>
      </c>
      <c r="FM10" s="80">
        <f t="shared" si="10"/>
        <v>252</v>
      </c>
      <c r="FN10" s="80">
        <f t="shared" si="10"/>
        <v>267</v>
      </c>
      <c r="FO10" s="80">
        <f t="shared" si="10"/>
        <v>283</v>
      </c>
      <c r="FP10" s="80">
        <f t="shared" si="10"/>
        <v>300</v>
      </c>
      <c r="FS10" s="81">
        <v>10</v>
      </c>
      <c r="FT10" s="81" t="s">
        <v>494</v>
      </c>
      <c r="FU10" s="81" t="str">
        <f>FU2</f>
        <v>武器</v>
      </c>
      <c r="FV10" s="82" t="str">
        <f t="shared" si="11"/>
        <v>10蓝色武器</v>
      </c>
      <c r="FW10" s="81">
        <f>IFERROR((ROUND((VLOOKUP($A10,装备总属性!$A:$G,GI$11,FALSE)*VLOOKUP($C10,$P$13:$W$20,GI$11,FALSE)*VLOOKUP($B10,$P$3:$R$7,3,FALSE)*$M$2),0)),0)</f>
        <v>0</v>
      </c>
      <c r="FX10" s="81">
        <f>IFERROR((ROUND((VLOOKUP($A10,装备总属性!$A:$G,GJ$11,FALSE)*VLOOKUP($C10,$P$13:$W$20,GJ$11,FALSE)*VLOOKUP($B10,$P$3:$R$7,3,FALSE)*$M$2),0)),0)</f>
        <v>0</v>
      </c>
      <c r="FY10" s="81">
        <f>IFERROR((ROUND((VLOOKUP($A10,装备总属性!$A:$G,GK$11,FALSE)*VLOOKUP($C10,$P$13:$W$20,GK$11,FALSE)*VLOOKUP($B10,$P$3:$R$7,3,FALSE)*$M$2),0)),0)</f>
        <v>0</v>
      </c>
      <c r="FZ10" s="81">
        <f>IFERROR((ROUND((VLOOKUP($A10,装备总属性!$A:$G,GL$11,FALSE)*VLOOKUP($C10,$P$13:$W$20,GL$11,FALSE)*VLOOKUP($B10,$P$3:$R$7,3,FALSE)*$M$2),0)),0)</f>
        <v>0</v>
      </c>
      <c r="GA10" s="81">
        <f>IFERROR((ROUND((VLOOKUP($A10,装备总属性!$A:$G,GM$11,FALSE)*VLOOKUP($C10,$P$13:$W$20,GM$11,FALSE)*VLOOKUP($B10,$P$3:$R$7,3,FALSE)*$M$2),0)),0)</f>
        <v>0</v>
      </c>
      <c r="GB10" s="81">
        <f>IFERROR((ROUND((VLOOKUP($A10,装备总属性!$A:$G,GN$11,FALSE)*VLOOKUP($C10,$P$13:$W$20,GN$11,FALSE)*VLOOKUP($B10,$P$3:$R$7,3,FALSE)*$M$2),0)),0)</f>
        <v>0</v>
      </c>
    </row>
    <row r="11" spans="1:184">
      <c r="A11">
        <v>10</v>
      </c>
      <c r="B11">
        <f t="shared" si="0"/>
        <v>9375</v>
      </c>
      <c r="C11">
        <f t="shared" si="1"/>
        <v>625</v>
      </c>
      <c r="D11" s="1">
        <v>1250</v>
      </c>
      <c r="I11">
        <v>10</v>
      </c>
      <c r="J11">
        <f t="shared" si="2"/>
        <v>7500</v>
      </c>
      <c r="K11">
        <f t="shared" si="2"/>
        <v>500</v>
      </c>
      <c r="L11">
        <f t="shared" si="2"/>
        <v>1000</v>
      </c>
      <c r="N11" s="1" t="s">
        <v>251</v>
      </c>
      <c r="O11" s="1"/>
      <c r="P11" s="22">
        <v>0.6</v>
      </c>
      <c r="Q11" s="22">
        <v>0.6</v>
      </c>
      <c r="R11" s="1"/>
      <c r="S11" s="1"/>
      <c r="T11">
        <f>T3+10</f>
        <v>20</v>
      </c>
      <c r="U11" s="73" t="s">
        <v>251</v>
      </c>
      <c r="V11" s="73" t="str">
        <f t="shared" si="12"/>
        <v>20武器</v>
      </c>
      <c r="W11" s="76">
        <f t="shared" si="13"/>
        <v>0</v>
      </c>
      <c r="X11" s="76">
        <f t="shared" si="6"/>
        <v>0</v>
      </c>
      <c r="Y11" s="76">
        <f t="shared" si="6"/>
        <v>0</v>
      </c>
      <c r="Z11" s="76">
        <f t="shared" si="6"/>
        <v>0</v>
      </c>
      <c r="AA11" s="76">
        <f t="shared" si="6"/>
        <v>0</v>
      </c>
      <c r="AB11" s="76">
        <f t="shared" si="6"/>
        <v>0</v>
      </c>
      <c r="AC11" s="76">
        <f t="shared" si="6"/>
        <v>0</v>
      </c>
      <c r="AD11" s="76">
        <f t="shared" si="6"/>
        <v>0</v>
      </c>
      <c r="AE11" s="76">
        <f t="shared" si="6"/>
        <v>0</v>
      </c>
      <c r="AF11" s="76">
        <f t="shared" si="6"/>
        <v>0</v>
      </c>
      <c r="AG11" s="76">
        <f t="shared" si="6"/>
        <v>0</v>
      </c>
      <c r="AH11" s="76">
        <f t="shared" si="6"/>
        <v>0</v>
      </c>
      <c r="AI11" s="76">
        <f t="shared" si="6"/>
        <v>0</v>
      </c>
      <c r="AJ11" s="76">
        <f t="shared" si="6"/>
        <v>0</v>
      </c>
      <c r="AK11" s="76">
        <f t="shared" si="6"/>
        <v>0</v>
      </c>
      <c r="AL11" s="76">
        <f t="shared" si="6"/>
        <v>0</v>
      </c>
      <c r="AM11" s="76">
        <f t="shared" si="6"/>
        <v>0</v>
      </c>
      <c r="AN11" s="76">
        <f t="shared" si="6"/>
        <v>0</v>
      </c>
      <c r="AO11" s="76">
        <f t="shared" si="6"/>
        <v>0</v>
      </c>
      <c r="AP11" s="76">
        <f t="shared" si="6"/>
        <v>0</v>
      </c>
      <c r="AQ11" s="76">
        <f t="shared" si="6"/>
        <v>0</v>
      </c>
      <c r="AR11" s="76">
        <f t="shared" si="6"/>
        <v>0</v>
      </c>
      <c r="AS11" s="76">
        <f t="shared" si="6"/>
        <v>0</v>
      </c>
      <c r="AT11" s="76">
        <f t="shared" si="6"/>
        <v>0</v>
      </c>
      <c r="AU11" s="76">
        <f t="shared" si="6"/>
        <v>0</v>
      </c>
      <c r="AV11" s="76">
        <f t="shared" si="6"/>
        <v>0</v>
      </c>
      <c r="AW11" s="76">
        <f t="shared" si="6"/>
        <v>0</v>
      </c>
      <c r="AX11" s="76">
        <f t="shared" si="6"/>
        <v>0</v>
      </c>
      <c r="AY11" s="76">
        <f t="shared" si="6"/>
        <v>0</v>
      </c>
      <c r="AZ11" s="76">
        <f t="shared" si="6"/>
        <v>0</v>
      </c>
      <c r="BA11" s="77">
        <f t="shared" si="14"/>
        <v>7</v>
      </c>
      <c r="BB11" s="77">
        <f t="shared" si="7"/>
        <v>14</v>
      </c>
      <c r="BC11" s="77">
        <f t="shared" si="7"/>
        <v>22</v>
      </c>
      <c r="BD11" s="77">
        <f t="shared" si="7"/>
        <v>30</v>
      </c>
      <c r="BE11" s="77">
        <f t="shared" si="7"/>
        <v>40</v>
      </c>
      <c r="BF11" s="77">
        <f t="shared" si="7"/>
        <v>50</v>
      </c>
      <c r="BG11" s="77">
        <f t="shared" si="7"/>
        <v>62</v>
      </c>
      <c r="BH11" s="77">
        <f t="shared" si="7"/>
        <v>75</v>
      </c>
      <c r="BI11" s="77">
        <f t="shared" si="7"/>
        <v>89</v>
      </c>
      <c r="BJ11" s="77">
        <f t="shared" si="7"/>
        <v>104</v>
      </c>
      <c r="BK11" s="77">
        <f t="shared" si="7"/>
        <v>120</v>
      </c>
      <c r="BL11" s="77">
        <f t="shared" si="7"/>
        <v>137</v>
      </c>
      <c r="BM11" s="77">
        <f t="shared" si="7"/>
        <v>155</v>
      </c>
      <c r="BN11" s="77">
        <f t="shared" si="7"/>
        <v>174</v>
      </c>
      <c r="BO11" s="77">
        <f t="shared" si="7"/>
        <v>194</v>
      </c>
      <c r="BP11" s="77">
        <f t="shared" si="7"/>
        <v>215</v>
      </c>
      <c r="BQ11" s="77">
        <f t="shared" si="7"/>
        <v>236</v>
      </c>
      <c r="BR11" s="77">
        <f t="shared" si="7"/>
        <v>259</v>
      </c>
      <c r="BS11" s="77">
        <f t="shared" si="7"/>
        <v>283</v>
      </c>
      <c r="BT11" s="77">
        <f t="shared" si="7"/>
        <v>307</v>
      </c>
      <c r="BU11" s="77">
        <f t="shared" si="7"/>
        <v>333</v>
      </c>
      <c r="BV11" s="77">
        <f t="shared" si="7"/>
        <v>359</v>
      </c>
      <c r="BW11" s="77">
        <f t="shared" si="7"/>
        <v>386</v>
      </c>
      <c r="BX11" s="77">
        <f t="shared" si="7"/>
        <v>414</v>
      </c>
      <c r="BY11" s="77">
        <f t="shared" si="7"/>
        <v>443</v>
      </c>
      <c r="BZ11" s="77">
        <f t="shared" si="7"/>
        <v>473</v>
      </c>
      <c r="CA11" s="77">
        <f t="shared" si="7"/>
        <v>503</v>
      </c>
      <c r="CB11" s="77">
        <f t="shared" si="7"/>
        <v>535</v>
      </c>
      <c r="CC11" s="77">
        <f t="shared" si="7"/>
        <v>567</v>
      </c>
      <c r="CD11" s="77">
        <f t="shared" si="7"/>
        <v>600</v>
      </c>
      <c r="CE11" s="78">
        <f t="shared" si="15"/>
        <v>7</v>
      </c>
      <c r="CF11" s="78">
        <f t="shared" si="8"/>
        <v>14</v>
      </c>
      <c r="CG11" s="78">
        <f t="shared" si="8"/>
        <v>22</v>
      </c>
      <c r="CH11" s="78">
        <f t="shared" si="8"/>
        <v>30</v>
      </c>
      <c r="CI11" s="78">
        <f t="shared" si="8"/>
        <v>40</v>
      </c>
      <c r="CJ11" s="78">
        <f t="shared" si="8"/>
        <v>50</v>
      </c>
      <c r="CK11" s="78">
        <f t="shared" si="8"/>
        <v>62</v>
      </c>
      <c r="CL11" s="78">
        <f t="shared" si="8"/>
        <v>75</v>
      </c>
      <c r="CM11" s="78">
        <f t="shared" si="8"/>
        <v>89</v>
      </c>
      <c r="CN11" s="78">
        <f t="shared" si="8"/>
        <v>104</v>
      </c>
      <c r="CO11" s="78">
        <f t="shared" si="8"/>
        <v>120</v>
      </c>
      <c r="CP11" s="78">
        <f t="shared" si="8"/>
        <v>137</v>
      </c>
      <c r="CQ11" s="78">
        <f t="shared" si="8"/>
        <v>155</v>
      </c>
      <c r="CR11" s="78">
        <f t="shared" si="8"/>
        <v>174</v>
      </c>
      <c r="CS11" s="78">
        <f t="shared" si="8"/>
        <v>194</v>
      </c>
      <c r="CT11" s="78">
        <f t="shared" si="8"/>
        <v>215</v>
      </c>
      <c r="CU11" s="78">
        <f t="shared" si="8"/>
        <v>236</v>
      </c>
      <c r="CV11" s="78">
        <f t="shared" si="8"/>
        <v>259</v>
      </c>
      <c r="CW11" s="78">
        <f t="shared" si="8"/>
        <v>283</v>
      </c>
      <c r="CX11" s="78">
        <f t="shared" si="8"/>
        <v>307</v>
      </c>
      <c r="CY11" s="78">
        <f t="shared" si="8"/>
        <v>333</v>
      </c>
      <c r="CZ11" s="78">
        <f t="shared" si="8"/>
        <v>359</v>
      </c>
      <c r="DA11" s="78">
        <f t="shared" si="8"/>
        <v>386</v>
      </c>
      <c r="DB11" s="78">
        <f t="shared" si="8"/>
        <v>414</v>
      </c>
      <c r="DC11" s="78">
        <f t="shared" si="8"/>
        <v>443</v>
      </c>
      <c r="DD11" s="78">
        <f t="shared" si="8"/>
        <v>473</v>
      </c>
      <c r="DE11" s="78">
        <f t="shared" si="8"/>
        <v>503</v>
      </c>
      <c r="DF11" s="78">
        <f t="shared" si="8"/>
        <v>535</v>
      </c>
      <c r="DG11" s="78">
        <f t="shared" si="8"/>
        <v>567</v>
      </c>
      <c r="DH11" s="78">
        <f t="shared" si="8"/>
        <v>600</v>
      </c>
      <c r="DI11" s="79">
        <f t="shared" si="16"/>
        <v>0</v>
      </c>
      <c r="DJ11" s="79">
        <f t="shared" si="9"/>
        <v>0</v>
      </c>
      <c r="DK11" s="79">
        <f t="shared" si="9"/>
        <v>0</v>
      </c>
      <c r="DL11" s="79">
        <f t="shared" si="9"/>
        <v>0</v>
      </c>
      <c r="DM11" s="79">
        <f t="shared" si="9"/>
        <v>0</v>
      </c>
      <c r="DN11" s="79">
        <f t="shared" si="9"/>
        <v>0</v>
      </c>
      <c r="DO11" s="79">
        <f t="shared" si="9"/>
        <v>0</v>
      </c>
      <c r="DP11" s="79">
        <f t="shared" si="9"/>
        <v>0</v>
      </c>
      <c r="DQ11" s="79">
        <f t="shared" si="9"/>
        <v>0</v>
      </c>
      <c r="DR11" s="79">
        <f t="shared" si="9"/>
        <v>0</v>
      </c>
      <c r="DS11" s="79">
        <f t="shared" si="9"/>
        <v>0</v>
      </c>
      <c r="DT11" s="79">
        <f t="shared" si="9"/>
        <v>0</v>
      </c>
      <c r="DU11" s="79">
        <f t="shared" si="9"/>
        <v>0</v>
      </c>
      <c r="DV11" s="79">
        <f t="shared" si="9"/>
        <v>0</v>
      </c>
      <c r="DW11" s="79">
        <f t="shared" si="9"/>
        <v>0</v>
      </c>
      <c r="DX11" s="79">
        <f t="shared" si="9"/>
        <v>0</v>
      </c>
      <c r="DY11" s="79">
        <f t="shared" si="9"/>
        <v>0</v>
      </c>
      <c r="DZ11" s="79">
        <f t="shared" si="9"/>
        <v>0</v>
      </c>
      <c r="EA11" s="79">
        <f t="shared" si="9"/>
        <v>0</v>
      </c>
      <c r="EB11" s="79">
        <f t="shared" si="9"/>
        <v>0</v>
      </c>
      <c r="EC11" s="79">
        <f t="shared" si="9"/>
        <v>0</v>
      </c>
      <c r="ED11" s="79">
        <f t="shared" si="9"/>
        <v>0</v>
      </c>
      <c r="EE11" s="79">
        <f t="shared" si="9"/>
        <v>0</v>
      </c>
      <c r="EF11" s="79">
        <f t="shared" si="9"/>
        <v>0</v>
      </c>
      <c r="EG11" s="79">
        <f t="shared" si="9"/>
        <v>0</v>
      </c>
      <c r="EH11" s="79">
        <f t="shared" si="9"/>
        <v>0</v>
      </c>
      <c r="EI11" s="79">
        <f t="shared" si="9"/>
        <v>0</v>
      </c>
      <c r="EJ11" s="79">
        <f t="shared" si="9"/>
        <v>0</v>
      </c>
      <c r="EK11" s="79">
        <f t="shared" si="9"/>
        <v>0</v>
      </c>
      <c r="EL11" s="79">
        <f t="shared" si="9"/>
        <v>0</v>
      </c>
      <c r="EM11" s="80">
        <f t="shared" si="17"/>
        <v>0</v>
      </c>
      <c r="EN11" s="80">
        <f t="shared" si="10"/>
        <v>0</v>
      </c>
      <c r="EO11" s="80">
        <f t="shared" si="10"/>
        <v>0</v>
      </c>
      <c r="EP11" s="80">
        <f t="shared" si="10"/>
        <v>0</v>
      </c>
      <c r="EQ11" s="80">
        <f t="shared" si="10"/>
        <v>0</v>
      </c>
      <c r="ER11" s="80">
        <f t="shared" si="10"/>
        <v>0</v>
      </c>
      <c r="ES11" s="80">
        <f t="shared" si="10"/>
        <v>0</v>
      </c>
      <c r="ET11" s="80">
        <f t="shared" si="10"/>
        <v>0</v>
      </c>
      <c r="EU11" s="80">
        <f t="shared" si="10"/>
        <v>0</v>
      </c>
      <c r="EV11" s="80">
        <f t="shared" si="10"/>
        <v>0</v>
      </c>
      <c r="EW11" s="80">
        <f t="shared" si="10"/>
        <v>0</v>
      </c>
      <c r="EX11" s="80">
        <f t="shared" si="10"/>
        <v>0</v>
      </c>
      <c r="EY11" s="80">
        <f t="shared" si="10"/>
        <v>0</v>
      </c>
      <c r="EZ11" s="80">
        <f t="shared" si="10"/>
        <v>0</v>
      </c>
      <c r="FA11" s="80">
        <f t="shared" si="10"/>
        <v>0</v>
      </c>
      <c r="FB11" s="80">
        <f t="shared" si="10"/>
        <v>0</v>
      </c>
      <c r="FC11" s="80">
        <f t="shared" si="10"/>
        <v>0</v>
      </c>
      <c r="FD11" s="80">
        <f t="shared" si="10"/>
        <v>0</v>
      </c>
      <c r="FE11" s="80">
        <f t="shared" si="10"/>
        <v>0</v>
      </c>
      <c r="FF11" s="80">
        <f t="shared" si="10"/>
        <v>0</v>
      </c>
      <c r="FG11" s="80">
        <f t="shared" si="10"/>
        <v>0</v>
      </c>
      <c r="FH11" s="80">
        <f t="shared" si="10"/>
        <v>0</v>
      </c>
      <c r="FI11" s="80">
        <f t="shared" si="10"/>
        <v>0</v>
      </c>
      <c r="FJ11" s="80">
        <f t="shared" si="10"/>
        <v>0</v>
      </c>
      <c r="FK11" s="80">
        <f t="shared" si="10"/>
        <v>0</v>
      </c>
      <c r="FL11" s="80">
        <f t="shared" si="10"/>
        <v>0</v>
      </c>
      <c r="FM11" s="80">
        <f t="shared" si="10"/>
        <v>0</v>
      </c>
      <c r="FN11" s="80">
        <f t="shared" si="10"/>
        <v>0</v>
      </c>
      <c r="FO11" s="80">
        <f t="shared" si="10"/>
        <v>0</v>
      </c>
      <c r="FP11" s="80">
        <f t="shared" si="10"/>
        <v>0</v>
      </c>
      <c r="FS11" s="81">
        <v>10</v>
      </c>
      <c r="FT11" s="81" t="str">
        <f>FT10</f>
        <v>蓝色</v>
      </c>
      <c r="FU11" s="81" t="str">
        <f t="shared" ref="FU11:FU41" si="18">FU3</f>
        <v>帽子</v>
      </c>
      <c r="FV11" s="82" t="str">
        <f t="shared" si="11"/>
        <v>10蓝色帽子</v>
      </c>
      <c r="FW11" s="81">
        <f>IFERROR((ROUND((VLOOKUP($A11,装备总属性!$A:$G,GI$11,FALSE)*VLOOKUP($C11,$P$13:$W$20,GI$11,FALSE)*VLOOKUP($B11,$P$3:$R$7,3,FALSE)*$M$2),0)),0)</f>
        <v>0</v>
      </c>
      <c r="FX11" s="81">
        <f>IFERROR((ROUND((VLOOKUP($A11,装备总属性!$A:$G,GJ$11,FALSE)*VLOOKUP($C11,$P$13:$W$20,GJ$11,FALSE)*VLOOKUP($B11,$P$3:$R$7,3,FALSE)*$M$2),0)),0)</f>
        <v>0</v>
      </c>
      <c r="FY11" s="81">
        <f>IFERROR((ROUND((VLOOKUP($A11,装备总属性!$A:$G,GK$11,FALSE)*VLOOKUP($C11,$P$13:$W$20,GK$11,FALSE)*VLOOKUP($B11,$P$3:$R$7,3,FALSE)*$M$2),0)),0)</f>
        <v>0</v>
      </c>
      <c r="FZ11" s="81">
        <f>IFERROR((ROUND((VLOOKUP($A11,装备总属性!$A:$G,GL$11,FALSE)*VLOOKUP($C11,$P$13:$W$20,GL$11,FALSE)*VLOOKUP($B11,$P$3:$R$7,3,FALSE)*$M$2),0)),0)</f>
        <v>0</v>
      </c>
      <c r="GA11" s="81">
        <f>IFERROR((ROUND((VLOOKUP($A11,装备总属性!$A:$G,GM$11,FALSE)*VLOOKUP($C11,$P$13:$W$20,GM$11,FALSE)*VLOOKUP($B11,$P$3:$R$7,3,FALSE)*$M$2),0)),0)</f>
        <v>0</v>
      </c>
      <c r="GB11" s="81">
        <f>IFERROR((ROUND((VLOOKUP($A11,装备总属性!$A:$G,GN$11,FALSE)*VLOOKUP($C11,$P$13:$W$20,GN$11,FALSE)*VLOOKUP($B11,$P$3:$R$7,3,FALSE)*$M$2),0)),0)</f>
        <v>0</v>
      </c>
    </row>
    <row r="12" spans="1:184">
      <c r="A12">
        <v>11</v>
      </c>
      <c r="B12">
        <f t="shared" si="0"/>
        <v>10320</v>
      </c>
      <c r="C12">
        <f t="shared" si="1"/>
        <v>688</v>
      </c>
      <c r="D12" s="1">
        <v>1375</v>
      </c>
      <c r="I12">
        <v>11</v>
      </c>
      <c r="J12">
        <f t="shared" si="2"/>
        <v>8256</v>
      </c>
      <c r="K12">
        <f t="shared" si="2"/>
        <v>550</v>
      </c>
      <c r="L12">
        <f t="shared" si="2"/>
        <v>1100</v>
      </c>
      <c r="N12" s="1" t="s">
        <v>264</v>
      </c>
      <c r="O12" s="22">
        <v>0.2</v>
      </c>
      <c r="P12" s="1"/>
      <c r="Q12" s="1"/>
      <c r="R12" s="22">
        <v>0.3</v>
      </c>
      <c r="S12" s="1"/>
      <c r="T12">
        <f t="shared" ref="T12:T50" si="19">T4+10</f>
        <v>20</v>
      </c>
      <c r="U12" s="73" t="s">
        <v>264</v>
      </c>
      <c r="V12" s="73" t="str">
        <f t="shared" si="12"/>
        <v>20帽子</v>
      </c>
      <c r="W12" s="76">
        <f t="shared" si="13"/>
        <v>33</v>
      </c>
      <c r="X12" s="76">
        <f t="shared" si="6"/>
        <v>69</v>
      </c>
      <c r="Y12" s="76">
        <f t="shared" si="6"/>
        <v>109</v>
      </c>
      <c r="Z12" s="76">
        <f t="shared" si="6"/>
        <v>151</v>
      </c>
      <c r="AA12" s="76">
        <f t="shared" si="6"/>
        <v>199</v>
      </c>
      <c r="AB12" s="76">
        <f t="shared" si="6"/>
        <v>252</v>
      </c>
      <c r="AC12" s="76">
        <f t="shared" si="6"/>
        <v>311</v>
      </c>
      <c r="AD12" s="76">
        <f t="shared" si="6"/>
        <v>376</v>
      </c>
      <c r="AE12" s="76">
        <f t="shared" si="6"/>
        <v>446</v>
      </c>
      <c r="AF12" s="76">
        <f t="shared" si="6"/>
        <v>520</v>
      </c>
      <c r="AG12" s="76">
        <f t="shared" ref="X12:AZ21" si="20">ROUND((VLOOKUP($T12,$N$2:$Q$7,2,FALSE)*VLOOKUP($U12,$N$11:$S$18,2,FALSE)*AG$2),0)</f>
        <v>600</v>
      </c>
      <c r="AH12" s="76">
        <f t="shared" si="20"/>
        <v>685</v>
      </c>
      <c r="AI12" s="76">
        <f t="shared" si="20"/>
        <v>775</v>
      </c>
      <c r="AJ12" s="76">
        <f t="shared" si="20"/>
        <v>870</v>
      </c>
      <c r="AK12" s="76">
        <f t="shared" si="20"/>
        <v>969</v>
      </c>
      <c r="AL12" s="76">
        <f t="shared" si="20"/>
        <v>1073</v>
      </c>
      <c r="AM12" s="76">
        <f t="shared" si="20"/>
        <v>1182</v>
      </c>
      <c r="AN12" s="76">
        <f t="shared" si="20"/>
        <v>1296</v>
      </c>
      <c r="AO12" s="76">
        <f t="shared" si="20"/>
        <v>1414</v>
      </c>
      <c r="AP12" s="76">
        <f t="shared" si="20"/>
        <v>1536</v>
      </c>
      <c r="AQ12" s="76">
        <f t="shared" si="20"/>
        <v>1663</v>
      </c>
      <c r="AR12" s="76">
        <f t="shared" si="20"/>
        <v>1795</v>
      </c>
      <c r="AS12" s="76">
        <f t="shared" si="20"/>
        <v>1930</v>
      </c>
      <c r="AT12" s="76">
        <f t="shared" si="20"/>
        <v>2070</v>
      </c>
      <c r="AU12" s="76">
        <f t="shared" si="20"/>
        <v>2215</v>
      </c>
      <c r="AV12" s="76">
        <f t="shared" si="20"/>
        <v>2363</v>
      </c>
      <c r="AW12" s="76">
        <f t="shared" si="20"/>
        <v>2516</v>
      </c>
      <c r="AX12" s="76">
        <f t="shared" si="20"/>
        <v>2673</v>
      </c>
      <c r="AY12" s="76">
        <f t="shared" si="20"/>
        <v>2834</v>
      </c>
      <c r="AZ12" s="76">
        <f t="shared" si="20"/>
        <v>3000</v>
      </c>
      <c r="BA12" s="77">
        <f t="shared" si="14"/>
        <v>0</v>
      </c>
      <c r="BB12" s="77">
        <f t="shared" si="7"/>
        <v>0</v>
      </c>
      <c r="BC12" s="77">
        <f t="shared" si="7"/>
        <v>0</v>
      </c>
      <c r="BD12" s="77">
        <f t="shared" si="7"/>
        <v>0</v>
      </c>
      <c r="BE12" s="77">
        <f t="shared" si="7"/>
        <v>0</v>
      </c>
      <c r="BF12" s="77">
        <f t="shared" si="7"/>
        <v>0</v>
      </c>
      <c r="BG12" s="77">
        <f t="shared" si="7"/>
        <v>0</v>
      </c>
      <c r="BH12" s="77">
        <f t="shared" si="7"/>
        <v>0</v>
      </c>
      <c r="BI12" s="77">
        <f t="shared" si="7"/>
        <v>0</v>
      </c>
      <c r="BJ12" s="77">
        <f t="shared" si="7"/>
        <v>0</v>
      </c>
      <c r="BK12" s="77">
        <f t="shared" ref="BB12:CD21" si="21">ROUND((VLOOKUP($T12,$N$2:$Q$7,3,FALSE)*VLOOKUP($U12,$N$11:$S$18,3,FALSE)*BK$2),0)</f>
        <v>0</v>
      </c>
      <c r="BL12" s="77">
        <f t="shared" si="21"/>
        <v>0</v>
      </c>
      <c r="BM12" s="77">
        <f t="shared" si="21"/>
        <v>0</v>
      </c>
      <c r="BN12" s="77">
        <f t="shared" si="21"/>
        <v>0</v>
      </c>
      <c r="BO12" s="77">
        <f t="shared" si="21"/>
        <v>0</v>
      </c>
      <c r="BP12" s="77">
        <f t="shared" si="21"/>
        <v>0</v>
      </c>
      <c r="BQ12" s="77">
        <f t="shared" si="21"/>
        <v>0</v>
      </c>
      <c r="BR12" s="77">
        <f t="shared" si="21"/>
        <v>0</v>
      </c>
      <c r="BS12" s="77">
        <f t="shared" si="21"/>
        <v>0</v>
      </c>
      <c r="BT12" s="77">
        <f t="shared" si="21"/>
        <v>0</v>
      </c>
      <c r="BU12" s="77">
        <f t="shared" si="21"/>
        <v>0</v>
      </c>
      <c r="BV12" s="77">
        <f t="shared" si="21"/>
        <v>0</v>
      </c>
      <c r="BW12" s="77">
        <f t="shared" si="21"/>
        <v>0</v>
      </c>
      <c r="BX12" s="77">
        <f t="shared" si="21"/>
        <v>0</v>
      </c>
      <c r="BY12" s="77">
        <f t="shared" si="21"/>
        <v>0</v>
      </c>
      <c r="BZ12" s="77">
        <f t="shared" si="21"/>
        <v>0</v>
      </c>
      <c r="CA12" s="77">
        <f t="shared" si="21"/>
        <v>0</v>
      </c>
      <c r="CB12" s="77">
        <f t="shared" si="21"/>
        <v>0</v>
      </c>
      <c r="CC12" s="77">
        <f t="shared" si="21"/>
        <v>0</v>
      </c>
      <c r="CD12" s="77">
        <f t="shared" si="21"/>
        <v>0</v>
      </c>
      <c r="CE12" s="78">
        <f t="shared" si="15"/>
        <v>0</v>
      </c>
      <c r="CF12" s="78">
        <f t="shared" si="8"/>
        <v>0</v>
      </c>
      <c r="CG12" s="78">
        <f t="shared" si="8"/>
        <v>0</v>
      </c>
      <c r="CH12" s="78">
        <f t="shared" si="8"/>
        <v>0</v>
      </c>
      <c r="CI12" s="78">
        <f t="shared" si="8"/>
        <v>0</v>
      </c>
      <c r="CJ12" s="78">
        <f t="shared" si="8"/>
        <v>0</v>
      </c>
      <c r="CK12" s="78">
        <f t="shared" si="8"/>
        <v>0</v>
      </c>
      <c r="CL12" s="78">
        <f t="shared" si="8"/>
        <v>0</v>
      </c>
      <c r="CM12" s="78">
        <f t="shared" si="8"/>
        <v>0</v>
      </c>
      <c r="CN12" s="78">
        <f t="shared" si="8"/>
        <v>0</v>
      </c>
      <c r="CO12" s="78">
        <f t="shared" ref="CF12:DH21" si="22">ROUND((VLOOKUP($T12,$N$2:$Q$7,3,FALSE)*VLOOKUP($U12,$N$11:$S$18,4,FALSE)*CO$2),0)</f>
        <v>0</v>
      </c>
      <c r="CP12" s="78">
        <f t="shared" si="22"/>
        <v>0</v>
      </c>
      <c r="CQ12" s="78">
        <f t="shared" si="22"/>
        <v>0</v>
      </c>
      <c r="CR12" s="78">
        <f t="shared" si="22"/>
        <v>0</v>
      </c>
      <c r="CS12" s="78">
        <f t="shared" si="22"/>
        <v>0</v>
      </c>
      <c r="CT12" s="78">
        <f t="shared" si="22"/>
        <v>0</v>
      </c>
      <c r="CU12" s="78">
        <f t="shared" si="22"/>
        <v>0</v>
      </c>
      <c r="CV12" s="78">
        <f t="shared" si="22"/>
        <v>0</v>
      </c>
      <c r="CW12" s="78">
        <f t="shared" si="22"/>
        <v>0</v>
      </c>
      <c r="CX12" s="78">
        <f t="shared" si="22"/>
        <v>0</v>
      </c>
      <c r="CY12" s="78">
        <f t="shared" si="22"/>
        <v>0</v>
      </c>
      <c r="CZ12" s="78">
        <f t="shared" si="22"/>
        <v>0</v>
      </c>
      <c r="DA12" s="78">
        <f t="shared" si="22"/>
        <v>0</v>
      </c>
      <c r="DB12" s="78">
        <f t="shared" si="22"/>
        <v>0</v>
      </c>
      <c r="DC12" s="78">
        <f t="shared" si="22"/>
        <v>0</v>
      </c>
      <c r="DD12" s="78">
        <f t="shared" si="22"/>
        <v>0</v>
      </c>
      <c r="DE12" s="78">
        <f t="shared" si="22"/>
        <v>0</v>
      </c>
      <c r="DF12" s="78">
        <f t="shared" si="22"/>
        <v>0</v>
      </c>
      <c r="DG12" s="78">
        <f t="shared" si="22"/>
        <v>0</v>
      </c>
      <c r="DH12" s="78">
        <f t="shared" si="22"/>
        <v>0</v>
      </c>
      <c r="DI12" s="79">
        <f t="shared" si="16"/>
        <v>7</v>
      </c>
      <c r="DJ12" s="79">
        <f t="shared" si="9"/>
        <v>14</v>
      </c>
      <c r="DK12" s="79">
        <f t="shared" si="9"/>
        <v>22</v>
      </c>
      <c r="DL12" s="79">
        <f t="shared" si="9"/>
        <v>30</v>
      </c>
      <c r="DM12" s="79">
        <f t="shared" si="9"/>
        <v>40</v>
      </c>
      <c r="DN12" s="79">
        <f t="shared" si="9"/>
        <v>50</v>
      </c>
      <c r="DO12" s="79">
        <f t="shared" si="9"/>
        <v>62</v>
      </c>
      <c r="DP12" s="79">
        <f t="shared" si="9"/>
        <v>75</v>
      </c>
      <c r="DQ12" s="79">
        <f t="shared" si="9"/>
        <v>89</v>
      </c>
      <c r="DR12" s="79">
        <f t="shared" si="9"/>
        <v>104</v>
      </c>
      <c r="DS12" s="79">
        <f t="shared" ref="DJ12:EL21" si="23">ROUND((VLOOKUP($T12,$N$2:$Q$7,4,FALSE)*VLOOKUP($U12,$N$11:$S$18,5,FALSE)*DS$2),0)</f>
        <v>120</v>
      </c>
      <c r="DT12" s="79">
        <f t="shared" si="23"/>
        <v>137</v>
      </c>
      <c r="DU12" s="79">
        <f t="shared" si="23"/>
        <v>155</v>
      </c>
      <c r="DV12" s="79">
        <f t="shared" si="23"/>
        <v>174</v>
      </c>
      <c r="DW12" s="79">
        <f t="shared" si="23"/>
        <v>194</v>
      </c>
      <c r="DX12" s="79">
        <f t="shared" si="23"/>
        <v>215</v>
      </c>
      <c r="DY12" s="79">
        <f t="shared" si="23"/>
        <v>236</v>
      </c>
      <c r="DZ12" s="79">
        <f t="shared" si="23"/>
        <v>259</v>
      </c>
      <c r="EA12" s="79">
        <f t="shared" si="23"/>
        <v>283</v>
      </c>
      <c r="EB12" s="79">
        <f t="shared" si="23"/>
        <v>307</v>
      </c>
      <c r="EC12" s="79">
        <f t="shared" si="23"/>
        <v>333</v>
      </c>
      <c r="ED12" s="79">
        <f t="shared" si="23"/>
        <v>359</v>
      </c>
      <c r="EE12" s="79">
        <f t="shared" si="23"/>
        <v>386</v>
      </c>
      <c r="EF12" s="79">
        <f t="shared" si="23"/>
        <v>414</v>
      </c>
      <c r="EG12" s="79">
        <f t="shared" si="23"/>
        <v>443</v>
      </c>
      <c r="EH12" s="79">
        <f t="shared" si="23"/>
        <v>473</v>
      </c>
      <c r="EI12" s="79">
        <f t="shared" si="23"/>
        <v>503</v>
      </c>
      <c r="EJ12" s="79">
        <f t="shared" si="23"/>
        <v>535</v>
      </c>
      <c r="EK12" s="79">
        <f t="shared" si="23"/>
        <v>567</v>
      </c>
      <c r="EL12" s="79">
        <f t="shared" si="23"/>
        <v>600</v>
      </c>
      <c r="EM12" s="80">
        <f t="shared" si="17"/>
        <v>0</v>
      </c>
      <c r="EN12" s="80">
        <f t="shared" si="10"/>
        <v>0</v>
      </c>
      <c r="EO12" s="80">
        <f t="shared" si="10"/>
        <v>0</v>
      </c>
      <c r="EP12" s="80">
        <f t="shared" si="10"/>
        <v>0</v>
      </c>
      <c r="EQ12" s="80">
        <f t="shared" si="10"/>
        <v>0</v>
      </c>
      <c r="ER12" s="80">
        <f t="shared" si="10"/>
        <v>0</v>
      </c>
      <c r="ES12" s="80">
        <f t="shared" si="10"/>
        <v>0</v>
      </c>
      <c r="ET12" s="80">
        <f t="shared" si="10"/>
        <v>0</v>
      </c>
      <c r="EU12" s="80">
        <f t="shared" si="10"/>
        <v>0</v>
      </c>
      <c r="EV12" s="80">
        <f t="shared" si="10"/>
        <v>0</v>
      </c>
      <c r="EW12" s="80">
        <f t="shared" ref="EN12:FP21" si="24">ROUND((VLOOKUP($T12,$N$2:$Q$7,4,FALSE)*VLOOKUP($U12,$N$11:$S$18,6,FALSE)*EW$2),0)</f>
        <v>0</v>
      </c>
      <c r="EX12" s="80">
        <f t="shared" si="24"/>
        <v>0</v>
      </c>
      <c r="EY12" s="80">
        <f t="shared" si="24"/>
        <v>0</v>
      </c>
      <c r="EZ12" s="80">
        <f t="shared" si="24"/>
        <v>0</v>
      </c>
      <c r="FA12" s="80">
        <f t="shared" si="24"/>
        <v>0</v>
      </c>
      <c r="FB12" s="80">
        <f t="shared" si="24"/>
        <v>0</v>
      </c>
      <c r="FC12" s="80">
        <f t="shared" si="24"/>
        <v>0</v>
      </c>
      <c r="FD12" s="80">
        <f t="shared" si="24"/>
        <v>0</v>
      </c>
      <c r="FE12" s="80">
        <f t="shared" si="24"/>
        <v>0</v>
      </c>
      <c r="FF12" s="80">
        <f t="shared" si="24"/>
        <v>0</v>
      </c>
      <c r="FG12" s="80">
        <f t="shared" si="24"/>
        <v>0</v>
      </c>
      <c r="FH12" s="80">
        <f t="shared" si="24"/>
        <v>0</v>
      </c>
      <c r="FI12" s="80">
        <f t="shared" si="24"/>
        <v>0</v>
      </c>
      <c r="FJ12" s="80">
        <f t="shared" si="24"/>
        <v>0</v>
      </c>
      <c r="FK12" s="80">
        <f t="shared" si="24"/>
        <v>0</v>
      </c>
      <c r="FL12" s="80">
        <f t="shared" si="24"/>
        <v>0</v>
      </c>
      <c r="FM12" s="80">
        <f t="shared" si="24"/>
        <v>0</v>
      </c>
      <c r="FN12" s="80">
        <f t="shared" si="24"/>
        <v>0</v>
      </c>
      <c r="FO12" s="80">
        <f t="shared" si="24"/>
        <v>0</v>
      </c>
      <c r="FP12" s="80">
        <f t="shared" si="24"/>
        <v>0</v>
      </c>
      <c r="FS12" s="81">
        <v>10</v>
      </c>
      <c r="FT12" s="81" t="str">
        <f t="shared" ref="FT12:FT17" si="25">FT11</f>
        <v>蓝色</v>
      </c>
      <c r="FU12" s="81" t="str">
        <f t="shared" si="18"/>
        <v>衣服</v>
      </c>
      <c r="FV12" s="82" t="str">
        <f t="shared" si="11"/>
        <v>10蓝色衣服</v>
      </c>
      <c r="FW12" s="81">
        <f>IFERROR((ROUND((VLOOKUP($A12,装备总属性!$A:$G,GI$11,FALSE)*VLOOKUP($C12,$P$13:$W$20,GI$11,FALSE)*VLOOKUP($B12,$P$3:$R$7,3,FALSE)*$M$2),0)),0)</f>
        <v>0</v>
      </c>
      <c r="FX12" s="81">
        <f>IFERROR((ROUND((VLOOKUP($A12,装备总属性!$A:$G,GJ$11,FALSE)*VLOOKUP($C12,$P$13:$W$20,GJ$11,FALSE)*VLOOKUP($B12,$P$3:$R$7,3,FALSE)*$M$2),0)),0)</f>
        <v>0</v>
      </c>
      <c r="FY12" s="81">
        <f>IFERROR((ROUND((VLOOKUP($A12,装备总属性!$A:$G,GK$11,FALSE)*VLOOKUP($C12,$P$13:$W$20,GK$11,FALSE)*VLOOKUP($B12,$P$3:$R$7,3,FALSE)*$M$2),0)),0)</f>
        <v>0</v>
      </c>
      <c r="FZ12" s="81">
        <f>IFERROR((ROUND((VLOOKUP($A12,装备总属性!$A:$G,GL$11,FALSE)*VLOOKUP($C12,$P$13:$W$20,GL$11,FALSE)*VLOOKUP($B12,$P$3:$R$7,3,FALSE)*$M$2),0)),0)</f>
        <v>0</v>
      </c>
      <c r="GA12" s="81">
        <f>IFERROR((ROUND((VLOOKUP($A12,装备总属性!$A:$G,GM$11,FALSE)*VLOOKUP($C12,$P$13:$W$20,GM$11,FALSE)*VLOOKUP($B12,$P$3:$R$7,3,FALSE)*$M$2),0)),0)</f>
        <v>0</v>
      </c>
      <c r="GB12" s="81">
        <f>IFERROR((ROUND((VLOOKUP($A12,装备总属性!$A:$G,GN$11,FALSE)*VLOOKUP($C12,$P$13:$W$20,GN$11,FALSE)*VLOOKUP($B12,$P$3:$R$7,3,FALSE)*$M$2),0)),0)</f>
        <v>0</v>
      </c>
    </row>
    <row r="13" spans="1:184">
      <c r="A13">
        <v>12</v>
      </c>
      <c r="B13">
        <f t="shared" si="0"/>
        <v>11250</v>
      </c>
      <c r="C13">
        <f t="shared" si="1"/>
        <v>750</v>
      </c>
      <c r="D13" s="1">
        <v>1500</v>
      </c>
      <c r="I13">
        <v>12</v>
      </c>
      <c r="J13">
        <f t="shared" si="2"/>
        <v>9000</v>
      </c>
      <c r="K13">
        <f t="shared" si="2"/>
        <v>600</v>
      </c>
      <c r="L13">
        <f t="shared" si="2"/>
        <v>1200</v>
      </c>
      <c r="N13" s="1" t="s">
        <v>252</v>
      </c>
      <c r="O13" s="22"/>
      <c r="P13" s="1"/>
      <c r="Q13" s="1"/>
      <c r="R13" s="22">
        <v>0.4</v>
      </c>
      <c r="S13" s="22">
        <v>0.4</v>
      </c>
      <c r="T13">
        <f t="shared" si="19"/>
        <v>20</v>
      </c>
      <c r="U13" s="73" t="s">
        <v>252</v>
      </c>
      <c r="V13" s="73" t="str">
        <f t="shared" si="12"/>
        <v>20衣服</v>
      </c>
      <c r="W13" s="76">
        <f t="shared" si="13"/>
        <v>0</v>
      </c>
      <c r="X13" s="76">
        <f t="shared" si="20"/>
        <v>0</v>
      </c>
      <c r="Y13" s="76">
        <f t="shared" si="20"/>
        <v>0</v>
      </c>
      <c r="Z13" s="76">
        <f t="shared" si="20"/>
        <v>0</v>
      </c>
      <c r="AA13" s="76">
        <f t="shared" si="20"/>
        <v>0</v>
      </c>
      <c r="AB13" s="76">
        <f t="shared" si="20"/>
        <v>0</v>
      </c>
      <c r="AC13" s="76">
        <f t="shared" si="20"/>
        <v>0</v>
      </c>
      <c r="AD13" s="76">
        <f t="shared" si="20"/>
        <v>0</v>
      </c>
      <c r="AE13" s="76">
        <f t="shared" si="20"/>
        <v>0</v>
      </c>
      <c r="AF13" s="76">
        <f t="shared" si="20"/>
        <v>0</v>
      </c>
      <c r="AG13" s="76">
        <f t="shared" si="20"/>
        <v>0</v>
      </c>
      <c r="AH13" s="76">
        <f t="shared" si="20"/>
        <v>0</v>
      </c>
      <c r="AI13" s="76">
        <f t="shared" si="20"/>
        <v>0</v>
      </c>
      <c r="AJ13" s="76">
        <f t="shared" si="20"/>
        <v>0</v>
      </c>
      <c r="AK13" s="76">
        <f t="shared" si="20"/>
        <v>0</v>
      </c>
      <c r="AL13" s="76">
        <f t="shared" si="20"/>
        <v>0</v>
      </c>
      <c r="AM13" s="76">
        <f t="shared" si="20"/>
        <v>0</v>
      </c>
      <c r="AN13" s="76">
        <f t="shared" si="20"/>
        <v>0</v>
      </c>
      <c r="AO13" s="76">
        <f t="shared" si="20"/>
        <v>0</v>
      </c>
      <c r="AP13" s="76">
        <f t="shared" si="20"/>
        <v>0</v>
      </c>
      <c r="AQ13" s="76">
        <f t="shared" si="20"/>
        <v>0</v>
      </c>
      <c r="AR13" s="76">
        <f t="shared" si="20"/>
        <v>0</v>
      </c>
      <c r="AS13" s="76">
        <f t="shared" si="20"/>
        <v>0</v>
      </c>
      <c r="AT13" s="76">
        <f t="shared" si="20"/>
        <v>0</v>
      </c>
      <c r="AU13" s="76">
        <f t="shared" si="20"/>
        <v>0</v>
      </c>
      <c r="AV13" s="76">
        <f t="shared" si="20"/>
        <v>0</v>
      </c>
      <c r="AW13" s="76">
        <f t="shared" si="20"/>
        <v>0</v>
      </c>
      <c r="AX13" s="76">
        <f t="shared" si="20"/>
        <v>0</v>
      </c>
      <c r="AY13" s="76">
        <f t="shared" si="20"/>
        <v>0</v>
      </c>
      <c r="AZ13" s="76">
        <f t="shared" si="20"/>
        <v>0</v>
      </c>
      <c r="BA13" s="77">
        <f t="shared" si="14"/>
        <v>0</v>
      </c>
      <c r="BB13" s="77">
        <f t="shared" si="21"/>
        <v>0</v>
      </c>
      <c r="BC13" s="77">
        <f t="shared" si="21"/>
        <v>0</v>
      </c>
      <c r="BD13" s="77">
        <f t="shared" si="21"/>
        <v>0</v>
      </c>
      <c r="BE13" s="77">
        <f t="shared" si="21"/>
        <v>0</v>
      </c>
      <c r="BF13" s="77">
        <f t="shared" si="21"/>
        <v>0</v>
      </c>
      <c r="BG13" s="77">
        <f t="shared" si="21"/>
        <v>0</v>
      </c>
      <c r="BH13" s="77">
        <f t="shared" si="21"/>
        <v>0</v>
      </c>
      <c r="BI13" s="77">
        <f t="shared" si="21"/>
        <v>0</v>
      </c>
      <c r="BJ13" s="77">
        <f t="shared" si="21"/>
        <v>0</v>
      </c>
      <c r="BK13" s="77">
        <f t="shared" si="21"/>
        <v>0</v>
      </c>
      <c r="BL13" s="77">
        <f t="shared" si="21"/>
        <v>0</v>
      </c>
      <c r="BM13" s="77">
        <f t="shared" si="21"/>
        <v>0</v>
      </c>
      <c r="BN13" s="77">
        <f t="shared" si="21"/>
        <v>0</v>
      </c>
      <c r="BO13" s="77">
        <f t="shared" si="21"/>
        <v>0</v>
      </c>
      <c r="BP13" s="77">
        <f t="shared" si="21"/>
        <v>0</v>
      </c>
      <c r="BQ13" s="77">
        <f t="shared" si="21"/>
        <v>0</v>
      </c>
      <c r="BR13" s="77">
        <f t="shared" si="21"/>
        <v>0</v>
      </c>
      <c r="BS13" s="77">
        <f t="shared" si="21"/>
        <v>0</v>
      </c>
      <c r="BT13" s="77">
        <f t="shared" si="21"/>
        <v>0</v>
      </c>
      <c r="BU13" s="77">
        <f t="shared" si="21"/>
        <v>0</v>
      </c>
      <c r="BV13" s="77">
        <f t="shared" si="21"/>
        <v>0</v>
      </c>
      <c r="BW13" s="77">
        <f t="shared" si="21"/>
        <v>0</v>
      </c>
      <c r="BX13" s="77">
        <f t="shared" si="21"/>
        <v>0</v>
      </c>
      <c r="BY13" s="77">
        <f t="shared" si="21"/>
        <v>0</v>
      </c>
      <c r="BZ13" s="77">
        <f t="shared" si="21"/>
        <v>0</v>
      </c>
      <c r="CA13" s="77">
        <f t="shared" si="21"/>
        <v>0</v>
      </c>
      <c r="CB13" s="77">
        <f t="shared" si="21"/>
        <v>0</v>
      </c>
      <c r="CC13" s="77">
        <f t="shared" si="21"/>
        <v>0</v>
      </c>
      <c r="CD13" s="77">
        <f t="shared" si="21"/>
        <v>0</v>
      </c>
      <c r="CE13" s="78">
        <f t="shared" si="15"/>
        <v>0</v>
      </c>
      <c r="CF13" s="78">
        <f t="shared" si="22"/>
        <v>0</v>
      </c>
      <c r="CG13" s="78">
        <f t="shared" si="22"/>
        <v>0</v>
      </c>
      <c r="CH13" s="78">
        <f t="shared" si="22"/>
        <v>0</v>
      </c>
      <c r="CI13" s="78">
        <f t="shared" si="22"/>
        <v>0</v>
      </c>
      <c r="CJ13" s="78">
        <f t="shared" si="22"/>
        <v>0</v>
      </c>
      <c r="CK13" s="78">
        <f t="shared" si="22"/>
        <v>0</v>
      </c>
      <c r="CL13" s="78">
        <f t="shared" si="22"/>
        <v>0</v>
      </c>
      <c r="CM13" s="78">
        <f t="shared" si="22"/>
        <v>0</v>
      </c>
      <c r="CN13" s="78">
        <f t="shared" si="22"/>
        <v>0</v>
      </c>
      <c r="CO13" s="78">
        <f t="shared" si="22"/>
        <v>0</v>
      </c>
      <c r="CP13" s="78">
        <f t="shared" si="22"/>
        <v>0</v>
      </c>
      <c r="CQ13" s="78">
        <f t="shared" si="22"/>
        <v>0</v>
      </c>
      <c r="CR13" s="78">
        <f t="shared" si="22"/>
        <v>0</v>
      </c>
      <c r="CS13" s="78">
        <f t="shared" si="22"/>
        <v>0</v>
      </c>
      <c r="CT13" s="78">
        <f t="shared" si="22"/>
        <v>0</v>
      </c>
      <c r="CU13" s="78">
        <f t="shared" si="22"/>
        <v>0</v>
      </c>
      <c r="CV13" s="78">
        <f t="shared" si="22"/>
        <v>0</v>
      </c>
      <c r="CW13" s="78">
        <f t="shared" si="22"/>
        <v>0</v>
      </c>
      <c r="CX13" s="78">
        <f t="shared" si="22"/>
        <v>0</v>
      </c>
      <c r="CY13" s="78">
        <f t="shared" si="22"/>
        <v>0</v>
      </c>
      <c r="CZ13" s="78">
        <f t="shared" si="22"/>
        <v>0</v>
      </c>
      <c r="DA13" s="78">
        <f t="shared" si="22"/>
        <v>0</v>
      </c>
      <c r="DB13" s="78">
        <f t="shared" si="22"/>
        <v>0</v>
      </c>
      <c r="DC13" s="78">
        <f t="shared" si="22"/>
        <v>0</v>
      </c>
      <c r="DD13" s="78">
        <f t="shared" si="22"/>
        <v>0</v>
      </c>
      <c r="DE13" s="78">
        <f t="shared" si="22"/>
        <v>0</v>
      </c>
      <c r="DF13" s="78">
        <f t="shared" si="22"/>
        <v>0</v>
      </c>
      <c r="DG13" s="78">
        <f t="shared" si="22"/>
        <v>0</v>
      </c>
      <c r="DH13" s="78">
        <f t="shared" si="22"/>
        <v>0</v>
      </c>
      <c r="DI13" s="79">
        <f t="shared" si="16"/>
        <v>9</v>
      </c>
      <c r="DJ13" s="79">
        <f t="shared" si="23"/>
        <v>18</v>
      </c>
      <c r="DK13" s="79">
        <f t="shared" si="23"/>
        <v>29</v>
      </c>
      <c r="DL13" s="79">
        <f t="shared" si="23"/>
        <v>40</v>
      </c>
      <c r="DM13" s="79">
        <f t="shared" si="23"/>
        <v>53</v>
      </c>
      <c r="DN13" s="79">
        <f t="shared" si="23"/>
        <v>67</v>
      </c>
      <c r="DO13" s="79">
        <f t="shared" si="23"/>
        <v>83</v>
      </c>
      <c r="DP13" s="79">
        <f t="shared" si="23"/>
        <v>100</v>
      </c>
      <c r="DQ13" s="79">
        <f t="shared" si="23"/>
        <v>119</v>
      </c>
      <c r="DR13" s="79">
        <f t="shared" si="23"/>
        <v>139</v>
      </c>
      <c r="DS13" s="79">
        <f t="shared" si="23"/>
        <v>160</v>
      </c>
      <c r="DT13" s="79">
        <f t="shared" si="23"/>
        <v>183</v>
      </c>
      <c r="DU13" s="79">
        <f t="shared" si="23"/>
        <v>207</v>
      </c>
      <c r="DV13" s="79">
        <f t="shared" si="23"/>
        <v>232</v>
      </c>
      <c r="DW13" s="79">
        <f t="shared" si="23"/>
        <v>258</v>
      </c>
      <c r="DX13" s="79">
        <f t="shared" si="23"/>
        <v>286</v>
      </c>
      <c r="DY13" s="79">
        <f t="shared" si="23"/>
        <v>315</v>
      </c>
      <c r="DZ13" s="79">
        <f t="shared" si="23"/>
        <v>346</v>
      </c>
      <c r="EA13" s="79">
        <f t="shared" si="23"/>
        <v>377</v>
      </c>
      <c r="EB13" s="79">
        <f t="shared" si="23"/>
        <v>410</v>
      </c>
      <c r="EC13" s="79">
        <f t="shared" si="23"/>
        <v>444</v>
      </c>
      <c r="ED13" s="79">
        <f t="shared" si="23"/>
        <v>479</v>
      </c>
      <c r="EE13" s="79">
        <f t="shared" si="23"/>
        <v>515</v>
      </c>
      <c r="EF13" s="79">
        <f t="shared" si="23"/>
        <v>552</v>
      </c>
      <c r="EG13" s="79">
        <f t="shared" si="23"/>
        <v>591</v>
      </c>
      <c r="EH13" s="79">
        <f t="shared" si="23"/>
        <v>630</v>
      </c>
      <c r="EI13" s="79">
        <f t="shared" si="23"/>
        <v>671</v>
      </c>
      <c r="EJ13" s="79">
        <f t="shared" si="23"/>
        <v>713</v>
      </c>
      <c r="EK13" s="79">
        <f t="shared" si="23"/>
        <v>756</v>
      </c>
      <c r="EL13" s="79">
        <f t="shared" si="23"/>
        <v>800</v>
      </c>
      <c r="EM13" s="80">
        <f t="shared" si="17"/>
        <v>9</v>
      </c>
      <c r="EN13" s="80">
        <f t="shared" si="24"/>
        <v>18</v>
      </c>
      <c r="EO13" s="80">
        <f t="shared" si="24"/>
        <v>29</v>
      </c>
      <c r="EP13" s="80">
        <f t="shared" si="24"/>
        <v>40</v>
      </c>
      <c r="EQ13" s="80">
        <f t="shared" si="24"/>
        <v>53</v>
      </c>
      <c r="ER13" s="80">
        <f t="shared" si="24"/>
        <v>67</v>
      </c>
      <c r="ES13" s="80">
        <f t="shared" si="24"/>
        <v>83</v>
      </c>
      <c r="ET13" s="80">
        <f t="shared" si="24"/>
        <v>100</v>
      </c>
      <c r="EU13" s="80">
        <f t="shared" si="24"/>
        <v>119</v>
      </c>
      <c r="EV13" s="80">
        <f t="shared" si="24"/>
        <v>139</v>
      </c>
      <c r="EW13" s="80">
        <f t="shared" si="24"/>
        <v>160</v>
      </c>
      <c r="EX13" s="80">
        <f t="shared" si="24"/>
        <v>183</v>
      </c>
      <c r="EY13" s="80">
        <f t="shared" si="24"/>
        <v>207</v>
      </c>
      <c r="EZ13" s="80">
        <f t="shared" si="24"/>
        <v>232</v>
      </c>
      <c r="FA13" s="80">
        <f t="shared" si="24"/>
        <v>258</v>
      </c>
      <c r="FB13" s="80">
        <f t="shared" si="24"/>
        <v>286</v>
      </c>
      <c r="FC13" s="80">
        <f t="shared" si="24"/>
        <v>315</v>
      </c>
      <c r="FD13" s="80">
        <f t="shared" si="24"/>
        <v>346</v>
      </c>
      <c r="FE13" s="80">
        <f t="shared" si="24"/>
        <v>377</v>
      </c>
      <c r="FF13" s="80">
        <f t="shared" si="24"/>
        <v>410</v>
      </c>
      <c r="FG13" s="80">
        <f t="shared" si="24"/>
        <v>444</v>
      </c>
      <c r="FH13" s="80">
        <f t="shared" si="24"/>
        <v>479</v>
      </c>
      <c r="FI13" s="80">
        <f t="shared" si="24"/>
        <v>515</v>
      </c>
      <c r="FJ13" s="80">
        <f t="shared" si="24"/>
        <v>552</v>
      </c>
      <c r="FK13" s="80">
        <f t="shared" si="24"/>
        <v>591</v>
      </c>
      <c r="FL13" s="80">
        <f t="shared" si="24"/>
        <v>630</v>
      </c>
      <c r="FM13" s="80">
        <f t="shared" si="24"/>
        <v>671</v>
      </c>
      <c r="FN13" s="80">
        <f t="shared" si="24"/>
        <v>713</v>
      </c>
      <c r="FO13" s="80">
        <f t="shared" si="24"/>
        <v>756</v>
      </c>
      <c r="FP13" s="80">
        <f t="shared" si="24"/>
        <v>800</v>
      </c>
      <c r="FS13" s="81">
        <v>10</v>
      </c>
      <c r="FT13" s="81" t="str">
        <f t="shared" si="25"/>
        <v>蓝色</v>
      </c>
      <c r="FU13" s="81" t="str">
        <f t="shared" si="18"/>
        <v>腰带</v>
      </c>
      <c r="FV13" s="82" t="str">
        <f t="shared" si="11"/>
        <v>10蓝色腰带</v>
      </c>
      <c r="FW13" s="81">
        <f>IFERROR((ROUND((VLOOKUP($A13,装备总属性!$A:$G,GI$11,FALSE)*VLOOKUP($C13,$P$13:$W$20,GI$11,FALSE)*VLOOKUP($B13,$P$3:$R$7,3,FALSE)*$M$2),0)),0)</f>
        <v>0</v>
      </c>
      <c r="FX13" s="81">
        <f>IFERROR((ROUND((VLOOKUP($A13,装备总属性!$A:$G,GJ$11,FALSE)*VLOOKUP($C13,$P$13:$W$20,GJ$11,FALSE)*VLOOKUP($B13,$P$3:$R$7,3,FALSE)*$M$2),0)),0)</f>
        <v>0</v>
      </c>
      <c r="FY13" s="81">
        <f>IFERROR((ROUND((VLOOKUP($A13,装备总属性!$A:$G,GK$11,FALSE)*VLOOKUP($C13,$P$13:$W$20,GK$11,FALSE)*VLOOKUP($B13,$P$3:$R$7,3,FALSE)*$M$2),0)),0)</f>
        <v>0</v>
      </c>
      <c r="FZ13" s="81">
        <f>IFERROR((ROUND((VLOOKUP($A13,装备总属性!$A:$G,GL$11,FALSE)*VLOOKUP($C13,$P$13:$W$20,GL$11,FALSE)*VLOOKUP($B13,$P$3:$R$7,3,FALSE)*$M$2),0)),0)</f>
        <v>0</v>
      </c>
      <c r="GA13" s="81">
        <f>IFERROR((ROUND((VLOOKUP($A13,装备总属性!$A:$G,GM$11,FALSE)*VLOOKUP($C13,$P$13:$W$20,GM$11,FALSE)*VLOOKUP($B13,$P$3:$R$7,3,FALSE)*$M$2),0)),0)</f>
        <v>0</v>
      </c>
      <c r="GB13" s="81">
        <f>IFERROR((ROUND((VLOOKUP($A13,装备总属性!$A:$G,GN$11,FALSE)*VLOOKUP($C13,$P$13:$W$20,GN$11,FALSE)*VLOOKUP($B13,$P$3:$R$7,3,FALSE)*$M$2),0)),0)</f>
        <v>0</v>
      </c>
    </row>
    <row r="14" spans="1:184">
      <c r="A14">
        <v>13</v>
      </c>
      <c r="B14">
        <f t="shared" si="0"/>
        <v>12195</v>
      </c>
      <c r="C14">
        <f t="shared" si="1"/>
        <v>813</v>
      </c>
      <c r="D14" s="1">
        <v>1625</v>
      </c>
      <c r="I14">
        <v>13</v>
      </c>
      <c r="J14">
        <f t="shared" si="2"/>
        <v>9756</v>
      </c>
      <c r="K14">
        <f t="shared" si="2"/>
        <v>650</v>
      </c>
      <c r="L14">
        <f t="shared" si="2"/>
        <v>1300</v>
      </c>
      <c r="N14" s="1" t="s">
        <v>253</v>
      </c>
      <c r="O14" s="22">
        <v>0.2</v>
      </c>
      <c r="P14" s="1"/>
      <c r="Q14" s="1"/>
      <c r="R14" s="22"/>
      <c r="S14" s="22">
        <v>0.3</v>
      </c>
      <c r="T14">
        <f t="shared" si="19"/>
        <v>20</v>
      </c>
      <c r="U14" s="73" t="s">
        <v>253</v>
      </c>
      <c r="V14" s="73" t="str">
        <f t="shared" si="12"/>
        <v>20腰带</v>
      </c>
      <c r="W14" s="76">
        <f t="shared" si="13"/>
        <v>33</v>
      </c>
      <c r="X14" s="76">
        <f t="shared" si="20"/>
        <v>69</v>
      </c>
      <c r="Y14" s="76">
        <f t="shared" si="20"/>
        <v>109</v>
      </c>
      <c r="Z14" s="76">
        <f t="shared" si="20"/>
        <v>151</v>
      </c>
      <c r="AA14" s="76">
        <f t="shared" si="20"/>
        <v>199</v>
      </c>
      <c r="AB14" s="76">
        <f t="shared" si="20"/>
        <v>252</v>
      </c>
      <c r="AC14" s="76">
        <f t="shared" si="20"/>
        <v>311</v>
      </c>
      <c r="AD14" s="76">
        <f t="shared" si="20"/>
        <v>376</v>
      </c>
      <c r="AE14" s="76">
        <f t="shared" si="20"/>
        <v>446</v>
      </c>
      <c r="AF14" s="76">
        <f t="shared" si="20"/>
        <v>520</v>
      </c>
      <c r="AG14" s="76">
        <f t="shared" si="20"/>
        <v>600</v>
      </c>
      <c r="AH14" s="76">
        <f t="shared" si="20"/>
        <v>685</v>
      </c>
      <c r="AI14" s="76">
        <f t="shared" si="20"/>
        <v>775</v>
      </c>
      <c r="AJ14" s="76">
        <f t="shared" si="20"/>
        <v>870</v>
      </c>
      <c r="AK14" s="76">
        <f t="shared" si="20"/>
        <v>969</v>
      </c>
      <c r="AL14" s="76">
        <f t="shared" si="20"/>
        <v>1073</v>
      </c>
      <c r="AM14" s="76">
        <f t="shared" si="20"/>
        <v>1182</v>
      </c>
      <c r="AN14" s="76">
        <f t="shared" si="20"/>
        <v>1296</v>
      </c>
      <c r="AO14" s="76">
        <f t="shared" si="20"/>
        <v>1414</v>
      </c>
      <c r="AP14" s="76">
        <f t="shared" si="20"/>
        <v>1536</v>
      </c>
      <c r="AQ14" s="76">
        <f t="shared" si="20"/>
        <v>1663</v>
      </c>
      <c r="AR14" s="76">
        <f t="shared" si="20"/>
        <v>1795</v>
      </c>
      <c r="AS14" s="76">
        <f t="shared" si="20"/>
        <v>1930</v>
      </c>
      <c r="AT14" s="76">
        <f t="shared" si="20"/>
        <v>2070</v>
      </c>
      <c r="AU14" s="76">
        <f t="shared" si="20"/>
        <v>2215</v>
      </c>
      <c r="AV14" s="76">
        <f t="shared" si="20"/>
        <v>2363</v>
      </c>
      <c r="AW14" s="76">
        <f t="shared" si="20"/>
        <v>2516</v>
      </c>
      <c r="AX14" s="76">
        <f t="shared" si="20"/>
        <v>2673</v>
      </c>
      <c r="AY14" s="76">
        <f t="shared" si="20"/>
        <v>2834</v>
      </c>
      <c r="AZ14" s="76">
        <f t="shared" si="20"/>
        <v>3000</v>
      </c>
      <c r="BA14" s="77">
        <f t="shared" si="14"/>
        <v>0</v>
      </c>
      <c r="BB14" s="77">
        <f t="shared" si="21"/>
        <v>0</v>
      </c>
      <c r="BC14" s="77">
        <f t="shared" si="21"/>
        <v>0</v>
      </c>
      <c r="BD14" s="77">
        <f t="shared" si="21"/>
        <v>0</v>
      </c>
      <c r="BE14" s="77">
        <f t="shared" si="21"/>
        <v>0</v>
      </c>
      <c r="BF14" s="77">
        <f t="shared" si="21"/>
        <v>0</v>
      </c>
      <c r="BG14" s="77">
        <f t="shared" si="21"/>
        <v>0</v>
      </c>
      <c r="BH14" s="77">
        <f t="shared" si="21"/>
        <v>0</v>
      </c>
      <c r="BI14" s="77">
        <f t="shared" si="21"/>
        <v>0</v>
      </c>
      <c r="BJ14" s="77">
        <f t="shared" si="21"/>
        <v>0</v>
      </c>
      <c r="BK14" s="77">
        <f t="shared" si="21"/>
        <v>0</v>
      </c>
      <c r="BL14" s="77">
        <f t="shared" si="21"/>
        <v>0</v>
      </c>
      <c r="BM14" s="77">
        <f t="shared" si="21"/>
        <v>0</v>
      </c>
      <c r="BN14" s="77">
        <f t="shared" si="21"/>
        <v>0</v>
      </c>
      <c r="BO14" s="77">
        <f t="shared" si="21"/>
        <v>0</v>
      </c>
      <c r="BP14" s="77">
        <f t="shared" si="21"/>
        <v>0</v>
      </c>
      <c r="BQ14" s="77">
        <f t="shared" si="21"/>
        <v>0</v>
      </c>
      <c r="BR14" s="77">
        <f t="shared" si="21"/>
        <v>0</v>
      </c>
      <c r="BS14" s="77">
        <f t="shared" si="21"/>
        <v>0</v>
      </c>
      <c r="BT14" s="77">
        <f t="shared" si="21"/>
        <v>0</v>
      </c>
      <c r="BU14" s="77">
        <f t="shared" si="21"/>
        <v>0</v>
      </c>
      <c r="BV14" s="77">
        <f t="shared" si="21"/>
        <v>0</v>
      </c>
      <c r="BW14" s="77">
        <f t="shared" si="21"/>
        <v>0</v>
      </c>
      <c r="BX14" s="77">
        <f t="shared" si="21"/>
        <v>0</v>
      </c>
      <c r="BY14" s="77">
        <f t="shared" si="21"/>
        <v>0</v>
      </c>
      <c r="BZ14" s="77">
        <f t="shared" si="21"/>
        <v>0</v>
      </c>
      <c r="CA14" s="77">
        <f t="shared" si="21"/>
        <v>0</v>
      </c>
      <c r="CB14" s="77">
        <f t="shared" si="21"/>
        <v>0</v>
      </c>
      <c r="CC14" s="77">
        <f t="shared" si="21"/>
        <v>0</v>
      </c>
      <c r="CD14" s="77">
        <f t="shared" si="21"/>
        <v>0</v>
      </c>
      <c r="CE14" s="78">
        <f t="shared" si="15"/>
        <v>0</v>
      </c>
      <c r="CF14" s="78">
        <f t="shared" si="22"/>
        <v>0</v>
      </c>
      <c r="CG14" s="78">
        <f t="shared" si="22"/>
        <v>0</v>
      </c>
      <c r="CH14" s="78">
        <f t="shared" si="22"/>
        <v>0</v>
      </c>
      <c r="CI14" s="78">
        <f t="shared" si="22"/>
        <v>0</v>
      </c>
      <c r="CJ14" s="78">
        <f t="shared" si="22"/>
        <v>0</v>
      </c>
      <c r="CK14" s="78">
        <f t="shared" si="22"/>
        <v>0</v>
      </c>
      <c r="CL14" s="78">
        <f t="shared" si="22"/>
        <v>0</v>
      </c>
      <c r="CM14" s="78">
        <f t="shared" si="22"/>
        <v>0</v>
      </c>
      <c r="CN14" s="78">
        <f t="shared" si="22"/>
        <v>0</v>
      </c>
      <c r="CO14" s="78">
        <f t="shared" si="22"/>
        <v>0</v>
      </c>
      <c r="CP14" s="78">
        <f t="shared" si="22"/>
        <v>0</v>
      </c>
      <c r="CQ14" s="78">
        <f t="shared" si="22"/>
        <v>0</v>
      </c>
      <c r="CR14" s="78">
        <f t="shared" si="22"/>
        <v>0</v>
      </c>
      <c r="CS14" s="78">
        <f t="shared" si="22"/>
        <v>0</v>
      </c>
      <c r="CT14" s="78">
        <f t="shared" si="22"/>
        <v>0</v>
      </c>
      <c r="CU14" s="78">
        <f t="shared" si="22"/>
        <v>0</v>
      </c>
      <c r="CV14" s="78">
        <f t="shared" si="22"/>
        <v>0</v>
      </c>
      <c r="CW14" s="78">
        <f t="shared" si="22"/>
        <v>0</v>
      </c>
      <c r="CX14" s="78">
        <f t="shared" si="22"/>
        <v>0</v>
      </c>
      <c r="CY14" s="78">
        <f t="shared" si="22"/>
        <v>0</v>
      </c>
      <c r="CZ14" s="78">
        <f t="shared" si="22"/>
        <v>0</v>
      </c>
      <c r="DA14" s="78">
        <f t="shared" si="22"/>
        <v>0</v>
      </c>
      <c r="DB14" s="78">
        <f t="shared" si="22"/>
        <v>0</v>
      </c>
      <c r="DC14" s="78">
        <f t="shared" si="22"/>
        <v>0</v>
      </c>
      <c r="DD14" s="78">
        <f t="shared" si="22"/>
        <v>0</v>
      </c>
      <c r="DE14" s="78">
        <f t="shared" si="22"/>
        <v>0</v>
      </c>
      <c r="DF14" s="78">
        <f t="shared" si="22"/>
        <v>0</v>
      </c>
      <c r="DG14" s="78">
        <f t="shared" si="22"/>
        <v>0</v>
      </c>
      <c r="DH14" s="78">
        <f t="shared" si="22"/>
        <v>0</v>
      </c>
      <c r="DI14" s="79">
        <f t="shared" si="16"/>
        <v>0</v>
      </c>
      <c r="DJ14" s="79">
        <f t="shared" si="23"/>
        <v>0</v>
      </c>
      <c r="DK14" s="79">
        <f t="shared" si="23"/>
        <v>0</v>
      </c>
      <c r="DL14" s="79">
        <f t="shared" si="23"/>
        <v>0</v>
      </c>
      <c r="DM14" s="79">
        <f t="shared" si="23"/>
        <v>0</v>
      </c>
      <c r="DN14" s="79">
        <f t="shared" si="23"/>
        <v>0</v>
      </c>
      <c r="DO14" s="79">
        <f t="shared" si="23"/>
        <v>0</v>
      </c>
      <c r="DP14" s="79">
        <f t="shared" si="23"/>
        <v>0</v>
      </c>
      <c r="DQ14" s="79">
        <f t="shared" si="23"/>
        <v>0</v>
      </c>
      <c r="DR14" s="79">
        <f t="shared" si="23"/>
        <v>0</v>
      </c>
      <c r="DS14" s="79">
        <f t="shared" si="23"/>
        <v>0</v>
      </c>
      <c r="DT14" s="79">
        <f t="shared" si="23"/>
        <v>0</v>
      </c>
      <c r="DU14" s="79">
        <f t="shared" si="23"/>
        <v>0</v>
      </c>
      <c r="DV14" s="79">
        <f t="shared" si="23"/>
        <v>0</v>
      </c>
      <c r="DW14" s="79">
        <f t="shared" si="23"/>
        <v>0</v>
      </c>
      <c r="DX14" s="79">
        <f t="shared" si="23"/>
        <v>0</v>
      </c>
      <c r="DY14" s="79">
        <f t="shared" si="23"/>
        <v>0</v>
      </c>
      <c r="DZ14" s="79">
        <f t="shared" si="23"/>
        <v>0</v>
      </c>
      <c r="EA14" s="79">
        <f t="shared" si="23"/>
        <v>0</v>
      </c>
      <c r="EB14" s="79">
        <f t="shared" si="23"/>
        <v>0</v>
      </c>
      <c r="EC14" s="79">
        <f t="shared" si="23"/>
        <v>0</v>
      </c>
      <c r="ED14" s="79">
        <f t="shared" si="23"/>
        <v>0</v>
      </c>
      <c r="EE14" s="79">
        <f t="shared" si="23"/>
        <v>0</v>
      </c>
      <c r="EF14" s="79">
        <f t="shared" si="23"/>
        <v>0</v>
      </c>
      <c r="EG14" s="79">
        <f t="shared" si="23"/>
        <v>0</v>
      </c>
      <c r="EH14" s="79">
        <f t="shared" si="23"/>
        <v>0</v>
      </c>
      <c r="EI14" s="79">
        <f t="shared" si="23"/>
        <v>0</v>
      </c>
      <c r="EJ14" s="79">
        <f t="shared" si="23"/>
        <v>0</v>
      </c>
      <c r="EK14" s="79">
        <f t="shared" si="23"/>
        <v>0</v>
      </c>
      <c r="EL14" s="79">
        <f t="shared" si="23"/>
        <v>0</v>
      </c>
      <c r="EM14" s="80">
        <f t="shared" si="17"/>
        <v>7</v>
      </c>
      <c r="EN14" s="80">
        <f t="shared" si="24"/>
        <v>14</v>
      </c>
      <c r="EO14" s="80">
        <f t="shared" si="24"/>
        <v>22</v>
      </c>
      <c r="EP14" s="80">
        <f t="shared" si="24"/>
        <v>30</v>
      </c>
      <c r="EQ14" s="80">
        <f t="shared" si="24"/>
        <v>40</v>
      </c>
      <c r="ER14" s="80">
        <f t="shared" si="24"/>
        <v>50</v>
      </c>
      <c r="ES14" s="80">
        <f t="shared" si="24"/>
        <v>62</v>
      </c>
      <c r="ET14" s="80">
        <f t="shared" si="24"/>
        <v>75</v>
      </c>
      <c r="EU14" s="80">
        <f t="shared" si="24"/>
        <v>89</v>
      </c>
      <c r="EV14" s="80">
        <f t="shared" si="24"/>
        <v>104</v>
      </c>
      <c r="EW14" s="80">
        <f t="shared" si="24"/>
        <v>120</v>
      </c>
      <c r="EX14" s="80">
        <f t="shared" si="24"/>
        <v>137</v>
      </c>
      <c r="EY14" s="80">
        <f t="shared" si="24"/>
        <v>155</v>
      </c>
      <c r="EZ14" s="80">
        <f t="shared" si="24"/>
        <v>174</v>
      </c>
      <c r="FA14" s="80">
        <f t="shared" si="24"/>
        <v>194</v>
      </c>
      <c r="FB14" s="80">
        <f t="shared" si="24"/>
        <v>215</v>
      </c>
      <c r="FC14" s="80">
        <f t="shared" si="24"/>
        <v>236</v>
      </c>
      <c r="FD14" s="80">
        <f t="shared" si="24"/>
        <v>259</v>
      </c>
      <c r="FE14" s="80">
        <f t="shared" si="24"/>
        <v>283</v>
      </c>
      <c r="FF14" s="80">
        <f t="shared" si="24"/>
        <v>307</v>
      </c>
      <c r="FG14" s="80">
        <f t="shared" si="24"/>
        <v>333</v>
      </c>
      <c r="FH14" s="80">
        <f t="shared" si="24"/>
        <v>359</v>
      </c>
      <c r="FI14" s="80">
        <f t="shared" si="24"/>
        <v>386</v>
      </c>
      <c r="FJ14" s="80">
        <f t="shared" si="24"/>
        <v>414</v>
      </c>
      <c r="FK14" s="80">
        <f t="shared" si="24"/>
        <v>443</v>
      </c>
      <c r="FL14" s="80">
        <f t="shared" si="24"/>
        <v>473</v>
      </c>
      <c r="FM14" s="80">
        <f t="shared" si="24"/>
        <v>503</v>
      </c>
      <c r="FN14" s="80">
        <f t="shared" si="24"/>
        <v>535</v>
      </c>
      <c r="FO14" s="80">
        <f t="shared" si="24"/>
        <v>567</v>
      </c>
      <c r="FP14" s="80">
        <f t="shared" si="24"/>
        <v>600</v>
      </c>
      <c r="FS14" s="81">
        <v>10</v>
      </c>
      <c r="FT14" s="81" t="str">
        <f t="shared" si="25"/>
        <v>蓝色</v>
      </c>
      <c r="FU14" s="81" t="str">
        <f t="shared" si="18"/>
        <v>护手</v>
      </c>
      <c r="FV14" s="82" t="str">
        <f t="shared" si="11"/>
        <v>10蓝色护手</v>
      </c>
      <c r="FW14" s="81">
        <f>IFERROR((ROUND((VLOOKUP($A14,装备总属性!$A:$G,GI$11,FALSE)*VLOOKUP($C14,$P$13:$W$20,GI$11,FALSE)*VLOOKUP($B14,$P$3:$R$7,3,FALSE)*$M$2),0)),0)</f>
        <v>0</v>
      </c>
      <c r="FX14" s="81">
        <f>IFERROR((ROUND((VLOOKUP($A14,装备总属性!$A:$G,GJ$11,FALSE)*VLOOKUP($C14,$P$13:$W$20,GJ$11,FALSE)*VLOOKUP($B14,$P$3:$R$7,3,FALSE)*$M$2),0)),0)</f>
        <v>0</v>
      </c>
      <c r="FY14" s="81">
        <f>IFERROR((ROUND((VLOOKUP($A14,装备总属性!$A:$G,GK$11,FALSE)*VLOOKUP($C14,$P$13:$W$20,GK$11,FALSE)*VLOOKUP($B14,$P$3:$R$7,3,FALSE)*$M$2),0)),0)</f>
        <v>0</v>
      </c>
      <c r="FZ14" s="81">
        <f>IFERROR((ROUND((VLOOKUP($A14,装备总属性!$A:$G,GL$11,FALSE)*VLOOKUP($C14,$P$13:$W$20,GL$11,FALSE)*VLOOKUP($B14,$P$3:$R$7,3,FALSE)*$M$2),0)),0)</f>
        <v>0</v>
      </c>
      <c r="GA14" s="81">
        <f>IFERROR((ROUND((VLOOKUP($A14,装备总属性!$A:$G,GM$11,FALSE)*VLOOKUP($C14,$P$13:$W$20,GM$11,FALSE)*VLOOKUP($B14,$P$3:$R$7,3,FALSE)*$M$2),0)),0)</f>
        <v>0</v>
      </c>
      <c r="GB14" s="81">
        <f>IFERROR((ROUND((VLOOKUP($A14,装备总属性!$A:$G,GN$11,FALSE)*VLOOKUP($C14,$P$13:$W$20,GN$11,FALSE)*VLOOKUP($B14,$P$3:$R$7,3,FALSE)*$M$2),0)),0)</f>
        <v>0</v>
      </c>
    </row>
    <row r="15" spans="1:184">
      <c r="A15">
        <v>14</v>
      </c>
      <c r="B15">
        <f t="shared" si="0"/>
        <v>13125</v>
      </c>
      <c r="C15">
        <f t="shared" si="1"/>
        <v>875</v>
      </c>
      <c r="D15" s="1">
        <v>1750</v>
      </c>
      <c r="I15">
        <v>14</v>
      </c>
      <c r="J15">
        <f t="shared" si="2"/>
        <v>10500</v>
      </c>
      <c r="K15">
        <f t="shared" si="2"/>
        <v>700</v>
      </c>
      <c r="L15">
        <f t="shared" si="2"/>
        <v>1400</v>
      </c>
      <c r="N15" s="1" t="s">
        <v>254</v>
      </c>
      <c r="O15" s="22">
        <v>0.3</v>
      </c>
      <c r="P15" s="22">
        <v>0.2</v>
      </c>
      <c r="Q15" s="1"/>
      <c r="R15" s="22"/>
      <c r="S15" s="1"/>
      <c r="T15">
        <f t="shared" si="19"/>
        <v>20</v>
      </c>
      <c r="U15" s="73" t="s">
        <v>254</v>
      </c>
      <c r="V15" s="73" t="str">
        <f t="shared" si="12"/>
        <v>20护手</v>
      </c>
      <c r="W15" s="76">
        <f t="shared" si="13"/>
        <v>50</v>
      </c>
      <c r="X15" s="76">
        <f t="shared" si="20"/>
        <v>104</v>
      </c>
      <c r="Y15" s="76">
        <f t="shared" si="20"/>
        <v>163</v>
      </c>
      <c r="Z15" s="76">
        <f t="shared" si="20"/>
        <v>226</v>
      </c>
      <c r="AA15" s="76">
        <f t="shared" si="20"/>
        <v>298</v>
      </c>
      <c r="AB15" s="76">
        <f t="shared" si="20"/>
        <v>378</v>
      </c>
      <c r="AC15" s="76">
        <f t="shared" si="20"/>
        <v>467</v>
      </c>
      <c r="AD15" s="76">
        <f t="shared" si="20"/>
        <v>563</v>
      </c>
      <c r="AE15" s="76">
        <f t="shared" si="20"/>
        <v>668</v>
      </c>
      <c r="AF15" s="76">
        <f t="shared" si="20"/>
        <v>780</v>
      </c>
      <c r="AG15" s="76">
        <f t="shared" si="20"/>
        <v>900</v>
      </c>
      <c r="AH15" s="76">
        <f t="shared" si="20"/>
        <v>1028</v>
      </c>
      <c r="AI15" s="76">
        <f t="shared" si="20"/>
        <v>1163</v>
      </c>
      <c r="AJ15" s="76">
        <f t="shared" si="20"/>
        <v>1305</v>
      </c>
      <c r="AK15" s="76">
        <f t="shared" si="20"/>
        <v>1454</v>
      </c>
      <c r="AL15" s="76">
        <f t="shared" si="20"/>
        <v>1610</v>
      </c>
      <c r="AM15" s="76">
        <f t="shared" si="20"/>
        <v>1773</v>
      </c>
      <c r="AN15" s="76">
        <f t="shared" si="20"/>
        <v>1944</v>
      </c>
      <c r="AO15" s="76">
        <f t="shared" si="20"/>
        <v>2120</v>
      </c>
      <c r="AP15" s="76">
        <f t="shared" si="20"/>
        <v>2304</v>
      </c>
      <c r="AQ15" s="76">
        <f t="shared" si="20"/>
        <v>2495</v>
      </c>
      <c r="AR15" s="76">
        <f t="shared" si="20"/>
        <v>2692</v>
      </c>
      <c r="AS15" s="76">
        <f t="shared" si="20"/>
        <v>2895</v>
      </c>
      <c r="AT15" s="76">
        <f t="shared" si="20"/>
        <v>3105</v>
      </c>
      <c r="AU15" s="76">
        <f t="shared" si="20"/>
        <v>3322</v>
      </c>
      <c r="AV15" s="76">
        <f t="shared" si="20"/>
        <v>3545</v>
      </c>
      <c r="AW15" s="76">
        <f t="shared" si="20"/>
        <v>3774</v>
      </c>
      <c r="AX15" s="76">
        <f t="shared" si="20"/>
        <v>4010</v>
      </c>
      <c r="AY15" s="76">
        <f t="shared" si="20"/>
        <v>4252</v>
      </c>
      <c r="AZ15" s="76">
        <f t="shared" si="20"/>
        <v>4500</v>
      </c>
      <c r="BA15" s="77">
        <f t="shared" si="14"/>
        <v>2</v>
      </c>
      <c r="BB15" s="77">
        <f t="shared" si="21"/>
        <v>5</v>
      </c>
      <c r="BC15" s="77">
        <f t="shared" si="21"/>
        <v>7</v>
      </c>
      <c r="BD15" s="77">
        <f t="shared" si="21"/>
        <v>10</v>
      </c>
      <c r="BE15" s="77">
        <f t="shared" si="21"/>
        <v>13</v>
      </c>
      <c r="BF15" s="77">
        <f t="shared" si="21"/>
        <v>17</v>
      </c>
      <c r="BG15" s="77">
        <f t="shared" si="21"/>
        <v>21</v>
      </c>
      <c r="BH15" s="77">
        <f t="shared" si="21"/>
        <v>25</v>
      </c>
      <c r="BI15" s="77">
        <f t="shared" si="21"/>
        <v>30</v>
      </c>
      <c r="BJ15" s="77">
        <f t="shared" si="21"/>
        <v>35</v>
      </c>
      <c r="BK15" s="77">
        <f t="shared" si="21"/>
        <v>40</v>
      </c>
      <c r="BL15" s="77">
        <f t="shared" si="21"/>
        <v>46</v>
      </c>
      <c r="BM15" s="77">
        <f t="shared" si="21"/>
        <v>52</v>
      </c>
      <c r="BN15" s="77">
        <f t="shared" si="21"/>
        <v>58</v>
      </c>
      <c r="BO15" s="77">
        <f t="shared" si="21"/>
        <v>65</v>
      </c>
      <c r="BP15" s="77">
        <f t="shared" si="21"/>
        <v>72</v>
      </c>
      <c r="BQ15" s="77">
        <f t="shared" si="21"/>
        <v>79</v>
      </c>
      <c r="BR15" s="77">
        <f t="shared" si="21"/>
        <v>86</v>
      </c>
      <c r="BS15" s="77">
        <f t="shared" si="21"/>
        <v>94</v>
      </c>
      <c r="BT15" s="77">
        <f t="shared" si="21"/>
        <v>102</v>
      </c>
      <c r="BU15" s="77">
        <f t="shared" si="21"/>
        <v>111</v>
      </c>
      <c r="BV15" s="77">
        <f t="shared" si="21"/>
        <v>120</v>
      </c>
      <c r="BW15" s="77">
        <f t="shared" si="21"/>
        <v>129</v>
      </c>
      <c r="BX15" s="77">
        <f t="shared" si="21"/>
        <v>138</v>
      </c>
      <c r="BY15" s="77">
        <f t="shared" si="21"/>
        <v>148</v>
      </c>
      <c r="BZ15" s="77">
        <f t="shared" si="21"/>
        <v>158</v>
      </c>
      <c r="CA15" s="77">
        <f t="shared" si="21"/>
        <v>168</v>
      </c>
      <c r="CB15" s="77">
        <f t="shared" si="21"/>
        <v>178</v>
      </c>
      <c r="CC15" s="77">
        <f t="shared" si="21"/>
        <v>189</v>
      </c>
      <c r="CD15" s="77">
        <f t="shared" si="21"/>
        <v>200</v>
      </c>
      <c r="CE15" s="78">
        <f t="shared" si="15"/>
        <v>0</v>
      </c>
      <c r="CF15" s="78">
        <f t="shared" si="22"/>
        <v>0</v>
      </c>
      <c r="CG15" s="78">
        <f t="shared" si="22"/>
        <v>0</v>
      </c>
      <c r="CH15" s="78">
        <f t="shared" si="22"/>
        <v>0</v>
      </c>
      <c r="CI15" s="78">
        <f t="shared" si="22"/>
        <v>0</v>
      </c>
      <c r="CJ15" s="78">
        <f t="shared" si="22"/>
        <v>0</v>
      </c>
      <c r="CK15" s="78">
        <f t="shared" si="22"/>
        <v>0</v>
      </c>
      <c r="CL15" s="78">
        <f t="shared" si="22"/>
        <v>0</v>
      </c>
      <c r="CM15" s="78">
        <f t="shared" si="22"/>
        <v>0</v>
      </c>
      <c r="CN15" s="78">
        <f t="shared" si="22"/>
        <v>0</v>
      </c>
      <c r="CO15" s="78">
        <f t="shared" si="22"/>
        <v>0</v>
      </c>
      <c r="CP15" s="78">
        <f t="shared" si="22"/>
        <v>0</v>
      </c>
      <c r="CQ15" s="78">
        <f t="shared" si="22"/>
        <v>0</v>
      </c>
      <c r="CR15" s="78">
        <f t="shared" si="22"/>
        <v>0</v>
      </c>
      <c r="CS15" s="78">
        <f t="shared" si="22"/>
        <v>0</v>
      </c>
      <c r="CT15" s="78">
        <f t="shared" si="22"/>
        <v>0</v>
      </c>
      <c r="CU15" s="78">
        <f t="shared" si="22"/>
        <v>0</v>
      </c>
      <c r="CV15" s="78">
        <f t="shared" si="22"/>
        <v>0</v>
      </c>
      <c r="CW15" s="78">
        <f t="shared" si="22"/>
        <v>0</v>
      </c>
      <c r="CX15" s="78">
        <f t="shared" si="22"/>
        <v>0</v>
      </c>
      <c r="CY15" s="78">
        <f t="shared" si="22"/>
        <v>0</v>
      </c>
      <c r="CZ15" s="78">
        <f t="shared" si="22"/>
        <v>0</v>
      </c>
      <c r="DA15" s="78">
        <f t="shared" si="22"/>
        <v>0</v>
      </c>
      <c r="DB15" s="78">
        <f t="shared" si="22"/>
        <v>0</v>
      </c>
      <c r="DC15" s="78">
        <f t="shared" si="22"/>
        <v>0</v>
      </c>
      <c r="DD15" s="78">
        <f t="shared" si="22"/>
        <v>0</v>
      </c>
      <c r="DE15" s="78">
        <f t="shared" si="22"/>
        <v>0</v>
      </c>
      <c r="DF15" s="78">
        <f t="shared" si="22"/>
        <v>0</v>
      </c>
      <c r="DG15" s="78">
        <f t="shared" si="22"/>
        <v>0</v>
      </c>
      <c r="DH15" s="78">
        <f t="shared" si="22"/>
        <v>0</v>
      </c>
      <c r="DI15" s="79">
        <f t="shared" si="16"/>
        <v>0</v>
      </c>
      <c r="DJ15" s="79">
        <f t="shared" si="23"/>
        <v>0</v>
      </c>
      <c r="DK15" s="79">
        <f t="shared" si="23"/>
        <v>0</v>
      </c>
      <c r="DL15" s="79">
        <f t="shared" si="23"/>
        <v>0</v>
      </c>
      <c r="DM15" s="79">
        <f t="shared" si="23"/>
        <v>0</v>
      </c>
      <c r="DN15" s="79">
        <f t="shared" si="23"/>
        <v>0</v>
      </c>
      <c r="DO15" s="79">
        <f t="shared" si="23"/>
        <v>0</v>
      </c>
      <c r="DP15" s="79">
        <f t="shared" si="23"/>
        <v>0</v>
      </c>
      <c r="DQ15" s="79">
        <f t="shared" si="23"/>
        <v>0</v>
      </c>
      <c r="DR15" s="79">
        <f t="shared" si="23"/>
        <v>0</v>
      </c>
      <c r="DS15" s="79">
        <f t="shared" si="23"/>
        <v>0</v>
      </c>
      <c r="DT15" s="79">
        <f t="shared" si="23"/>
        <v>0</v>
      </c>
      <c r="DU15" s="79">
        <f t="shared" si="23"/>
        <v>0</v>
      </c>
      <c r="DV15" s="79">
        <f t="shared" si="23"/>
        <v>0</v>
      </c>
      <c r="DW15" s="79">
        <f t="shared" si="23"/>
        <v>0</v>
      </c>
      <c r="DX15" s="79">
        <f t="shared" si="23"/>
        <v>0</v>
      </c>
      <c r="DY15" s="79">
        <f t="shared" si="23"/>
        <v>0</v>
      </c>
      <c r="DZ15" s="79">
        <f t="shared" si="23"/>
        <v>0</v>
      </c>
      <c r="EA15" s="79">
        <f t="shared" si="23"/>
        <v>0</v>
      </c>
      <c r="EB15" s="79">
        <f t="shared" si="23"/>
        <v>0</v>
      </c>
      <c r="EC15" s="79">
        <f t="shared" si="23"/>
        <v>0</v>
      </c>
      <c r="ED15" s="79">
        <f t="shared" si="23"/>
        <v>0</v>
      </c>
      <c r="EE15" s="79">
        <f t="shared" si="23"/>
        <v>0</v>
      </c>
      <c r="EF15" s="79">
        <f t="shared" si="23"/>
        <v>0</v>
      </c>
      <c r="EG15" s="79">
        <f t="shared" si="23"/>
        <v>0</v>
      </c>
      <c r="EH15" s="79">
        <f t="shared" si="23"/>
        <v>0</v>
      </c>
      <c r="EI15" s="79">
        <f t="shared" si="23"/>
        <v>0</v>
      </c>
      <c r="EJ15" s="79">
        <f t="shared" si="23"/>
        <v>0</v>
      </c>
      <c r="EK15" s="79">
        <f t="shared" si="23"/>
        <v>0</v>
      </c>
      <c r="EL15" s="79">
        <f t="shared" si="23"/>
        <v>0</v>
      </c>
      <c r="EM15" s="80">
        <f t="shared" si="17"/>
        <v>0</v>
      </c>
      <c r="EN15" s="80">
        <f t="shared" si="24"/>
        <v>0</v>
      </c>
      <c r="EO15" s="80">
        <f t="shared" si="24"/>
        <v>0</v>
      </c>
      <c r="EP15" s="80">
        <f t="shared" si="24"/>
        <v>0</v>
      </c>
      <c r="EQ15" s="80">
        <f t="shared" si="24"/>
        <v>0</v>
      </c>
      <c r="ER15" s="80">
        <f t="shared" si="24"/>
        <v>0</v>
      </c>
      <c r="ES15" s="80">
        <f t="shared" si="24"/>
        <v>0</v>
      </c>
      <c r="ET15" s="80">
        <f t="shared" si="24"/>
        <v>0</v>
      </c>
      <c r="EU15" s="80">
        <f t="shared" si="24"/>
        <v>0</v>
      </c>
      <c r="EV15" s="80">
        <f t="shared" si="24"/>
        <v>0</v>
      </c>
      <c r="EW15" s="80">
        <f t="shared" si="24"/>
        <v>0</v>
      </c>
      <c r="EX15" s="80">
        <f t="shared" si="24"/>
        <v>0</v>
      </c>
      <c r="EY15" s="80">
        <f t="shared" si="24"/>
        <v>0</v>
      </c>
      <c r="EZ15" s="80">
        <f t="shared" si="24"/>
        <v>0</v>
      </c>
      <c r="FA15" s="80">
        <f t="shared" si="24"/>
        <v>0</v>
      </c>
      <c r="FB15" s="80">
        <f t="shared" si="24"/>
        <v>0</v>
      </c>
      <c r="FC15" s="80">
        <f t="shared" si="24"/>
        <v>0</v>
      </c>
      <c r="FD15" s="80">
        <f t="shared" si="24"/>
        <v>0</v>
      </c>
      <c r="FE15" s="80">
        <f t="shared" si="24"/>
        <v>0</v>
      </c>
      <c r="FF15" s="80">
        <f t="shared" si="24"/>
        <v>0</v>
      </c>
      <c r="FG15" s="80">
        <f t="shared" si="24"/>
        <v>0</v>
      </c>
      <c r="FH15" s="80">
        <f t="shared" si="24"/>
        <v>0</v>
      </c>
      <c r="FI15" s="80">
        <f t="shared" si="24"/>
        <v>0</v>
      </c>
      <c r="FJ15" s="80">
        <f t="shared" si="24"/>
        <v>0</v>
      </c>
      <c r="FK15" s="80">
        <f t="shared" si="24"/>
        <v>0</v>
      </c>
      <c r="FL15" s="80">
        <f t="shared" si="24"/>
        <v>0</v>
      </c>
      <c r="FM15" s="80">
        <f t="shared" si="24"/>
        <v>0</v>
      </c>
      <c r="FN15" s="80">
        <f t="shared" si="24"/>
        <v>0</v>
      </c>
      <c r="FO15" s="80">
        <f t="shared" si="24"/>
        <v>0</v>
      </c>
      <c r="FP15" s="80">
        <f t="shared" si="24"/>
        <v>0</v>
      </c>
      <c r="FS15" s="81">
        <v>10</v>
      </c>
      <c r="FT15" s="81" t="str">
        <f t="shared" si="25"/>
        <v>蓝色</v>
      </c>
      <c r="FU15" s="81" t="str">
        <f t="shared" si="18"/>
        <v>鞋子</v>
      </c>
      <c r="FV15" s="82" t="str">
        <f t="shared" si="11"/>
        <v>10蓝色鞋子</v>
      </c>
      <c r="FW15" s="81">
        <f>IFERROR((ROUND((VLOOKUP($A15,装备总属性!$A:$G,GI$11,FALSE)*VLOOKUP($C15,$P$13:$W$20,GI$11,FALSE)*VLOOKUP($B15,$P$3:$R$7,3,FALSE)*$M$2),0)),0)</f>
        <v>0</v>
      </c>
      <c r="FX15" s="81">
        <f>IFERROR((ROUND((VLOOKUP($A15,装备总属性!$A:$G,GJ$11,FALSE)*VLOOKUP($C15,$P$13:$W$20,GJ$11,FALSE)*VLOOKUP($B15,$P$3:$R$7,3,FALSE)*$M$2),0)),0)</f>
        <v>0</v>
      </c>
      <c r="FY15" s="81">
        <f>IFERROR((ROUND((VLOOKUP($A15,装备总属性!$A:$G,GK$11,FALSE)*VLOOKUP($C15,$P$13:$W$20,GK$11,FALSE)*VLOOKUP($B15,$P$3:$R$7,3,FALSE)*$M$2),0)),0)</f>
        <v>0</v>
      </c>
      <c r="FZ15" s="81">
        <f>IFERROR((ROUND((VLOOKUP($A15,装备总属性!$A:$G,GL$11,FALSE)*VLOOKUP($C15,$P$13:$W$20,GL$11,FALSE)*VLOOKUP($B15,$P$3:$R$7,3,FALSE)*$M$2),0)),0)</f>
        <v>0</v>
      </c>
      <c r="GA15" s="81">
        <f>IFERROR((ROUND((VLOOKUP($A15,装备总属性!$A:$G,GM$11,FALSE)*VLOOKUP($C15,$P$13:$W$20,GM$11,FALSE)*VLOOKUP($B15,$P$3:$R$7,3,FALSE)*$M$2),0)),0)</f>
        <v>0</v>
      </c>
      <c r="GB15" s="81">
        <f>IFERROR((ROUND((VLOOKUP($A15,装备总属性!$A:$G,GN$11,FALSE)*VLOOKUP($C15,$P$13:$W$20,GN$11,FALSE)*VLOOKUP($B15,$P$3:$R$7,3,FALSE)*$M$2),0)),0)</f>
        <v>0</v>
      </c>
    </row>
    <row r="16" spans="1:184">
      <c r="A16">
        <v>15</v>
      </c>
      <c r="B16">
        <f t="shared" si="0"/>
        <v>14070</v>
      </c>
      <c r="C16">
        <f t="shared" si="1"/>
        <v>938</v>
      </c>
      <c r="D16" s="1">
        <v>1875</v>
      </c>
      <c r="I16">
        <v>15</v>
      </c>
      <c r="J16">
        <f t="shared" si="2"/>
        <v>11256</v>
      </c>
      <c r="K16">
        <f t="shared" si="2"/>
        <v>750</v>
      </c>
      <c r="L16">
        <f t="shared" si="2"/>
        <v>1500</v>
      </c>
      <c r="N16" s="1" t="s">
        <v>255</v>
      </c>
      <c r="O16" s="22">
        <v>0.3</v>
      </c>
      <c r="P16" s="1"/>
      <c r="Q16" s="22">
        <v>0.2</v>
      </c>
      <c r="R16" s="1"/>
      <c r="S16" s="22"/>
      <c r="T16">
        <f t="shared" si="19"/>
        <v>20</v>
      </c>
      <c r="U16" s="73" t="s">
        <v>255</v>
      </c>
      <c r="V16" s="73" t="str">
        <f t="shared" si="12"/>
        <v>20鞋子</v>
      </c>
      <c r="W16" s="76">
        <f t="shared" si="13"/>
        <v>50</v>
      </c>
      <c r="X16" s="76">
        <f t="shared" si="20"/>
        <v>104</v>
      </c>
      <c r="Y16" s="76">
        <f t="shared" si="20"/>
        <v>163</v>
      </c>
      <c r="Z16" s="76">
        <f t="shared" si="20"/>
        <v>226</v>
      </c>
      <c r="AA16" s="76">
        <f t="shared" si="20"/>
        <v>298</v>
      </c>
      <c r="AB16" s="76">
        <f t="shared" si="20"/>
        <v>378</v>
      </c>
      <c r="AC16" s="76">
        <f t="shared" si="20"/>
        <v>467</v>
      </c>
      <c r="AD16" s="76">
        <f t="shared" si="20"/>
        <v>563</v>
      </c>
      <c r="AE16" s="76">
        <f t="shared" si="20"/>
        <v>668</v>
      </c>
      <c r="AF16" s="76">
        <f t="shared" si="20"/>
        <v>780</v>
      </c>
      <c r="AG16" s="76">
        <f t="shared" si="20"/>
        <v>900</v>
      </c>
      <c r="AH16" s="76">
        <f t="shared" si="20"/>
        <v>1028</v>
      </c>
      <c r="AI16" s="76">
        <f t="shared" si="20"/>
        <v>1163</v>
      </c>
      <c r="AJ16" s="76">
        <f t="shared" si="20"/>
        <v>1305</v>
      </c>
      <c r="AK16" s="76">
        <f t="shared" si="20"/>
        <v>1454</v>
      </c>
      <c r="AL16" s="76">
        <f t="shared" si="20"/>
        <v>1610</v>
      </c>
      <c r="AM16" s="76">
        <f t="shared" si="20"/>
        <v>1773</v>
      </c>
      <c r="AN16" s="76">
        <f t="shared" si="20"/>
        <v>1944</v>
      </c>
      <c r="AO16" s="76">
        <f t="shared" si="20"/>
        <v>2120</v>
      </c>
      <c r="AP16" s="76">
        <f t="shared" si="20"/>
        <v>2304</v>
      </c>
      <c r="AQ16" s="76">
        <f t="shared" si="20"/>
        <v>2495</v>
      </c>
      <c r="AR16" s="76">
        <f t="shared" si="20"/>
        <v>2692</v>
      </c>
      <c r="AS16" s="76">
        <f t="shared" si="20"/>
        <v>2895</v>
      </c>
      <c r="AT16" s="76">
        <f t="shared" si="20"/>
        <v>3105</v>
      </c>
      <c r="AU16" s="76">
        <f t="shared" si="20"/>
        <v>3322</v>
      </c>
      <c r="AV16" s="76">
        <f t="shared" si="20"/>
        <v>3545</v>
      </c>
      <c r="AW16" s="76">
        <f t="shared" si="20"/>
        <v>3774</v>
      </c>
      <c r="AX16" s="76">
        <f t="shared" si="20"/>
        <v>4010</v>
      </c>
      <c r="AY16" s="76">
        <f t="shared" si="20"/>
        <v>4252</v>
      </c>
      <c r="AZ16" s="76">
        <f t="shared" si="20"/>
        <v>4500</v>
      </c>
      <c r="BA16" s="77">
        <f t="shared" si="14"/>
        <v>0</v>
      </c>
      <c r="BB16" s="77">
        <f t="shared" si="21"/>
        <v>0</v>
      </c>
      <c r="BC16" s="77">
        <f t="shared" si="21"/>
        <v>0</v>
      </c>
      <c r="BD16" s="77">
        <f t="shared" si="21"/>
        <v>0</v>
      </c>
      <c r="BE16" s="77">
        <f t="shared" si="21"/>
        <v>0</v>
      </c>
      <c r="BF16" s="77">
        <f t="shared" si="21"/>
        <v>0</v>
      </c>
      <c r="BG16" s="77">
        <f t="shared" si="21"/>
        <v>0</v>
      </c>
      <c r="BH16" s="77">
        <f t="shared" si="21"/>
        <v>0</v>
      </c>
      <c r="BI16" s="77">
        <f t="shared" si="21"/>
        <v>0</v>
      </c>
      <c r="BJ16" s="77">
        <f t="shared" si="21"/>
        <v>0</v>
      </c>
      <c r="BK16" s="77">
        <f t="shared" si="21"/>
        <v>0</v>
      </c>
      <c r="BL16" s="77">
        <f t="shared" si="21"/>
        <v>0</v>
      </c>
      <c r="BM16" s="77">
        <f t="shared" si="21"/>
        <v>0</v>
      </c>
      <c r="BN16" s="77">
        <f t="shared" si="21"/>
        <v>0</v>
      </c>
      <c r="BO16" s="77">
        <f t="shared" si="21"/>
        <v>0</v>
      </c>
      <c r="BP16" s="77">
        <f t="shared" si="21"/>
        <v>0</v>
      </c>
      <c r="BQ16" s="77">
        <f t="shared" si="21"/>
        <v>0</v>
      </c>
      <c r="BR16" s="77">
        <f t="shared" si="21"/>
        <v>0</v>
      </c>
      <c r="BS16" s="77">
        <f t="shared" si="21"/>
        <v>0</v>
      </c>
      <c r="BT16" s="77">
        <f t="shared" si="21"/>
        <v>0</v>
      </c>
      <c r="BU16" s="77">
        <f t="shared" si="21"/>
        <v>0</v>
      </c>
      <c r="BV16" s="77">
        <f t="shared" si="21"/>
        <v>0</v>
      </c>
      <c r="BW16" s="77">
        <f t="shared" si="21"/>
        <v>0</v>
      </c>
      <c r="BX16" s="77">
        <f t="shared" si="21"/>
        <v>0</v>
      </c>
      <c r="BY16" s="77">
        <f t="shared" si="21"/>
        <v>0</v>
      </c>
      <c r="BZ16" s="77">
        <f t="shared" si="21"/>
        <v>0</v>
      </c>
      <c r="CA16" s="77">
        <f t="shared" si="21"/>
        <v>0</v>
      </c>
      <c r="CB16" s="77">
        <f t="shared" si="21"/>
        <v>0</v>
      </c>
      <c r="CC16" s="77">
        <f t="shared" si="21"/>
        <v>0</v>
      </c>
      <c r="CD16" s="77">
        <f t="shared" si="21"/>
        <v>0</v>
      </c>
      <c r="CE16" s="78">
        <f t="shared" si="15"/>
        <v>2</v>
      </c>
      <c r="CF16" s="78">
        <f t="shared" si="22"/>
        <v>5</v>
      </c>
      <c r="CG16" s="78">
        <f t="shared" si="22"/>
        <v>7</v>
      </c>
      <c r="CH16" s="78">
        <f t="shared" si="22"/>
        <v>10</v>
      </c>
      <c r="CI16" s="78">
        <f t="shared" si="22"/>
        <v>13</v>
      </c>
      <c r="CJ16" s="78">
        <f t="shared" si="22"/>
        <v>17</v>
      </c>
      <c r="CK16" s="78">
        <f t="shared" si="22"/>
        <v>21</v>
      </c>
      <c r="CL16" s="78">
        <f t="shared" si="22"/>
        <v>25</v>
      </c>
      <c r="CM16" s="78">
        <f t="shared" si="22"/>
        <v>30</v>
      </c>
      <c r="CN16" s="78">
        <f t="shared" si="22"/>
        <v>35</v>
      </c>
      <c r="CO16" s="78">
        <f t="shared" si="22"/>
        <v>40</v>
      </c>
      <c r="CP16" s="78">
        <f t="shared" si="22"/>
        <v>46</v>
      </c>
      <c r="CQ16" s="78">
        <f t="shared" si="22"/>
        <v>52</v>
      </c>
      <c r="CR16" s="78">
        <f t="shared" si="22"/>
        <v>58</v>
      </c>
      <c r="CS16" s="78">
        <f t="shared" si="22"/>
        <v>65</v>
      </c>
      <c r="CT16" s="78">
        <f t="shared" si="22"/>
        <v>72</v>
      </c>
      <c r="CU16" s="78">
        <f t="shared" si="22"/>
        <v>79</v>
      </c>
      <c r="CV16" s="78">
        <f t="shared" si="22"/>
        <v>86</v>
      </c>
      <c r="CW16" s="78">
        <f t="shared" si="22"/>
        <v>94</v>
      </c>
      <c r="CX16" s="78">
        <f t="shared" si="22"/>
        <v>102</v>
      </c>
      <c r="CY16" s="78">
        <f t="shared" si="22"/>
        <v>111</v>
      </c>
      <c r="CZ16" s="78">
        <f t="shared" si="22"/>
        <v>120</v>
      </c>
      <c r="DA16" s="78">
        <f t="shared" si="22"/>
        <v>129</v>
      </c>
      <c r="DB16" s="78">
        <f t="shared" si="22"/>
        <v>138</v>
      </c>
      <c r="DC16" s="78">
        <f t="shared" si="22"/>
        <v>148</v>
      </c>
      <c r="DD16" s="78">
        <f t="shared" si="22"/>
        <v>158</v>
      </c>
      <c r="DE16" s="78">
        <f t="shared" si="22"/>
        <v>168</v>
      </c>
      <c r="DF16" s="78">
        <f t="shared" si="22"/>
        <v>178</v>
      </c>
      <c r="DG16" s="78">
        <f t="shared" si="22"/>
        <v>189</v>
      </c>
      <c r="DH16" s="78">
        <f t="shared" si="22"/>
        <v>200</v>
      </c>
      <c r="DI16" s="79">
        <f t="shared" si="16"/>
        <v>0</v>
      </c>
      <c r="DJ16" s="79">
        <f t="shared" si="23"/>
        <v>0</v>
      </c>
      <c r="DK16" s="79">
        <f t="shared" si="23"/>
        <v>0</v>
      </c>
      <c r="DL16" s="79">
        <f t="shared" si="23"/>
        <v>0</v>
      </c>
      <c r="DM16" s="79">
        <f t="shared" si="23"/>
        <v>0</v>
      </c>
      <c r="DN16" s="79">
        <f t="shared" si="23"/>
        <v>0</v>
      </c>
      <c r="DO16" s="79">
        <f t="shared" si="23"/>
        <v>0</v>
      </c>
      <c r="DP16" s="79">
        <f t="shared" si="23"/>
        <v>0</v>
      </c>
      <c r="DQ16" s="79">
        <f t="shared" si="23"/>
        <v>0</v>
      </c>
      <c r="DR16" s="79">
        <f t="shared" si="23"/>
        <v>0</v>
      </c>
      <c r="DS16" s="79">
        <f t="shared" si="23"/>
        <v>0</v>
      </c>
      <c r="DT16" s="79">
        <f t="shared" si="23"/>
        <v>0</v>
      </c>
      <c r="DU16" s="79">
        <f t="shared" si="23"/>
        <v>0</v>
      </c>
      <c r="DV16" s="79">
        <f t="shared" si="23"/>
        <v>0</v>
      </c>
      <c r="DW16" s="79">
        <f t="shared" si="23"/>
        <v>0</v>
      </c>
      <c r="DX16" s="79">
        <f t="shared" si="23"/>
        <v>0</v>
      </c>
      <c r="DY16" s="79">
        <f t="shared" si="23"/>
        <v>0</v>
      </c>
      <c r="DZ16" s="79">
        <f t="shared" si="23"/>
        <v>0</v>
      </c>
      <c r="EA16" s="79">
        <f t="shared" si="23"/>
        <v>0</v>
      </c>
      <c r="EB16" s="79">
        <f t="shared" si="23"/>
        <v>0</v>
      </c>
      <c r="EC16" s="79">
        <f t="shared" si="23"/>
        <v>0</v>
      </c>
      <c r="ED16" s="79">
        <f t="shared" si="23"/>
        <v>0</v>
      </c>
      <c r="EE16" s="79">
        <f t="shared" si="23"/>
        <v>0</v>
      </c>
      <c r="EF16" s="79">
        <f t="shared" si="23"/>
        <v>0</v>
      </c>
      <c r="EG16" s="79">
        <f t="shared" si="23"/>
        <v>0</v>
      </c>
      <c r="EH16" s="79">
        <f t="shared" si="23"/>
        <v>0</v>
      </c>
      <c r="EI16" s="79">
        <f t="shared" si="23"/>
        <v>0</v>
      </c>
      <c r="EJ16" s="79">
        <f t="shared" si="23"/>
        <v>0</v>
      </c>
      <c r="EK16" s="79">
        <f t="shared" si="23"/>
        <v>0</v>
      </c>
      <c r="EL16" s="79">
        <f t="shared" si="23"/>
        <v>0</v>
      </c>
      <c r="EM16" s="80">
        <f t="shared" si="17"/>
        <v>0</v>
      </c>
      <c r="EN16" s="80">
        <f t="shared" si="24"/>
        <v>0</v>
      </c>
      <c r="EO16" s="80">
        <f t="shared" si="24"/>
        <v>0</v>
      </c>
      <c r="EP16" s="80">
        <f t="shared" si="24"/>
        <v>0</v>
      </c>
      <c r="EQ16" s="80">
        <f t="shared" si="24"/>
        <v>0</v>
      </c>
      <c r="ER16" s="80">
        <f t="shared" si="24"/>
        <v>0</v>
      </c>
      <c r="ES16" s="80">
        <f t="shared" si="24"/>
        <v>0</v>
      </c>
      <c r="ET16" s="80">
        <f t="shared" si="24"/>
        <v>0</v>
      </c>
      <c r="EU16" s="80">
        <f t="shared" si="24"/>
        <v>0</v>
      </c>
      <c r="EV16" s="80">
        <f t="shared" si="24"/>
        <v>0</v>
      </c>
      <c r="EW16" s="80">
        <f t="shared" si="24"/>
        <v>0</v>
      </c>
      <c r="EX16" s="80">
        <f t="shared" si="24"/>
        <v>0</v>
      </c>
      <c r="EY16" s="80">
        <f t="shared" si="24"/>
        <v>0</v>
      </c>
      <c r="EZ16" s="80">
        <f t="shared" si="24"/>
        <v>0</v>
      </c>
      <c r="FA16" s="80">
        <f t="shared" si="24"/>
        <v>0</v>
      </c>
      <c r="FB16" s="80">
        <f t="shared" si="24"/>
        <v>0</v>
      </c>
      <c r="FC16" s="80">
        <f t="shared" si="24"/>
        <v>0</v>
      </c>
      <c r="FD16" s="80">
        <f t="shared" si="24"/>
        <v>0</v>
      </c>
      <c r="FE16" s="80">
        <f t="shared" si="24"/>
        <v>0</v>
      </c>
      <c r="FF16" s="80">
        <f t="shared" si="24"/>
        <v>0</v>
      </c>
      <c r="FG16" s="80">
        <f t="shared" si="24"/>
        <v>0</v>
      </c>
      <c r="FH16" s="80">
        <f t="shared" si="24"/>
        <v>0</v>
      </c>
      <c r="FI16" s="80">
        <f t="shared" si="24"/>
        <v>0</v>
      </c>
      <c r="FJ16" s="80">
        <f t="shared" si="24"/>
        <v>0</v>
      </c>
      <c r="FK16" s="80">
        <f t="shared" si="24"/>
        <v>0</v>
      </c>
      <c r="FL16" s="80">
        <f t="shared" si="24"/>
        <v>0</v>
      </c>
      <c r="FM16" s="80">
        <f t="shared" si="24"/>
        <v>0</v>
      </c>
      <c r="FN16" s="80">
        <f t="shared" si="24"/>
        <v>0</v>
      </c>
      <c r="FO16" s="80">
        <f t="shared" si="24"/>
        <v>0</v>
      </c>
      <c r="FP16" s="80">
        <f t="shared" si="24"/>
        <v>0</v>
      </c>
      <c r="FS16" s="81">
        <v>10</v>
      </c>
      <c r="FT16" s="81" t="str">
        <f t="shared" si="25"/>
        <v>蓝色</v>
      </c>
      <c r="FU16" s="81" t="str">
        <f t="shared" si="18"/>
        <v>项链</v>
      </c>
      <c r="FV16" s="82" t="str">
        <f t="shared" si="11"/>
        <v>10蓝色项链</v>
      </c>
      <c r="FW16" s="81">
        <f>IFERROR((ROUND((VLOOKUP($A16,装备总属性!$A:$G,GI$11,FALSE)*VLOOKUP($C16,$P$13:$W$20,GI$11,FALSE)*VLOOKUP($B16,$P$3:$R$7,3,FALSE)*$M$2),0)),0)</f>
        <v>0</v>
      </c>
      <c r="FX16" s="81">
        <f>IFERROR((ROUND((VLOOKUP($A16,装备总属性!$A:$G,GJ$11,FALSE)*VLOOKUP($C16,$P$13:$W$20,GJ$11,FALSE)*VLOOKUP($B16,$P$3:$R$7,3,FALSE)*$M$2),0)),0)</f>
        <v>0</v>
      </c>
      <c r="FY16" s="81">
        <f>IFERROR((ROUND((VLOOKUP($A16,装备总属性!$A:$G,GK$11,FALSE)*VLOOKUP($C16,$P$13:$W$20,GK$11,FALSE)*VLOOKUP($B16,$P$3:$R$7,3,FALSE)*$M$2),0)),0)</f>
        <v>0</v>
      </c>
      <c r="FZ16" s="81">
        <f>IFERROR((ROUND((VLOOKUP($A16,装备总属性!$A:$G,GL$11,FALSE)*VLOOKUP($C16,$P$13:$W$20,GL$11,FALSE)*VLOOKUP($B16,$P$3:$R$7,3,FALSE)*$M$2),0)),0)</f>
        <v>0</v>
      </c>
      <c r="GA16" s="81">
        <f>IFERROR((ROUND((VLOOKUP($A16,装备总属性!$A:$G,GM$11,FALSE)*VLOOKUP($C16,$P$13:$W$20,GM$11,FALSE)*VLOOKUP($B16,$P$3:$R$7,3,FALSE)*$M$2),0)),0)</f>
        <v>0</v>
      </c>
      <c r="GB16" s="81">
        <f>IFERROR((ROUND((VLOOKUP($A16,装备总属性!$A:$G,GN$11,FALSE)*VLOOKUP($C16,$P$13:$W$20,GN$11,FALSE)*VLOOKUP($B16,$P$3:$R$7,3,FALSE)*$M$2),0)),0)</f>
        <v>0</v>
      </c>
    </row>
    <row r="17" spans="1:184">
      <c r="A17">
        <v>16</v>
      </c>
      <c r="B17">
        <f t="shared" si="0"/>
        <v>15000</v>
      </c>
      <c r="C17">
        <f t="shared" si="1"/>
        <v>1000</v>
      </c>
      <c r="D17" s="1">
        <v>2000</v>
      </c>
      <c r="I17">
        <v>16</v>
      </c>
      <c r="J17">
        <f t="shared" si="2"/>
        <v>12000</v>
      </c>
      <c r="K17">
        <f t="shared" si="2"/>
        <v>800</v>
      </c>
      <c r="L17">
        <f t="shared" si="2"/>
        <v>1600</v>
      </c>
      <c r="N17" s="1" t="s">
        <v>256</v>
      </c>
      <c r="O17" s="1"/>
      <c r="P17" s="22">
        <v>0.2</v>
      </c>
      <c r="Q17" s="1"/>
      <c r="R17" s="22">
        <v>0.3</v>
      </c>
      <c r="S17" s="1"/>
      <c r="T17">
        <f t="shared" si="19"/>
        <v>20</v>
      </c>
      <c r="U17" s="73" t="s">
        <v>256</v>
      </c>
      <c r="V17" s="73" t="str">
        <f t="shared" si="12"/>
        <v>20项链</v>
      </c>
      <c r="W17" s="76">
        <f t="shared" si="13"/>
        <v>0</v>
      </c>
      <c r="X17" s="76">
        <f t="shared" si="20"/>
        <v>0</v>
      </c>
      <c r="Y17" s="76">
        <f t="shared" si="20"/>
        <v>0</v>
      </c>
      <c r="Z17" s="76">
        <f t="shared" si="20"/>
        <v>0</v>
      </c>
      <c r="AA17" s="76">
        <f t="shared" si="20"/>
        <v>0</v>
      </c>
      <c r="AB17" s="76">
        <f t="shared" si="20"/>
        <v>0</v>
      </c>
      <c r="AC17" s="76">
        <f t="shared" si="20"/>
        <v>0</v>
      </c>
      <c r="AD17" s="76">
        <f t="shared" si="20"/>
        <v>0</v>
      </c>
      <c r="AE17" s="76">
        <f t="shared" si="20"/>
        <v>0</v>
      </c>
      <c r="AF17" s="76">
        <f t="shared" si="20"/>
        <v>0</v>
      </c>
      <c r="AG17" s="76">
        <f t="shared" si="20"/>
        <v>0</v>
      </c>
      <c r="AH17" s="76">
        <f t="shared" si="20"/>
        <v>0</v>
      </c>
      <c r="AI17" s="76">
        <f t="shared" si="20"/>
        <v>0</v>
      </c>
      <c r="AJ17" s="76">
        <f t="shared" si="20"/>
        <v>0</v>
      </c>
      <c r="AK17" s="76">
        <f t="shared" si="20"/>
        <v>0</v>
      </c>
      <c r="AL17" s="76">
        <f t="shared" si="20"/>
        <v>0</v>
      </c>
      <c r="AM17" s="76">
        <f t="shared" si="20"/>
        <v>0</v>
      </c>
      <c r="AN17" s="76">
        <f t="shared" si="20"/>
        <v>0</v>
      </c>
      <c r="AO17" s="76">
        <f t="shared" si="20"/>
        <v>0</v>
      </c>
      <c r="AP17" s="76">
        <f t="shared" si="20"/>
        <v>0</v>
      </c>
      <c r="AQ17" s="76">
        <f t="shared" si="20"/>
        <v>0</v>
      </c>
      <c r="AR17" s="76">
        <f t="shared" si="20"/>
        <v>0</v>
      </c>
      <c r="AS17" s="76">
        <f t="shared" si="20"/>
        <v>0</v>
      </c>
      <c r="AT17" s="76">
        <f t="shared" si="20"/>
        <v>0</v>
      </c>
      <c r="AU17" s="76">
        <f t="shared" si="20"/>
        <v>0</v>
      </c>
      <c r="AV17" s="76">
        <f t="shared" si="20"/>
        <v>0</v>
      </c>
      <c r="AW17" s="76">
        <f t="shared" si="20"/>
        <v>0</v>
      </c>
      <c r="AX17" s="76">
        <f t="shared" si="20"/>
        <v>0</v>
      </c>
      <c r="AY17" s="76">
        <f t="shared" si="20"/>
        <v>0</v>
      </c>
      <c r="AZ17" s="76">
        <f t="shared" si="20"/>
        <v>0</v>
      </c>
      <c r="BA17" s="77">
        <f t="shared" si="14"/>
        <v>2</v>
      </c>
      <c r="BB17" s="77">
        <f t="shared" si="21"/>
        <v>5</v>
      </c>
      <c r="BC17" s="77">
        <f t="shared" si="21"/>
        <v>7</v>
      </c>
      <c r="BD17" s="77">
        <f t="shared" si="21"/>
        <v>10</v>
      </c>
      <c r="BE17" s="77">
        <f t="shared" si="21"/>
        <v>13</v>
      </c>
      <c r="BF17" s="77">
        <f t="shared" si="21"/>
        <v>17</v>
      </c>
      <c r="BG17" s="77">
        <f t="shared" si="21"/>
        <v>21</v>
      </c>
      <c r="BH17" s="77">
        <f t="shared" si="21"/>
        <v>25</v>
      </c>
      <c r="BI17" s="77">
        <f t="shared" si="21"/>
        <v>30</v>
      </c>
      <c r="BJ17" s="77">
        <f t="shared" si="21"/>
        <v>35</v>
      </c>
      <c r="BK17" s="77">
        <f t="shared" si="21"/>
        <v>40</v>
      </c>
      <c r="BL17" s="77">
        <f t="shared" si="21"/>
        <v>46</v>
      </c>
      <c r="BM17" s="77">
        <f t="shared" si="21"/>
        <v>52</v>
      </c>
      <c r="BN17" s="77">
        <f t="shared" si="21"/>
        <v>58</v>
      </c>
      <c r="BO17" s="77">
        <f t="shared" si="21"/>
        <v>65</v>
      </c>
      <c r="BP17" s="77">
        <f t="shared" si="21"/>
        <v>72</v>
      </c>
      <c r="BQ17" s="77">
        <f t="shared" si="21"/>
        <v>79</v>
      </c>
      <c r="BR17" s="77">
        <f t="shared" si="21"/>
        <v>86</v>
      </c>
      <c r="BS17" s="77">
        <f t="shared" si="21"/>
        <v>94</v>
      </c>
      <c r="BT17" s="77">
        <f t="shared" si="21"/>
        <v>102</v>
      </c>
      <c r="BU17" s="77">
        <f t="shared" si="21"/>
        <v>111</v>
      </c>
      <c r="BV17" s="77">
        <f t="shared" si="21"/>
        <v>120</v>
      </c>
      <c r="BW17" s="77">
        <f t="shared" si="21"/>
        <v>129</v>
      </c>
      <c r="BX17" s="77">
        <f t="shared" si="21"/>
        <v>138</v>
      </c>
      <c r="BY17" s="77">
        <f t="shared" si="21"/>
        <v>148</v>
      </c>
      <c r="BZ17" s="77">
        <f t="shared" si="21"/>
        <v>158</v>
      </c>
      <c r="CA17" s="77">
        <f t="shared" si="21"/>
        <v>168</v>
      </c>
      <c r="CB17" s="77">
        <f t="shared" si="21"/>
        <v>178</v>
      </c>
      <c r="CC17" s="77">
        <f t="shared" si="21"/>
        <v>189</v>
      </c>
      <c r="CD17" s="77">
        <f t="shared" si="21"/>
        <v>200</v>
      </c>
      <c r="CE17" s="78">
        <f t="shared" si="15"/>
        <v>0</v>
      </c>
      <c r="CF17" s="78">
        <f t="shared" si="22"/>
        <v>0</v>
      </c>
      <c r="CG17" s="78">
        <f t="shared" si="22"/>
        <v>0</v>
      </c>
      <c r="CH17" s="78">
        <f t="shared" si="22"/>
        <v>0</v>
      </c>
      <c r="CI17" s="78">
        <f t="shared" si="22"/>
        <v>0</v>
      </c>
      <c r="CJ17" s="78">
        <f t="shared" si="22"/>
        <v>0</v>
      </c>
      <c r="CK17" s="78">
        <f t="shared" si="22"/>
        <v>0</v>
      </c>
      <c r="CL17" s="78">
        <f t="shared" si="22"/>
        <v>0</v>
      </c>
      <c r="CM17" s="78">
        <f t="shared" si="22"/>
        <v>0</v>
      </c>
      <c r="CN17" s="78">
        <f t="shared" si="22"/>
        <v>0</v>
      </c>
      <c r="CO17" s="78">
        <f t="shared" si="22"/>
        <v>0</v>
      </c>
      <c r="CP17" s="78">
        <f t="shared" si="22"/>
        <v>0</v>
      </c>
      <c r="CQ17" s="78">
        <f t="shared" si="22"/>
        <v>0</v>
      </c>
      <c r="CR17" s="78">
        <f t="shared" si="22"/>
        <v>0</v>
      </c>
      <c r="CS17" s="78">
        <f t="shared" si="22"/>
        <v>0</v>
      </c>
      <c r="CT17" s="78">
        <f t="shared" si="22"/>
        <v>0</v>
      </c>
      <c r="CU17" s="78">
        <f t="shared" si="22"/>
        <v>0</v>
      </c>
      <c r="CV17" s="78">
        <f t="shared" si="22"/>
        <v>0</v>
      </c>
      <c r="CW17" s="78">
        <f t="shared" si="22"/>
        <v>0</v>
      </c>
      <c r="CX17" s="78">
        <f t="shared" si="22"/>
        <v>0</v>
      </c>
      <c r="CY17" s="78">
        <f t="shared" si="22"/>
        <v>0</v>
      </c>
      <c r="CZ17" s="78">
        <f t="shared" si="22"/>
        <v>0</v>
      </c>
      <c r="DA17" s="78">
        <f t="shared" si="22"/>
        <v>0</v>
      </c>
      <c r="DB17" s="78">
        <f t="shared" si="22"/>
        <v>0</v>
      </c>
      <c r="DC17" s="78">
        <f t="shared" si="22"/>
        <v>0</v>
      </c>
      <c r="DD17" s="78">
        <f t="shared" si="22"/>
        <v>0</v>
      </c>
      <c r="DE17" s="78">
        <f t="shared" si="22"/>
        <v>0</v>
      </c>
      <c r="DF17" s="78">
        <f t="shared" si="22"/>
        <v>0</v>
      </c>
      <c r="DG17" s="78">
        <f t="shared" si="22"/>
        <v>0</v>
      </c>
      <c r="DH17" s="78">
        <f t="shared" si="22"/>
        <v>0</v>
      </c>
      <c r="DI17" s="79">
        <f t="shared" si="16"/>
        <v>7</v>
      </c>
      <c r="DJ17" s="79">
        <f t="shared" si="23"/>
        <v>14</v>
      </c>
      <c r="DK17" s="79">
        <f t="shared" si="23"/>
        <v>22</v>
      </c>
      <c r="DL17" s="79">
        <f t="shared" si="23"/>
        <v>30</v>
      </c>
      <c r="DM17" s="79">
        <f t="shared" si="23"/>
        <v>40</v>
      </c>
      <c r="DN17" s="79">
        <f t="shared" si="23"/>
        <v>50</v>
      </c>
      <c r="DO17" s="79">
        <f t="shared" si="23"/>
        <v>62</v>
      </c>
      <c r="DP17" s="79">
        <f t="shared" si="23"/>
        <v>75</v>
      </c>
      <c r="DQ17" s="79">
        <f t="shared" si="23"/>
        <v>89</v>
      </c>
      <c r="DR17" s="79">
        <f t="shared" si="23"/>
        <v>104</v>
      </c>
      <c r="DS17" s="79">
        <f t="shared" si="23"/>
        <v>120</v>
      </c>
      <c r="DT17" s="79">
        <f t="shared" si="23"/>
        <v>137</v>
      </c>
      <c r="DU17" s="79">
        <f t="shared" si="23"/>
        <v>155</v>
      </c>
      <c r="DV17" s="79">
        <f t="shared" si="23"/>
        <v>174</v>
      </c>
      <c r="DW17" s="79">
        <f t="shared" si="23"/>
        <v>194</v>
      </c>
      <c r="DX17" s="79">
        <f t="shared" si="23"/>
        <v>215</v>
      </c>
      <c r="DY17" s="79">
        <f t="shared" si="23"/>
        <v>236</v>
      </c>
      <c r="DZ17" s="79">
        <f t="shared" si="23"/>
        <v>259</v>
      </c>
      <c r="EA17" s="79">
        <f t="shared" si="23"/>
        <v>283</v>
      </c>
      <c r="EB17" s="79">
        <f t="shared" si="23"/>
        <v>307</v>
      </c>
      <c r="EC17" s="79">
        <f t="shared" si="23"/>
        <v>333</v>
      </c>
      <c r="ED17" s="79">
        <f t="shared" si="23"/>
        <v>359</v>
      </c>
      <c r="EE17" s="79">
        <f t="shared" si="23"/>
        <v>386</v>
      </c>
      <c r="EF17" s="79">
        <f t="shared" si="23"/>
        <v>414</v>
      </c>
      <c r="EG17" s="79">
        <f t="shared" si="23"/>
        <v>443</v>
      </c>
      <c r="EH17" s="79">
        <f t="shared" si="23"/>
        <v>473</v>
      </c>
      <c r="EI17" s="79">
        <f t="shared" si="23"/>
        <v>503</v>
      </c>
      <c r="EJ17" s="79">
        <f t="shared" si="23"/>
        <v>535</v>
      </c>
      <c r="EK17" s="79">
        <f t="shared" si="23"/>
        <v>567</v>
      </c>
      <c r="EL17" s="79">
        <f t="shared" si="23"/>
        <v>600</v>
      </c>
      <c r="EM17" s="80">
        <f t="shared" si="17"/>
        <v>0</v>
      </c>
      <c r="EN17" s="80">
        <f t="shared" si="24"/>
        <v>0</v>
      </c>
      <c r="EO17" s="80">
        <f t="shared" si="24"/>
        <v>0</v>
      </c>
      <c r="EP17" s="80">
        <f t="shared" si="24"/>
        <v>0</v>
      </c>
      <c r="EQ17" s="80">
        <f t="shared" si="24"/>
        <v>0</v>
      </c>
      <c r="ER17" s="80">
        <f t="shared" si="24"/>
        <v>0</v>
      </c>
      <c r="ES17" s="80">
        <f t="shared" si="24"/>
        <v>0</v>
      </c>
      <c r="ET17" s="80">
        <f t="shared" si="24"/>
        <v>0</v>
      </c>
      <c r="EU17" s="80">
        <f t="shared" si="24"/>
        <v>0</v>
      </c>
      <c r="EV17" s="80">
        <f t="shared" si="24"/>
        <v>0</v>
      </c>
      <c r="EW17" s="80">
        <f t="shared" si="24"/>
        <v>0</v>
      </c>
      <c r="EX17" s="80">
        <f t="shared" si="24"/>
        <v>0</v>
      </c>
      <c r="EY17" s="80">
        <f t="shared" si="24"/>
        <v>0</v>
      </c>
      <c r="EZ17" s="80">
        <f t="shared" si="24"/>
        <v>0</v>
      </c>
      <c r="FA17" s="80">
        <f t="shared" si="24"/>
        <v>0</v>
      </c>
      <c r="FB17" s="80">
        <f t="shared" si="24"/>
        <v>0</v>
      </c>
      <c r="FC17" s="80">
        <f t="shared" si="24"/>
        <v>0</v>
      </c>
      <c r="FD17" s="80">
        <f t="shared" si="24"/>
        <v>0</v>
      </c>
      <c r="FE17" s="80">
        <f t="shared" si="24"/>
        <v>0</v>
      </c>
      <c r="FF17" s="80">
        <f t="shared" si="24"/>
        <v>0</v>
      </c>
      <c r="FG17" s="80">
        <f t="shared" si="24"/>
        <v>0</v>
      </c>
      <c r="FH17" s="80">
        <f t="shared" si="24"/>
        <v>0</v>
      </c>
      <c r="FI17" s="80">
        <f t="shared" si="24"/>
        <v>0</v>
      </c>
      <c r="FJ17" s="80">
        <f t="shared" si="24"/>
        <v>0</v>
      </c>
      <c r="FK17" s="80">
        <f t="shared" si="24"/>
        <v>0</v>
      </c>
      <c r="FL17" s="80">
        <f t="shared" si="24"/>
        <v>0</v>
      </c>
      <c r="FM17" s="80">
        <f t="shared" si="24"/>
        <v>0</v>
      </c>
      <c r="FN17" s="80">
        <f t="shared" si="24"/>
        <v>0</v>
      </c>
      <c r="FO17" s="80">
        <f t="shared" si="24"/>
        <v>0</v>
      </c>
      <c r="FP17" s="80">
        <f t="shared" si="24"/>
        <v>0</v>
      </c>
      <c r="FS17" s="81">
        <v>10</v>
      </c>
      <c r="FT17" s="81" t="str">
        <f t="shared" si="25"/>
        <v>蓝色</v>
      </c>
      <c r="FU17" s="81" t="str">
        <f t="shared" si="18"/>
        <v>戒指</v>
      </c>
      <c r="FV17" s="82" t="str">
        <f t="shared" si="11"/>
        <v>10蓝色戒指</v>
      </c>
      <c r="FW17" s="81">
        <f>IFERROR((ROUND((VLOOKUP($A17,装备总属性!$A:$G,GI$11,FALSE)*VLOOKUP($C17,$P$13:$W$20,GI$11,FALSE)*VLOOKUP($B17,$P$3:$R$7,3,FALSE)*$M$2),0)),0)</f>
        <v>0</v>
      </c>
      <c r="FX17" s="81">
        <f>IFERROR((ROUND((VLOOKUP($A17,装备总属性!$A:$G,GJ$11,FALSE)*VLOOKUP($C17,$P$13:$W$20,GJ$11,FALSE)*VLOOKUP($B17,$P$3:$R$7,3,FALSE)*$M$2),0)),0)</f>
        <v>0</v>
      </c>
      <c r="FY17" s="81">
        <f>IFERROR((ROUND((VLOOKUP($A17,装备总属性!$A:$G,GK$11,FALSE)*VLOOKUP($C17,$P$13:$W$20,GK$11,FALSE)*VLOOKUP($B17,$P$3:$R$7,3,FALSE)*$M$2),0)),0)</f>
        <v>0</v>
      </c>
      <c r="FZ17" s="81">
        <f>IFERROR((ROUND((VLOOKUP($A17,装备总属性!$A:$G,GL$11,FALSE)*VLOOKUP($C17,$P$13:$W$20,GL$11,FALSE)*VLOOKUP($B17,$P$3:$R$7,3,FALSE)*$M$2),0)),0)</f>
        <v>0</v>
      </c>
      <c r="GA17" s="81">
        <f>IFERROR((ROUND((VLOOKUP($A17,装备总属性!$A:$G,GM$11,FALSE)*VLOOKUP($C17,$P$13:$W$20,GM$11,FALSE)*VLOOKUP($B17,$P$3:$R$7,3,FALSE)*$M$2),0)),0)</f>
        <v>0</v>
      </c>
      <c r="GB17" s="81">
        <f>IFERROR((ROUND((VLOOKUP($A17,装备总属性!$A:$G,GN$11,FALSE)*VLOOKUP($C17,$P$13:$W$20,GN$11,FALSE)*VLOOKUP($B17,$P$3:$R$7,3,FALSE)*$M$2),0)),0)</f>
        <v>0</v>
      </c>
    </row>
    <row r="18" spans="1:184">
      <c r="A18">
        <v>17</v>
      </c>
      <c r="B18">
        <f t="shared" si="0"/>
        <v>15945</v>
      </c>
      <c r="C18">
        <f t="shared" si="1"/>
        <v>1063</v>
      </c>
      <c r="D18" s="1">
        <v>2125</v>
      </c>
      <c r="I18">
        <v>17</v>
      </c>
      <c r="J18">
        <f t="shared" si="2"/>
        <v>12756</v>
      </c>
      <c r="K18">
        <f t="shared" si="2"/>
        <v>850</v>
      </c>
      <c r="L18">
        <f t="shared" si="2"/>
        <v>1700</v>
      </c>
      <c r="N18" s="1" t="s">
        <v>257</v>
      </c>
      <c r="O18" s="1"/>
      <c r="P18" s="1"/>
      <c r="Q18" s="22">
        <v>0.2</v>
      </c>
      <c r="R18" s="1"/>
      <c r="S18" s="22">
        <v>0.3</v>
      </c>
      <c r="T18">
        <f t="shared" si="19"/>
        <v>20</v>
      </c>
      <c r="U18" s="73" t="s">
        <v>257</v>
      </c>
      <c r="V18" s="73" t="str">
        <f t="shared" si="12"/>
        <v>20戒指</v>
      </c>
      <c r="W18" s="76">
        <f t="shared" si="13"/>
        <v>0</v>
      </c>
      <c r="X18" s="76">
        <f t="shared" si="20"/>
        <v>0</v>
      </c>
      <c r="Y18" s="76">
        <f t="shared" si="20"/>
        <v>0</v>
      </c>
      <c r="Z18" s="76">
        <f t="shared" si="20"/>
        <v>0</v>
      </c>
      <c r="AA18" s="76">
        <f t="shared" si="20"/>
        <v>0</v>
      </c>
      <c r="AB18" s="76">
        <f t="shared" si="20"/>
        <v>0</v>
      </c>
      <c r="AC18" s="76">
        <f t="shared" si="20"/>
        <v>0</v>
      </c>
      <c r="AD18" s="76">
        <f t="shared" si="20"/>
        <v>0</v>
      </c>
      <c r="AE18" s="76">
        <f t="shared" si="20"/>
        <v>0</v>
      </c>
      <c r="AF18" s="76">
        <f t="shared" si="20"/>
        <v>0</v>
      </c>
      <c r="AG18" s="76">
        <f t="shared" si="20"/>
        <v>0</v>
      </c>
      <c r="AH18" s="76">
        <f t="shared" si="20"/>
        <v>0</v>
      </c>
      <c r="AI18" s="76">
        <f t="shared" si="20"/>
        <v>0</v>
      </c>
      <c r="AJ18" s="76">
        <f t="shared" si="20"/>
        <v>0</v>
      </c>
      <c r="AK18" s="76">
        <f t="shared" si="20"/>
        <v>0</v>
      </c>
      <c r="AL18" s="76">
        <f t="shared" si="20"/>
        <v>0</v>
      </c>
      <c r="AM18" s="76">
        <f t="shared" si="20"/>
        <v>0</v>
      </c>
      <c r="AN18" s="76">
        <f t="shared" si="20"/>
        <v>0</v>
      </c>
      <c r="AO18" s="76">
        <f t="shared" si="20"/>
        <v>0</v>
      </c>
      <c r="AP18" s="76">
        <f t="shared" si="20"/>
        <v>0</v>
      </c>
      <c r="AQ18" s="76">
        <f t="shared" si="20"/>
        <v>0</v>
      </c>
      <c r="AR18" s="76">
        <f t="shared" si="20"/>
        <v>0</v>
      </c>
      <c r="AS18" s="76">
        <f t="shared" si="20"/>
        <v>0</v>
      </c>
      <c r="AT18" s="76">
        <f t="shared" si="20"/>
        <v>0</v>
      </c>
      <c r="AU18" s="76">
        <f t="shared" si="20"/>
        <v>0</v>
      </c>
      <c r="AV18" s="76">
        <f t="shared" si="20"/>
        <v>0</v>
      </c>
      <c r="AW18" s="76">
        <f t="shared" si="20"/>
        <v>0</v>
      </c>
      <c r="AX18" s="76">
        <f t="shared" si="20"/>
        <v>0</v>
      </c>
      <c r="AY18" s="76">
        <f t="shared" si="20"/>
        <v>0</v>
      </c>
      <c r="AZ18" s="76">
        <f t="shared" si="20"/>
        <v>0</v>
      </c>
      <c r="BA18" s="77">
        <f t="shared" si="14"/>
        <v>0</v>
      </c>
      <c r="BB18" s="77">
        <f t="shared" si="21"/>
        <v>0</v>
      </c>
      <c r="BC18" s="77">
        <f t="shared" si="21"/>
        <v>0</v>
      </c>
      <c r="BD18" s="77">
        <f t="shared" si="21"/>
        <v>0</v>
      </c>
      <c r="BE18" s="77">
        <f t="shared" si="21"/>
        <v>0</v>
      </c>
      <c r="BF18" s="77">
        <f t="shared" si="21"/>
        <v>0</v>
      </c>
      <c r="BG18" s="77">
        <f t="shared" si="21"/>
        <v>0</v>
      </c>
      <c r="BH18" s="77">
        <f t="shared" si="21"/>
        <v>0</v>
      </c>
      <c r="BI18" s="77">
        <f t="shared" si="21"/>
        <v>0</v>
      </c>
      <c r="BJ18" s="77">
        <f t="shared" si="21"/>
        <v>0</v>
      </c>
      <c r="BK18" s="77">
        <f t="shared" si="21"/>
        <v>0</v>
      </c>
      <c r="BL18" s="77">
        <f t="shared" si="21"/>
        <v>0</v>
      </c>
      <c r="BM18" s="77">
        <f t="shared" si="21"/>
        <v>0</v>
      </c>
      <c r="BN18" s="77">
        <f t="shared" si="21"/>
        <v>0</v>
      </c>
      <c r="BO18" s="77">
        <f t="shared" si="21"/>
        <v>0</v>
      </c>
      <c r="BP18" s="77">
        <f t="shared" si="21"/>
        <v>0</v>
      </c>
      <c r="BQ18" s="77">
        <f t="shared" si="21"/>
        <v>0</v>
      </c>
      <c r="BR18" s="77">
        <f t="shared" si="21"/>
        <v>0</v>
      </c>
      <c r="BS18" s="77">
        <f t="shared" si="21"/>
        <v>0</v>
      </c>
      <c r="BT18" s="77">
        <f t="shared" si="21"/>
        <v>0</v>
      </c>
      <c r="BU18" s="77">
        <f t="shared" si="21"/>
        <v>0</v>
      </c>
      <c r="BV18" s="77">
        <f t="shared" si="21"/>
        <v>0</v>
      </c>
      <c r="BW18" s="77">
        <f t="shared" si="21"/>
        <v>0</v>
      </c>
      <c r="BX18" s="77">
        <f t="shared" si="21"/>
        <v>0</v>
      </c>
      <c r="BY18" s="77">
        <f t="shared" si="21"/>
        <v>0</v>
      </c>
      <c r="BZ18" s="77">
        <f t="shared" si="21"/>
        <v>0</v>
      </c>
      <c r="CA18" s="77">
        <f t="shared" si="21"/>
        <v>0</v>
      </c>
      <c r="CB18" s="77">
        <f t="shared" si="21"/>
        <v>0</v>
      </c>
      <c r="CC18" s="77">
        <f t="shared" si="21"/>
        <v>0</v>
      </c>
      <c r="CD18" s="77">
        <f t="shared" si="21"/>
        <v>0</v>
      </c>
      <c r="CE18" s="78">
        <f t="shared" si="15"/>
        <v>2</v>
      </c>
      <c r="CF18" s="78">
        <f t="shared" si="22"/>
        <v>5</v>
      </c>
      <c r="CG18" s="78">
        <f t="shared" si="22"/>
        <v>7</v>
      </c>
      <c r="CH18" s="78">
        <f t="shared" si="22"/>
        <v>10</v>
      </c>
      <c r="CI18" s="78">
        <f t="shared" si="22"/>
        <v>13</v>
      </c>
      <c r="CJ18" s="78">
        <f t="shared" si="22"/>
        <v>17</v>
      </c>
      <c r="CK18" s="78">
        <f t="shared" si="22"/>
        <v>21</v>
      </c>
      <c r="CL18" s="78">
        <f t="shared" si="22"/>
        <v>25</v>
      </c>
      <c r="CM18" s="78">
        <f t="shared" si="22"/>
        <v>30</v>
      </c>
      <c r="CN18" s="78">
        <f t="shared" si="22"/>
        <v>35</v>
      </c>
      <c r="CO18" s="78">
        <f t="shared" si="22"/>
        <v>40</v>
      </c>
      <c r="CP18" s="78">
        <f t="shared" si="22"/>
        <v>46</v>
      </c>
      <c r="CQ18" s="78">
        <f t="shared" si="22"/>
        <v>52</v>
      </c>
      <c r="CR18" s="78">
        <f t="shared" si="22"/>
        <v>58</v>
      </c>
      <c r="CS18" s="78">
        <f t="shared" si="22"/>
        <v>65</v>
      </c>
      <c r="CT18" s="78">
        <f t="shared" si="22"/>
        <v>72</v>
      </c>
      <c r="CU18" s="78">
        <f t="shared" si="22"/>
        <v>79</v>
      </c>
      <c r="CV18" s="78">
        <f t="shared" si="22"/>
        <v>86</v>
      </c>
      <c r="CW18" s="78">
        <f t="shared" si="22"/>
        <v>94</v>
      </c>
      <c r="CX18" s="78">
        <f t="shared" si="22"/>
        <v>102</v>
      </c>
      <c r="CY18" s="78">
        <f t="shared" si="22"/>
        <v>111</v>
      </c>
      <c r="CZ18" s="78">
        <f t="shared" si="22"/>
        <v>120</v>
      </c>
      <c r="DA18" s="78">
        <f t="shared" si="22"/>
        <v>129</v>
      </c>
      <c r="DB18" s="78">
        <f t="shared" si="22"/>
        <v>138</v>
      </c>
      <c r="DC18" s="78">
        <f t="shared" si="22"/>
        <v>148</v>
      </c>
      <c r="DD18" s="78">
        <f t="shared" si="22"/>
        <v>158</v>
      </c>
      <c r="DE18" s="78">
        <f t="shared" si="22"/>
        <v>168</v>
      </c>
      <c r="DF18" s="78">
        <f t="shared" si="22"/>
        <v>178</v>
      </c>
      <c r="DG18" s="78">
        <f t="shared" si="22"/>
        <v>189</v>
      </c>
      <c r="DH18" s="78">
        <f t="shared" si="22"/>
        <v>200</v>
      </c>
      <c r="DI18" s="79">
        <f t="shared" si="16"/>
        <v>0</v>
      </c>
      <c r="DJ18" s="79">
        <f t="shared" si="23"/>
        <v>0</v>
      </c>
      <c r="DK18" s="79">
        <f t="shared" si="23"/>
        <v>0</v>
      </c>
      <c r="DL18" s="79">
        <f t="shared" si="23"/>
        <v>0</v>
      </c>
      <c r="DM18" s="79">
        <f t="shared" si="23"/>
        <v>0</v>
      </c>
      <c r="DN18" s="79">
        <f t="shared" si="23"/>
        <v>0</v>
      </c>
      <c r="DO18" s="79">
        <f t="shared" si="23"/>
        <v>0</v>
      </c>
      <c r="DP18" s="79">
        <f t="shared" si="23"/>
        <v>0</v>
      </c>
      <c r="DQ18" s="79">
        <f t="shared" si="23"/>
        <v>0</v>
      </c>
      <c r="DR18" s="79">
        <f t="shared" si="23"/>
        <v>0</v>
      </c>
      <c r="DS18" s="79">
        <f t="shared" si="23"/>
        <v>0</v>
      </c>
      <c r="DT18" s="79">
        <f t="shared" si="23"/>
        <v>0</v>
      </c>
      <c r="DU18" s="79">
        <f t="shared" si="23"/>
        <v>0</v>
      </c>
      <c r="DV18" s="79">
        <f t="shared" si="23"/>
        <v>0</v>
      </c>
      <c r="DW18" s="79">
        <f t="shared" si="23"/>
        <v>0</v>
      </c>
      <c r="DX18" s="79">
        <f t="shared" si="23"/>
        <v>0</v>
      </c>
      <c r="DY18" s="79">
        <f t="shared" si="23"/>
        <v>0</v>
      </c>
      <c r="DZ18" s="79">
        <f t="shared" si="23"/>
        <v>0</v>
      </c>
      <c r="EA18" s="79">
        <f t="shared" si="23"/>
        <v>0</v>
      </c>
      <c r="EB18" s="79">
        <f t="shared" si="23"/>
        <v>0</v>
      </c>
      <c r="EC18" s="79">
        <f t="shared" si="23"/>
        <v>0</v>
      </c>
      <c r="ED18" s="79">
        <f t="shared" si="23"/>
        <v>0</v>
      </c>
      <c r="EE18" s="79">
        <f t="shared" si="23"/>
        <v>0</v>
      </c>
      <c r="EF18" s="79">
        <f t="shared" si="23"/>
        <v>0</v>
      </c>
      <c r="EG18" s="79">
        <f t="shared" si="23"/>
        <v>0</v>
      </c>
      <c r="EH18" s="79">
        <f t="shared" si="23"/>
        <v>0</v>
      </c>
      <c r="EI18" s="79">
        <f t="shared" si="23"/>
        <v>0</v>
      </c>
      <c r="EJ18" s="79">
        <f t="shared" si="23"/>
        <v>0</v>
      </c>
      <c r="EK18" s="79">
        <f t="shared" si="23"/>
        <v>0</v>
      </c>
      <c r="EL18" s="79">
        <f t="shared" si="23"/>
        <v>0</v>
      </c>
      <c r="EM18" s="80">
        <f t="shared" si="17"/>
        <v>7</v>
      </c>
      <c r="EN18" s="80">
        <f t="shared" si="24"/>
        <v>14</v>
      </c>
      <c r="EO18" s="80">
        <f t="shared" si="24"/>
        <v>22</v>
      </c>
      <c r="EP18" s="80">
        <f t="shared" si="24"/>
        <v>30</v>
      </c>
      <c r="EQ18" s="80">
        <f t="shared" si="24"/>
        <v>40</v>
      </c>
      <c r="ER18" s="80">
        <f t="shared" si="24"/>
        <v>50</v>
      </c>
      <c r="ES18" s="80">
        <f t="shared" si="24"/>
        <v>62</v>
      </c>
      <c r="ET18" s="80">
        <f t="shared" si="24"/>
        <v>75</v>
      </c>
      <c r="EU18" s="80">
        <f t="shared" si="24"/>
        <v>89</v>
      </c>
      <c r="EV18" s="80">
        <f t="shared" si="24"/>
        <v>104</v>
      </c>
      <c r="EW18" s="80">
        <f t="shared" si="24"/>
        <v>120</v>
      </c>
      <c r="EX18" s="80">
        <f t="shared" si="24"/>
        <v>137</v>
      </c>
      <c r="EY18" s="80">
        <f t="shared" si="24"/>
        <v>155</v>
      </c>
      <c r="EZ18" s="80">
        <f t="shared" si="24"/>
        <v>174</v>
      </c>
      <c r="FA18" s="80">
        <f t="shared" si="24"/>
        <v>194</v>
      </c>
      <c r="FB18" s="80">
        <f t="shared" si="24"/>
        <v>215</v>
      </c>
      <c r="FC18" s="80">
        <f t="shared" si="24"/>
        <v>236</v>
      </c>
      <c r="FD18" s="80">
        <f t="shared" si="24"/>
        <v>259</v>
      </c>
      <c r="FE18" s="80">
        <f t="shared" si="24"/>
        <v>283</v>
      </c>
      <c r="FF18" s="80">
        <f t="shared" si="24"/>
        <v>307</v>
      </c>
      <c r="FG18" s="80">
        <f t="shared" si="24"/>
        <v>333</v>
      </c>
      <c r="FH18" s="80">
        <f t="shared" si="24"/>
        <v>359</v>
      </c>
      <c r="FI18" s="80">
        <f t="shared" si="24"/>
        <v>386</v>
      </c>
      <c r="FJ18" s="80">
        <f t="shared" si="24"/>
        <v>414</v>
      </c>
      <c r="FK18" s="80">
        <f t="shared" si="24"/>
        <v>443</v>
      </c>
      <c r="FL18" s="80">
        <f t="shared" si="24"/>
        <v>473</v>
      </c>
      <c r="FM18" s="80">
        <f t="shared" si="24"/>
        <v>503</v>
      </c>
      <c r="FN18" s="80">
        <f t="shared" si="24"/>
        <v>535</v>
      </c>
      <c r="FO18" s="80">
        <f t="shared" si="24"/>
        <v>567</v>
      </c>
      <c r="FP18" s="80">
        <f t="shared" si="24"/>
        <v>600</v>
      </c>
      <c r="FS18" s="84">
        <v>10</v>
      </c>
      <c r="FT18" s="84" t="s">
        <v>489</v>
      </c>
      <c r="FU18" s="84" t="str">
        <f t="shared" si="18"/>
        <v>武器</v>
      </c>
      <c r="FV18" s="82" t="str">
        <f t="shared" si="11"/>
        <v>10紫色武器</v>
      </c>
      <c r="FW18" s="84">
        <f>IFERROR((ROUND((VLOOKUP($A18,装备总属性!$A:$G,GI$11,FALSE)*VLOOKUP($C18,$P$13:$W$20,GI$11,FALSE)*VLOOKUP($B18,$P$3:$R$7,3,FALSE)*$M$2),0)),0)</f>
        <v>0</v>
      </c>
      <c r="FX18" s="84">
        <f>IFERROR((ROUND((VLOOKUP($A18,装备总属性!$A:$G,GJ$11,FALSE)*VLOOKUP($C18,$P$13:$W$20,GJ$11,FALSE)*VLOOKUP($B18,$P$3:$R$7,3,FALSE)*$M$2),0)),0)</f>
        <v>0</v>
      </c>
      <c r="FY18" s="84">
        <f>IFERROR((ROUND((VLOOKUP($A18,装备总属性!$A:$G,GK$11,FALSE)*VLOOKUP($C18,$P$13:$W$20,GK$11,FALSE)*VLOOKUP($B18,$P$3:$R$7,3,FALSE)*$M$2),0)),0)</f>
        <v>0</v>
      </c>
      <c r="FZ18" s="84">
        <f>IFERROR((ROUND((VLOOKUP($A18,装备总属性!$A:$G,GL$11,FALSE)*VLOOKUP($C18,$P$13:$W$20,GL$11,FALSE)*VLOOKUP($B18,$P$3:$R$7,3,FALSE)*$M$2),0)),0)</f>
        <v>0</v>
      </c>
      <c r="GA18" s="84">
        <f>IFERROR((ROUND((VLOOKUP($A18,装备总属性!$A:$G,GM$11,FALSE)*VLOOKUP($C18,$P$13:$W$20,GM$11,FALSE)*VLOOKUP($B18,$P$3:$R$7,3,FALSE)*$M$2),0)),0)</f>
        <v>0</v>
      </c>
      <c r="GB18" s="84">
        <f>IFERROR((ROUND((VLOOKUP($A18,装备总属性!$A:$G,GN$11,FALSE)*VLOOKUP($C18,$P$13:$W$20,GN$11,FALSE)*VLOOKUP($B18,$P$3:$R$7,3,FALSE)*$M$2),0)),0)</f>
        <v>0</v>
      </c>
    </row>
    <row r="19" spans="1:184">
      <c r="A19">
        <v>18</v>
      </c>
      <c r="B19">
        <f t="shared" si="0"/>
        <v>16875</v>
      </c>
      <c r="C19">
        <f t="shared" si="1"/>
        <v>1125</v>
      </c>
      <c r="D19" s="1">
        <v>2250</v>
      </c>
      <c r="I19">
        <v>18</v>
      </c>
      <c r="J19">
        <f t="shared" si="2"/>
        <v>13500</v>
      </c>
      <c r="K19">
        <f t="shared" si="2"/>
        <v>900</v>
      </c>
      <c r="L19">
        <f t="shared" si="2"/>
        <v>1800</v>
      </c>
      <c r="T19">
        <f t="shared" si="19"/>
        <v>30</v>
      </c>
      <c r="U19" s="73" t="s">
        <v>251</v>
      </c>
      <c r="V19" s="73" t="str">
        <f t="shared" si="12"/>
        <v>30武器</v>
      </c>
      <c r="W19" s="76">
        <f t="shared" si="13"/>
        <v>0</v>
      </c>
      <c r="X19" s="76">
        <f t="shared" si="20"/>
        <v>0</v>
      </c>
      <c r="Y19" s="76">
        <f t="shared" si="20"/>
        <v>0</v>
      </c>
      <c r="Z19" s="76">
        <f t="shared" si="20"/>
        <v>0</v>
      </c>
      <c r="AA19" s="76">
        <f t="shared" si="20"/>
        <v>0</v>
      </c>
      <c r="AB19" s="76">
        <f t="shared" si="20"/>
        <v>0</v>
      </c>
      <c r="AC19" s="76">
        <f t="shared" si="20"/>
        <v>0</v>
      </c>
      <c r="AD19" s="76">
        <f t="shared" si="20"/>
        <v>0</v>
      </c>
      <c r="AE19" s="76">
        <f t="shared" si="20"/>
        <v>0</v>
      </c>
      <c r="AF19" s="76">
        <f t="shared" si="20"/>
        <v>0</v>
      </c>
      <c r="AG19" s="76">
        <f t="shared" si="20"/>
        <v>0</v>
      </c>
      <c r="AH19" s="76">
        <f t="shared" si="20"/>
        <v>0</v>
      </c>
      <c r="AI19" s="76">
        <f t="shared" si="20"/>
        <v>0</v>
      </c>
      <c r="AJ19" s="76">
        <f t="shared" si="20"/>
        <v>0</v>
      </c>
      <c r="AK19" s="76">
        <f t="shared" si="20"/>
        <v>0</v>
      </c>
      <c r="AL19" s="76">
        <f t="shared" si="20"/>
        <v>0</v>
      </c>
      <c r="AM19" s="76">
        <f t="shared" si="20"/>
        <v>0</v>
      </c>
      <c r="AN19" s="76">
        <f t="shared" si="20"/>
        <v>0</v>
      </c>
      <c r="AO19" s="76">
        <f t="shared" si="20"/>
        <v>0</v>
      </c>
      <c r="AP19" s="76">
        <f t="shared" si="20"/>
        <v>0</v>
      </c>
      <c r="AQ19" s="76">
        <f t="shared" si="20"/>
        <v>0</v>
      </c>
      <c r="AR19" s="76">
        <f t="shared" si="20"/>
        <v>0</v>
      </c>
      <c r="AS19" s="76">
        <f t="shared" si="20"/>
        <v>0</v>
      </c>
      <c r="AT19" s="76">
        <f t="shared" si="20"/>
        <v>0</v>
      </c>
      <c r="AU19" s="76">
        <f t="shared" si="20"/>
        <v>0</v>
      </c>
      <c r="AV19" s="76">
        <f t="shared" si="20"/>
        <v>0</v>
      </c>
      <c r="AW19" s="76">
        <f t="shared" si="20"/>
        <v>0</v>
      </c>
      <c r="AX19" s="76">
        <f t="shared" si="20"/>
        <v>0</v>
      </c>
      <c r="AY19" s="76">
        <f t="shared" si="20"/>
        <v>0</v>
      </c>
      <c r="AZ19" s="76">
        <f t="shared" si="20"/>
        <v>0</v>
      </c>
      <c r="BA19" s="77">
        <f t="shared" si="14"/>
        <v>10</v>
      </c>
      <c r="BB19" s="77">
        <f t="shared" si="21"/>
        <v>21</v>
      </c>
      <c r="BC19" s="77">
        <f t="shared" si="21"/>
        <v>33</v>
      </c>
      <c r="BD19" s="77">
        <f t="shared" si="21"/>
        <v>45</v>
      </c>
      <c r="BE19" s="77">
        <f t="shared" si="21"/>
        <v>60</v>
      </c>
      <c r="BF19" s="77">
        <f t="shared" si="21"/>
        <v>76</v>
      </c>
      <c r="BG19" s="77">
        <f t="shared" si="21"/>
        <v>93</v>
      </c>
      <c r="BH19" s="77">
        <f t="shared" si="21"/>
        <v>113</v>
      </c>
      <c r="BI19" s="77">
        <f t="shared" si="21"/>
        <v>134</v>
      </c>
      <c r="BJ19" s="77">
        <f t="shared" si="21"/>
        <v>156</v>
      </c>
      <c r="BK19" s="77">
        <f t="shared" si="21"/>
        <v>180</v>
      </c>
      <c r="BL19" s="77">
        <f t="shared" si="21"/>
        <v>206</v>
      </c>
      <c r="BM19" s="77">
        <f t="shared" si="21"/>
        <v>233</v>
      </c>
      <c r="BN19" s="77">
        <f t="shared" si="21"/>
        <v>261</v>
      </c>
      <c r="BO19" s="77">
        <f t="shared" si="21"/>
        <v>291</v>
      </c>
      <c r="BP19" s="77">
        <f t="shared" si="21"/>
        <v>322</v>
      </c>
      <c r="BQ19" s="77">
        <f t="shared" si="21"/>
        <v>355</v>
      </c>
      <c r="BR19" s="77">
        <f t="shared" si="21"/>
        <v>389</v>
      </c>
      <c r="BS19" s="77">
        <f t="shared" si="21"/>
        <v>424</v>
      </c>
      <c r="BT19" s="77">
        <f t="shared" si="21"/>
        <v>461</v>
      </c>
      <c r="BU19" s="77">
        <f t="shared" si="21"/>
        <v>499</v>
      </c>
      <c r="BV19" s="77">
        <f t="shared" si="21"/>
        <v>538</v>
      </c>
      <c r="BW19" s="77">
        <f t="shared" si="21"/>
        <v>579</v>
      </c>
      <c r="BX19" s="77">
        <f t="shared" si="21"/>
        <v>621</v>
      </c>
      <c r="BY19" s="77">
        <f t="shared" si="21"/>
        <v>664</v>
      </c>
      <c r="BZ19" s="77">
        <f t="shared" si="21"/>
        <v>709</v>
      </c>
      <c r="CA19" s="77">
        <f t="shared" si="21"/>
        <v>755</v>
      </c>
      <c r="CB19" s="77">
        <f t="shared" si="21"/>
        <v>802</v>
      </c>
      <c r="CC19" s="77">
        <f t="shared" si="21"/>
        <v>850</v>
      </c>
      <c r="CD19" s="77">
        <f t="shared" si="21"/>
        <v>900</v>
      </c>
      <c r="CE19" s="78">
        <f t="shared" si="15"/>
        <v>10</v>
      </c>
      <c r="CF19" s="78">
        <f t="shared" si="22"/>
        <v>21</v>
      </c>
      <c r="CG19" s="78">
        <f t="shared" si="22"/>
        <v>33</v>
      </c>
      <c r="CH19" s="78">
        <f t="shared" si="22"/>
        <v>45</v>
      </c>
      <c r="CI19" s="78">
        <f t="shared" si="22"/>
        <v>60</v>
      </c>
      <c r="CJ19" s="78">
        <f t="shared" si="22"/>
        <v>76</v>
      </c>
      <c r="CK19" s="78">
        <f t="shared" si="22"/>
        <v>93</v>
      </c>
      <c r="CL19" s="78">
        <f t="shared" si="22"/>
        <v>113</v>
      </c>
      <c r="CM19" s="78">
        <f t="shared" si="22"/>
        <v>134</v>
      </c>
      <c r="CN19" s="78">
        <f t="shared" si="22"/>
        <v>156</v>
      </c>
      <c r="CO19" s="78">
        <f t="shared" si="22"/>
        <v>180</v>
      </c>
      <c r="CP19" s="78">
        <f t="shared" si="22"/>
        <v>206</v>
      </c>
      <c r="CQ19" s="78">
        <f t="shared" si="22"/>
        <v>233</v>
      </c>
      <c r="CR19" s="78">
        <f t="shared" si="22"/>
        <v>261</v>
      </c>
      <c r="CS19" s="78">
        <f t="shared" si="22"/>
        <v>291</v>
      </c>
      <c r="CT19" s="78">
        <f t="shared" si="22"/>
        <v>322</v>
      </c>
      <c r="CU19" s="78">
        <f t="shared" si="22"/>
        <v>355</v>
      </c>
      <c r="CV19" s="78">
        <f t="shared" si="22"/>
        <v>389</v>
      </c>
      <c r="CW19" s="78">
        <f t="shared" si="22"/>
        <v>424</v>
      </c>
      <c r="CX19" s="78">
        <f t="shared" si="22"/>
        <v>461</v>
      </c>
      <c r="CY19" s="78">
        <f t="shared" si="22"/>
        <v>499</v>
      </c>
      <c r="CZ19" s="78">
        <f t="shared" si="22"/>
        <v>538</v>
      </c>
      <c r="DA19" s="78">
        <f t="shared" si="22"/>
        <v>579</v>
      </c>
      <c r="DB19" s="78">
        <f t="shared" si="22"/>
        <v>621</v>
      </c>
      <c r="DC19" s="78">
        <f t="shared" si="22"/>
        <v>664</v>
      </c>
      <c r="DD19" s="78">
        <f t="shared" si="22"/>
        <v>709</v>
      </c>
      <c r="DE19" s="78">
        <f t="shared" si="22"/>
        <v>755</v>
      </c>
      <c r="DF19" s="78">
        <f t="shared" si="22"/>
        <v>802</v>
      </c>
      <c r="DG19" s="78">
        <f t="shared" si="22"/>
        <v>850</v>
      </c>
      <c r="DH19" s="78">
        <f t="shared" si="22"/>
        <v>900</v>
      </c>
      <c r="DI19" s="79">
        <f t="shared" si="16"/>
        <v>0</v>
      </c>
      <c r="DJ19" s="79">
        <f t="shared" si="23"/>
        <v>0</v>
      </c>
      <c r="DK19" s="79">
        <f t="shared" si="23"/>
        <v>0</v>
      </c>
      <c r="DL19" s="79">
        <f t="shared" si="23"/>
        <v>0</v>
      </c>
      <c r="DM19" s="79">
        <f t="shared" si="23"/>
        <v>0</v>
      </c>
      <c r="DN19" s="79">
        <f t="shared" si="23"/>
        <v>0</v>
      </c>
      <c r="DO19" s="79">
        <f t="shared" si="23"/>
        <v>0</v>
      </c>
      <c r="DP19" s="79">
        <f t="shared" si="23"/>
        <v>0</v>
      </c>
      <c r="DQ19" s="79">
        <f t="shared" si="23"/>
        <v>0</v>
      </c>
      <c r="DR19" s="79">
        <f t="shared" si="23"/>
        <v>0</v>
      </c>
      <c r="DS19" s="79">
        <f t="shared" si="23"/>
        <v>0</v>
      </c>
      <c r="DT19" s="79">
        <f t="shared" si="23"/>
        <v>0</v>
      </c>
      <c r="DU19" s="79">
        <f t="shared" si="23"/>
        <v>0</v>
      </c>
      <c r="DV19" s="79">
        <f t="shared" si="23"/>
        <v>0</v>
      </c>
      <c r="DW19" s="79">
        <f t="shared" si="23"/>
        <v>0</v>
      </c>
      <c r="DX19" s="79">
        <f t="shared" si="23"/>
        <v>0</v>
      </c>
      <c r="DY19" s="79">
        <f t="shared" si="23"/>
        <v>0</v>
      </c>
      <c r="DZ19" s="79">
        <f t="shared" si="23"/>
        <v>0</v>
      </c>
      <c r="EA19" s="79">
        <f t="shared" si="23"/>
        <v>0</v>
      </c>
      <c r="EB19" s="79">
        <f t="shared" si="23"/>
        <v>0</v>
      </c>
      <c r="EC19" s="79">
        <f t="shared" si="23"/>
        <v>0</v>
      </c>
      <c r="ED19" s="79">
        <f t="shared" si="23"/>
        <v>0</v>
      </c>
      <c r="EE19" s="79">
        <f t="shared" si="23"/>
        <v>0</v>
      </c>
      <c r="EF19" s="79">
        <f t="shared" si="23"/>
        <v>0</v>
      </c>
      <c r="EG19" s="79">
        <f t="shared" si="23"/>
        <v>0</v>
      </c>
      <c r="EH19" s="79">
        <f t="shared" si="23"/>
        <v>0</v>
      </c>
      <c r="EI19" s="79">
        <f t="shared" si="23"/>
        <v>0</v>
      </c>
      <c r="EJ19" s="79">
        <f t="shared" si="23"/>
        <v>0</v>
      </c>
      <c r="EK19" s="79">
        <f t="shared" si="23"/>
        <v>0</v>
      </c>
      <c r="EL19" s="79">
        <f t="shared" si="23"/>
        <v>0</v>
      </c>
      <c r="EM19" s="80">
        <f t="shared" si="17"/>
        <v>0</v>
      </c>
      <c r="EN19" s="80">
        <f t="shared" si="24"/>
        <v>0</v>
      </c>
      <c r="EO19" s="80">
        <f t="shared" si="24"/>
        <v>0</v>
      </c>
      <c r="EP19" s="80">
        <f t="shared" si="24"/>
        <v>0</v>
      </c>
      <c r="EQ19" s="80">
        <f t="shared" si="24"/>
        <v>0</v>
      </c>
      <c r="ER19" s="80">
        <f t="shared" si="24"/>
        <v>0</v>
      </c>
      <c r="ES19" s="80">
        <f t="shared" si="24"/>
        <v>0</v>
      </c>
      <c r="ET19" s="80">
        <f t="shared" si="24"/>
        <v>0</v>
      </c>
      <c r="EU19" s="80">
        <f t="shared" si="24"/>
        <v>0</v>
      </c>
      <c r="EV19" s="80">
        <f t="shared" si="24"/>
        <v>0</v>
      </c>
      <c r="EW19" s="80">
        <f t="shared" si="24"/>
        <v>0</v>
      </c>
      <c r="EX19" s="80">
        <f t="shared" si="24"/>
        <v>0</v>
      </c>
      <c r="EY19" s="80">
        <f t="shared" si="24"/>
        <v>0</v>
      </c>
      <c r="EZ19" s="80">
        <f t="shared" si="24"/>
        <v>0</v>
      </c>
      <c r="FA19" s="80">
        <f t="shared" si="24"/>
        <v>0</v>
      </c>
      <c r="FB19" s="80">
        <f t="shared" si="24"/>
        <v>0</v>
      </c>
      <c r="FC19" s="80">
        <f t="shared" si="24"/>
        <v>0</v>
      </c>
      <c r="FD19" s="80">
        <f t="shared" si="24"/>
        <v>0</v>
      </c>
      <c r="FE19" s="80">
        <f t="shared" si="24"/>
        <v>0</v>
      </c>
      <c r="FF19" s="80">
        <f t="shared" si="24"/>
        <v>0</v>
      </c>
      <c r="FG19" s="80">
        <f t="shared" si="24"/>
        <v>0</v>
      </c>
      <c r="FH19" s="80">
        <f t="shared" si="24"/>
        <v>0</v>
      </c>
      <c r="FI19" s="80">
        <f t="shared" si="24"/>
        <v>0</v>
      </c>
      <c r="FJ19" s="80">
        <f t="shared" si="24"/>
        <v>0</v>
      </c>
      <c r="FK19" s="80">
        <f t="shared" si="24"/>
        <v>0</v>
      </c>
      <c r="FL19" s="80">
        <f t="shared" si="24"/>
        <v>0</v>
      </c>
      <c r="FM19" s="80">
        <f t="shared" si="24"/>
        <v>0</v>
      </c>
      <c r="FN19" s="80">
        <f t="shared" si="24"/>
        <v>0</v>
      </c>
      <c r="FO19" s="80">
        <f t="shared" si="24"/>
        <v>0</v>
      </c>
      <c r="FP19" s="80">
        <f t="shared" si="24"/>
        <v>0</v>
      </c>
      <c r="FS19" s="84">
        <v>10</v>
      </c>
      <c r="FT19" s="84" t="s">
        <v>489</v>
      </c>
      <c r="FU19" s="84" t="str">
        <f t="shared" si="18"/>
        <v>帽子</v>
      </c>
      <c r="FV19" s="82" t="str">
        <f t="shared" si="11"/>
        <v>10紫色帽子</v>
      </c>
      <c r="FW19" s="84">
        <f>IFERROR((ROUND((VLOOKUP($A19,装备总属性!$A:$G,GI$11,FALSE)*VLOOKUP($C19,$P$13:$W$20,GI$11,FALSE)*VLOOKUP($B19,$P$3:$R$7,3,FALSE)*$M$2),0)),0)</f>
        <v>0</v>
      </c>
      <c r="FX19" s="84">
        <f>IFERROR((ROUND((VLOOKUP($A19,装备总属性!$A:$G,GJ$11,FALSE)*VLOOKUP($C19,$P$13:$W$20,GJ$11,FALSE)*VLOOKUP($B19,$P$3:$R$7,3,FALSE)*$M$2),0)),0)</f>
        <v>0</v>
      </c>
      <c r="FY19" s="84">
        <f>IFERROR((ROUND((VLOOKUP($A19,装备总属性!$A:$G,GK$11,FALSE)*VLOOKUP($C19,$P$13:$W$20,GK$11,FALSE)*VLOOKUP($B19,$P$3:$R$7,3,FALSE)*$M$2),0)),0)</f>
        <v>0</v>
      </c>
      <c r="FZ19" s="84">
        <f>IFERROR((ROUND((VLOOKUP($A19,装备总属性!$A:$G,GL$11,FALSE)*VLOOKUP($C19,$P$13:$W$20,GL$11,FALSE)*VLOOKUP($B19,$P$3:$R$7,3,FALSE)*$M$2),0)),0)</f>
        <v>0</v>
      </c>
      <c r="GA19" s="84">
        <f>IFERROR((ROUND((VLOOKUP($A19,装备总属性!$A:$G,GM$11,FALSE)*VLOOKUP($C19,$P$13:$W$20,GM$11,FALSE)*VLOOKUP($B19,$P$3:$R$7,3,FALSE)*$M$2),0)),0)</f>
        <v>0</v>
      </c>
      <c r="GB19" s="84">
        <f>IFERROR((ROUND((VLOOKUP($A19,装备总属性!$A:$G,GN$11,FALSE)*VLOOKUP($C19,$P$13:$W$20,GN$11,FALSE)*VLOOKUP($B19,$P$3:$R$7,3,FALSE)*$M$2),0)),0)</f>
        <v>0</v>
      </c>
    </row>
    <row r="20" spans="1:184">
      <c r="A20">
        <v>19</v>
      </c>
      <c r="B20">
        <f t="shared" si="0"/>
        <v>17820</v>
      </c>
      <c r="C20">
        <f t="shared" si="1"/>
        <v>1188</v>
      </c>
      <c r="D20" s="1">
        <v>2375</v>
      </c>
      <c r="I20">
        <v>19</v>
      </c>
      <c r="J20">
        <f t="shared" si="2"/>
        <v>14256</v>
      </c>
      <c r="K20">
        <f t="shared" si="2"/>
        <v>950</v>
      </c>
      <c r="L20">
        <f t="shared" si="2"/>
        <v>1900</v>
      </c>
      <c r="O20" s="21"/>
      <c r="T20">
        <f t="shared" si="19"/>
        <v>30</v>
      </c>
      <c r="U20" s="73" t="s">
        <v>264</v>
      </c>
      <c r="V20" s="73" t="str">
        <f t="shared" si="12"/>
        <v>30帽子</v>
      </c>
      <c r="W20" s="76">
        <f t="shared" si="13"/>
        <v>50</v>
      </c>
      <c r="X20" s="76">
        <f t="shared" si="20"/>
        <v>104</v>
      </c>
      <c r="Y20" s="76">
        <f t="shared" si="20"/>
        <v>163</v>
      </c>
      <c r="Z20" s="76">
        <f t="shared" si="20"/>
        <v>226</v>
      </c>
      <c r="AA20" s="76">
        <f t="shared" si="20"/>
        <v>298</v>
      </c>
      <c r="AB20" s="76">
        <f t="shared" si="20"/>
        <v>378</v>
      </c>
      <c r="AC20" s="76">
        <f t="shared" si="20"/>
        <v>467</v>
      </c>
      <c r="AD20" s="76">
        <f t="shared" si="20"/>
        <v>563</v>
      </c>
      <c r="AE20" s="76">
        <f t="shared" si="20"/>
        <v>668</v>
      </c>
      <c r="AF20" s="76">
        <f t="shared" si="20"/>
        <v>780</v>
      </c>
      <c r="AG20" s="76">
        <f t="shared" si="20"/>
        <v>900</v>
      </c>
      <c r="AH20" s="76">
        <f t="shared" si="20"/>
        <v>1028</v>
      </c>
      <c r="AI20" s="76">
        <f t="shared" si="20"/>
        <v>1163</v>
      </c>
      <c r="AJ20" s="76">
        <f t="shared" si="20"/>
        <v>1305</v>
      </c>
      <c r="AK20" s="76">
        <f t="shared" si="20"/>
        <v>1454</v>
      </c>
      <c r="AL20" s="76">
        <f t="shared" si="20"/>
        <v>1610</v>
      </c>
      <c r="AM20" s="76">
        <f t="shared" si="20"/>
        <v>1773</v>
      </c>
      <c r="AN20" s="76">
        <f t="shared" si="20"/>
        <v>1944</v>
      </c>
      <c r="AO20" s="76">
        <f t="shared" si="20"/>
        <v>2120</v>
      </c>
      <c r="AP20" s="76">
        <f t="shared" si="20"/>
        <v>2304</v>
      </c>
      <c r="AQ20" s="76">
        <f t="shared" si="20"/>
        <v>2495</v>
      </c>
      <c r="AR20" s="76">
        <f t="shared" si="20"/>
        <v>2692</v>
      </c>
      <c r="AS20" s="76">
        <f t="shared" si="20"/>
        <v>2895</v>
      </c>
      <c r="AT20" s="76">
        <f t="shared" si="20"/>
        <v>3105</v>
      </c>
      <c r="AU20" s="76">
        <f t="shared" si="20"/>
        <v>3322</v>
      </c>
      <c r="AV20" s="76">
        <f t="shared" si="20"/>
        <v>3545</v>
      </c>
      <c r="AW20" s="76">
        <f t="shared" si="20"/>
        <v>3774</v>
      </c>
      <c r="AX20" s="76">
        <f t="shared" si="20"/>
        <v>4010</v>
      </c>
      <c r="AY20" s="76">
        <f t="shared" si="20"/>
        <v>4252</v>
      </c>
      <c r="AZ20" s="76">
        <f t="shared" si="20"/>
        <v>4500</v>
      </c>
      <c r="BA20" s="77">
        <f t="shared" si="14"/>
        <v>0</v>
      </c>
      <c r="BB20" s="77">
        <f t="shared" si="21"/>
        <v>0</v>
      </c>
      <c r="BC20" s="77">
        <f t="shared" si="21"/>
        <v>0</v>
      </c>
      <c r="BD20" s="77">
        <f t="shared" si="21"/>
        <v>0</v>
      </c>
      <c r="BE20" s="77">
        <f t="shared" si="21"/>
        <v>0</v>
      </c>
      <c r="BF20" s="77">
        <f t="shared" si="21"/>
        <v>0</v>
      </c>
      <c r="BG20" s="77">
        <f t="shared" si="21"/>
        <v>0</v>
      </c>
      <c r="BH20" s="77">
        <f t="shared" si="21"/>
        <v>0</v>
      </c>
      <c r="BI20" s="77">
        <f t="shared" si="21"/>
        <v>0</v>
      </c>
      <c r="BJ20" s="77">
        <f t="shared" si="21"/>
        <v>0</v>
      </c>
      <c r="BK20" s="77">
        <f t="shared" si="21"/>
        <v>0</v>
      </c>
      <c r="BL20" s="77">
        <f t="shared" si="21"/>
        <v>0</v>
      </c>
      <c r="BM20" s="77">
        <f t="shared" si="21"/>
        <v>0</v>
      </c>
      <c r="BN20" s="77">
        <f t="shared" si="21"/>
        <v>0</v>
      </c>
      <c r="BO20" s="77">
        <f t="shared" si="21"/>
        <v>0</v>
      </c>
      <c r="BP20" s="77">
        <f t="shared" si="21"/>
        <v>0</v>
      </c>
      <c r="BQ20" s="77">
        <f t="shared" si="21"/>
        <v>0</v>
      </c>
      <c r="BR20" s="77">
        <f t="shared" si="21"/>
        <v>0</v>
      </c>
      <c r="BS20" s="77">
        <f t="shared" si="21"/>
        <v>0</v>
      </c>
      <c r="BT20" s="77">
        <f t="shared" si="21"/>
        <v>0</v>
      </c>
      <c r="BU20" s="77">
        <f t="shared" si="21"/>
        <v>0</v>
      </c>
      <c r="BV20" s="77">
        <f t="shared" si="21"/>
        <v>0</v>
      </c>
      <c r="BW20" s="77">
        <f t="shared" si="21"/>
        <v>0</v>
      </c>
      <c r="BX20" s="77">
        <f t="shared" si="21"/>
        <v>0</v>
      </c>
      <c r="BY20" s="77">
        <f t="shared" si="21"/>
        <v>0</v>
      </c>
      <c r="BZ20" s="77">
        <f t="shared" si="21"/>
        <v>0</v>
      </c>
      <c r="CA20" s="77">
        <f t="shared" si="21"/>
        <v>0</v>
      </c>
      <c r="CB20" s="77">
        <f t="shared" si="21"/>
        <v>0</v>
      </c>
      <c r="CC20" s="77">
        <f t="shared" si="21"/>
        <v>0</v>
      </c>
      <c r="CD20" s="77">
        <f t="shared" si="21"/>
        <v>0</v>
      </c>
      <c r="CE20" s="78">
        <f t="shared" si="15"/>
        <v>0</v>
      </c>
      <c r="CF20" s="78">
        <f t="shared" si="22"/>
        <v>0</v>
      </c>
      <c r="CG20" s="78">
        <f t="shared" si="22"/>
        <v>0</v>
      </c>
      <c r="CH20" s="78">
        <f t="shared" si="22"/>
        <v>0</v>
      </c>
      <c r="CI20" s="78">
        <f t="shared" si="22"/>
        <v>0</v>
      </c>
      <c r="CJ20" s="78">
        <f t="shared" si="22"/>
        <v>0</v>
      </c>
      <c r="CK20" s="78">
        <f t="shared" si="22"/>
        <v>0</v>
      </c>
      <c r="CL20" s="78">
        <f t="shared" si="22"/>
        <v>0</v>
      </c>
      <c r="CM20" s="78">
        <f t="shared" si="22"/>
        <v>0</v>
      </c>
      <c r="CN20" s="78">
        <f t="shared" si="22"/>
        <v>0</v>
      </c>
      <c r="CO20" s="78">
        <f t="shared" si="22"/>
        <v>0</v>
      </c>
      <c r="CP20" s="78">
        <f t="shared" si="22"/>
        <v>0</v>
      </c>
      <c r="CQ20" s="78">
        <f t="shared" si="22"/>
        <v>0</v>
      </c>
      <c r="CR20" s="78">
        <f t="shared" si="22"/>
        <v>0</v>
      </c>
      <c r="CS20" s="78">
        <f t="shared" si="22"/>
        <v>0</v>
      </c>
      <c r="CT20" s="78">
        <f t="shared" si="22"/>
        <v>0</v>
      </c>
      <c r="CU20" s="78">
        <f t="shared" si="22"/>
        <v>0</v>
      </c>
      <c r="CV20" s="78">
        <f t="shared" si="22"/>
        <v>0</v>
      </c>
      <c r="CW20" s="78">
        <f t="shared" si="22"/>
        <v>0</v>
      </c>
      <c r="CX20" s="78">
        <f t="shared" si="22"/>
        <v>0</v>
      </c>
      <c r="CY20" s="78">
        <f t="shared" si="22"/>
        <v>0</v>
      </c>
      <c r="CZ20" s="78">
        <f t="shared" si="22"/>
        <v>0</v>
      </c>
      <c r="DA20" s="78">
        <f t="shared" si="22"/>
        <v>0</v>
      </c>
      <c r="DB20" s="78">
        <f t="shared" si="22"/>
        <v>0</v>
      </c>
      <c r="DC20" s="78">
        <f t="shared" si="22"/>
        <v>0</v>
      </c>
      <c r="DD20" s="78">
        <f t="shared" si="22"/>
        <v>0</v>
      </c>
      <c r="DE20" s="78">
        <f t="shared" si="22"/>
        <v>0</v>
      </c>
      <c r="DF20" s="78">
        <f t="shared" si="22"/>
        <v>0</v>
      </c>
      <c r="DG20" s="78">
        <f t="shared" si="22"/>
        <v>0</v>
      </c>
      <c r="DH20" s="78">
        <f t="shared" si="22"/>
        <v>0</v>
      </c>
      <c r="DI20" s="79">
        <f t="shared" si="16"/>
        <v>10</v>
      </c>
      <c r="DJ20" s="79">
        <f t="shared" si="23"/>
        <v>21</v>
      </c>
      <c r="DK20" s="79">
        <f t="shared" si="23"/>
        <v>33</v>
      </c>
      <c r="DL20" s="79">
        <f t="shared" si="23"/>
        <v>45</v>
      </c>
      <c r="DM20" s="79">
        <f t="shared" si="23"/>
        <v>60</v>
      </c>
      <c r="DN20" s="79">
        <f t="shared" si="23"/>
        <v>76</v>
      </c>
      <c r="DO20" s="79">
        <f t="shared" si="23"/>
        <v>93</v>
      </c>
      <c r="DP20" s="79">
        <f t="shared" si="23"/>
        <v>113</v>
      </c>
      <c r="DQ20" s="79">
        <f t="shared" si="23"/>
        <v>134</v>
      </c>
      <c r="DR20" s="79">
        <f t="shared" si="23"/>
        <v>156</v>
      </c>
      <c r="DS20" s="79">
        <f t="shared" si="23"/>
        <v>180</v>
      </c>
      <c r="DT20" s="79">
        <f t="shared" si="23"/>
        <v>206</v>
      </c>
      <c r="DU20" s="79">
        <f t="shared" si="23"/>
        <v>233</v>
      </c>
      <c r="DV20" s="79">
        <f t="shared" si="23"/>
        <v>261</v>
      </c>
      <c r="DW20" s="79">
        <f t="shared" si="23"/>
        <v>291</v>
      </c>
      <c r="DX20" s="79">
        <f t="shared" si="23"/>
        <v>322</v>
      </c>
      <c r="DY20" s="79">
        <f t="shared" si="23"/>
        <v>355</v>
      </c>
      <c r="DZ20" s="79">
        <f t="shared" si="23"/>
        <v>389</v>
      </c>
      <c r="EA20" s="79">
        <f t="shared" si="23"/>
        <v>424</v>
      </c>
      <c r="EB20" s="79">
        <f t="shared" si="23"/>
        <v>461</v>
      </c>
      <c r="EC20" s="79">
        <f t="shared" si="23"/>
        <v>499</v>
      </c>
      <c r="ED20" s="79">
        <f t="shared" si="23"/>
        <v>538</v>
      </c>
      <c r="EE20" s="79">
        <f t="shared" si="23"/>
        <v>579</v>
      </c>
      <c r="EF20" s="79">
        <f t="shared" si="23"/>
        <v>621</v>
      </c>
      <c r="EG20" s="79">
        <f t="shared" si="23"/>
        <v>664</v>
      </c>
      <c r="EH20" s="79">
        <f t="shared" si="23"/>
        <v>709</v>
      </c>
      <c r="EI20" s="79">
        <f t="shared" si="23"/>
        <v>755</v>
      </c>
      <c r="EJ20" s="79">
        <f t="shared" si="23"/>
        <v>802</v>
      </c>
      <c r="EK20" s="79">
        <f t="shared" si="23"/>
        <v>850</v>
      </c>
      <c r="EL20" s="79">
        <f t="shared" si="23"/>
        <v>900</v>
      </c>
      <c r="EM20" s="80">
        <f t="shared" si="17"/>
        <v>0</v>
      </c>
      <c r="EN20" s="80">
        <f t="shared" si="24"/>
        <v>0</v>
      </c>
      <c r="EO20" s="80">
        <f t="shared" si="24"/>
        <v>0</v>
      </c>
      <c r="EP20" s="80">
        <f t="shared" si="24"/>
        <v>0</v>
      </c>
      <c r="EQ20" s="80">
        <f t="shared" si="24"/>
        <v>0</v>
      </c>
      <c r="ER20" s="80">
        <f t="shared" si="24"/>
        <v>0</v>
      </c>
      <c r="ES20" s="80">
        <f t="shared" si="24"/>
        <v>0</v>
      </c>
      <c r="ET20" s="80">
        <f t="shared" si="24"/>
        <v>0</v>
      </c>
      <c r="EU20" s="80">
        <f t="shared" si="24"/>
        <v>0</v>
      </c>
      <c r="EV20" s="80">
        <f t="shared" si="24"/>
        <v>0</v>
      </c>
      <c r="EW20" s="80">
        <f t="shared" si="24"/>
        <v>0</v>
      </c>
      <c r="EX20" s="80">
        <f t="shared" si="24"/>
        <v>0</v>
      </c>
      <c r="EY20" s="80">
        <f t="shared" si="24"/>
        <v>0</v>
      </c>
      <c r="EZ20" s="80">
        <f t="shared" si="24"/>
        <v>0</v>
      </c>
      <c r="FA20" s="80">
        <f t="shared" si="24"/>
        <v>0</v>
      </c>
      <c r="FB20" s="80">
        <f t="shared" si="24"/>
        <v>0</v>
      </c>
      <c r="FC20" s="80">
        <f t="shared" si="24"/>
        <v>0</v>
      </c>
      <c r="FD20" s="80">
        <f t="shared" si="24"/>
        <v>0</v>
      </c>
      <c r="FE20" s="80">
        <f t="shared" si="24"/>
        <v>0</v>
      </c>
      <c r="FF20" s="80">
        <f t="shared" si="24"/>
        <v>0</v>
      </c>
      <c r="FG20" s="80">
        <f t="shared" si="24"/>
        <v>0</v>
      </c>
      <c r="FH20" s="80">
        <f t="shared" si="24"/>
        <v>0</v>
      </c>
      <c r="FI20" s="80">
        <f t="shared" si="24"/>
        <v>0</v>
      </c>
      <c r="FJ20" s="80">
        <f t="shared" si="24"/>
        <v>0</v>
      </c>
      <c r="FK20" s="80">
        <f t="shared" si="24"/>
        <v>0</v>
      </c>
      <c r="FL20" s="80">
        <f t="shared" si="24"/>
        <v>0</v>
      </c>
      <c r="FM20" s="80">
        <f t="shared" si="24"/>
        <v>0</v>
      </c>
      <c r="FN20" s="80">
        <f t="shared" si="24"/>
        <v>0</v>
      </c>
      <c r="FO20" s="80">
        <f t="shared" si="24"/>
        <v>0</v>
      </c>
      <c r="FP20" s="80">
        <f t="shared" si="24"/>
        <v>0</v>
      </c>
      <c r="FS20" s="84">
        <v>10</v>
      </c>
      <c r="FT20" s="84" t="s">
        <v>489</v>
      </c>
      <c r="FU20" s="84" t="str">
        <f t="shared" si="18"/>
        <v>衣服</v>
      </c>
      <c r="FV20" s="82" t="str">
        <f t="shared" si="11"/>
        <v>10紫色衣服</v>
      </c>
      <c r="FW20" s="84">
        <f>IFERROR((ROUND((VLOOKUP($A20,装备总属性!$A:$G,GI$11,FALSE)*VLOOKUP($C20,$P$13:$W$20,GI$11,FALSE)*VLOOKUP($B20,$P$3:$R$7,3,FALSE)*$M$2),0)),0)</f>
        <v>0</v>
      </c>
      <c r="FX20" s="84">
        <f>IFERROR((ROUND((VLOOKUP($A20,装备总属性!$A:$G,GJ$11,FALSE)*VLOOKUP($C20,$P$13:$W$20,GJ$11,FALSE)*VLOOKUP($B20,$P$3:$R$7,3,FALSE)*$M$2),0)),0)</f>
        <v>0</v>
      </c>
      <c r="FY20" s="84">
        <f>IFERROR((ROUND((VLOOKUP($A20,装备总属性!$A:$G,GK$11,FALSE)*VLOOKUP($C20,$P$13:$W$20,GK$11,FALSE)*VLOOKUP($B20,$P$3:$R$7,3,FALSE)*$M$2),0)),0)</f>
        <v>0</v>
      </c>
      <c r="FZ20" s="84">
        <f>IFERROR((ROUND((VLOOKUP($A20,装备总属性!$A:$G,GL$11,FALSE)*VLOOKUP($C20,$P$13:$W$20,GL$11,FALSE)*VLOOKUP($B20,$P$3:$R$7,3,FALSE)*$M$2),0)),0)</f>
        <v>0</v>
      </c>
      <c r="GA20" s="84">
        <f>IFERROR((ROUND((VLOOKUP($A20,装备总属性!$A:$G,GM$11,FALSE)*VLOOKUP($C20,$P$13:$W$20,GM$11,FALSE)*VLOOKUP($B20,$P$3:$R$7,3,FALSE)*$M$2),0)),0)</f>
        <v>0</v>
      </c>
      <c r="GB20" s="84">
        <f>IFERROR((ROUND((VLOOKUP($A20,装备总属性!$A:$G,GN$11,FALSE)*VLOOKUP($C20,$P$13:$W$20,GN$11,FALSE)*VLOOKUP($B20,$P$3:$R$7,3,FALSE)*$M$2),0)),0)</f>
        <v>0</v>
      </c>
    </row>
    <row r="21" spans="1:184">
      <c r="A21">
        <v>20</v>
      </c>
      <c r="B21">
        <f t="shared" si="0"/>
        <v>18750</v>
      </c>
      <c r="C21">
        <f t="shared" si="1"/>
        <v>1250</v>
      </c>
      <c r="D21" s="1">
        <v>2500</v>
      </c>
      <c r="I21">
        <v>20</v>
      </c>
      <c r="J21">
        <f t="shared" si="2"/>
        <v>15000</v>
      </c>
      <c r="K21">
        <f t="shared" si="2"/>
        <v>1000</v>
      </c>
      <c r="L21">
        <f t="shared" si="2"/>
        <v>2000</v>
      </c>
      <c r="T21">
        <f t="shared" si="19"/>
        <v>30</v>
      </c>
      <c r="U21" s="73" t="s">
        <v>252</v>
      </c>
      <c r="V21" s="73" t="str">
        <f t="shared" si="12"/>
        <v>30衣服</v>
      </c>
      <c r="W21" s="76">
        <f t="shared" si="13"/>
        <v>0</v>
      </c>
      <c r="X21" s="76">
        <f t="shared" si="20"/>
        <v>0</v>
      </c>
      <c r="Y21" s="76">
        <f t="shared" si="20"/>
        <v>0</v>
      </c>
      <c r="Z21" s="76">
        <f t="shared" si="20"/>
        <v>0</v>
      </c>
      <c r="AA21" s="76">
        <f t="shared" ref="X21:AZ29" si="26">ROUND((VLOOKUP($T21,$N$2:$Q$7,2,FALSE)*VLOOKUP($U21,$N$11:$S$18,2,FALSE)*AA$2),0)</f>
        <v>0</v>
      </c>
      <c r="AB21" s="76">
        <f t="shared" si="26"/>
        <v>0</v>
      </c>
      <c r="AC21" s="76">
        <f t="shared" si="26"/>
        <v>0</v>
      </c>
      <c r="AD21" s="76">
        <f t="shared" si="26"/>
        <v>0</v>
      </c>
      <c r="AE21" s="76">
        <f t="shared" si="26"/>
        <v>0</v>
      </c>
      <c r="AF21" s="76">
        <f t="shared" si="26"/>
        <v>0</v>
      </c>
      <c r="AG21" s="76">
        <f t="shared" si="26"/>
        <v>0</v>
      </c>
      <c r="AH21" s="76">
        <f t="shared" si="26"/>
        <v>0</v>
      </c>
      <c r="AI21" s="76">
        <f t="shared" si="26"/>
        <v>0</v>
      </c>
      <c r="AJ21" s="76">
        <f t="shared" si="26"/>
        <v>0</v>
      </c>
      <c r="AK21" s="76">
        <f t="shared" si="26"/>
        <v>0</v>
      </c>
      <c r="AL21" s="76">
        <f t="shared" si="26"/>
        <v>0</v>
      </c>
      <c r="AM21" s="76">
        <f t="shared" si="26"/>
        <v>0</v>
      </c>
      <c r="AN21" s="76">
        <f t="shared" si="26"/>
        <v>0</v>
      </c>
      <c r="AO21" s="76">
        <f t="shared" si="26"/>
        <v>0</v>
      </c>
      <c r="AP21" s="76">
        <f t="shared" si="26"/>
        <v>0</v>
      </c>
      <c r="AQ21" s="76">
        <f t="shared" si="26"/>
        <v>0</v>
      </c>
      <c r="AR21" s="76">
        <f t="shared" si="26"/>
        <v>0</v>
      </c>
      <c r="AS21" s="76">
        <f t="shared" si="26"/>
        <v>0</v>
      </c>
      <c r="AT21" s="76">
        <f t="shared" si="26"/>
        <v>0</v>
      </c>
      <c r="AU21" s="76">
        <f t="shared" si="26"/>
        <v>0</v>
      </c>
      <c r="AV21" s="76">
        <f t="shared" si="26"/>
        <v>0</v>
      </c>
      <c r="AW21" s="76">
        <f t="shared" si="26"/>
        <v>0</v>
      </c>
      <c r="AX21" s="76">
        <f t="shared" si="26"/>
        <v>0</v>
      </c>
      <c r="AY21" s="76">
        <f t="shared" si="26"/>
        <v>0</v>
      </c>
      <c r="AZ21" s="76">
        <f t="shared" si="26"/>
        <v>0</v>
      </c>
      <c r="BA21" s="77">
        <f t="shared" si="14"/>
        <v>0</v>
      </c>
      <c r="BB21" s="77">
        <f t="shared" si="21"/>
        <v>0</v>
      </c>
      <c r="BC21" s="77">
        <f t="shared" si="21"/>
        <v>0</v>
      </c>
      <c r="BD21" s="77">
        <f t="shared" si="21"/>
        <v>0</v>
      </c>
      <c r="BE21" s="77">
        <f t="shared" ref="BB21:CD29" si="27">ROUND((VLOOKUP($T21,$N$2:$Q$7,3,FALSE)*VLOOKUP($U21,$N$11:$S$18,3,FALSE)*BE$2),0)</f>
        <v>0</v>
      </c>
      <c r="BF21" s="77">
        <f t="shared" si="27"/>
        <v>0</v>
      </c>
      <c r="BG21" s="77">
        <f t="shared" si="27"/>
        <v>0</v>
      </c>
      <c r="BH21" s="77">
        <f t="shared" si="27"/>
        <v>0</v>
      </c>
      <c r="BI21" s="77">
        <f t="shared" si="27"/>
        <v>0</v>
      </c>
      <c r="BJ21" s="77">
        <f t="shared" si="27"/>
        <v>0</v>
      </c>
      <c r="BK21" s="77">
        <f t="shared" si="27"/>
        <v>0</v>
      </c>
      <c r="BL21" s="77">
        <f t="shared" si="27"/>
        <v>0</v>
      </c>
      <c r="BM21" s="77">
        <f t="shared" si="27"/>
        <v>0</v>
      </c>
      <c r="BN21" s="77">
        <f t="shared" si="27"/>
        <v>0</v>
      </c>
      <c r="BO21" s="77">
        <f t="shared" si="27"/>
        <v>0</v>
      </c>
      <c r="BP21" s="77">
        <f t="shared" si="27"/>
        <v>0</v>
      </c>
      <c r="BQ21" s="77">
        <f t="shared" si="27"/>
        <v>0</v>
      </c>
      <c r="BR21" s="77">
        <f t="shared" si="27"/>
        <v>0</v>
      </c>
      <c r="BS21" s="77">
        <f t="shared" si="27"/>
        <v>0</v>
      </c>
      <c r="BT21" s="77">
        <f t="shared" si="27"/>
        <v>0</v>
      </c>
      <c r="BU21" s="77">
        <f t="shared" si="27"/>
        <v>0</v>
      </c>
      <c r="BV21" s="77">
        <f t="shared" si="27"/>
        <v>0</v>
      </c>
      <c r="BW21" s="77">
        <f t="shared" si="27"/>
        <v>0</v>
      </c>
      <c r="BX21" s="77">
        <f t="shared" si="27"/>
        <v>0</v>
      </c>
      <c r="BY21" s="77">
        <f t="shared" si="27"/>
        <v>0</v>
      </c>
      <c r="BZ21" s="77">
        <f t="shared" si="27"/>
        <v>0</v>
      </c>
      <c r="CA21" s="77">
        <f t="shared" si="27"/>
        <v>0</v>
      </c>
      <c r="CB21" s="77">
        <f t="shared" si="27"/>
        <v>0</v>
      </c>
      <c r="CC21" s="77">
        <f t="shared" si="27"/>
        <v>0</v>
      </c>
      <c r="CD21" s="77">
        <f t="shared" si="27"/>
        <v>0</v>
      </c>
      <c r="CE21" s="78">
        <f t="shared" si="15"/>
        <v>0</v>
      </c>
      <c r="CF21" s="78">
        <f t="shared" si="22"/>
        <v>0</v>
      </c>
      <c r="CG21" s="78">
        <f t="shared" si="22"/>
        <v>0</v>
      </c>
      <c r="CH21" s="78">
        <f t="shared" si="22"/>
        <v>0</v>
      </c>
      <c r="CI21" s="78">
        <f t="shared" ref="CF21:DH29" si="28">ROUND((VLOOKUP($T21,$N$2:$Q$7,3,FALSE)*VLOOKUP($U21,$N$11:$S$18,4,FALSE)*CI$2),0)</f>
        <v>0</v>
      </c>
      <c r="CJ21" s="78">
        <f t="shared" si="28"/>
        <v>0</v>
      </c>
      <c r="CK21" s="78">
        <f t="shared" si="28"/>
        <v>0</v>
      </c>
      <c r="CL21" s="78">
        <f t="shared" si="28"/>
        <v>0</v>
      </c>
      <c r="CM21" s="78">
        <f t="shared" si="28"/>
        <v>0</v>
      </c>
      <c r="CN21" s="78">
        <f t="shared" si="28"/>
        <v>0</v>
      </c>
      <c r="CO21" s="78">
        <f t="shared" si="28"/>
        <v>0</v>
      </c>
      <c r="CP21" s="78">
        <f t="shared" si="28"/>
        <v>0</v>
      </c>
      <c r="CQ21" s="78">
        <f t="shared" si="28"/>
        <v>0</v>
      </c>
      <c r="CR21" s="78">
        <f t="shared" si="28"/>
        <v>0</v>
      </c>
      <c r="CS21" s="78">
        <f t="shared" si="28"/>
        <v>0</v>
      </c>
      <c r="CT21" s="78">
        <f t="shared" si="28"/>
        <v>0</v>
      </c>
      <c r="CU21" s="78">
        <f t="shared" si="28"/>
        <v>0</v>
      </c>
      <c r="CV21" s="78">
        <f t="shared" si="28"/>
        <v>0</v>
      </c>
      <c r="CW21" s="78">
        <f t="shared" si="28"/>
        <v>0</v>
      </c>
      <c r="CX21" s="78">
        <f t="shared" si="28"/>
        <v>0</v>
      </c>
      <c r="CY21" s="78">
        <f t="shared" si="28"/>
        <v>0</v>
      </c>
      <c r="CZ21" s="78">
        <f t="shared" si="28"/>
        <v>0</v>
      </c>
      <c r="DA21" s="78">
        <f t="shared" si="28"/>
        <v>0</v>
      </c>
      <c r="DB21" s="78">
        <f t="shared" si="28"/>
        <v>0</v>
      </c>
      <c r="DC21" s="78">
        <f t="shared" si="28"/>
        <v>0</v>
      </c>
      <c r="DD21" s="78">
        <f t="shared" si="28"/>
        <v>0</v>
      </c>
      <c r="DE21" s="78">
        <f t="shared" si="28"/>
        <v>0</v>
      </c>
      <c r="DF21" s="78">
        <f t="shared" si="28"/>
        <v>0</v>
      </c>
      <c r="DG21" s="78">
        <f t="shared" si="28"/>
        <v>0</v>
      </c>
      <c r="DH21" s="78">
        <f t="shared" si="28"/>
        <v>0</v>
      </c>
      <c r="DI21" s="79">
        <f t="shared" si="16"/>
        <v>13</v>
      </c>
      <c r="DJ21" s="79">
        <f t="shared" si="23"/>
        <v>28</v>
      </c>
      <c r="DK21" s="79">
        <f t="shared" si="23"/>
        <v>44</v>
      </c>
      <c r="DL21" s="79">
        <f t="shared" si="23"/>
        <v>60</v>
      </c>
      <c r="DM21" s="79">
        <f t="shared" ref="DJ21:EL29" si="29">ROUND((VLOOKUP($T21,$N$2:$Q$7,4,FALSE)*VLOOKUP($U21,$N$11:$S$18,5,FALSE)*DM$2),0)</f>
        <v>79</v>
      </c>
      <c r="DN21" s="79">
        <f t="shared" si="29"/>
        <v>101</v>
      </c>
      <c r="DO21" s="79">
        <f t="shared" si="29"/>
        <v>125</v>
      </c>
      <c r="DP21" s="79">
        <f t="shared" si="29"/>
        <v>150</v>
      </c>
      <c r="DQ21" s="79">
        <f t="shared" si="29"/>
        <v>178</v>
      </c>
      <c r="DR21" s="79">
        <f t="shared" si="29"/>
        <v>208</v>
      </c>
      <c r="DS21" s="79">
        <f t="shared" si="29"/>
        <v>240</v>
      </c>
      <c r="DT21" s="79">
        <f t="shared" si="29"/>
        <v>274</v>
      </c>
      <c r="DU21" s="79">
        <f t="shared" si="29"/>
        <v>310</v>
      </c>
      <c r="DV21" s="79">
        <f t="shared" si="29"/>
        <v>348</v>
      </c>
      <c r="DW21" s="79">
        <f t="shared" si="29"/>
        <v>388</v>
      </c>
      <c r="DX21" s="79">
        <f t="shared" si="29"/>
        <v>429</v>
      </c>
      <c r="DY21" s="79">
        <f t="shared" si="29"/>
        <v>473</v>
      </c>
      <c r="DZ21" s="79">
        <f t="shared" si="29"/>
        <v>518</v>
      </c>
      <c r="EA21" s="79">
        <f t="shared" si="29"/>
        <v>565</v>
      </c>
      <c r="EB21" s="79">
        <f t="shared" si="29"/>
        <v>615</v>
      </c>
      <c r="EC21" s="79">
        <f t="shared" si="29"/>
        <v>665</v>
      </c>
      <c r="ED21" s="79">
        <f t="shared" si="29"/>
        <v>718</v>
      </c>
      <c r="EE21" s="79">
        <f t="shared" si="29"/>
        <v>772</v>
      </c>
      <c r="EF21" s="79">
        <f t="shared" si="29"/>
        <v>828</v>
      </c>
      <c r="EG21" s="79">
        <f t="shared" si="29"/>
        <v>886</v>
      </c>
      <c r="EH21" s="79">
        <f t="shared" si="29"/>
        <v>945</v>
      </c>
      <c r="EI21" s="79">
        <f t="shared" si="29"/>
        <v>1006</v>
      </c>
      <c r="EJ21" s="79">
        <f t="shared" si="29"/>
        <v>1069</v>
      </c>
      <c r="EK21" s="79">
        <f t="shared" si="29"/>
        <v>1134</v>
      </c>
      <c r="EL21" s="79">
        <f t="shared" si="29"/>
        <v>1200</v>
      </c>
      <c r="EM21" s="80">
        <f t="shared" si="17"/>
        <v>13</v>
      </c>
      <c r="EN21" s="80">
        <f t="shared" si="24"/>
        <v>28</v>
      </c>
      <c r="EO21" s="80">
        <f t="shared" si="24"/>
        <v>44</v>
      </c>
      <c r="EP21" s="80">
        <f t="shared" si="24"/>
        <v>60</v>
      </c>
      <c r="EQ21" s="80">
        <f t="shared" ref="EN21:FP29" si="30">ROUND((VLOOKUP($T21,$N$2:$Q$7,4,FALSE)*VLOOKUP($U21,$N$11:$S$18,6,FALSE)*EQ$2),0)</f>
        <v>79</v>
      </c>
      <c r="ER21" s="80">
        <f t="shared" si="30"/>
        <v>101</v>
      </c>
      <c r="ES21" s="80">
        <f t="shared" si="30"/>
        <v>125</v>
      </c>
      <c r="ET21" s="80">
        <f t="shared" si="30"/>
        <v>150</v>
      </c>
      <c r="EU21" s="80">
        <f t="shared" si="30"/>
        <v>178</v>
      </c>
      <c r="EV21" s="80">
        <f t="shared" si="30"/>
        <v>208</v>
      </c>
      <c r="EW21" s="80">
        <f t="shared" si="30"/>
        <v>240</v>
      </c>
      <c r="EX21" s="80">
        <f t="shared" si="30"/>
        <v>274</v>
      </c>
      <c r="EY21" s="80">
        <f t="shared" si="30"/>
        <v>310</v>
      </c>
      <c r="EZ21" s="80">
        <f t="shared" si="30"/>
        <v>348</v>
      </c>
      <c r="FA21" s="80">
        <f t="shared" si="30"/>
        <v>388</v>
      </c>
      <c r="FB21" s="80">
        <f t="shared" si="30"/>
        <v>429</v>
      </c>
      <c r="FC21" s="80">
        <f t="shared" si="30"/>
        <v>473</v>
      </c>
      <c r="FD21" s="80">
        <f t="shared" si="30"/>
        <v>518</v>
      </c>
      <c r="FE21" s="80">
        <f t="shared" si="30"/>
        <v>565</v>
      </c>
      <c r="FF21" s="80">
        <f t="shared" si="30"/>
        <v>615</v>
      </c>
      <c r="FG21" s="80">
        <f t="shared" si="30"/>
        <v>665</v>
      </c>
      <c r="FH21" s="80">
        <f t="shared" si="30"/>
        <v>718</v>
      </c>
      <c r="FI21" s="80">
        <f t="shared" si="30"/>
        <v>772</v>
      </c>
      <c r="FJ21" s="80">
        <f t="shared" si="30"/>
        <v>828</v>
      </c>
      <c r="FK21" s="80">
        <f t="shared" si="30"/>
        <v>886</v>
      </c>
      <c r="FL21" s="80">
        <f t="shared" si="30"/>
        <v>945</v>
      </c>
      <c r="FM21" s="80">
        <f t="shared" si="30"/>
        <v>1006</v>
      </c>
      <c r="FN21" s="80">
        <f t="shared" si="30"/>
        <v>1069</v>
      </c>
      <c r="FO21" s="80">
        <f t="shared" si="30"/>
        <v>1134</v>
      </c>
      <c r="FP21" s="80">
        <f t="shared" si="30"/>
        <v>1200</v>
      </c>
      <c r="FS21" s="84">
        <v>10</v>
      </c>
      <c r="FT21" s="84" t="s">
        <v>489</v>
      </c>
      <c r="FU21" s="84" t="str">
        <f t="shared" si="18"/>
        <v>腰带</v>
      </c>
      <c r="FV21" s="82" t="str">
        <f t="shared" si="11"/>
        <v>10紫色腰带</v>
      </c>
      <c r="FW21" s="84">
        <f>IFERROR((ROUND((VLOOKUP($A21,装备总属性!$A:$G,GI$11,FALSE)*VLOOKUP($C21,$P$13:$W$20,GI$11,FALSE)*VLOOKUP($B21,$P$3:$R$7,3,FALSE)*$M$2),0)),0)</f>
        <v>0</v>
      </c>
      <c r="FX21" s="84">
        <f>IFERROR((ROUND((VLOOKUP($A21,装备总属性!$A:$G,GJ$11,FALSE)*VLOOKUP($C21,$P$13:$W$20,GJ$11,FALSE)*VLOOKUP($B21,$P$3:$R$7,3,FALSE)*$M$2),0)),0)</f>
        <v>0</v>
      </c>
      <c r="FY21" s="84">
        <f>IFERROR((ROUND((VLOOKUP($A21,装备总属性!$A:$G,GK$11,FALSE)*VLOOKUP($C21,$P$13:$W$20,GK$11,FALSE)*VLOOKUP($B21,$P$3:$R$7,3,FALSE)*$M$2),0)),0)</f>
        <v>0</v>
      </c>
      <c r="FZ21" s="84">
        <f>IFERROR((ROUND((VLOOKUP($A21,装备总属性!$A:$G,GL$11,FALSE)*VLOOKUP($C21,$P$13:$W$20,GL$11,FALSE)*VLOOKUP($B21,$P$3:$R$7,3,FALSE)*$M$2),0)),0)</f>
        <v>0</v>
      </c>
      <c r="GA21" s="84">
        <f>IFERROR((ROUND((VLOOKUP($A21,装备总属性!$A:$G,GM$11,FALSE)*VLOOKUP($C21,$P$13:$W$20,GM$11,FALSE)*VLOOKUP($B21,$P$3:$R$7,3,FALSE)*$M$2),0)),0)</f>
        <v>0</v>
      </c>
      <c r="GB21" s="84">
        <f>IFERROR((ROUND((VLOOKUP($A21,装备总属性!$A:$G,GN$11,FALSE)*VLOOKUP($C21,$P$13:$W$20,GN$11,FALSE)*VLOOKUP($B21,$P$3:$R$7,3,FALSE)*$M$2),0)),0)</f>
        <v>0</v>
      </c>
    </row>
    <row r="22" spans="1:184">
      <c r="A22">
        <v>21</v>
      </c>
      <c r="B22">
        <f t="shared" si="0"/>
        <v>19695</v>
      </c>
      <c r="C22">
        <f t="shared" si="1"/>
        <v>1313</v>
      </c>
      <c r="D22" s="1">
        <v>2625</v>
      </c>
      <c r="I22">
        <v>21</v>
      </c>
      <c r="J22">
        <f t="shared" si="2"/>
        <v>15756</v>
      </c>
      <c r="K22">
        <f t="shared" si="2"/>
        <v>1050</v>
      </c>
      <c r="L22">
        <f t="shared" si="2"/>
        <v>2100</v>
      </c>
      <c r="T22">
        <f t="shared" si="19"/>
        <v>30</v>
      </c>
      <c r="U22" s="73" t="s">
        <v>253</v>
      </c>
      <c r="V22" s="73" t="str">
        <f t="shared" si="12"/>
        <v>30腰带</v>
      </c>
      <c r="W22" s="76">
        <f t="shared" si="13"/>
        <v>50</v>
      </c>
      <c r="X22" s="76">
        <f t="shared" si="26"/>
        <v>104</v>
      </c>
      <c r="Y22" s="76">
        <f t="shared" si="26"/>
        <v>163</v>
      </c>
      <c r="Z22" s="76">
        <f t="shared" si="26"/>
        <v>226</v>
      </c>
      <c r="AA22" s="76">
        <f t="shared" si="26"/>
        <v>298</v>
      </c>
      <c r="AB22" s="76">
        <f t="shared" si="26"/>
        <v>378</v>
      </c>
      <c r="AC22" s="76">
        <f t="shared" si="26"/>
        <v>467</v>
      </c>
      <c r="AD22" s="76">
        <f t="shared" si="26"/>
        <v>563</v>
      </c>
      <c r="AE22" s="76">
        <f t="shared" si="26"/>
        <v>668</v>
      </c>
      <c r="AF22" s="76">
        <f t="shared" si="26"/>
        <v>780</v>
      </c>
      <c r="AG22" s="76">
        <f t="shared" si="26"/>
        <v>900</v>
      </c>
      <c r="AH22" s="76">
        <f t="shared" si="26"/>
        <v>1028</v>
      </c>
      <c r="AI22" s="76">
        <f t="shared" si="26"/>
        <v>1163</v>
      </c>
      <c r="AJ22" s="76">
        <f t="shared" si="26"/>
        <v>1305</v>
      </c>
      <c r="AK22" s="76">
        <f t="shared" si="26"/>
        <v>1454</v>
      </c>
      <c r="AL22" s="76">
        <f t="shared" si="26"/>
        <v>1610</v>
      </c>
      <c r="AM22" s="76">
        <f t="shared" si="26"/>
        <v>1773</v>
      </c>
      <c r="AN22" s="76">
        <f t="shared" si="26"/>
        <v>1944</v>
      </c>
      <c r="AO22" s="76">
        <f t="shared" si="26"/>
        <v>2120</v>
      </c>
      <c r="AP22" s="76">
        <f t="shared" si="26"/>
        <v>2304</v>
      </c>
      <c r="AQ22" s="76">
        <f t="shared" si="26"/>
        <v>2495</v>
      </c>
      <c r="AR22" s="76">
        <f t="shared" si="26"/>
        <v>2692</v>
      </c>
      <c r="AS22" s="76">
        <f t="shared" si="26"/>
        <v>2895</v>
      </c>
      <c r="AT22" s="76">
        <f t="shared" si="26"/>
        <v>3105</v>
      </c>
      <c r="AU22" s="76">
        <f t="shared" si="26"/>
        <v>3322</v>
      </c>
      <c r="AV22" s="76">
        <f t="shared" si="26"/>
        <v>3545</v>
      </c>
      <c r="AW22" s="76">
        <f t="shared" si="26"/>
        <v>3774</v>
      </c>
      <c r="AX22" s="76">
        <f t="shared" si="26"/>
        <v>4010</v>
      </c>
      <c r="AY22" s="76">
        <f t="shared" si="26"/>
        <v>4252</v>
      </c>
      <c r="AZ22" s="76">
        <f t="shared" si="26"/>
        <v>4500</v>
      </c>
      <c r="BA22" s="77">
        <f t="shared" si="14"/>
        <v>0</v>
      </c>
      <c r="BB22" s="77">
        <f t="shared" si="27"/>
        <v>0</v>
      </c>
      <c r="BC22" s="77">
        <f t="shared" si="27"/>
        <v>0</v>
      </c>
      <c r="BD22" s="77">
        <f t="shared" si="27"/>
        <v>0</v>
      </c>
      <c r="BE22" s="77">
        <f t="shared" si="27"/>
        <v>0</v>
      </c>
      <c r="BF22" s="77">
        <f t="shared" si="27"/>
        <v>0</v>
      </c>
      <c r="BG22" s="77">
        <f t="shared" si="27"/>
        <v>0</v>
      </c>
      <c r="BH22" s="77">
        <f t="shared" si="27"/>
        <v>0</v>
      </c>
      <c r="BI22" s="77">
        <f t="shared" si="27"/>
        <v>0</v>
      </c>
      <c r="BJ22" s="77">
        <f t="shared" si="27"/>
        <v>0</v>
      </c>
      <c r="BK22" s="77">
        <f t="shared" si="27"/>
        <v>0</v>
      </c>
      <c r="BL22" s="77">
        <f t="shared" si="27"/>
        <v>0</v>
      </c>
      <c r="BM22" s="77">
        <f t="shared" si="27"/>
        <v>0</v>
      </c>
      <c r="BN22" s="77">
        <f t="shared" si="27"/>
        <v>0</v>
      </c>
      <c r="BO22" s="77">
        <f t="shared" si="27"/>
        <v>0</v>
      </c>
      <c r="BP22" s="77">
        <f t="shared" si="27"/>
        <v>0</v>
      </c>
      <c r="BQ22" s="77">
        <f t="shared" si="27"/>
        <v>0</v>
      </c>
      <c r="BR22" s="77">
        <f t="shared" si="27"/>
        <v>0</v>
      </c>
      <c r="BS22" s="77">
        <f t="shared" si="27"/>
        <v>0</v>
      </c>
      <c r="BT22" s="77">
        <f t="shared" si="27"/>
        <v>0</v>
      </c>
      <c r="BU22" s="77">
        <f t="shared" si="27"/>
        <v>0</v>
      </c>
      <c r="BV22" s="77">
        <f t="shared" si="27"/>
        <v>0</v>
      </c>
      <c r="BW22" s="77">
        <f t="shared" si="27"/>
        <v>0</v>
      </c>
      <c r="BX22" s="77">
        <f t="shared" si="27"/>
        <v>0</v>
      </c>
      <c r="BY22" s="77">
        <f t="shared" si="27"/>
        <v>0</v>
      </c>
      <c r="BZ22" s="77">
        <f t="shared" si="27"/>
        <v>0</v>
      </c>
      <c r="CA22" s="77">
        <f t="shared" si="27"/>
        <v>0</v>
      </c>
      <c r="CB22" s="77">
        <f t="shared" si="27"/>
        <v>0</v>
      </c>
      <c r="CC22" s="77">
        <f t="shared" si="27"/>
        <v>0</v>
      </c>
      <c r="CD22" s="77">
        <f t="shared" si="27"/>
        <v>0</v>
      </c>
      <c r="CE22" s="78">
        <f t="shared" si="15"/>
        <v>0</v>
      </c>
      <c r="CF22" s="78">
        <f t="shared" si="28"/>
        <v>0</v>
      </c>
      <c r="CG22" s="78">
        <f t="shared" si="28"/>
        <v>0</v>
      </c>
      <c r="CH22" s="78">
        <f t="shared" si="28"/>
        <v>0</v>
      </c>
      <c r="CI22" s="78">
        <f t="shared" si="28"/>
        <v>0</v>
      </c>
      <c r="CJ22" s="78">
        <f t="shared" si="28"/>
        <v>0</v>
      </c>
      <c r="CK22" s="78">
        <f t="shared" si="28"/>
        <v>0</v>
      </c>
      <c r="CL22" s="78">
        <f t="shared" si="28"/>
        <v>0</v>
      </c>
      <c r="CM22" s="78">
        <f t="shared" si="28"/>
        <v>0</v>
      </c>
      <c r="CN22" s="78">
        <f t="shared" si="28"/>
        <v>0</v>
      </c>
      <c r="CO22" s="78">
        <f t="shared" si="28"/>
        <v>0</v>
      </c>
      <c r="CP22" s="78">
        <f t="shared" si="28"/>
        <v>0</v>
      </c>
      <c r="CQ22" s="78">
        <f t="shared" si="28"/>
        <v>0</v>
      </c>
      <c r="CR22" s="78">
        <f t="shared" si="28"/>
        <v>0</v>
      </c>
      <c r="CS22" s="78">
        <f t="shared" si="28"/>
        <v>0</v>
      </c>
      <c r="CT22" s="78">
        <f t="shared" si="28"/>
        <v>0</v>
      </c>
      <c r="CU22" s="78">
        <f t="shared" si="28"/>
        <v>0</v>
      </c>
      <c r="CV22" s="78">
        <f t="shared" si="28"/>
        <v>0</v>
      </c>
      <c r="CW22" s="78">
        <f t="shared" si="28"/>
        <v>0</v>
      </c>
      <c r="CX22" s="78">
        <f t="shared" si="28"/>
        <v>0</v>
      </c>
      <c r="CY22" s="78">
        <f t="shared" si="28"/>
        <v>0</v>
      </c>
      <c r="CZ22" s="78">
        <f t="shared" si="28"/>
        <v>0</v>
      </c>
      <c r="DA22" s="78">
        <f t="shared" si="28"/>
        <v>0</v>
      </c>
      <c r="DB22" s="78">
        <f t="shared" si="28"/>
        <v>0</v>
      </c>
      <c r="DC22" s="78">
        <f t="shared" si="28"/>
        <v>0</v>
      </c>
      <c r="DD22" s="78">
        <f t="shared" si="28"/>
        <v>0</v>
      </c>
      <c r="DE22" s="78">
        <f t="shared" si="28"/>
        <v>0</v>
      </c>
      <c r="DF22" s="78">
        <f t="shared" si="28"/>
        <v>0</v>
      </c>
      <c r="DG22" s="78">
        <f t="shared" si="28"/>
        <v>0</v>
      </c>
      <c r="DH22" s="78">
        <f t="shared" si="28"/>
        <v>0</v>
      </c>
      <c r="DI22" s="79">
        <f t="shared" si="16"/>
        <v>0</v>
      </c>
      <c r="DJ22" s="79">
        <f t="shared" si="29"/>
        <v>0</v>
      </c>
      <c r="DK22" s="79">
        <f t="shared" si="29"/>
        <v>0</v>
      </c>
      <c r="DL22" s="79">
        <f t="shared" si="29"/>
        <v>0</v>
      </c>
      <c r="DM22" s="79">
        <f t="shared" si="29"/>
        <v>0</v>
      </c>
      <c r="DN22" s="79">
        <f t="shared" si="29"/>
        <v>0</v>
      </c>
      <c r="DO22" s="79">
        <f t="shared" si="29"/>
        <v>0</v>
      </c>
      <c r="DP22" s="79">
        <f t="shared" si="29"/>
        <v>0</v>
      </c>
      <c r="DQ22" s="79">
        <f t="shared" si="29"/>
        <v>0</v>
      </c>
      <c r="DR22" s="79">
        <f t="shared" si="29"/>
        <v>0</v>
      </c>
      <c r="DS22" s="79">
        <f t="shared" si="29"/>
        <v>0</v>
      </c>
      <c r="DT22" s="79">
        <f t="shared" si="29"/>
        <v>0</v>
      </c>
      <c r="DU22" s="79">
        <f t="shared" si="29"/>
        <v>0</v>
      </c>
      <c r="DV22" s="79">
        <f t="shared" si="29"/>
        <v>0</v>
      </c>
      <c r="DW22" s="79">
        <f t="shared" si="29"/>
        <v>0</v>
      </c>
      <c r="DX22" s="79">
        <f t="shared" si="29"/>
        <v>0</v>
      </c>
      <c r="DY22" s="79">
        <f t="shared" si="29"/>
        <v>0</v>
      </c>
      <c r="DZ22" s="79">
        <f t="shared" si="29"/>
        <v>0</v>
      </c>
      <c r="EA22" s="79">
        <f t="shared" si="29"/>
        <v>0</v>
      </c>
      <c r="EB22" s="79">
        <f t="shared" si="29"/>
        <v>0</v>
      </c>
      <c r="EC22" s="79">
        <f t="shared" si="29"/>
        <v>0</v>
      </c>
      <c r="ED22" s="79">
        <f t="shared" si="29"/>
        <v>0</v>
      </c>
      <c r="EE22" s="79">
        <f t="shared" si="29"/>
        <v>0</v>
      </c>
      <c r="EF22" s="79">
        <f t="shared" si="29"/>
        <v>0</v>
      </c>
      <c r="EG22" s="79">
        <f t="shared" si="29"/>
        <v>0</v>
      </c>
      <c r="EH22" s="79">
        <f t="shared" si="29"/>
        <v>0</v>
      </c>
      <c r="EI22" s="79">
        <f t="shared" si="29"/>
        <v>0</v>
      </c>
      <c r="EJ22" s="79">
        <f t="shared" si="29"/>
        <v>0</v>
      </c>
      <c r="EK22" s="79">
        <f t="shared" si="29"/>
        <v>0</v>
      </c>
      <c r="EL22" s="79">
        <f t="shared" si="29"/>
        <v>0</v>
      </c>
      <c r="EM22" s="80">
        <f t="shared" si="17"/>
        <v>10</v>
      </c>
      <c r="EN22" s="80">
        <f t="shared" si="30"/>
        <v>21</v>
      </c>
      <c r="EO22" s="80">
        <f t="shared" si="30"/>
        <v>33</v>
      </c>
      <c r="EP22" s="80">
        <f t="shared" si="30"/>
        <v>45</v>
      </c>
      <c r="EQ22" s="80">
        <f t="shared" si="30"/>
        <v>60</v>
      </c>
      <c r="ER22" s="80">
        <f t="shared" si="30"/>
        <v>76</v>
      </c>
      <c r="ES22" s="80">
        <f t="shared" si="30"/>
        <v>93</v>
      </c>
      <c r="ET22" s="80">
        <f t="shared" si="30"/>
        <v>113</v>
      </c>
      <c r="EU22" s="80">
        <f t="shared" si="30"/>
        <v>134</v>
      </c>
      <c r="EV22" s="80">
        <f t="shared" si="30"/>
        <v>156</v>
      </c>
      <c r="EW22" s="80">
        <f t="shared" si="30"/>
        <v>180</v>
      </c>
      <c r="EX22" s="80">
        <f t="shared" si="30"/>
        <v>206</v>
      </c>
      <c r="EY22" s="80">
        <f t="shared" si="30"/>
        <v>233</v>
      </c>
      <c r="EZ22" s="80">
        <f t="shared" si="30"/>
        <v>261</v>
      </c>
      <c r="FA22" s="80">
        <f t="shared" si="30"/>
        <v>291</v>
      </c>
      <c r="FB22" s="80">
        <f t="shared" si="30"/>
        <v>322</v>
      </c>
      <c r="FC22" s="80">
        <f t="shared" si="30"/>
        <v>355</v>
      </c>
      <c r="FD22" s="80">
        <f t="shared" si="30"/>
        <v>389</v>
      </c>
      <c r="FE22" s="80">
        <f t="shared" si="30"/>
        <v>424</v>
      </c>
      <c r="FF22" s="80">
        <f t="shared" si="30"/>
        <v>461</v>
      </c>
      <c r="FG22" s="80">
        <f t="shared" si="30"/>
        <v>499</v>
      </c>
      <c r="FH22" s="80">
        <f t="shared" si="30"/>
        <v>538</v>
      </c>
      <c r="FI22" s="80">
        <f t="shared" si="30"/>
        <v>579</v>
      </c>
      <c r="FJ22" s="80">
        <f t="shared" si="30"/>
        <v>621</v>
      </c>
      <c r="FK22" s="80">
        <f t="shared" si="30"/>
        <v>664</v>
      </c>
      <c r="FL22" s="80">
        <f t="shared" si="30"/>
        <v>709</v>
      </c>
      <c r="FM22" s="80">
        <f t="shared" si="30"/>
        <v>755</v>
      </c>
      <c r="FN22" s="80">
        <f t="shared" si="30"/>
        <v>802</v>
      </c>
      <c r="FO22" s="80">
        <f t="shared" si="30"/>
        <v>850</v>
      </c>
      <c r="FP22" s="80">
        <f t="shared" si="30"/>
        <v>900</v>
      </c>
      <c r="FS22" s="84">
        <v>10</v>
      </c>
      <c r="FT22" s="84" t="s">
        <v>489</v>
      </c>
      <c r="FU22" s="84" t="str">
        <f t="shared" si="18"/>
        <v>护手</v>
      </c>
      <c r="FV22" s="82" t="str">
        <f t="shared" si="11"/>
        <v>10紫色护手</v>
      </c>
      <c r="FW22" s="84">
        <f>IFERROR((ROUND((VLOOKUP($A22,装备总属性!$A:$G,GI$11,FALSE)*VLOOKUP($C22,$P$13:$W$20,GI$11,FALSE)*VLOOKUP($B22,$P$3:$R$7,3,FALSE)*$M$2),0)),0)</f>
        <v>0</v>
      </c>
      <c r="FX22" s="84">
        <f>IFERROR((ROUND((VLOOKUP($A22,装备总属性!$A:$G,GJ$11,FALSE)*VLOOKUP($C22,$P$13:$W$20,GJ$11,FALSE)*VLOOKUP($B22,$P$3:$R$7,3,FALSE)*$M$2),0)),0)</f>
        <v>0</v>
      </c>
      <c r="FY22" s="84">
        <f>IFERROR((ROUND((VLOOKUP($A22,装备总属性!$A:$G,GK$11,FALSE)*VLOOKUP($C22,$P$13:$W$20,GK$11,FALSE)*VLOOKUP($B22,$P$3:$R$7,3,FALSE)*$M$2),0)),0)</f>
        <v>0</v>
      </c>
      <c r="FZ22" s="84">
        <f>IFERROR((ROUND((VLOOKUP($A22,装备总属性!$A:$G,GL$11,FALSE)*VLOOKUP($C22,$P$13:$W$20,GL$11,FALSE)*VLOOKUP($B22,$P$3:$R$7,3,FALSE)*$M$2),0)),0)</f>
        <v>0</v>
      </c>
      <c r="GA22" s="84">
        <f>IFERROR((ROUND((VLOOKUP($A22,装备总属性!$A:$G,GM$11,FALSE)*VLOOKUP($C22,$P$13:$W$20,GM$11,FALSE)*VLOOKUP($B22,$P$3:$R$7,3,FALSE)*$M$2),0)),0)</f>
        <v>0</v>
      </c>
      <c r="GB22" s="84">
        <f>IFERROR((ROUND((VLOOKUP($A22,装备总属性!$A:$G,GN$11,FALSE)*VLOOKUP($C22,$P$13:$W$20,GN$11,FALSE)*VLOOKUP($B22,$P$3:$R$7,3,FALSE)*$M$2),0)),0)</f>
        <v>0</v>
      </c>
    </row>
    <row r="23" spans="1:184">
      <c r="A23">
        <v>22</v>
      </c>
      <c r="B23">
        <f t="shared" si="0"/>
        <v>20625</v>
      </c>
      <c r="C23">
        <f t="shared" si="1"/>
        <v>1375</v>
      </c>
      <c r="D23" s="1">
        <v>2750</v>
      </c>
      <c r="I23">
        <v>22</v>
      </c>
      <c r="J23">
        <f t="shared" si="2"/>
        <v>16500</v>
      </c>
      <c r="K23">
        <f t="shared" si="2"/>
        <v>1100</v>
      </c>
      <c r="L23">
        <f t="shared" si="2"/>
        <v>2200</v>
      </c>
      <c r="T23">
        <f t="shared" si="19"/>
        <v>30</v>
      </c>
      <c r="U23" s="73" t="s">
        <v>254</v>
      </c>
      <c r="V23" s="73" t="str">
        <f t="shared" si="12"/>
        <v>30护手</v>
      </c>
      <c r="W23" s="76">
        <f t="shared" si="13"/>
        <v>74</v>
      </c>
      <c r="X23" s="76">
        <f t="shared" si="26"/>
        <v>155</v>
      </c>
      <c r="Y23" s="76">
        <f t="shared" si="26"/>
        <v>245</v>
      </c>
      <c r="Z23" s="76">
        <f t="shared" si="26"/>
        <v>340</v>
      </c>
      <c r="AA23" s="76">
        <f t="shared" si="26"/>
        <v>447</v>
      </c>
      <c r="AB23" s="76">
        <f t="shared" si="26"/>
        <v>568</v>
      </c>
      <c r="AC23" s="76">
        <f t="shared" si="26"/>
        <v>701</v>
      </c>
      <c r="AD23" s="76">
        <f t="shared" si="26"/>
        <v>845</v>
      </c>
      <c r="AE23" s="76">
        <f t="shared" si="26"/>
        <v>1002</v>
      </c>
      <c r="AF23" s="76">
        <f t="shared" si="26"/>
        <v>1170</v>
      </c>
      <c r="AG23" s="76">
        <f t="shared" si="26"/>
        <v>1351</v>
      </c>
      <c r="AH23" s="76">
        <f t="shared" si="26"/>
        <v>1542</v>
      </c>
      <c r="AI23" s="76">
        <f t="shared" si="26"/>
        <v>1744</v>
      </c>
      <c r="AJ23" s="76">
        <f t="shared" si="26"/>
        <v>1957</v>
      </c>
      <c r="AK23" s="76">
        <f t="shared" si="26"/>
        <v>2181</v>
      </c>
      <c r="AL23" s="76">
        <f t="shared" si="26"/>
        <v>2415</v>
      </c>
      <c r="AM23" s="76">
        <f t="shared" si="26"/>
        <v>2660</v>
      </c>
      <c r="AN23" s="76">
        <f t="shared" si="26"/>
        <v>2915</v>
      </c>
      <c r="AO23" s="76">
        <f t="shared" si="26"/>
        <v>3181</v>
      </c>
      <c r="AP23" s="76">
        <f t="shared" si="26"/>
        <v>3457</v>
      </c>
      <c r="AQ23" s="76">
        <f t="shared" si="26"/>
        <v>3742</v>
      </c>
      <c r="AR23" s="76">
        <f t="shared" si="26"/>
        <v>4038</v>
      </c>
      <c r="AS23" s="76">
        <f t="shared" si="26"/>
        <v>4343</v>
      </c>
      <c r="AT23" s="76">
        <f t="shared" si="26"/>
        <v>4658</v>
      </c>
      <c r="AU23" s="76">
        <f t="shared" si="26"/>
        <v>4983</v>
      </c>
      <c r="AV23" s="76">
        <f t="shared" si="26"/>
        <v>5317</v>
      </c>
      <c r="AW23" s="76">
        <f t="shared" si="26"/>
        <v>5661</v>
      </c>
      <c r="AX23" s="76">
        <f t="shared" si="26"/>
        <v>6014</v>
      </c>
      <c r="AY23" s="76">
        <f t="shared" si="26"/>
        <v>6377</v>
      </c>
      <c r="AZ23" s="76">
        <f t="shared" si="26"/>
        <v>6749</v>
      </c>
      <c r="BA23" s="77">
        <f t="shared" si="14"/>
        <v>3</v>
      </c>
      <c r="BB23" s="77">
        <f t="shared" si="27"/>
        <v>7</v>
      </c>
      <c r="BC23" s="77">
        <f t="shared" si="27"/>
        <v>11</v>
      </c>
      <c r="BD23" s="77">
        <f t="shared" si="27"/>
        <v>15</v>
      </c>
      <c r="BE23" s="77">
        <f t="shared" si="27"/>
        <v>20</v>
      </c>
      <c r="BF23" s="77">
        <f t="shared" si="27"/>
        <v>25</v>
      </c>
      <c r="BG23" s="77">
        <f t="shared" si="27"/>
        <v>31</v>
      </c>
      <c r="BH23" s="77">
        <f t="shared" si="27"/>
        <v>38</v>
      </c>
      <c r="BI23" s="77">
        <f t="shared" si="27"/>
        <v>45</v>
      </c>
      <c r="BJ23" s="77">
        <f t="shared" si="27"/>
        <v>52</v>
      </c>
      <c r="BK23" s="77">
        <f t="shared" si="27"/>
        <v>60</v>
      </c>
      <c r="BL23" s="77">
        <f t="shared" si="27"/>
        <v>69</v>
      </c>
      <c r="BM23" s="77">
        <f t="shared" si="27"/>
        <v>78</v>
      </c>
      <c r="BN23" s="77">
        <f t="shared" si="27"/>
        <v>87</v>
      </c>
      <c r="BO23" s="77">
        <f t="shared" si="27"/>
        <v>97</v>
      </c>
      <c r="BP23" s="77">
        <f t="shared" si="27"/>
        <v>107</v>
      </c>
      <c r="BQ23" s="77">
        <f t="shared" si="27"/>
        <v>118</v>
      </c>
      <c r="BR23" s="77">
        <f t="shared" si="27"/>
        <v>130</v>
      </c>
      <c r="BS23" s="77">
        <f t="shared" si="27"/>
        <v>141</v>
      </c>
      <c r="BT23" s="77">
        <f t="shared" si="27"/>
        <v>154</v>
      </c>
      <c r="BU23" s="77">
        <f t="shared" si="27"/>
        <v>166</v>
      </c>
      <c r="BV23" s="77">
        <f t="shared" si="27"/>
        <v>179</v>
      </c>
      <c r="BW23" s="77">
        <f t="shared" si="27"/>
        <v>193</v>
      </c>
      <c r="BX23" s="77">
        <f t="shared" si="27"/>
        <v>207</v>
      </c>
      <c r="BY23" s="77">
        <f t="shared" si="27"/>
        <v>221</v>
      </c>
      <c r="BZ23" s="77">
        <f t="shared" si="27"/>
        <v>236</v>
      </c>
      <c r="CA23" s="77">
        <f t="shared" si="27"/>
        <v>252</v>
      </c>
      <c r="CB23" s="77">
        <f t="shared" si="27"/>
        <v>267</v>
      </c>
      <c r="CC23" s="77">
        <f t="shared" si="27"/>
        <v>283</v>
      </c>
      <c r="CD23" s="77">
        <f t="shared" si="27"/>
        <v>300</v>
      </c>
      <c r="CE23" s="78">
        <f t="shared" si="15"/>
        <v>0</v>
      </c>
      <c r="CF23" s="78">
        <f t="shared" si="28"/>
        <v>0</v>
      </c>
      <c r="CG23" s="78">
        <f t="shared" si="28"/>
        <v>0</v>
      </c>
      <c r="CH23" s="78">
        <f t="shared" si="28"/>
        <v>0</v>
      </c>
      <c r="CI23" s="78">
        <f t="shared" si="28"/>
        <v>0</v>
      </c>
      <c r="CJ23" s="78">
        <f t="shared" si="28"/>
        <v>0</v>
      </c>
      <c r="CK23" s="78">
        <f t="shared" si="28"/>
        <v>0</v>
      </c>
      <c r="CL23" s="78">
        <f t="shared" si="28"/>
        <v>0</v>
      </c>
      <c r="CM23" s="78">
        <f t="shared" si="28"/>
        <v>0</v>
      </c>
      <c r="CN23" s="78">
        <f t="shared" si="28"/>
        <v>0</v>
      </c>
      <c r="CO23" s="78">
        <f t="shared" si="28"/>
        <v>0</v>
      </c>
      <c r="CP23" s="78">
        <f t="shared" si="28"/>
        <v>0</v>
      </c>
      <c r="CQ23" s="78">
        <f t="shared" si="28"/>
        <v>0</v>
      </c>
      <c r="CR23" s="78">
        <f t="shared" si="28"/>
        <v>0</v>
      </c>
      <c r="CS23" s="78">
        <f t="shared" si="28"/>
        <v>0</v>
      </c>
      <c r="CT23" s="78">
        <f t="shared" si="28"/>
        <v>0</v>
      </c>
      <c r="CU23" s="78">
        <f t="shared" si="28"/>
        <v>0</v>
      </c>
      <c r="CV23" s="78">
        <f t="shared" si="28"/>
        <v>0</v>
      </c>
      <c r="CW23" s="78">
        <f t="shared" si="28"/>
        <v>0</v>
      </c>
      <c r="CX23" s="78">
        <f t="shared" si="28"/>
        <v>0</v>
      </c>
      <c r="CY23" s="78">
        <f t="shared" si="28"/>
        <v>0</v>
      </c>
      <c r="CZ23" s="78">
        <f t="shared" si="28"/>
        <v>0</v>
      </c>
      <c r="DA23" s="78">
        <f t="shared" si="28"/>
        <v>0</v>
      </c>
      <c r="DB23" s="78">
        <f t="shared" si="28"/>
        <v>0</v>
      </c>
      <c r="DC23" s="78">
        <f t="shared" si="28"/>
        <v>0</v>
      </c>
      <c r="DD23" s="78">
        <f t="shared" si="28"/>
        <v>0</v>
      </c>
      <c r="DE23" s="78">
        <f t="shared" si="28"/>
        <v>0</v>
      </c>
      <c r="DF23" s="78">
        <f t="shared" si="28"/>
        <v>0</v>
      </c>
      <c r="DG23" s="78">
        <f t="shared" si="28"/>
        <v>0</v>
      </c>
      <c r="DH23" s="78">
        <f t="shared" si="28"/>
        <v>0</v>
      </c>
      <c r="DI23" s="79">
        <f t="shared" si="16"/>
        <v>0</v>
      </c>
      <c r="DJ23" s="79">
        <f t="shared" si="29"/>
        <v>0</v>
      </c>
      <c r="DK23" s="79">
        <f t="shared" si="29"/>
        <v>0</v>
      </c>
      <c r="DL23" s="79">
        <f t="shared" si="29"/>
        <v>0</v>
      </c>
      <c r="DM23" s="79">
        <f t="shared" si="29"/>
        <v>0</v>
      </c>
      <c r="DN23" s="79">
        <f t="shared" si="29"/>
        <v>0</v>
      </c>
      <c r="DO23" s="79">
        <f t="shared" si="29"/>
        <v>0</v>
      </c>
      <c r="DP23" s="79">
        <f t="shared" si="29"/>
        <v>0</v>
      </c>
      <c r="DQ23" s="79">
        <f t="shared" si="29"/>
        <v>0</v>
      </c>
      <c r="DR23" s="79">
        <f t="shared" si="29"/>
        <v>0</v>
      </c>
      <c r="DS23" s="79">
        <f t="shared" si="29"/>
        <v>0</v>
      </c>
      <c r="DT23" s="79">
        <f t="shared" si="29"/>
        <v>0</v>
      </c>
      <c r="DU23" s="79">
        <f t="shared" si="29"/>
        <v>0</v>
      </c>
      <c r="DV23" s="79">
        <f t="shared" si="29"/>
        <v>0</v>
      </c>
      <c r="DW23" s="79">
        <f t="shared" si="29"/>
        <v>0</v>
      </c>
      <c r="DX23" s="79">
        <f t="shared" si="29"/>
        <v>0</v>
      </c>
      <c r="DY23" s="79">
        <f t="shared" si="29"/>
        <v>0</v>
      </c>
      <c r="DZ23" s="79">
        <f t="shared" si="29"/>
        <v>0</v>
      </c>
      <c r="EA23" s="79">
        <f t="shared" si="29"/>
        <v>0</v>
      </c>
      <c r="EB23" s="79">
        <f t="shared" si="29"/>
        <v>0</v>
      </c>
      <c r="EC23" s="79">
        <f t="shared" si="29"/>
        <v>0</v>
      </c>
      <c r="ED23" s="79">
        <f t="shared" si="29"/>
        <v>0</v>
      </c>
      <c r="EE23" s="79">
        <f t="shared" si="29"/>
        <v>0</v>
      </c>
      <c r="EF23" s="79">
        <f t="shared" si="29"/>
        <v>0</v>
      </c>
      <c r="EG23" s="79">
        <f t="shared" si="29"/>
        <v>0</v>
      </c>
      <c r="EH23" s="79">
        <f t="shared" si="29"/>
        <v>0</v>
      </c>
      <c r="EI23" s="79">
        <f t="shared" si="29"/>
        <v>0</v>
      </c>
      <c r="EJ23" s="79">
        <f t="shared" si="29"/>
        <v>0</v>
      </c>
      <c r="EK23" s="79">
        <f t="shared" si="29"/>
        <v>0</v>
      </c>
      <c r="EL23" s="79">
        <f t="shared" si="29"/>
        <v>0</v>
      </c>
      <c r="EM23" s="80">
        <f t="shared" si="17"/>
        <v>0</v>
      </c>
      <c r="EN23" s="80">
        <f t="shared" si="30"/>
        <v>0</v>
      </c>
      <c r="EO23" s="80">
        <f t="shared" si="30"/>
        <v>0</v>
      </c>
      <c r="EP23" s="80">
        <f t="shared" si="30"/>
        <v>0</v>
      </c>
      <c r="EQ23" s="80">
        <f t="shared" si="30"/>
        <v>0</v>
      </c>
      <c r="ER23" s="80">
        <f t="shared" si="30"/>
        <v>0</v>
      </c>
      <c r="ES23" s="80">
        <f t="shared" si="30"/>
        <v>0</v>
      </c>
      <c r="ET23" s="80">
        <f t="shared" si="30"/>
        <v>0</v>
      </c>
      <c r="EU23" s="80">
        <f t="shared" si="30"/>
        <v>0</v>
      </c>
      <c r="EV23" s="80">
        <f t="shared" si="30"/>
        <v>0</v>
      </c>
      <c r="EW23" s="80">
        <f t="shared" si="30"/>
        <v>0</v>
      </c>
      <c r="EX23" s="80">
        <f t="shared" si="30"/>
        <v>0</v>
      </c>
      <c r="EY23" s="80">
        <f t="shared" si="30"/>
        <v>0</v>
      </c>
      <c r="EZ23" s="80">
        <f t="shared" si="30"/>
        <v>0</v>
      </c>
      <c r="FA23" s="80">
        <f t="shared" si="30"/>
        <v>0</v>
      </c>
      <c r="FB23" s="80">
        <f t="shared" si="30"/>
        <v>0</v>
      </c>
      <c r="FC23" s="80">
        <f t="shared" si="30"/>
        <v>0</v>
      </c>
      <c r="FD23" s="80">
        <f t="shared" si="30"/>
        <v>0</v>
      </c>
      <c r="FE23" s="80">
        <f t="shared" si="30"/>
        <v>0</v>
      </c>
      <c r="FF23" s="80">
        <f t="shared" si="30"/>
        <v>0</v>
      </c>
      <c r="FG23" s="80">
        <f t="shared" si="30"/>
        <v>0</v>
      </c>
      <c r="FH23" s="80">
        <f t="shared" si="30"/>
        <v>0</v>
      </c>
      <c r="FI23" s="80">
        <f t="shared" si="30"/>
        <v>0</v>
      </c>
      <c r="FJ23" s="80">
        <f t="shared" si="30"/>
        <v>0</v>
      </c>
      <c r="FK23" s="80">
        <f t="shared" si="30"/>
        <v>0</v>
      </c>
      <c r="FL23" s="80">
        <f t="shared" si="30"/>
        <v>0</v>
      </c>
      <c r="FM23" s="80">
        <f t="shared" si="30"/>
        <v>0</v>
      </c>
      <c r="FN23" s="80">
        <f t="shared" si="30"/>
        <v>0</v>
      </c>
      <c r="FO23" s="80">
        <f t="shared" si="30"/>
        <v>0</v>
      </c>
      <c r="FP23" s="80">
        <f t="shared" si="30"/>
        <v>0</v>
      </c>
      <c r="FS23" s="84">
        <v>10</v>
      </c>
      <c r="FT23" s="84" t="s">
        <v>489</v>
      </c>
      <c r="FU23" s="84" t="str">
        <f t="shared" si="18"/>
        <v>鞋子</v>
      </c>
      <c r="FV23" s="82" t="str">
        <f t="shared" si="11"/>
        <v>10紫色鞋子</v>
      </c>
      <c r="FW23" s="84">
        <f>IFERROR((ROUND((VLOOKUP($A23,装备总属性!$A:$G,GI$11,FALSE)*VLOOKUP($C23,$P$13:$W$20,GI$11,FALSE)*VLOOKUP($B23,$P$3:$R$7,3,FALSE)*$M$2),0)),0)</f>
        <v>0</v>
      </c>
      <c r="FX23" s="84">
        <f>IFERROR((ROUND((VLOOKUP($A23,装备总属性!$A:$G,GJ$11,FALSE)*VLOOKUP($C23,$P$13:$W$20,GJ$11,FALSE)*VLOOKUP($B23,$P$3:$R$7,3,FALSE)*$M$2),0)),0)</f>
        <v>0</v>
      </c>
      <c r="FY23" s="84">
        <f>IFERROR((ROUND((VLOOKUP($A23,装备总属性!$A:$G,GK$11,FALSE)*VLOOKUP($C23,$P$13:$W$20,GK$11,FALSE)*VLOOKUP($B23,$P$3:$R$7,3,FALSE)*$M$2),0)),0)</f>
        <v>0</v>
      </c>
      <c r="FZ23" s="84">
        <f>IFERROR((ROUND((VLOOKUP($A23,装备总属性!$A:$G,GL$11,FALSE)*VLOOKUP($C23,$P$13:$W$20,GL$11,FALSE)*VLOOKUP($B23,$P$3:$R$7,3,FALSE)*$M$2),0)),0)</f>
        <v>0</v>
      </c>
      <c r="GA23" s="84">
        <f>IFERROR((ROUND((VLOOKUP($A23,装备总属性!$A:$G,GM$11,FALSE)*VLOOKUP($C23,$P$13:$W$20,GM$11,FALSE)*VLOOKUP($B23,$P$3:$R$7,3,FALSE)*$M$2),0)),0)</f>
        <v>0</v>
      </c>
      <c r="GB23" s="84">
        <f>IFERROR((ROUND((VLOOKUP($A23,装备总属性!$A:$G,GN$11,FALSE)*VLOOKUP($C23,$P$13:$W$20,GN$11,FALSE)*VLOOKUP($B23,$P$3:$R$7,3,FALSE)*$M$2),0)),0)</f>
        <v>0</v>
      </c>
    </row>
    <row r="24" spans="1:184">
      <c r="A24">
        <v>23</v>
      </c>
      <c r="B24">
        <f t="shared" si="0"/>
        <v>21570</v>
      </c>
      <c r="C24">
        <f t="shared" si="1"/>
        <v>1438</v>
      </c>
      <c r="D24" s="1">
        <v>2875</v>
      </c>
      <c r="I24">
        <v>23</v>
      </c>
      <c r="J24">
        <f t="shared" si="2"/>
        <v>17256</v>
      </c>
      <c r="K24">
        <f t="shared" si="2"/>
        <v>1150</v>
      </c>
      <c r="L24">
        <f t="shared" si="2"/>
        <v>2300</v>
      </c>
      <c r="T24">
        <f t="shared" si="19"/>
        <v>30</v>
      </c>
      <c r="U24" s="73" t="s">
        <v>255</v>
      </c>
      <c r="V24" s="73" t="str">
        <f t="shared" si="12"/>
        <v>30鞋子</v>
      </c>
      <c r="W24" s="76">
        <f t="shared" si="13"/>
        <v>74</v>
      </c>
      <c r="X24" s="76">
        <f t="shared" si="26"/>
        <v>155</v>
      </c>
      <c r="Y24" s="76">
        <f t="shared" si="26"/>
        <v>245</v>
      </c>
      <c r="Z24" s="76">
        <f t="shared" si="26"/>
        <v>340</v>
      </c>
      <c r="AA24" s="76">
        <f t="shared" si="26"/>
        <v>447</v>
      </c>
      <c r="AB24" s="76">
        <f t="shared" si="26"/>
        <v>568</v>
      </c>
      <c r="AC24" s="76">
        <f t="shared" si="26"/>
        <v>701</v>
      </c>
      <c r="AD24" s="76">
        <f t="shared" si="26"/>
        <v>845</v>
      </c>
      <c r="AE24" s="76">
        <f t="shared" si="26"/>
        <v>1002</v>
      </c>
      <c r="AF24" s="76">
        <f t="shared" si="26"/>
        <v>1170</v>
      </c>
      <c r="AG24" s="76">
        <f t="shared" si="26"/>
        <v>1351</v>
      </c>
      <c r="AH24" s="76">
        <f t="shared" si="26"/>
        <v>1542</v>
      </c>
      <c r="AI24" s="76">
        <f t="shared" si="26"/>
        <v>1744</v>
      </c>
      <c r="AJ24" s="76">
        <f t="shared" si="26"/>
        <v>1957</v>
      </c>
      <c r="AK24" s="76">
        <f t="shared" si="26"/>
        <v>2181</v>
      </c>
      <c r="AL24" s="76">
        <f t="shared" si="26"/>
        <v>2415</v>
      </c>
      <c r="AM24" s="76">
        <f t="shared" si="26"/>
        <v>2660</v>
      </c>
      <c r="AN24" s="76">
        <f t="shared" si="26"/>
        <v>2915</v>
      </c>
      <c r="AO24" s="76">
        <f t="shared" si="26"/>
        <v>3181</v>
      </c>
      <c r="AP24" s="76">
        <f t="shared" si="26"/>
        <v>3457</v>
      </c>
      <c r="AQ24" s="76">
        <f t="shared" si="26"/>
        <v>3742</v>
      </c>
      <c r="AR24" s="76">
        <f t="shared" si="26"/>
        <v>4038</v>
      </c>
      <c r="AS24" s="76">
        <f t="shared" si="26"/>
        <v>4343</v>
      </c>
      <c r="AT24" s="76">
        <f t="shared" si="26"/>
        <v>4658</v>
      </c>
      <c r="AU24" s="76">
        <f t="shared" si="26"/>
        <v>4983</v>
      </c>
      <c r="AV24" s="76">
        <f t="shared" si="26"/>
        <v>5317</v>
      </c>
      <c r="AW24" s="76">
        <f t="shared" si="26"/>
        <v>5661</v>
      </c>
      <c r="AX24" s="76">
        <f t="shared" si="26"/>
        <v>6014</v>
      </c>
      <c r="AY24" s="76">
        <f t="shared" si="26"/>
        <v>6377</v>
      </c>
      <c r="AZ24" s="76">
        <f t="shared" si="26"/>
        <v>6749</v>
      </c>
      <c r="BA24" s="77">
        <f t="shared" si="14"/>
        <v>0</v>
      </c>
      <c r="BB24" s="77">
        <f t="shared" si="27"/>
        <v>0</v>
      </c>
      <c r="BC24" s="77">
        <f t="shared" si="27"/>
        <v>0</v>
      </c>
      <c r="BD24" s="77">
        <f t="shared" si="27"/>
        <v>0</v>
      </c>
      <c r="BE24" s="77">
        <f t="shared" si="27"/>
        <v>0</v>
      </c>
      <c r="BF24" s="77">
        <f t="shared" si="27"/>
        <v>0</v>
      </c>
      <c r="BG24" s="77">
        <f t="shared" si="27"/>
        <v>0</v>
      </c>
      <c r="BH24" s="77">
        <f t="shared" si="27"/>
        <v>0</v>
      </c>
      <c r="BI24" s="77">
        <f t="shared" si="27"/>
        <v>0</v>
      </c>
      <c r="BJ24" s="77">
        <f t="shared" si="27"/>
        <v>0</v>
      </c>
      <c r="BK24" s="77">
        <f t="shared" si="27"/>
        <v>0</v>
      </c>
      <c r="BL24" s="77">
        <f t="shared" si="27"/>
        <v>0</v>
      </c>
      <c r="BM24" s="77">
        <f t="shared" si="27"/>
        <v>0</v>
      </c>
      <c r="BN24" s="77">
        <f t="shared" si="27"/>
        <v>0</v>
      </c>
      <c r="BO24" s="77">
        <f t="shared" si="27"/>
        <v>0</v>
      </c>
      <c r="BP24" s="77">
        <f t="shared" si="27"/>
        <v>0</v>
      </c>
      <c r="BQ24" s="77">
        <f t="shared" si="27"/>
        <v>0</v>
      </c>
      <c r="BR24" s="77">
        <f t="shared" si="27"/>
        <v>0</v>
      </c>
      <c r="BS24" s="77">
        <f t="shared" si="27"/>
        <v>0</v>
      </c>
      <c r="BT24" s="77">
        <f t="shared" si="27"/>
        <v>0</v>
      </c>
      <c r="BU24" s="77">
        <f t="shared" si="27"/>
        <v>0</v>
      </c>
      <c r="BV24" s="77">
        <f t="shared" si="27"/>
        <v>0</v>
      </c>
      <c r="BW24" s="77">
        <f t="shared" si="27"/>
        <v>0</v>
      </c>
      <c r="BX24" s="77">
        <f t="shared" si="27"/>
        <v>0</v>
      </c>
      <c r="BY24" s="77">
        <f t="shared" si="27"/>
        <v>0</v>
      </c>
      <c r="BZ24" s="77">
        <f t="shared" si="27"/>
        <v>0</v>
      </c>
      <c r="CA24" s="77">
        <f t="shared" si="27"/>
        <v>0</v>
      </c>
      <c r="CB24" s="77">
        <f t="shared" si="27"/>
        <v>0</v>
      </c>
      <c r="CC24" s="77">
        <f t="shared" si="27"/>
        <v>0</v>
      </c>
      <c r="CD24" s="77">
        <f t="shared" si="27"/>
        <v>0</v>
      </c>
      <c r="CE24" s="78">
        <f t="shared" si="15"/>
        <v>3</v>
      </c>
      <c r="CF24" s="78">
        <f t="shared" si="28"/>
        <v>7</v>
      </c>
      <c r="CG24" s="78">
        <f t="shared" si="28"/>
        <v>11</v>
      </c>
      <c r="CH24" s="78">
        <f t="shared" si="28"/>
        <v>15</v>
      </c>
      <c r="CI24" s="78">
        <f t="shared" si="28"/>
        <v>20</v>
      </c>
      <c r="CJ24" s="78">
        <f t="shared" si="28"/>
        <v>25</v>
      </c>
      <c r="CK24" s="78">
        <f t="shared" si="28"/>
        <v>31</v>
      </c>
      <c r="CL24" s="78">
        <f t="shared" si="28"/>
        <v>38</v>
      </c>
      <c r="CM24" s="78">
        <f t="shared" si="28"/>
        <v>45</v>
      </c>
      <c r="CN24" s="78">
        <f t="shared" si="28"/>
        <v>52</v>
      </c>
      <c r="CO24" s="78">
        <f t="shared" si="28"/>
        <v>60</v>
      </c>
      <c r="CP24" s="78">
        <f t="shared" si="28"/>
        <v>69</v>
      </c>
      <c r="CQ24" s="78">
        <f t="shared" si="28"/>
        <v>78</v>
      </c>
      <c r="CR24" s="78">
        <f t="shared" si="28"/>
        <v>87</v>
      </c>
      <c r="CS24" s="78">
        <f t="shared" si="28"/>
        <v>97</v>
      </c>
      <c r="CT24" s="78">
        <f t="shared" si="28"/>
        <v>107</v>
      </c>
      <c r="CU24" s="78">
        <f t="shared" si="28"/>
        <v>118</v>
      </c>
      <c r="CV24" s="78">
        <f t="shared" si="28"/>
        <v>130</v>
      </c>
      <c r="CW24" s="78">
        <f t="shared" si="28"/>
        <v>141</v>
      </c>
      <c r="CX24" s="78">
        <f t="shared" si="28"/>
        <v>154</v>
      </c>
      <c r="CY24" s="78">
        <f t="shared" si="28"/>
        <v>166</v>
      </c>
      <c r="CZ24" s="78">
        <f t="shared" si="28"/>
        <v>179</v>
      </c>
      <c r="DA24" s="78">
        <f t="shared" si="28"/>
        <v>193</v>
      </c>
      <c r="DB24" s="78">
        <f t="shared" si="28"/>
        <v>207</v>
      </c>
      <c r="DC24" s="78">
        <f t="shared" si="28"/>
        <v>221</v>
      </c>
      <c r="DD24" s="78">
        <f t="shared" si="28"/>
        <v>236</v>
      </c>
      <c r="DE24" s="78">
        <f t="shared" si="28"/>
        <v>252</v>
      </c>
      <c r="DF24" s="78">
        <f t="shared" si="28"/>
        <v>267</v>
      </c>
      <c r="DG24" s="78">
        <f t="shared" si="28"/>
        <v>283</v>
      </c>
      <c r="DH24" s="78">
        <f t="shared" si="28"/>
        <v>300</v>
      </c>
      <c r="DI24" s="79">
        <f t="shared" si="16"/>
        <v>0</v>
      </c>
      <c r="DJ24" s="79">
        <f t="shared" si="29"/>
        <v>0</v>
      </c>
      <c r="DK24" s="79">
        <f t="shared" si="29"/>
        <v>0</v>
      </c>
      <c r="DL24" s="79">
        <f t="shared" si="29"/>
        <v>0</v>
      </c>
      <c r="DM24" s="79">
        <f t="shared" si="29"/>
        <v>0</v>
      </c>
      <c r="DN24" s="79">
        <f t="shared" si="29"/>
        <v>0</v>
      </c>
      <c r="DO24" s="79">
        <f t="shared" si="29"/>
        <v>0</v>
      </c>
      <c r="DP24" s="79">
        <f t="shared" si="29"/>
        <v>0</v>
      </c>
      <c r="DQ24" s="79">
        <f t="shared" si="29"/>
        <v>0</v>
      </c>
      <c r="DR24" s="79">
        <f t="shared" si="29"/>
        <v>0</v>
      </c>
      <c r="DS24" s="79">
        <f t="shared" si="29"/>
        <v>0</v>
      </c>
      <c r="DT24" s="79">
        <f t="shared" si="29"/>
        <v>0</v>
      </c>
      <c r="DU24" s="79">
        <f t="shared" si="29"/>
        <v>0</v>
      </c>
      <c r="DV24" s="79">
        <f t="shared" si="29"/>
        <v>0</v>
      </c>
      <c r="DW24" s="79">
        <f t="shared" si="29"/>
        <v>0</v>
      </c>
      <c r="DX24" s="79">
        <f t="shared" si="29"/>
        <v>0</v>
      </c>
      <c r="DY24" s="79">
        <f t="shared" si="29"/>
        <v>0</v>
      </c>
      <c r="DZ24" s="79">
        <f t="shared" si="29"/>
        <v>0</v>
      </c>
      <c r="EA24" s="79">
        <f t="shared" si="29"/>
        <v>0</v>
      </c>
      <c r="EB24" s="79">
        <f t="shared" si="29"/>
        <v>0</v>
      </c>
      <c r="EC24" s="79">
        <f t="shared" si="29"/>
        <v>0</v>
      </c>
      <c r="ED24" s="79">
        <f t="shared" si="29"/>
        <v>0</v>
      </c>
      <c r="EE24" s="79">
        <f t="shared" si="29"/>
        <v>0</v>
      </c>
      <c r="EF24" s="79">
        <f t="shared" si="29"/>
        <v>0</v>
      </c>
      <c r="EG24" s="79">
        <f t="shared" si="29"/>
        <v>0</v>
      </c>
      <c r="EH24" s="79">
        <f t="shared" si="29"/>
        <v>0</v>
      </c>
      <c r="EI24" s="79">
        <f t="shared" si="29"/>
        <v>0</v>
      </c>
      <c r="EJ24" s="79">
        <f t="shared" si="29"/>
        <v>0</v>
      </c>
      <c r="EK24" s="79">
        <f t="shared" si="29"/>
        <v>0</v>
      </c>
      <c r="EL24" s="79">
        <f t="shared" si="29"/>
        <v>0</v>
      </c>
      <c r="EM24" s="80">
        <f t="shared" si="17"/>
        <v>0</v>
      </c>
      <c r="EN24" s="80">
        <f t="shared" si="30"/>
        <v>0</v>
      </c>
      <c r="EO24" s="80">
        <f t="shared" si="30"/>
        <v>0</v>
      </c>
      <c r="EP24" s="80">
        <f t="shared" si="30"/>
        <v>0</v>
      </c>
      <c r="EQ24" s="80">
        <f t="shared" si="30"/>
        <v>0</v>
      </c>
      <c r="ER24" s="80">
        <f t="shared" si="30"/>
        <v>0</v>
      </c>
      <c r="ES24" s="80">
        <f t="shared" si="30"/>
        <v>0</v>
      </c>
      <c r="ET24" s="80">
        <f t="shared" si="30"/>
        <v>0</v>
      </c>
      <c r="EU24" s="80">
        <f t="shared" si="30"/>
        <v>0</v>
      </c>
      <c r="EV24" s="80">
        <f t="shared" si="30"/>
        <v>0</v>
      </c>
      <c r="EW24" s="80">
        <f t="shared" si="30"/>
        <v>0</v>
      </c>
      <c r="EX24" s="80">
        <f t="shared" si="30"/>
        <v>0</v>
      </c>
      <c r="EY24" s="80">
        <f t="shared" si="30"/>
        <v>0</v>
      </c>
      <c r="EZ24" s="80">
        <f t="shared" si="30"/>
        <v>0</v>
      </c>
      <c r="FA24" s="80">
        <f t="shared" si="30"/>
        <v>0</v>
      </c>
      <c r="FB24" s="80">
        <f t="shared" si="30"/>
        <v>0</v>
      </c>
      <c r="FC24" s="80">
        <f t="shared" si="30"/>
        <v>0</v>
      </c>
      <c r="FD24" s="80">
        <f t="shared" si="30"/>
        <v>0</v>
      </c>
      <c r="FE24" s="80">
        <f t="shared" si="30"/>
        <v>0</v>
      </c>
      <c r="FF24" s="80">
        <f t="shared" si="30"/>
        <v>0</v>
      </c>
      <c r="FG24" s="80">
        <f t="shared" si="30"/>
        <v>0</v>
      </c>
      <c r="FH24" s="80">
        <f t="shared" si="30"/>
        <v>0</v>
      </c>
      <c r="FI24" s="80">
        <f t="shared" si="30"/>
        <v>0</v>
      </c>
      <c r="FJ24" s="80">
        <f t="shared" si="30"/>
        <v>0</v>
      </c>
      <c r="FK24" s="80">
        <f t="shared" si="30"/>
        <v>0</v>
      </c>
      <c r="FL24" s="80">
        <f t="shared" si="30"/>
        <v>0</v>
      </c>
      <c r="FM24" s="80">
        <f t="shared" si="30"/>
        <v>0</v>
      </c>
      <c r="FN24" s="80">
        <f t="shared" si="30"/>
        <v>0</v>
      </c>
      <c r="FO24" s="80">
        <f t="shared" si="30"/>
        <v>0</v>
      </c>
      <c r="FP24" s="80">
        <f t="shared" si="30"/>
        <v>0</v>
      </c>
      <c r="FS24" s="84">
        <v>10</v>
      </c>
      <c r="FT24" s="84" t="s">
        <v>489</v>
      </c>
      <c r="FU24" s="84" t="str">
        <f t="shared" si="18"/>
        <v>项链</v>
      </c>
      <c r="FV24" s="82" t="str">
        <f t="shared" si="11"/>
        <v>10紫色项链</v>
      </c>
      <c r="FW24" s="84">
        <f>IFERROR((ROUND((VLOOKUP($A24,装备总属性!$A:$G,GI$11,FALSE)*VLOOKUP($C24,$P$13:$W$20,GI$11,FALSE)*VLOOKUP($B24,$P$3:$R$7,3,FALSE)*$M$2),0)),0)</f>
        <v>0</v>
      </c>
      <c r="FX24" s="84">
        <f>IFERROR((ROUND((VLOOKUP($A24,装备总属性!$A:$G,GJ$11,FALSE)*VLOOKUP($C24,$P$13:$W$20,GJ$11,FALSE)*VLOOKUP($B24,$P$3:$R$7,3,FALSE)*$M$2),0)),0)</f>
        <v>0</v>
      </c>
      <c r="FY24" s="84">
        <f>IFERROR((ROUND((VLOOKUP($A24,装备总属性!$A:$G,GK$11,FALSE)*VLOOKUP($C24,$P$13:$W$20,GK$11,FALSE)*VLOOKUP($B24,$P$3:$R$7,3,FALSE)*$M$2),0)),0)</f>
        <v>0</v>
      </c>
      <c r="FZ24" s="84">
        <f>IFERROR((ROUND((VLOOKUP($A24,装备总属性!$A:$G,GL$11,FALSE)*VLOOKUP($C24,$P$13:$W$20,GL$11,FALSE)*VLOOKUP($B24,$P$3:$R$7,3,FALSE)*$M$2),0)),0)</f>
        <v>0</v>
      </c>
      <c r="GA24" s="84">
        <f>IFERROR((ROUND((VLOOKUP($A24,装备总属性!$A:$G,GM$11,FALSE)*VLOOKUP($C24,$P$13:$W$20,GM$11,FALSE)*VLOOKUP($B24,$P$3:$R$7,3,FALSE)*$M$2),0)),0)</f>
        <v>0</v>
      </c>
      <c r="GB24" s="84">
        <f>IFERROR((ROUND((VLOOKUP($A24,装备总属性!$A:$G,GN$11,FALSE)*VLOOKUP($C24,$P$13:$W$20,GN$11,FALSE)*VLOOKUP($B24,$P$3:$R$7,3,FALSE)*$M$2),0)),0)</f>
        <v>0</v>
      </c>
    </row>
    <row r="25" spans="1:184">
      <c r="A25">
        <v>24</v>
      </c>
      <c r="B25">
        <f t="shared" si="0"/>
        <v>22500</v>
      </c>
      <c r="C25">
        <f t="shared" si="1"/>
        <v>1500</v>
      </c>
      <c r="D25" s="1">
        <v>3000</v>
      </c>
      <c r="I25">
        <v>24</v>
      </c>
      <c r="J25">
        <f t="shared" si="2"/>
        <v>18000</v>
      </c>
      <c r="K25">
        <f t="shared" si="2"/>
        <v>1200</v>
      </c>
      <c r="L25">
        <f t="shared" si="2"/>
        <v>2400</v>
      </c>
      <c r="T25">
        <f t="shared" si="19"/>
        <v>30</v>
      </c>
      <c r="U25" s="73" t="s">
        <v>256</v>
      </c>
      <c r="V25" s="73" t="str">
        <f t="shared" si="12"/>
        <v>30项链</v>
      </c>
      <c r="W25" s="76">
        <f t="shared" si="13"/>
        <v>0</v>
      </c>
      <c r="X25" s="76">
        <f t="shared" si="26"/>
        <v>0</v>
      </c>
      <c r="Y25" s="76">
        <f t="shared" si="26"/>
        <v>0</v>
      </c>
      <c r="Z25" s="76">
        <f t="shared" si="26"/>
        <v>0</v>
      </c>
      <c r="AA25" s="76">
        <f t="shared" si="26"/>
        <v>0</v>
      </c>
      <c r="AB25" s="76">
        <f t="shared" si="26"/>
        <v>0</v>
      </c>
      <c r="AC25" s="76">
        <f t="shared" si="26"/>
        <v>0</v>
      </c>
      <c r="AD25" s="76">
        <f t="shared" si="26"/>
        <v>0</v>
      </c>
      <c r="AE25" s="76">
        <f t="shared" si="26"/>
        <v>0</v>
      </c>
      <c r="AF25" s="76">
        <f t="shared" si="26"/>
        <v>0</v>
      </c>
      <c r="AG25" s="76">
        <f t="shared" si="26"/>
        <v>0</v>
      </c>
      <c r="AH25" s="76">
        <f t="shared" si="26"/>
        <v>0</v>
      </c>
      <c r="AI25" s="76">
        <f t="shared" si="26"/>
        <v>0</v>
      </c>
      <c r="AJ25" s="76">
        <f t="shared" si="26"/>
        <v>0</v>
      </c>
      <c r="AK25" s="76">
        <f t="shared" si="26"/>
        <v>0</v>
      </c>
      <c r="AL25" s="76">
        <f t="shared" si="26"/>
        <v>0</v>
      </c>
      <c r="AM25" s="76">
        <f t="shared" si="26"/>
        <v>0</v>
      </c>
      <c r="AN25" s="76">
        <f t="shared" si="26"/>
        <v>0</v>
      </c>
      <c r="AO25" s="76">
        <f t="shared" si="26"/>
        <v>0</v>
      </c>
      <c r="AP25" s="76">
        <f t="shared" si="26"/>
        <v>0</v>
      </c>
      <c r="AQ25" s="76">
        <f t="shared" si="26"/>
        <v>0</v>
      </c>
      <c r="AR25" s="76">
        <f t="shared" si="26"/>
        <v>0</v>
      </c>
      <c r="AS25" s="76">
        <f t="shared" si="26"/>
        <v>0</v>
      </c>
      <c r="AT25" s="76">
        <f t="shared" si="26"/>
        <v>0</v>
      </c>
      <c r="AU25" s="76">
        <f t="shared" si="26"/>
        <v>0</v>
      </c>
      <c r="AV25" s="76">
        <f t="shared" si="26"/>
        <v>0</v>
      </c>
      <c r="AW25" s="76">
        <f t="shared" si="26"/>
        <v>0</v>
      </c>
      <c r="AX25" s="76">
        <f t="shared" si="26"/>
        <v>0</v>
      </c>
      <c r="AY25" s="76">
        <f t="shared" si="26"/>
        <v>0</v>
      </c>
      <c r="AZ25" s="76">
        <f t="shared" si="26"/>
        <v>0</v>
      </c>
      <c r="BA25" s="77">
        <f t="shared" si="14"/>
        <v>3</v>
      </c>
      <c r="BB25" s="77">
        <f t="shared" si="27"/>
        <v>7</v>
      </c>
      <c r="BC25" s="77">
        <f t="shared" si="27"/>
        <v>11</v>
      </c>
      <c r="BD25" s="77">
        <f t="shared" si="27"/>
        <v>15</v>
      </c>
      <c r="BE25" s="77">
        <f t="shared" si="27"/>
        <v>20</v>
      </c>
      <c r="BF25" s="77">
        <f t="shared" si="27"/>
        <v>25</v>
      </c>
      <c r="BG25" s="77">
        <f t="shared" si="27"/>
        <v>31</v>
      </c>
      <c r="BH25" s="77">
        <f t="shared" si="27"/>
        <v>38</v>
      </c>
      <c r="BI25" s="77">
        <f t="shared" si="27"/>
        <v>45</v>
      </c>
      <c r="BJ25" s="77">
        <f t="shared" si="27"/>
        <v>52</v>
      </c>
      <c r="BK25" s="77">
        <f t="shared" si="27"/>
        <v>60</v>
      </c>
      <c r="BL25" s="77">
        <f t="shared" si="27"/>
        <v>69</v>
      </c>
      <c r="BM25" s="77">
        <f t="shared" si="27"/>
        <v>78</v>
      </c>
      <c r="BN25" s="77">
        <f t="shared" si="27"/>
        <v>87</v>
      </c>
      <c r="BO25" s="77">
        <f t="shared" si="27"/>
        <v>97</v>
      </c>
      <c r="BP25" s="77">
        <f t="shared" si="27"/>
        <v>107</v>
      </c>
      <c r="BQ25" s="77">
        <f t="shared" si="27"/>
        <v>118</v>
      </c>
      <c r="BR25" s="77">
        <f t="shared" si="27"/>
        <v>130</v>
      </c>
      <c r="BS25" s="77">
        <f t="shared" si="27"/>
        <v>141</v>
      </c>
      <c r="BT25" s="77">
        <f t="shared" si="27"/>
        <v>154</v>
      </c>
      <c r="BU25" s="77">
        <f t="shared" si="27"/>
        <v>166</v>
      </c>
      <c r="BV25" s="77">
        <f t="shared" si="27"/>
        <v>179</v>
      </c>
      <c r="BW25" s="77">
        <f t="shared" si="27"/>
        <v>193</v>
      </c>
      <c r="BX25" s="77">
        <f t="shared" si="27"/>
        <v>207</v>
      </c>
      <c r="BY25" s="77">
        <f t="shared" si="27"/>
        <v>221</v>
      </c>
      <c r="BZ25" s="77">
        <f t="shared" si="27"/>
        <v>236</v>
      </c>
      <c r="CA25" s="77">
        <f t="shared" si="27"/>
        <v>252</v>
      </c>
      <c r="CB25" s="77">
        <f t="shared" si="27"/>
        <v>267</v>
      </c>
      <c r="CC25" s="77">
        <f t="shared" si="27"/>
        <v>283</v>
      </c>
      <c r="CD25" s="77">
        <f t="shared" si="27"/>
        <v>300</v>
      </c>
      <c r="CE25" s="78">
        <f t="shared" si="15"/>
        <v>0</v>
      </c>
      <c r="CF25" s="78">
        <f t="shared" si="28"/>
        <v>0</v>
      </c>
      <c r="CG25" s="78">
        <f t="shared" si="28"/>
        <v>0</v>
      </c>
      <c r="CH25" s="78">
        <f t="shared" si="28"/>
        <v>0</v>
      </c>
      <c r="CI25" s="78">
        <f t="shared" si="28"/>
        <v>0</v>
      </c>
      <c r="CJ25" s="78">
        <f t="shared" si="28"/>
        <v>0</v>
      </c>
      <c r="CK25" s="78">
        <f t="shared" si="28"/>
        <v>0</v>
      </c>
      <c r="CL25" s="78">
        <f t="shared" si="28"/>
        <v>0</v>
      </c>
      <c r="CM25" s="78">
        <f t="shared" si="28"/>
        <v>0</v>
      </c>
      <c r="CN25" s="78">
        <f t="shared" si="28"/>
        <v>0</v>
      </c>
      <c r="CO25" s="78">
        <f t="shared" si="28"/>
        <v>0</v>
      </c>
      <c r="CP25" s="78">
        <f t="shared" si="28"/>
        <v>0</v>
      </c>
      <c r="CQ25" s="78">
        <f t="shared" si="28"/>
        <v>0</v>
      </c>
      <c r="CR25" s="78">
        <f t="shared" si="28"/>
        <v>0</v>
      </c>
      <c r="CS25" s="78">
        <f t="shared" si="28"/>
        <v>0</v>
      </c>
      <c r="CT25" s="78">
        <f t="shared" si="28"/>
        <v>0</v>
      </c>
      <c r="CU25" s="78">
        <f t="shared" si="28"/>
        <v>0</v>
      </c>
      <c r="CV25" s="78">
        <f t="shared" si="28"/>
        <v>0</v>
      </c>
      <c r="CW25" s="78">
        <f t="shared" si="28"/>
        <v>0</v>
      </c>
      <c r="CX25" s="78">
        <f t="shared" si="28"/>
        <v>0</v>
      </c>
      <c r="CY25" s="78">
        <f t="shared" si="28"/>
        <v>0</v>
      </c>
      <c r="CZ25" s="78">
        <f t="shared" si="28"/>
        <v>0</v>
      </c>
      <c r="DA25" s="78">
        <f t="shared" si="28"/>
        <v>0</v>
      </c>
      <c r="DB25" s="78">
        <f t="shared" si="28"/>
        <v>0</v>
      </c>
      <c r="DC25" s="78">
        <f t="shared" si="28"/>
        <v>0</v>
      </c>
      <c r="DD25" s="78">
        <f t="shared" si="28"/>
        <v>0</v>
      </c>
      <c r="DE25" s="78">
        <f t="shared" si="28"/>
        <v>0</v>
      </c>
      <c r="DF25" s="78">
        <f t="shared" si="28"/>
        <v>0</v>
      </c>
      <c r="DG25" s="78">
        <f t="shared" si="28"/>
        <v>0</v>
      </c>
      <c r="DH25" s="78">
        <f t="shared" si="28"/>
        <v>0</v>
      </c>
      <c r="DI25" s="79">
        <f t="shared" si="16"/>
        <v>10</v>
      </c>
      <c r="DJ25" s="79">
        <f t="shared" si="29"/>
        <v>21</v>
      </c>
      <c r="DK25" s="79">
        <f t="shared" si="29"/>
        <v>33</v>
      </c>
      <c r="DL25" s="79">
        <f t="shared" si="29"/>
        <v>45</v>
      </c>
      <c r="DM25" s="79">
        <f t="shared" si="29"/>
        <v>60</v>
      </c>
      <c r="DN25" s="79">
        <f t="shared" si="29"/>
        <v>76</v>
      </c>
      <c r="DO25" s="79">
        <f t="shared" si="29"/>
        <v>93</v>
      </c>
      <c r="DP25" s="79">
        <f t="shared" si="29"/>
        <v>113</v>
      </c>
      <c r="DQ25" s="79">
        <f t="shared" si="29"/>
        <v>134</v>
      </c>
      <c r="DR25" s="79">
        <f t="shared" si="29"/>
        <v>156</v>
      </c>
      <c r="DS25" s="79">
        <f t="shared" si="29"/>
        <v>180</v>
      </c>
      <c r="DT25" s="79">
        <f t="shared" si="29"/>
        <v>206</v>
      </c>
      <c r="DU25" s="79">
        <f t="shared" si="29"/>
        <v>233</v>
      </c>
      <c r="DV25" s="79">
        <f t="shared" si="29"/>
        <v>261</v>
      </c>
      <c r="DW25" s="79">
        <f t="shared" si="29"/>
        <v>291</v>
      </c>
      <c r="DX25" s="79">
        <f t="shared" si="29"/>
        <v>322</v>
      </c>
      <c r="DY25" s="79">
        <f t="shared" si="29"/>
        <v>355</v>
      </c>
      <c r="DZ25" s="79">
        <f t="shared" si="29"/>
        <v>389</v>
      </c>
      <c r="EA25" s="79">
        <f t="shared" si="29"/>
        <v>424</v>
      </c>
      <c r="EB25" s="79">
        <f t="shared" si="29"/>
        <v>461</v>
      </c>
      <c r="EC25" s="79">
        <f t="shared" si="29"/>
        <v>499</v>
      </c>
      <c r="ED25" s="79">
        <f t="shared" si="29"/>
        <v>538</v>
      </c>
      <c r="EE25" s="79">
        <f t="shared" si="29"/>
        <v>579</v>
      </c>
      <c r="EF25" s="79">
        <f t="shared" si="29"/>
        <v>621</v>
      </c>
      <c r="EG25" s="79">
        <f t="shared" si="29"/>
        <v>664</v>
      </c>
      <c r="EH25" s="79">
        <f t="shared" si="29"/>
        <v>709</v>
      </c>
      <c r="EI25" s="79">
        <f t="shared" si="29"/>
        <v>755</v>
      </c>
      <c r="EJ25" s="79">
        <f t="shared" si="29"/>
        <v>802</v>
      </c>
      <c r="EK25" s="79">
        <f t="shared" si="29"/>
        <v>850</v>
      </c>
      <c r="EL25" s="79">
        <f t="shared" si="29"/>
        <v>900</v>
      </c>
      <c r="EM25" s="80">
        <f t="shared" si="17"/>
        <v>0</v>
      </c>
      <c r="EN25" s="80">
        <f t="shared" si="30"/>
        <v>0</v>
      </c>
      <c r="EO25" s="80">
        <f t="shared" si="30"/>
        <v>0</v>
      </c>
      <c r="EP25" s="80">
        <f t="shared" si="30"/>
        <v>0</v>
      </c>
      <c r="EQ25" s="80">
        <f t="shared" si="30"/>
        <v>0</v>
      </c>
      <c r="ER25" s="80">
        <f t="shared" si="30"/>
        <v>0</v>
      </c>
      <c r="ES25" s="80">
        <f t="shared" si="30"/>
        <v>0</v>
      </c>
      <c r="ET25" s="80">
        <f t="shared" si="30"/>
        <v>0</v>
      </c>
      <c r="EU25" s="80">
        <f t="shared" si="30"/>
        <v>0</v>
      </c>
      <c r="EV25" s="80">
        <f t="shared" si="30"/>
        <v>0</v>
      </c>
      <c r="EW25" s="80">
        <f t="shared" si="30"/>
        <v>0</v>
      </c>
      <c r="EX25" s="80">
        <f t="shared" si="30"/>
        <v>0</v>
      </c>
      <c r="EY25" s="80">
        <f t="shared" si="30"/>
        <v>0</v>
      </c>
      <c r="EZ25" s="80">
        <f t="shared" si="30"/>
        <v>0</v>
      </c>
      <c r="FA25" s="80">
        <f t="shared" si="30"/>
        <v>0</v>
      </c>
      <c r="FB25" s="80">
        <f t="shared" si="30"/>
        <v>0</v>
      </c>
      <c r="FC25" s="80">
        <f t="shared" si="30"/>
        <v>0</v>
      </c>
      <c r="FD25" s="80">
        <f t="shared" si="30"/>
        <v>0</v>
      </c>
      <c r="FE25" s="80">
        <f t="shared" si="30"/>
        <v>0</v>
      </c>
      <c r="FF25" s="80">
        <f t="shared" si="30"/>
        <v>0</v>
      </c>
      <c r="FG25" s="80">
        <f t="shared" si="30"/>
        <v>0</v>
      </c>
      <c r="FH25" s="80">
        <f t="shared" si="30"/>
        <v>0</v>
      </c>
      <c r="FI25" s="80">
        <f t="shared" si="30"/>
        <v>0</v>
      </c>
      <c r="FJ25" s="80">
        <f t="shared" si="30"/>
        <v>0</v>
      </c>
      <c r="FK25" s="80">
        <f t="shared" si="30"/>
        <v>0</v>
      </c>
      <c r="FL25" s="80">
        <f t="shared" si="30"/>
        <v>0</v>
      </c>
      <c r="FM25" s="80">
        <f t="shared" si="30"/>
        <v>0</v>
      </c>
      <c r="FN25" s="80">
        <f t="shared" si="30"/>
        <v>0</v>
      </c>
      <c r="FO25" s="80">
        <f t="shared" si="30"/>
        <v>0</v>
      </c>
      <c r="FP25" s="80">
        <f t="shared" si="30"/>
        <v>0</v>
      </c>
      <c r="FS25" s="84">
        <v>10</v>
      </c>
      <c r="FT25" s="84" t="s">
        <v>489</v>
      </c>
      <c r="FU25" s="84" t="str">
        <f t="shared" si="18"/>
        <v>戒指</v>
      </c>
      <c r="FV25" s="82" t="str">
        <f t="shared" si="11"/>
        <v>10紫色戒指</v>
      </c>
      <c r="FW25" s="84">
        <f>IFERROR((ROUND((VLOOKUP($A25,装备总属性!$A:$G,GI$11,FALSE)*VLOOKUP($C25,$P$13:$W$20,GI$11,FALSE)*VLOOKUP($B25,$P$3:$R$7,3,FALSE)*$M$2),0)),0)</f>
        <v>0</v>
      </c>
      <c r="FX25" s="84">
        <f>IFERROR((ROUND((VLOOKUP($A25,装备总属性!$A:$G,GJ$11,FALSE)*VLOOKUP($C25,$P$13:$W$20,GJ$11,FALSE)*VLOOKUP($B25,$P$3:$R$7,3,FALSE)*$M$2),0)),0)</f>
        <v>0</v>
      </c>
      <c r="FY25" s="84">
        <f>IFERROR((ROUND((VLOOKUP($A25,装备总属性!$A:$G,GK$11,FALSE)*VLOOKUP($C25,$P$13:$W$20,GK$11,FALSE)*VLOOKUP($B25,$P$3:$R$7,3,FALSE)*$M$2),0)),0)</f>
        <v>0</v>
      </c>
      <c r="FZ25" s="84">
        <f>IFERROR((ROUND((VLOOKUP($A25,装备总属性!$A:$G,GL$11,FALSE)*VLOOKUP($C25,$P$13:$W$20,GL$11,FALSE)*VLOOKUP($B25,$P$3:$R$7,3,FALSE)*$M$2),0)),0)</f>
        <v>0</v>
      </c>
      <c r="GA25" s="84">
        <f>IFERROR((ROUND((VLOOKUP($A25,装备总属性!$A:$G,GM$11,FALSE)*VLOOKUP($C25,$P$13:$W$20,GM$11,FALSE)*VLOOKUP($B25,$P$3:$R$7,3,FALSE)*$M$2),0)),0)</f>
        <v>0</v>
      </c>
      <c r="GB25" s="84">
        <f>IFERROR((ROUND((VLOOKUP($A25,装备总属性!$A:$G,GN$11,FALSE)*VLOOKUP($C25,$P$13:$W$20,GN$11,FALSE)*VLOOKUP($B25,$P$3:$R$7,3,FALSE)*$M$2),0)),0)</f>
        <v>0</v>
      </c>
    </row>
    <row r="26" spans="1:184">
      <c r="A26">
        <v>25</v>
      </c>
      <c r="B26">
        <f t="shared" si="0"/>
        <v>23445</v>
      </c>
      <c r="C26">
        <f t="shared" si="1"/>
        <v>1563</v>
      </c>
      <c r="D26" s="1">
        <v>3125</v>
      </c>
      <c r="I26">
        <v>25</v>
      </c>
      <c r="J26">
        <f t="shared" si="2"/>
        <v>18756</v>
      </c>
      <c r="K26">
        <f t="shared" si="2"/>
        <v>1250</v>
      </c>
      <c r="L26">
        <f t="shared" si="2"/>
        <v>2500</v>
      </c>
      <c r="T26">
        <f t="shared" si="19"/>
        <v>30</v>
      </c>
      <c r="U26" s="73" t="s">
        <v>257</v>
      </c>
      <c r="V26" s="73" t="str">
        <f t="shared" si="12"/>
        <v>30戒指</v>
      </c>
      <c r="W26" s="76">
        <f t="shared" si="13"/>
        <v>0</v>
      </c>
      <c r="X26" s="76">
        <f t="shared" si="26"/>
        <v>0</v>
      </c>
      <c r="Y26" s="76">
        <f t="shared" si="26"/>
        <v>0</v>
      </c>
      <c r="Z26" s="76">
        <f t="shared" si="26"/>
        <v>0</v>
      </c>
      <c r="AA26" s="76">
        <f t="shared" si="26"/>
        <v>0</v>
      </c>
      <c r="AB26" s="76">
        <f t="shared" si="26"/>
        <v>0</v>
      </c>
      <c r="AC26" s="76">
        <f t="shared" si="26"/>
        <v>0</v>
      </c>
      <c r="AD26" s="76">
        <f t="shared" si="26"/>
        <v>0</v>
      </c>
      <c r="AE26" s="76">
        <f t="shared" si="26"/>
        <v>0</v>
      </c>
      <c r="AF26" s="76">
        <f t="shared" si="26"/>
        <v>0</v>
      </c>
      <c r="AG26" s="76">
        <f t="shared" si="26"/>
        <v>0</v>
      </c>
      <c r="AH26" s="76">
        <f t="shared" si="26"/>
        <v>0</v>
      </c>
      <c r="AI26" s="76">
        <f t="shared" si="26"/>
        <v>0</v>
      </c>
      <c r="AJ26" s="76">
        <f t="shared" si="26"/>
        <v>0</v>
      </c>
      <c r="AK26" s="76">
        <f t="shared" si="26"/>
        <v>0</v>
      </c>
      <c r="AL26" s="76">
        <f t="shared" si="26"/>
        <v>0</v>
      </c>
      <c r="AM26" s="76">
        <f t="shared" si="26"/>
        <v>0</v>
      </c>
      <c r="AN26" s="76">
        <f t="shared" si="26"/>
        <v>0</v>
      </c>
      <c r="AO26" s="76">
        <f t="shared" si="26"/>
        <v>0</v>
      </c>
      <c r="AP26" s="76">
        <f t="shared" si="26"/>
        <v>0</v>
      </c>
      <c r="AQ26" s="76">
        <f t="shared" si="26"/>
        <v>0</v>
      </c>
      <c r="AR26" s="76">
        <f t="shared" si="26"/>
        <v>0</v>
      </c>
      <c r="AS26" s="76">
        <f t="shared" si="26"/>
        <v>0</v>
      </c>
      <c r="AT26" s="76">
        <f t="shared" si="26"/>
        <v>0</v>
      </c>
      <c r="AU26" s="76">
        <f t="shared" si="26"/>
        <v>0</v>
      </c>
      <c r="AV26" s="76">
        <f t="shared" si="26"/>
        <v>0</v>
      </c>
      <c r="AW26" s="76">
        <f t="shared" si="26"/>
        <v>0</v>
      </c>
      <c r="AX26" s="76">
        <f t="shared" si="26"/>
        <v>0</v>
      </c>
      <c r="AY26" s="76">
        <f t="shared" si="26"/>
        <v>0</v>
      </c>
      <c r="AZ26" s="76">
        <f t="shared" si="26"/>
        <v>0</v>
      </c>
      <c r="BA26" s="77">
        <f t="shared" si="14"/>
        <v>0</v>
      </c>
      <c r="BB26" s="77">
        <f t="shared" si="27"/>
        <v>0</v>
      </c>
      <c r="BC26" s="77">
        <f t="shared" si="27"/>
        <v>0</v>
      </c>
      <c r="BD26" s="77">
        <f t="shared" si="27"/>
        <v>0</v>
      </c>
      <c r="BE26" s="77">
        <f t="shared" si="27"/>
        <v>0</v>
      </c>
      <c r="BF26" s="77">
        <f t="shared" si="27"/>
        <v>0</v>
      </c>
      <c r="BG26" s="77">
        <f t="shared" si="27"/>
        <v>0</v>
      </c>
      <c r="BH26" s="77">
        <f t="shared" si="27"/>
        <v>0</v>
      </c>
      <c r="BI26" s="77">
        <f t="shared" si="27"/>
        <v>0</v>
      </c>
      <c r="BJ26" s="77">
        <f t="shared" si="27"/>
        <v>0</v>
      </c>
      <c r="BK26" s="77">
        <f t="shared" si="27"/>
        <v>0</v>
      </c>
      <c r="BL26" s="77">
        <f t="shared" si="27"/>
        <v>0</v>
      </c>
      <c r="BM26" s="77">
        <f t="shared" si="27"/>
        <v>0</v>
      </c>
      <c r="BN26" s="77">
        <f t="shared" si="27"/>
        <v>0</v>
      </c>
      <c r="BO26" s="77">
        <f t="shared" si="27"/>
        <v>0</v>
      </c>
      <c r="BP26" s="77">
        <f t="shared" si="27"/>
        <v>0</v>
      </c>
      <c r="BQ26" s="77">
        <f t="shared" si="27"/>
        <v>0</v>
      </c>
      <c r="BR26" s="77">
        <f t="shared" si="27"/>
        <v>0</v>
      </c>
      <c r="BS26" s="77">
        <f t="shared" si="27"/>
        <v>0</v>
      </c>
      <c r="BT26" s="77">
        <f t="shared" si="27"/>
        <v>0</v>
      </c>
      <c r="BU26" s="77">
        <f t="shared" si="27"/>
        <v>0</v>
      </c>
      <c r="BV26" s="77">
        <f t="shared" si="27"/>
        <v>0</v>
      </c>
      <c r="BW26" s="77">
        <f t="shared" si="27"/>
        <v>0</v>
      </c>
      <c r="BX26" s="77">
        <f t="shared" si="27"/>
        <v>0</v>
      </c>
      <c r="BY26" s="77">
        <f t="shared" si="27"/>
        <v>0</v>
      </c>
      <c r="BZ26" s="77">
        <f t="shared" si="27"/>
        <v>0</v>
      </c>
      <c r="CA26" s="77">
        <f t="shared" si="27"/>
        <v>0</v>
      </c>
      <c r="CB26" s="77">
        <f t="shared" si="27"/>
        <v>0</v>
      </c>
      <c r="CC26" s="77">
        <f t="shared" si="27"/>
        <v>0</v>
      </c>
      <c r="CD26" s="77">
        <f t="shared" si="27"/>
        <v>0</v>
      </c>
      <c r="CE26" s="78">
        <f t="shared" si="15"/>
        <v>3</v>
      </c>
      <c r="CF26" s="78">
        <f t="shared" si="28"/>
        <v>7</v>
      </c>
      <c r="CG26" s="78">
        <f t="shared" si="28"/>
        <v>11</v>
      </c>
      <c r="CH26" s="78">
        <f t="shared" si="28"/>
        <v>15</v>
      </c>
      <c r="CI26" s="78">
        <f t="shared" si="28"/>
        <v>20</v>
      </c>
      <c r="CJ26" s="78">
        <f t="shared" si="28"/>
        <v>25</v>
      </c>
      <c r="CK26" s="78">
        <f t="shared" si="28"/>
        <v>31</v>
      </c>
      <c r="CL26" s="78">
        <f t="shared" si="28"/>
        <v>38</v>
      </c>
      <c r="CM26" s="78">
        <f t="shared" si="28"/>
        <v>45</v>
      </c>
      <c r="CN26" s="78">
        <f t="shared" si="28"/>
        <v>52</v>
      </c>
      <c r="CO26" s="78">
        <f t="shared" si="28"/>
        <v>60</v>
      </c>
      <c r="CP26" s="78">
        <f t="shared" si="28"/>
        <v>69</v>
      </c>
      <c r="CQ26" s="78">
        <f t="shared" si="28"/>
        <v>78</v>
      </c>
      <c r="CR26" s="78">
        <f t="shared" si="28"/>
        <v>87</v>
      </c>
      <c r="CS26" s="78">
        <f t="shared" si="28"/>
        <v>97</v>
      </c>
      <c r="CT26" s="78">
        <f t="shared" si="28"/>
        <v>107</v>
      </c>
      <c r="CU26" s="78">
        <f t="shared" si="28"/>
        <v>118</v>
      </c>
      <c r="CV26" s="78">
        <f t="shared" si="28"/>
        <v>130</v>
      </c>
      <c r="CW26" s="78">
        <f t="shared" si="28"/>
        <v>141</v>
      </c>
      <c r="CX26" s="78">
        <f t="shared" si="28"/>
        <v>154</v>
      </c>
      <c r="CY26" s="78">
        <f t="shared" si="28"/>
        <v>166</v>
      </c>
      <c r="CZ26" s="78">
        <f t="shared" si="28"/>
        <v>179</v>
      </c>
      <c r="DA26" s="78">
        <f t="shared" si="28"/>
        <v>193</v>
      </c>
      <c r="DB26" s="78">
        <f t="shared" si="28"/>
        <v>207</v>
      </c>
      <c r="DC26" s="78">
        <f t="shared" si="28"/>
        <v>221</v>
      </c>
      <c r="DD26" s="78">
        <f t="shared" si="28"/>
        <v>236</v>
      </c>
      <c r="DE26" s="78">
        <f t="shared" si="28"/>
        <v>252</v>
      </c>
      <c r="DF26" s="78">
        <f t="shared" si="28"/>
        <v>267</v>
      </c>
      <c r="DG26" s="78">
        <f t="shared" si="28"/>
        <v>283</v>
      </c>
      <c r="DH26" s="78">
        <f t="shared" si="28"/>
        <v>300</v>
      </c>
      <c r="DI26" s="79">
        <f t="shared" si="16"/>
        <v>0</v>
      </c>
      <c r="DJ26" s="79">
        <f t="shared" si="29"/>
        <v>0</v>
      </c>
      <c r="DK26" s="79">
        <f t="shared" si="29"/>
        <v>0</v>
      </c>
      <c r="DL26" s="79">
        <f t="shared" si="29"/>
        <v>0</v>
      </c>
      <c r="DM26" s="79">
        <f t="shared" si="29"/>
        <v>0</v>
      </c>
      <c r="DN26" s="79">
        <f t="shared" si="29"/>
        <v>0</v>
      </c>
      <c r="DO26" s="79">
        <f t="shared" si="29"/>
        <v>0</v>
      </c>
      <c r="DP26" s="79">
        <f t="shared" si="29"/>
        <v>0</v>
      </c>
      <c r="DQ26" s="79">
        <f t="shared" si="29"/>
        <v>0</v>
      </c>
      <c r="DR26" s="79">
        <f t="shared" si="29"/>
        <v>0</v>
      </c>
      <c r="DS26" s="79">
        <f t="shared" si="29"/>
        <v>0</v>
      </c>
      <c r="DT26" s="79">
        <f t="shared" si="29"/>
        <v>0</v>
      </c>
      <c r="DU26" s="79">
        <f t="shared" si="29"/>
        <v>0</v>
      </c>
      <c r="DV26" s="79">
        <f t="shared" si="29"/>
        <v>0</v>
      </c>
      <c r="DW26" s="79">
        <f t="shared" si="29"/>
        <v>0</v>
      </c>
      <c r="DX26" s="79">
        <f t="shared" si="29"/>
        <v>0</v>
      </c>
      <c r="DY26" s="79">
        <f t="shared" si="29"/>
        <v>0</v>
      </c>
      <c r="DZ26" s="79">
        <f t="shared" si="29"/>
        <v>0</v>
      </c>
      <c r="EA26" s="79">
        <f t="shared" si="29"/>
        <v>0</v>
      </c>
      <c r="EB26" s="79">
        <f t="shared" si="29"/>
        <v>0</v>
      </c>
      <c r="EC26" s="79">
        <f t="shared" si="29"/>
        <v>0</v>
      </c>
      <c r="ED26" s="79">
        <f t="shared" si="29"/>
        <v>0</v>
      </c>
      <c r="EE26" s="79">
        <f t="shared" si="29"/>
        <v>0</v>
      </c>
      <c r="EF26" s="79">
        <f t="shared" si="29"/>
        <v>0</v>
      </c>
      <c r="EG26" s="79">
        <f t="shared" si="29"/>
        <v>0</v>
      </c>
      <c r="EH26" s="79">
        <f t="shared" si="29"/>
        <v>0</v>
      </c>
      <c r="EI26" s="79">
        <f t="shared" si="29"/>
        <v>0</v>
      </c>
      <c r="EJ26" s="79">
        <f t="shared" si="29"/>
        <v>0</v>
      </c>
      <c r="EK26" s="79">
        <f t="shared" si="29"/>
        <v>0</v>
      </c>
      <c r="EL26" s="79">
        <f t="shared" si="29"/>
        <v>0</v>
      </c>
      <c r="EM26" s="80">
        <f t="shared" si="17"/>
        <v>10</v>
      </c>
      <c r="EN26" s="80">
        <f t="shared" si="30"/>
        <v>21</v>
      </c>
      <c r="EO26" s="80">
        <f t="shared" si="30"/>
        <v>33</v>
      </c>
      <c r="EP26" s="80">
        <f t="shared" si="30"/>
        <v>45</v>
      </c>
      <c r="EQ26" s="80">
        <f t="shared" si="30"/>
        <v>60</v>
      </c>
      <c r="ER26" s="80">
        <f t="shared" si="30"/>
        <v>76</v>
      </c>
      <c r="ES26" s="80">
        <f t="shared" si="30"/>
        <v>93</v>
      </c>
      <c r="ET26" s="80">
        <f t="shared" si="30"/>
        <v>113</v>
      </c>
      <c r="EU26" s="80">
        <f t="shared" si="30"/>
        <v>134</v>
      </c>
      <c r="EV26" s="80">
        <f t="shared" si="30"/>
        <v>156</v>
      </c>
      <c r="EW26" s="80">
        <f t="shared" si="30"/>
        <v>180</v>
      </c>
      <c r="EX26" s="80">
        <f t="shared" si="30"/>
        <v>206</v>
      </c>
      <c r="EY26" s="80">
        <f t="shared" si="30"/>
        <v>233</v>
      </c>
      <c r="EZ26" s="80">
        <f t="shared" si="30"/>
        <v>261</v>
      </c>
      <c r="FA26" s="80">
        <f t="shared" si="30"/>
        <v>291</v>
      </c>
      <c r="FB26" s="80">
        <f t="shared" si="30"/>
        <v>322</v>
      </c>
      <c r="FC26" s="80">
        <f t="shared" si="30"/>
        <v>355</v>
      </c>
      <c r="FD26" s="80">
        <f t="shared" si="30"/>
        <v>389</v>
      </c>
      <c r="FE26" s="80">
        <f t="shared" si="30"/>
        <v>424</v>
      </c>
      <c r="FF26" s="80">
        <f t="shared" si="30"/>
        <v>461</v>
      </c>
      <c r="FG26" s="80">
        <f t="shared" si="30"/>
        <v>499</v>
      </c>
      <c r="FH26" s="80">
        <f t="shared" si="30"/>
        <v>538</v>
      </c>
      <c r="FI26" s="80">
        <f t="shared" si="30"/>
        <v>579</v>
      </c>
      <c r="FJ26" s="80">
        <f t="shared" si="30"/>
        <v>621</v>
      </c>
      <c r="FK26" s="80">
        <f t="shared" si="30"/>
        <v>664</v>
      </c>
      <c r="FL26" s="80">
        <f t="shared" si="30"/>
        <v>709</v>
      </c>
      <c r="FM26" s="80">
        <f t="shared" si="30"/>
        <v>755</v>
      </c>
      <c r="FN26" s="80">
        <f t="shared" si="30"/>
        <v>802</v>
      </c>
      <c r="FO26" s="80">
        <f t="shared" si="30"/>
        <v>850</v>
      </c>
      <c r="FP26" s="80">
        <f t="shared" si="30"/>
        <v>900</v>
      </c>
      <c r="FS26" s="83">
        <v>10</v>
      </c>
      <c r="FT26" s="83" t="s">
        <v>490</v>
      </c>
      <c r="FU26" s="83" t="str">
        <f t="shared" si="18"/>
        <v>武器</v>
      </c>
      <c r="FV26" s="82" t="str">
        <f t="shared" si="11"/>
        <v>10橙色武器</v>
      </c>
      <c r="FW26" s="83">
        <f>IFERROR((ROUND((VLOOKUP($A26,装备总属性!$A:$G,GI$11,FALSE)*VLOOKUP($C26,$P$13:$W$20,GI$11,FALSE)*VLOOKUP($B26,$P$3:$R$7,3,FALSE)*$M$2),0)),0)</f>
        <v>0</v>
      </c>
      <c r="FX26" s="83">
        <f>IFERROR((ROUND((VLOOKUP($A26,装备总属性!$A:$G,GJ$11,FALSE)*VLOOKUP($C26,$P$13:$W$20,GJ$11,FALSE)*VLOOKUP($B26,$P$3:$R$7,3,FALSE)*$M$2),0)),0)</f>
        <v>0</v>
      </c>
      <c r="FY26" s="83">
        <f>IFERROR((ROUND((VLOOKUP($A26,装备总属性!$A:$G,GK$11,FALSE)*VLOOKUP($C26,$P$13:$W$20,GK$11,FALSE)*VLOOKUP($B26,$P$3:$R$7,3,FALSE)*$M$2),0)),0)</f>
        <v>0</v>
      </c>
      <c r="FZ26" s="83">
        <f>IFERROR((ROUND((VLOOKUP($A26,装备总属性!$A:$G,GL$11,FALSE)*VLOOKUP($C26,$P$13:$W$20,GL$11,FALSE)*VLOOKUP($B26,$P$3:$R$7,3,FALSE)*$M$2),0)),0)</f>
        <v>0</v>
      </c>
      <c r="GA26" s="83">
        <f>IFERROR((ROUND((VLOOKUP($A26,装备总属性!$A:$G,GM$11,FALSE)*VLOOKUP($C26,$P$13:$W$20,GM$11,FALSE)*VLOOKUP($B26,$P$3:$R$7,3,FALSE)*$M$2),0)),0)</f>
        <v>0</v>
      </c>
      <c r="GB26" s="83">
        <f>IFERROR((ROUND((VLOOKUP($A26,装备总属性!$A:$G,GN$11,FALSE)*VLOOKUP($C26,$P$13:$W$20,GN$11,FALSE)*VLOOKUP($B26,$P$3:$R$7,3,FALSE)*$M$2),0)),0)</f>
        <v>0</v>
      </c>
    </row>
    <row r="27" spans="1:184">
      <c r="A27">
        <v>26</v>
      </c>
      <c r="B27">
        <f t="shared" si="0"/>
        <v>24375</v>
      </c>
      <c r="C27">
        <f t="shared" si="1"/>
        <v>1625</v>
      </c>
      <c r="D27" s="1">
        <v>3250</v>
      </c>
      <c r="I27">
        <v>26</v>
      </c>
      <c r="J27">
        <f t="shared" si="2"/>
        <v>19500</v>
      </c>
      <c r="K27">
        <f t="shared" si="2"/>
        <v>1300</v>
      </c>
      <c r="L27">
        <f t="shared" si="2"/>
        <v>2600</v>
      </c>
      <c r="T27">
        <f t="shared" si="19"/>
        <v>40</v>
      </c>
      <c r="U27" s="73" t="s">
        <v>251</v>
      </c>
      <c r="V27" s="73" t="str">
        <f t="shared" si="12"/>
        <v>40武器</v>
      </c>
      <c r="W27" s="76">
        <f t="shared" si="13"/>
        <v>0</v>
      </c>
      <c r="X27" s="76">
        <f t="shared" si="26"/>
        <v>0</v>
      </c>
      <c r="Y27" s="76">
        <f t="shared" si="26"/>
        <v>0</v>
      </c>
      <c r="Z27" s="76">
        <f t="shared" si="26"/>
        <v>0</v>
      </c>
      <c r="AA27" s="76">
        <f t="shared" si="26"/>
        <v>0</v>
      </c>
      <c r="AB27" s="76">
        <f t="shared" si="26"/>
        <v>0</v>
      </c>
      <c r="AC27" s="76">
        <f t="shared" si="26"/>
        <v>0</v>
      </c>
      <c r="AD27" s="76">
        <f t="shared" si="26"/>
        <v>0</v>
      </c>
      <c r="AE27" s="76">
        <f t="shared" si="26"/>
        <v>0</v>
      </c>
      <c r="AF27" s="76">
        <f t="shared" si="26"/>
        <v>0</v>
      </c>
      <c r="AG27" s="76">
        <f t="shared" si="26"/>
        <v>0</v>
      </c>
      <c r="AH27" s="76">
        <f t="shared" si="26"/>
        <v>0</v>
      </c>
      <c r="AI27" s="76">
        <f t="shared" si="26"/>
        <v>0</v>
      </c>
      <c r="AJ27" s="76">
        <f t="shared" si="26"/>
        <v>0</v>
      </c>
      <c r="AK27" s="76">
        <f t="shared" si="26"/>
        <v>0</v>
      </c>
      <c r="AL27" s="76">
        <f t="shared" si="26"/>
        <v>0</v>
      </c>
      <c r="AM27" s="76">
        <f t="shared" si="26"/>
        <v>0</v>
      </c>
      <c r="AN27" s="76">
        <f t="shared" si="26"/>
        <v>0</v>
      </c>
      <c r="AO27" s="76">
        <f t="shared" si="26"/>
        <v>0</v>
      </c>
      <c r="AP27" s="76">
        <f t="shared" si="26"/>
        <v>0</v>
      </c>
      <c r="AQ27" s="76">
        <f t="shared" si="26"/>
        <v>0</v>
      </c>
      <c r="AR27" s="76">
        <f t="shared" si="26"/>
        <v>0</v>
      </c>
      <c r="AS27" s="76">
        <f t="shared" si="26"/>
        <v>0</v>
      </c>
      <c r="AT27" s="76">
        <f t="shared" si="26"/>
        <v>0</v>
      </c>
      <c r="AU27" s="76">
        <f t="shared" si="26"/>
        <v>0</v>
      </c>
      <c r="AV27" s="76">
        <f t="shared" si="26"/>
        <v>0</v>
      </c>
      <c r="AW27" s="76">
        <f t="shared" si="26"/>
        <v>0</v>
      </c>
      <c r="AX27" s="76">
        <f t="shared" si="26"/>
        <v>0</v>
      </c>
      <c r="AY27" s="76">
        <f t="shared" si="26"/>
        <v>0</v>
      </c>
      <c r="AZ27" s="76">
        <f t="shared" si="26"/>
        <v>0</v>
      </c>
      <c r="BA27" s="77">
        <f t="shared" si="14"/>
        <v>13</v>
      </c>
      <c r="BB27" s="77">
        <f t="shared" si="27"/>
        <v>28</v>
      </c>
      <c r="BC27" s="77">
        <f t="shared" si="27"/>
        <v>44</v>
      </c>
      <c r="BD27" s="77">
        <f t="shared" si="27"/>
        <v>60</v>
      </c>
      <c r="BE27" s="77">
        <f t="shared" si="27"/>
        <v>79</v>
      </c>
      <c r="BF27" s="77">
        <f t="shared" si="27"/>
        <v>101</v>
      </c>
      <c r="BG27" s="77">
        <f t="shared" si="27"/>
        <v>125</v>
      </c>
      <c r="BH27" s="77">
        <f t="shared" si="27"/>
        <v>150</v>
      </c>
      <c r="BI27" s="77">
        <f t="shared" si="27"/>
        <v>178</v>
      </c>
      <c r="BJ27" s="77">
        <f t="shared" si="27"/>
        <v>208</v>
      </c>
      <c r="BK27" s="77">
        <f t="shared" si="27"/>
        <v>240</v>
      </c>
      <c r="BL27" s="77">
        <f t="shared" si="27"/>
        <v>274</v>
      </c>
      <c r="BM27" s="77">
        <f t="shared" si="27"/>
        <v>310</v>
      </c>
      <c r="BN27" s="77">
        <f t="shared" si="27"/>
        <v>348</v>
      </c>
      <c r="BO27" s="77">
        <f t="shared" si="27"/>
        <v>388</v>
      </c>
      <c r="BP27" s="77">
        <f t="shared" si="27"/>
        <v>429</v>
      </c>
      <c r="BQ27" s="77">
        <f t="shared" si="27"/>
        <v>473</v>
      </c>
      <c r="BR27" s="77">
        <f t="shared" si="27"/>
        <v>518</v>
      </c>
      <c r="BS27" s="77">
        <f t="shared" si="27"/>
        <v>565</v>
      </c>
      <c r="BT27" s="77">
        <f t="shared" si="27"/>
        <v>615</v>
      </c>
      <c r="BU27" s="77">
        <f t="shared" si="27"/>
        <v>665</v>
      </c>
      <c r="BV27" s="77">
        <f t="shared" si="27"/>
        <v>718</v>
      </c>
      <c r="BW27" s="77">
        <f t="shared" si="27"/>
        <v>772</v>
      </c>
      <c r="BX27" s="77">
        <f t="shared" si="27"/>
        <v>828</v>
      </c>
      <c r="BY27" s="77">
        <f t="shared" si="27"/>
        <v>886</v>
      </c>
      <c r="BZ27" s="77">
        <f t="shared" si="27"/>
        <v>945</v>
      </c>
      <c r="CA27" s="77">
        <f t="shared" si="27"/>
        <v>1006</v>
      </c>
      <c r="CB27" s="77">
        <f t="shared" si="27"/>
        <v>1069</v>
      </c>
      <c r="CC27" s="77">
        <f t="shared" si="27"/>
        <v>1134</v>
      </c>
      <c r="CD27" s="77">
        <f t="shared" si="27"/>
        <v>1200</v>
      </c>
      <c r="CE27" s="78">
        <f t="shared" si="15"/>
        <v>13</v>
      </c>
      <c r="CF27" s="78">
        <f t="shared" si="28"/>
        <v>28</v>
      </c>
      <c r="CG27" s="78">
        <f t="shared" si="28"/>
        <v>44</v>
      </c>
      <c r="CH27" s="78">
        <f t="shared" si="28"/>
        <v>60</v>
      </c>
      <c r="CI27" s="78">
        <f t="shared" si="28"/>
        <v>79</v>
      </c>
      <c r="CJ27" s="78">
        <f t="shared" si="28"/>
        <v>101</v>
      </c>
      <c r="CK27" s="78">
        <f t="shared" si="28"/>
        <v>125</v>
      </c>
      <c r="CL27" s="78">
        <f t="shared" si="28"/>
        <v>150</v>
      </c>
      <c r="CM27" s="78">
        <f t="shared" si="28"/>
        <v>178</v>
      </c>
      <c r="CN27" s="78">
        <f t="shared" si="28"/>
        <v>208</v>
      </c>
      <c r="CO27" s="78">
        <f t="shared" si="28"/>
        <v>240</v>
      </c>
      <c r="CP27" s="78">
        <f t="shared" si="28"/>
        <v>274</v>
      </c>
      <c r="CQ27" s="78">
        <f t="shared" si="28"/>
        <v>310</v>
      </c>
      <c r="CR27" s="78">
        <f t="shared" si="28"/>
        <v>348</v>
      </c>
      <c r="CS27" s="78">
        <f t="shared" si="28"/>
        <v>388</v>
      </c>
      <c r="CT27" s="78">
        <f t="shared" si="28"/>
        <v>429</v>
      </c>
      <c r="CU27" s="78">
        <f t="shared" si="28"/>
        <v>473</v>
      </c>
      <c r="CV27" s="78">
        <f t="shared" si="28"/>
        <v>518</v>
      </c>
      <c r="CW27" s="78">
        <f t="shared" si="28"/>
        <v>565</v>
      </c>
      <c r="CX27" s="78">
        <f t="shared" si="28"/>
        <v>615</v>
      </c>
      <c r="CY27" s="78">
        <f t="shared" si="28"/>
        <v>665</v>
      </c>
      <c r="CZ27" s="78">
        <f t="shared" si="28"/>
        <v>718</v>
      </c>
      <c r="DA27" s="78">
        <f t="shared" si="28"/>
        <v>772</v>
      </c>
      <c r="DB27" s="78">
        <f t="shared" si="28"/>
        <v>828</v>
      </c>
      <c r="DC27" s="78">
        <f t="shared" si="28"/>
        <v>886</v>
      </c>
      <c r="DD27" s="78">
        <f t="shared" si="28"/>
        <v>945</v>
      </c>
      <c r="DE27" s="78">
        <f t="shared" si="28"/>
        <v>1006</v>
      </c>
      <c r="DF27" s="78">
        <f t="shared" si="28"/>
        <v>1069</v>
      </c>
      <c r="DG27" s="78">
        <f t="shared" si="28"/>
        <v>1134</v>
      </c>
      <c r="DH27" s="78">
        <f t="shared" si="28"/>
        <v>1200</v>
      </c>
      <c r="DI27" s="79">
        <f t="shared" si="16"/>
        <v>0</v>
      </c>
      <c r="DJ27" s="79">
        <f t="shared" si="29"/>
        <v>0</v>
      </c>
      <c r="DK27" s="79">
        <f t="shared" si="29"/>
        <v>0</v>
      </c>
      <c r="DL27" s="79">
        <f t="shared" si="29"/>
        <v>0</v>
      </c>
      <c r="DM27" s="79">
        <f t="shared" si="29"/>
        <v>0</v>
      </c>
      <c r="DN27" s="79">
        <f t="shared" si="29"/>
        <v>0</v>
      </c>
      <c r="DO27" s="79">
        <f t="shared" si="29"/>
        <v>0</v>
      </c>
      <c r="DP27" s="79">
        <f t="shared" si="29"/>
        <v>0</v>
      </c>
      <c r="DQ27" s="79">
        <f t="shared" si="29"/>
        <v>0</v>
      </c>
      <c r="DR27" s="79">
        <f t="shared" si="29"/>
        <v>0</v>
      </c>
      <c r="DS27" s="79">
        <f t="shared" si="29"/>
        <v>0</v>
      </c>
      <c r="DT27" s="79">
        <f t="shared" si="29"/>
        <v>0</v>
      </c>
      <c r="DU27" s="79">
        <f t="shared" si="29"/>
        <v>0</v>
      </c>
      <c r="DV27" s="79">
        <f t="shared" si="29"/>
        <v>0</v>
      </c>
      <c r="DW27" s="79">
        <f t="shared" si="29"/>
        <v>0</v>
      </c>
      <c r="DX27" s="79">
        <f t="shared" si="29"/>
        <v>0</v>
      </c>
      <c r="DY27" s="79">
        <f t="shared" si="29"/>
        <v>0</v>
      </c>
      <c r="DZ27" s="79">
        <f t="shared" si="29"/>
        <v>0</v>
      </c>
      <c r="EA27" s="79">
        <f t="shared" si="29"/>
        <v>0</v>
      </c>
      <c r="EB27" s="79">
        <f t="shared" si="29"/>
        <v>0</v>
      </c>
      <c r="EC27" s="79">
        <f t="shared" si="29"/>
        <v>0</v>
      </c>
      <c r="ED27" s="79">
        <f t="shared" si="29"/>
        <v>0</v>
      </c>
      <c r="EE27" s="79">
        <f t="shared" si="29"/>
        <v>0</v>
      </c>
      <c r="EF27" s="79">
        <f t="shared" si="29"/>
        <v>0</v>
      </c>
      <c r="EG27" s="79">
        <f t="shared" si="29"/>
        <v>0</v>
      </c>
      <c r="EH27" s="79">
        <f t="shared" si="29"/>
        <v>0</v>
      </c>
      <c r="EI27" s="79">
        <f t="shared" si="29"/>
        <v>0</v>
      </c>
      <c r="EJ27" s="79">
        <f t="shared" si="29"/>
        <v>0</v>
      </c>
      <c r="EK27" s="79">
        <f t="shared" si="29"/>
        <v>0</v>
      </c>
      <c r="EL27" s="79">
        <f t="shared" si="29"/>
        <v>0</v>
      </c>
      <c r="EM27" s="80">
        <f t="shared" si="17"/>
        <v>0</v>
      </c>
      <c r="EN27" s="80">
        <f t="shared" si="30"/>
        <v>0</v>
      </c>
      <c r="EO27" s="80">
        <f t="shared" si="30"/>
        <v>0</v>
      </c>
      <c r="EP27" s="80">
        <f t="shared" si="30"/>
        <v>0</v>
      </c>
      <c r="EQ27" s="80">
        <f t="shared" si="30"/>
        <v>0</v>
      </c>
      <c r="ER27" s="80">
        <f t="shared" si="30"/>
        <v>0</v>
      </c>
      <c r="ES27" s="80">
        <f t="shared" si="30"/>
        <v>0</v>
      </c>
      <c r="ET27" s="80">
        <f t="shared" si="30"/>
        <v>0</v>
      </c>
      <c r="EU27" s="80">
        <f t="shared" si="30"/>
        <v>0</v>
      </c>
      <c r="EV27" s="80">
        <f t="shared" si="30"/>
        <v>0</v>
      </c>
      <c r="EW27" s="80">
        <f t="shared" si="30"/>
        <v>0</v>
      </c>
      <c r="EX27" s="80">
        <f t="shared" si="30"/>
        <v>0</v>
      </c>
      <c r="EY27" s="80">
        <f t="shared" si="30"/>
        <v>0</v>
      </c>
      <c r="EZ27" s="80">
        <f t="shared" si="30"/>
        <v>0</v>
      </c>
      <c r="FA27" s="80">
        <f t="shared" si="30"/>
        <v>0</v>
      </c>
      <c r="FB27" s="80">
        <f t="shared" si="30"/>
        <v>0</v>
      </c>
      <c r="FC27" s="80">
        <f t="shared" si="30"/>
        <v>0</v>
      </c>
      <c r="FD27" s="80">
        <f t="shared" si="30"/>
        <v>0</v>
      </c>
      <c r="FE27" s="80">
        <f t="shared" si="30"/>
        <v>0</v>
      </c>
      <c r="FF27" s="80">
        <f t="shared" si="30"/>
        <v>0</v>
      </c>
      <c r="FG27" s="80">
        <f t="shared" si="30"/>
        <v>0</v>
      </c>
      <c r="FH27" s="80">
        <f t="shared" si="30"/>
        <v>0</v>
      </c>
      <c r="FI27" s="80">
        <f t="shared" si="30"/>
        <v>0</v>
      </c>
      <c r="FJ27" s="80">
        <f t="shared" si="30"/>
        <v>0</v>
      </c>
      <c r="FK27" s="80">
        <f t="shared" si="30"/>
        <v>0</v>
      </c>
      <c r="FL27" s="80">
        <f t="shared" si="30"/>
        <v>0</v>
      </c>
      <c r="FM27" s="80">
        <f t="shared" si="30"/>
        <v>0</v>
      </c>
      <c r="FN27" s="80">
        <f t="shared" si="30"/>
        <v>0</v>
      </c>
      <c r="FO27" s="80">
        <f t="shared" si="30"/>
        <v>0</v>
      </c>
      <c r="FP27" s="80">
        <f t="shared" si="30"/>
        <v>0</v>
      </c>
      <c r="FS27" s="83">
        <v>10</v>
      </c>
      <c r="FT27" s="83" t="s">
        <v>490</v>
      </c>
      <c r="FU27" s="83" t="str">
        <f t="shared" si="18"/>
        <v>帽子</v>
      </c>
      <c r="FV27" s="82" t="str">
        <f t="shared" si="11"/>
        <v>10橙色帽子</v>
      </c>
      <c r="FW27" s="83">
        <f>IFERROR((ROUND((VLOOKUP($A27,装备总属性!$A:$G,GI$11,FALSE)*VLOOKUP($C27,$P$13:$W$20,GI$11,FALSE)*VLOOKUP($B27,$P$3:$R$7,3,FALSE)*$M$2),0)),0)</f>
        <v>0</v>
      </c>
      <c r="FX27" s="83">
        <f>IFERROR((ROUND((VLOOKUP($A27,装备总属性!$A:$G,GJ$11,FALSE)*VLOOKUP($C27,$P$13:$W$20,GJ$11,FALSE)*VLOOKUP($B27,$P$3:$R$7,3,FALSE)*$M$2),0)),0)</f>
        <v>0</v>
      </c>
      <c r="FY27" s="83">
        <f>IFERROR((ROUND((VLOOKUP($A27,装备总属性!$A:$G,GK$11,FALSE)*VLOOKUP($C27,$P$13:$W$20,GK$11,FALSE)*VLOOKUP($B27,$P$3:$R$7,3,FALSE)*$M$2),0)),0)</f>
        <v>0</v>
      </c>
      <c r="FZ27" s="83">
        <f>IFERROR((ROUND((VLOOKUP($A27,装备总属性!$A:$G,GL$11,FALSE)*VLOOKUP($C27,$P$13:$W$20,GL$11,FALSE)*VLOOKUP($B27,$P$3:$R$7,3,FALSE)*$M$2),0)),0)</f>
        <v>0</v>
      </c>
      <c r="GA27" s="83">
        <f>IFERROR((ROUND((VLOOKUP($A27,装备总属性!$A:$G,GM$11,FALSE)*VLOOKUP($C27,$P$13:$W$20,GM$11,FALSE)*VLOOKUP($B27,$P$3:$R$7,3,FALSE)*$M$2),0)),0)</f>
        <v>0</v>
      </c>
      <c r="GB27" s="83">
        <f>IFERROR((ROUND((VLOOKUP($A27,装备总属性!$A:$G,GN$11,FALSE)*VLOOKUP($C27,$P$13:$W$20,GN$11,FALSE)*VLOOKUP($B27,$P$3:$R$7,3,FALSE)*$M$2),0)),0)</f>
        <v>0</v>
      </c>
    </row>
    <row r="28" spans="1:184">
      <c r="A28">
        <v>27</v>
      </c>
      <c r="B28">
        <f t="shared" si="0"/>
        <v>25320</v>
      </c>
      <c r="C28">
        <f t="shared" si="1"/>
        <v>1688</v>
      </c>
      <c r="D28" s="1">
        <v>3375</v>
      </c>
      <c r="I28">
        <v>27</v>
      </c>
      <c r="J28">
        <f t="shared" si="2"/>
        <v>20256</v>
      </c>
      <c r="K28">
        <f t="shared" si="2"/>
        <v>1350</v>
      </c>
      <c r="L28">
        <f t="shared" si="2"/>
        <v>2700</v>
      </c>
      <c r="T28">
        <f t="shared" si="19"/>
        <v>40</v>
      </c>
      <c r="U28" s="73" t="s">
        <v>264</v>
      </c>
      <c r="V28" s="73" t="str">
        <f t="shared" si="12"/>
        <v>40帽子</v>
      </c>
      <c r="W28" s="76">
        <f t="shared" si="13"/>
        <v>66</v>
      </c>
      <c r="X28" s="76">
        <f t="shared" si="26"/>
        <v>138</v>
      </c>
      <c r="Y28" s="76">
        <f t="shared" si="26"/>
        <v>218</v>
      </c>
      <c r="Z28" s="76">
        <f t="shared" si="26"/>
        <v>302</v>
      </c>
      <c r="AA28" s="76">
        <f t="shared" si="26"/>
        <v>397</v>
      </c>
      <c r="AB28" s="76">
        <f t="shared" si="26"/>
        <v>505</v>
      </c>
      <c r="AC28" s="76">
        <f t="shared" si="26"/>
        <v>623</v>
      </c>
      <c r="AD28" s="76">
        <f t="shared" si="26"/>
        <v>751</v>
      </c>
      <c r="AE28" s="76">
        <f t="shared" si="26"/>
        <v>891</v>
      </c>
      <c r="AF28" s="76">
        <f t="shared" si="26"/>
        <v>1040</v>
      </c>
      <c r="AG28" s="76">
        <f t="shared" si="26"/>
        <v>1201</v>
      </c>
      <c r="AH28" s="76">
        <f t="shared" si="26"/>
        <v>1370</v>
      </c>
      <c r="AI28" s="76">
        <f t="shared" si="26"/>
        <v>1550</v>
      </c>
      <c r="AJ28" s="76">
        <f t="shared" si="26"/>
        <v>1739</v>
      </c>
      <c r="AK28" s="76">
        <f t="shared" si="26"/>
        <v>1939</v>
      </c>
      <c r="AL28" s="76">
        <f t="shared" si="26"/>
        <v>2147</v>
      </c>
      <c r="AM28" s="76">
        <f t="shared" si="26"/>
        <v>2365</v>
      </c>
      <c r="AN28" s="76">
        <f t="shared" si="26"/>
        <v>2591</v>
      </c>
      <c r="AO28" s="76">
        <f t="shared" si="26"/>
        <v>2827</v>
      </c>
      <c r="AP28" s="76">
        <f t="shared" si="26"/>
        <v>3073</v>
      </c>
      <c r="AQ28" s="76">
        <f t="shared" si="26"/>
        <v>3326</v>
      </c>
      <c r="AR28" s="76">
        <f t="shared" si="26"/>
        <v>3589</v>
      </c>
      <c r="AS28" s="76">
        <f t="shared" si="26"/>
        <v>3860</v>
      </c>
      <c r="AT28" s="76">
        <f t="shared" si="26"/>
        <v>4141</v>
      </c>
      <c r="AU28" s="76">
        <f t="shared" si="26"/>
        <v>4429</v>
      </c>
      <c r="AV28" s="76">
        <f t="shared" si="26"/>
        <v>4726</v>
      </c>
      <c r="AW28" s="76">
        <f t="shared" si="26"/>
        <v>5032</v>
      </c>
      <c r="AX28" s="76">
        <f t="shared" si="26"/>
        <v>5346</v>
      </c>
      <c r="AY28" s="76">
        <f t="shared" si="26"/>
        <v>5669</v>
      </c>
      <c r="AZ28" s="76">
        <f t="shared" si="26"/>
        <v>5999</v>
      </c>
      <c r="BA28" s="77">
        <f t="shared" si="14"/>
        <v>0</v>
      </c>
      <c r="BB28" s="77">
        <f t="shared" si="27"/>
        <v>0</v>
      </c>
      <c r="BC28" s="77">
        <f t="shared" si="27"/>
        <v>0</v>
      </c>
      <c r="BD28" s="77">
        <f t="shared" si="27"/>
        <v>0</v>
      </c>
      <c r="BE28" s="77">
        <f t="shared" si="27"/>
        <v>0</v>
      </c>
      <c r="BF28" s="77">
        <f t="shared" si="27"/>
        <v>0</v>
      </c>
      <c r="BG28" s="77">
        <f t="shared" si="27"/>
        <v>0</v>
      </c>
      <c r="BH28" s="77">
        <f t="shared" si="27"/>
        <v>0</v>
      </c>
      <c r="BI28" s="77">
        <f t="shared" si="27"/>
        <v>0</v>
      </c>
      <c r="BJ28" s="77">
        <f t="shared" si="27"/>
        <v>0</v>
      </c>
      <c r="BK28" s="77">
        <f t="shared" si="27"/>
        <v>0</v>
      </c>
      <c r="BL28" s="77">
        <f t="shared" si="27"/>
        <v>0</v>
      </c>
      <c r="BM28" s="77">
        <f t="shared" si="27"/>
        <v>0</v>
      </c>
      <c r="BN28" s="77">
        <f t="shared" si="27"/>
        <v>0</v>
      </c>
      <c r="BO28" s="77">
        <f t="shared" si="27"/>
        <v>0</v>
      </c>
      <c r="BP28" s="77">
        <f t="shared" si="27"/>
        <v>0</v>
      </c>
      <c r="BQ28" s="77">
        <f t="shared" si="27"/>
        <v>0</v>
      </c>
      <c r="BR28" s="77">
        <f t="shared" si="27"/>
        <v>0</v>
      </c>
      <c r="BS28" s="77">
        <f t="shared" si="27"/>
        <v>0</v>
      </c>
      <c r="BT28" s="77">
        <f t="shared" si="27"/>
        <v>0</v>
      </c>
      <c r="BU28" s="77">
        <f t="shared" si="27"/>
        <v>0</v>
      </c>
      <c r="BV28" s="77">
        <f t="shared" si="27"/>
        <v>0</v>
      </c>
      <c r="BW28" s="77">
        <f t="shared" si="27"/>
        <v>0</v>
      </c>
      <c r="BX28" s="77">
        <f t="shared" si="27"/>
        <v>0</v>
      </c>
      <c r="BY28" s="77">
        <f t="shared" si="27"/>
        <v>0</v>
      </c>
      <c r="BZ28" s="77">
        <f t="shared" si="27"/>
        <v>0</v>
      </c>
      <c r="CA28" s="77">
        <f t="shared" si="27"/>
        <v>0</v>
      </c>
      <c r="CB28" s="77">
        <f t="shared" si="27"/>
        <v>0</v>
      </c>
      <c r="CC28" s="77">
        <f t="shared" si="27"/>
        <v>0</v>
      </c>
      <c r="CD28" s="77">
        <f t="shared" si="27"/>
        <v>0</v>
      </c>
      <c r="CE28" s="78">
        <f t="shared" si="15"/>
        <v>0</v>
      </c>
      <c r="CF28" s="78">
        <f t="shared" si="28"/>
        <v>0</v>
      </c>
      <c r="CG28" s="78">
        <f t="shared" si="28"/>
        <v>0</v>
      </c>
      <c r="CH28" s="78">
        <f t="shared" si="28"/>
        <v>0</v>
      </c>
      <c r="CI28" s="78">
        <f t="shared" si="28"/>
        <v>0</v>
      </c>
      <c r="CJ28" s="78">
        <f t="shared" si="28"/>
        <v>0</v>
      </c>
      <c r="CK28" s="78">
        <f t="shared" si="28"/>
        <v>0</v>
      </c>
      <c r="CL28" s="78">
        <f t="shared" si="28"/>
        <v>0</v>
      </c>
      <c r="CM28" s="78">
        <f t="shared" si="28"/>
        <v>0</v>
      </c>
      <c r="CN28" s="78">
        <f t="shared" si="28"/>
        <v>0</v>
      </c>
      <c r="CO28" s="78">
        <f t="shared" si="28"/>
        <v>0</v>
      </c>
      <c r="CP28" s="78">
        <f t="shared" si="28"/>
        <v>0</v>
      </c>
      <c r="CQ28" s="78">
        <f t="shared" si="28"/>
        <v>0</v>
      </c>
      <c r="CR28" s="78">
        <f t="shared" si="28"/>
        <v>0</v>
      </c>
      <c r="CS28" s="78">
        <f t="shared" si="28"/>
        <v>0</v>
      </c>
      <c r="CT28" s="78">
        <f t="shared" si="28"/>
        <v>0</v>
      </c>
      <c r="CU28" s="78">
        <f t="shared" si="28"/>
        <v>0</v>
      </c>
      <c r="CV28" s="78">
        <f t="shared" si="28"/>
        <v>0</v>
      </c>
      <c r="CW28" s="78">
        <f t="shared" si="28"/>
        <v>0</v>
      </c>
      <c r="CX28" s="78">
        <f t="shared" si="28"/>
        <v>0</v>
      </c>
      <c r="CY28" s="78">
        <f t="shared" si="28"/>
        <v>0</v>
      </c>
      <c r="CZ28" s="78">
        <f t="shared" si="28"/>
        <v>0</v>
      </c>
      <c r="DA28" s="78">
        <f t="shared" si="28"/>
        <v>0</v>
      </c>
      <c r="DB28" s="78">
        <f t="shared" si="28"/>
        <v>0</v>
      </c>
      <c r="DC28" s="78">
        <f t="shared" si="28"/>
        <v>0</v>
      </c>
      <c r="DD28" s="78">
        <f t="shared" si="28"/>
        <v>0</v>
      </c>
      <c r="DE28" s="78">
        <f t="shared" si="28"/>
        <v>0</v>
      </c>
      <c r="DF28" s="78">
        <f t="shared" si="28"/>
        <v>0</v>
      </c>
      <c r="DG28" s="78">
        <f t="shared" si="28"/>
        <v>0</v>
      </c>
      <c r="DH28" s="78">
        <f t="shared" si="28"/>
        <v>0</v>
      </c>
      <c r="DI28" s="79">
        <f t="shared" si="16"/>
        <v>13</v>
      </c>
      <c r="DJ28" s="79">
        <f t="shared" si="29"/>
        <v>28</v>
      </c>
      <c r="DK28" s="79">
        <f t="shared" si="29"/>
        <v>44</v>
      </c>
      <c r="DL28" s="79">
        <f t="shared" si="29"/>
        <v>60</v>
      </c>
      <c r="DM28" s="79">
        <f t="shared" si="29"/>
        <v>79</v>
      </c>
      <c r="DN28" s="79">
        <f t="shared" si="29"/>
        <v>101</v>
      </c>
      <c r="DO28" s="79">
        <f t="shared" si="29"/>
        <v>125</v>
      </c>
      <c r="DP28" s="79">
        <f t="shared" si="29"/>
        <v>150</v>
      </c>
      <c r="DQ28" s="79">
        <f t="shared" si="29"/>
        <v>178</v>
      </c>
      <c r="DR28" s="79">
        <f t="shared" si="29"/>
        <v>208</v>
      </c>
      <c r="DS28" s="79">
        <f t="shared" si="29"/>
        <v>240</v>
      </c>
      <c r="DT28" s="79">
        <f t="shared" si="29"/>
        <v>274</v>
      </c>
      <c r="DU28" s="79">
        <f t="shared" si="29"/>
        <v>310</v>
      </c>
      <c r="DV28" s="79">
        <f t="shared" si="29"/>
        <v>348</v>
      </c>
      <c r="DW28" s="79">
        <f t="shared" si="29"/>
        <v>388</v>
      </c>
      <c r="DX28" s="79">
        <f t="shared" si="29"/>
        <v>429</v>
      </c>
      <c r="DY28" s="79">
        <f t="shared" si="29"/>
        <v>473</v>
      </c>
      <c r="DZ28" s="79">
        <f t="shared" si="29"/>
        <v>518</v>
      </c>
      <c r="EA28" s="79">
        <f t="shared" si="29"/>
        <v>565</v>
      </c>
      <c r="EB28" s="79">
        <f t="shared" si="29"/>
        <v>615</v>
      </c>
      <c r="EC28" s="79">
        <f t="shared" si="29"/>
        <v>665</v>
      </c>
      <c r="ED28" s="79">
        <f t="shared" si="29"/>
        <v>718</v>
      </c>
      <c r="EE28" s="79">
        <f t="shared" si="29"/>
        <v>772</v>
      </c>
      <c r="EF28" s="79">
        <f t="shared" si="29"/>
        <v>828</v>
      </c>
      <c r="EG28" s="79">
        <f t="shared" si="29"/>
        <v>886</v>
      </c>
      <c r="EH28" s="79">
        <f t="shared" si="29"/>
        <v>945</v>
      </c>
      <c r="EI28" s="79">
        <f t="shared" si="29"/>
        <v>1006</v>
      </c>
      <c r="EJ28" s="79">
        <f t="shared" si="29"/>
        <v>1069</v>
      </c>
      <c r="EK28" s="79">
        <f t="shared" si="29"/>
        <v>1134</v>
      </c>
      <c r="EL28" s="79">
        <f t="shared" si="29"/>
        <v>1200</v>
      </c>
      <c r="EM28" s="80">
        <f t="shared" si="17"/>
        <v>0</v>
      </c>
      <c r="EN28" s="80">
        <f t="shared" si="30"/>
        <v>0</v>
      </c>
      <c r="EO28" s="80">
        <f t="shared" si="30"/>
        <v>0</v>
      </c>
      <c r="EP28" s="80">
        <f t="shared" si="30"/>
        <v>0</v>
      </c>
      <c r="EQ28" s="80">
        <f t="shared" si="30"/>
        <v>0</v>
      </c>
      <c r="ER28" s="80">
        <f t="shared" si="30"/>
        <v>0</v>
      </c>
      <c r="ES28" s="80">
        <f t="shared" si="30"/>
        <v>0</v>
      </c>
      <c r="ET28" s="80">
        <f t="shared" si="30"/>
        <v>0</v>
      </c>
      <c r="EU28" s="80">
        <f t="shared" si="30"/>
        <v>0</v>
      </c>
      <c r="EV28" s="80">
        <f t="shared" si="30"/>
        <v>0</v>
      </c>
      <c r="EW28" s="80">
        <f t="shared" si="30"/>
        <v>0</v>
      </c>
      <c r="EX28" s="80">
        <f t="shared" si="30"/>
        <v>0</v>
      </c>
      <c r="EY28" s="80">
        <f t="shared" si="30"/>
        <v>0</v>
      </c>
      <c r="EZ28" s="80">
        <f t="shared" si="30"/>
        <v>0</v>
      </c>
      <c r="FA28" s="80">
        <f t="shared" si="30"/>
        <v>0</v>
      </c>
      <c r="FB28" s="80">
        <f t="shared" si="30"/>
        <v>0</v>
      </c>
      <c r="FC28" s="80">
        <f t="shared" si="30"/>
        <v>0</v>
      </c>
      <c r="FD28" s="80">
        <f t="shared" si="30"/>
        <v>0</v>
      </c>
      <c r="FE28" s="80">
        <f t="shared" si="30"/>
        <v>0</v>
      </c>
      <c r="FF28" s="80">
        <f t="shared" si="30"/>
        <v>0</v>
      </c>
      <c r="FG28" s="80">
        <f t="shared" si="30"/>
        <v>0</v>
      </c>
      <c r="FH28" s="80">
        <f t="shared" si="30"/>
        <v>0</v>
      </c>
      <c r="FI28" s="80">
        <f t="shared" si="30"/>
        <v>0</v>
      </c>
      <c r="FJ28" s="80">
        <f t="shared" si="30"/>
        <v>0</v>
      </c>
      <c r="FK28" s="80">
        <f t="shared" si="30"/>
        <v>0</v>
      </c>
      <c r="FL28" s="80">
        <f t="shared" si="30"/>
        <v>0</v>
      </c>
      <c r="FM28" s="80">
        <f t="shared" si="30"/>
        <v>0</v>
      </c>
      <c r="FN28" s="80">
        <f t="shared" si="30"/>
        <v>0</v>
      </c>
      <c r="FO28" s="80">
        <f t="shared" si="30"/>
        <v>0</v>
      </c>
      <c r="FP28" s="80">
        <f t="shared" si="30"/>
        <v>0</v>
      </c>
      <c r="FS28" s="83">
        <v>10</v>
      </c>
      <c r="FT28" s="83" t="s">
        <v>490</v>
      </c>
      <c r="FU28" s="83" t="str">
        <f t="shared" si="18"/>
        <v>衣服</v>
      </c>
      <c r="FV28" s="82" t="str">
        <f t="shared" si="11"/>
        <v>10橙色衣服</v>
      </c>
      <c r="FW28" s="83">
        <f>IFERROR((ROUND((VLOOKUP($A28,装备总属性!$A:$G,GI$11,FALSE)*VLOOKUP($C28,$P$13:$W$20,GI$11,FALSE)*VLOOKUP($B28,$P$3:$R$7,3,FALSE)*$M$2),0)),0)</f>
        <v>0</v>
      </c>
      <c r="FX28" s="83">
        <f>IFERROR((ROUND((VLOOKUP($A28,装备总属性!$A:$G,GJ$11,FALSE)*VLOOKUP($C28,$P$13:$W$20,GJ$11,FALSE)*VLOOKUP($B28,$P$3:$R$7,3,FALSE)*$M$2),0)),0)</f>
        <v>0</v>
      </c>
      <c r="FY28" s="83">
        <f>IFERROR((ROUND((VLOOKUP($A28,装备总属性!$A:$G,GK$11,FALSE)*VLOOKUP($C28,$P$13:$W$20,GK$11,FALSE)*VLOOKUP($B28,$P$3:$R$7,3,FALSE)*$M$2),0)),0)</f>
        <v>0</v>
      </c>
      <c r="FZ28" s="83">
        <f>IFERROR((ROUND((VLOOKUP($A28,装备总属性!$A:$G,GL$11,FALSE)*VLOOKUP($C28,$P$13:$W$20,GL$11,FALSE)*VLOOKUP($B28,$P$3:$R$7,3,FALSE)*$M$2),0)),0)</f>
        <v>0</v>
      </c>
      <c r="GA28" s="83">
        <f>IFERROR((ROUND((VLOOKUP($A28,装备总属性!$A:$G,GM$11,FALSE)*VLOOKUP($C28,$P$13:$W$20,GM$11,FALSE)*VLOOKUP($B28,$P$3:$R$7,3,FALSE)*$M$2),0)),0)</f>
        <v>0</v>
      </c>
      <c r="GB28" s="83">
        <f>IFERROR((ROUND((VLOOKUP($A28,装备总属性!$A:$G,GN$11,FALSE)*VLOOKUP($C28,$P$13:$W$20,GN$11,FALSE)*VLOOKUP($B28,$P$3:$R$7,3,FALSE)*$M$2),0)),0)</f>
        <v>0</v>
      </c>
    </row>
    <row r="29" spans="1:184">
      <c r="A29">
        <v>28</v>
      </c>
      <c r="B29">
        <f t="shared" si="0"/>
        <v>26250</v>
      </c>
      <c r="C29">
        <f t="shared" si="1"/>
        <v>1750</v>
      </c>
      <c r="D29" s="1">
        <v>3500</v>
      </c>
      <c r="I29">
        <v>28</v>
      </c>
      <c r="J29">
        <f t="shared" si="2"/>
        <v>21000</v>
      </c>
      <c r="K29">
        <f t="shared" si="2"/>
        <v>1400</v>
      </c>
      <c r="L29">
        <f t="shared" si="2"/>
        <v>2800</v>
      </c>
      <c r="T29">
        <f t="shared" si="19"/>
        <v>40</v>
      </c>
      <c r="U29" s="73" t="s">
        <v>252</v>
      </c>
      <c r="V29" s="73" t="str">
        <f t="shared" si="12"/>
        <v>40衣服</v>
      </c>
      <c r="W29" s="76">
        <f t="shared" si="13"/>
        <v>0</v>
      </c>
      <c r="X29" s="76">
        <f t="shared" si="26"/>
        <v>0</v>
      </c>
      <c r="Y29" s="76">
        <f t="shared" si="26"/>
        <v>0</v>
      </c>
      <c r="Z29" s="76">
        <f t="shared" si="26"/>
        <v>0</v>
      </c>
      <c r="AA29" s="76">
        <f t="shared" si="26"/>
        <v>0</v>
      </c>
      <c r="AB29" s="76">
        <f t="shared" si="26"/>
        <v>0</v>
      </c>
      <c r="AC29" s="76">
        <f t="shared" si="26"/>
        <v>0</v>
      </c>
      <c r="AD29" s="76">
        <f t="shared" si="26"/>
        <v>0</v>
      </c>
      <c r="AE29" s="76">
        <f t="shared" si="26"/>
        <v>0</v>
      </c>
      <c r="AF29" s="76">
        <f t="shared" si="26"/>
        <v>0</v>
      </c>
      <c r="AG29" s="76">
        <f t="shared" si="26"/>
        <v>0</v>
      </c>
      <c r="AH29" s="76">
        <f t="shared" si="26"/>
        <v>0</v>
      </c>
      <c r="AI29" s="76">
        <f t="shared" si="26"/>
        <v>0</v>
      </c>
      <c r="AJ29" s="76">
        <f t="shared" si="26"/>
        <v>0</v>
      </c>
      <c r="AK29" s="76">
        <f t="shared" si="26"/>
        <v>0</v>
      </c>
      <c r="AL29" s="76">
        <f t="shared" si="26"/>
        <v>0</v>
      </c>
      <c r="AM29" s="76">
        <f t="shared" si="26"/>
        <v>0</v>
      </c>
      <c r="AN29" s="76">
        <f t="shared" si="26"/>
        <v>0</v>
      </c>
      <c r="AO29" s="76">
        <f t="shared" si="26"/>
        <v>0</v>
      </c>
      <c r="AP29" s="76">
        <f t="shared" si="26"/>
        <v>0</v>
      </c>
      <c r="AQ29" s="76">
        <f t="shared" si="26"/>
        <v>0</v>
      </c>
      <c r="AR29" s="76">
        <f t="shared" si="26"/>
        <v>0</v>
      </c>
      <c r="AS29" s="76">
        <f t="shared" si="26"/>
        <v>0</v>
      </c>
      <c r="AT29" s="76">
        <f t="shared" si="26"/>
        <v>0</v>
      </c>
      <c r="AU29" s="76">
        <f t="shared" si="26"/>
        <v>0</v>
      </c>
      <c r="AV29" s="76">
        <f t="shared" si="26"/>
        <v>0</v>
      </c>
      <c r="AW29" s="76">
        <f t="shared" si="26"/>
        <v>0</v>
      </c>
      <c r="AX29" s="76">
        <f t="shared" ref="X29:AZ38" si="31">ROUND((VLOOKUP($T29,$N$2:$Q$7,2,FALSE)*VLOOKUP($U29,$N$11:$S$18,2,FALSE)*AX$2),0)</f>
        <v>0</v>
      </c>
      <c r="AY29" s="76">
        <f t="shared" si="31"/>
        <v>0</v>
      </c>
      <c r="AZ29" s="76">
        <f t="shared" si="31"/>
        <v>0</v>
      </c>
      <c r="BA29" s="77">
        <f t="shared" si="14"/>
        <v>0</v>
      </c>
      <c r="BB29" s="77">
        <f t="shared" si="27"/>
        <v>0</v>
      </c>
      <c r="BC29" s="77">
        <f t="shared" si="27"/>
        <v>0</v>
      </c>
      <c r="BD29" s="77">
        <f t="shared" si="27"/>
        <v>0</v>
      </c>
      <c r="BE29" s="77">
        <f t="shared" si="27"/>
        <v>0</v>
      </c>
      <c r="BF29" s="77">
        <f t="shared" si="27"/>
        <v>0</v>
      </c>
      <c r="BG29" s="77">
        <f t="shared" si="27"/>
        <v>0</v>
      </c>
      <c r="BH29" s="77">
        <f t="shared" si="27"/>
        <v>0</v>
      </c>
      <c r="BI29" s="77">
        <f t="shared" si="27"/>
        <v>0</v>
      </c>
      <c r="BJ29" s="77">
        <f t="shared" si="27"/>
        <v>0</v>
      </c>
      <c r="BK29" s="77">
        <f t="shared" si="27"/>
        <v>0</v>
      </c>
      <c r="BL29" s="77">
        <f t="shared" si="27"/>
        <v>0</v>
      </c>
      <c r="BM29" s="77">
        <f t="shared" si="27"/>
        <v>0</v>
      </c>
      <c r="BN29" s="77">
        <f t="shared" si="27"/>
        <v>0</v>
      </c>
      <c r="BO29" s="77">
        <f t="shared" si="27"/>
        <v>0</v>
      </c>
      <c r="BP29" s="77">
        <f t="shared" si="27"/>
        <v>0</v>
      </c>
      <c r="BQ29" s="77">
        <f t="shared" si="27"/>
        <v>0</v>
      </c>
      <c r="BR29" s="77">
        <f t="shared" si="27"/>
        <v>0</v>
      </c>
      <c r="BS29" s="77">
        <f t="shared" si="27"/>
        <v>0</v>
      </c>
      <c r="BT29" s="77">
        <f t="shared" si="27"/>
        <v>0</v>
      </c>
      <c r="BU29" s="77">
        <f t="shared" si="27"/>
        <v>0</v>
      </c>
      <c r="BV29" s="77">
        <f t="shared" si="27"/>
        <v>0</v>
      </c>
      <c r="BW29" s="77">
        <f t="shared" si="27"/>
        <v>0</v>
      </c>
      <c r="BX29" s="77">
        <f t="shared" si="27"/>
        <v>0</v>
      </c>
      <c r="BY29" s="77">
        <f t="shared" si="27"/>
        <v>0</v>
      </c>
      <c r="BZ29" s="77">
        <f t="shared" si="27"/>
        <v>0</v>
      </c>
      <c r="CA29" s="77">
        <f t="shared" si="27"/>
        <v>0</v>
      </c>
      <c r="CB29" s="77">
        <f t="shared" ref="BB29:CD38" si="32">ROUND((VLOOKUP($T29,$N$2:$Q$7,3,FALSE)*VLOOKUP($U29,$N$11:$S$18,3,FALSE)*CB$2),0)</f>
        <v>0</v>
      </c>
      <c r="CC29" s="77">
        <f t="shared" si="32"/>
        <v>0</v>
      </c>
      <c r="CD29" s="77">
        <f t="shared" si="32"/>
        <v>0</v>
      </c>
      <c r="CE29" s="78">
        <f t="shared" si="15"/>
        <v>0</v>
      </c>
      <c r="CF29" s="78">
        <f t="shared" si="28"/>
        <v>0</v>
      </c>
      <c r="CG29" s="78">
        <f t="shared" si="28"/>
        <v>0</v>
      </c>
      <c r="CH29" s="78">
        <f t="shared" si="28"/>
        <v>0</v>
      </c>
      <c r="CI29" s="78">
        <f t="shared" si="28"/>
        <v>0</v>
      </c>
      <c r="CJ29" s="78">
        <f t="shared" si="28"/>
        <v>0</v>
      </c>
      <c r="CK29" s="78">
        <f t="shared" si="28"/>
        <v>0</v>
      </c>
      <c r="CL29" s="78">
        <f t="shared" si="28"/>
        <v>0</v>
      </c>
      <c r="CM29" s="78">
        <f t="shared" si="28"/>
        <v>0</v>
      </c>
      <c r="CN29" s="78">
        <f t="shared" si="28"/>
        <v>0</v>
      </c>
      <c r="CO29" s="78">
        <f t="shared" si="28"/>
        <v>0</v>
      </c>
      <c r="CP29" s="78">
        <f t="shared" si="28"/>
        <v>0</v>
      </c>
      <c r="CQ29" s="78">
        <f t="shared" si="28"/>
        <v>0</v>
      </c>
      <c r="CR29" s="78">
        <f t="shared" si="28"/>
        <v>0</v>
      </c>
      <c r="CS29" s="78">
        <f t="shared" si="28"/>
        <v>0</v>
      </c>
      <c r="CT29" s="78">
        <f t="shared" si="28"/>
        <v>0</v>
      </c>
      <c r="CU29" s="78">
        <f t="shared" si="28"/>
        <v>0</v>
      </c>
      <c r="CV29" s="78">
        <f t="shared" si="28"/>
        <v>0</v>
      </c>
      <c r="CW29" s="78">
        <f t="shared" si="28"/>
        <v>0</v>
      </c>
      <c r="CX29" s="78">
        <f t="shared" si="28"/>
        <v>0</v>
      </c>
      <c r="CY29" s="78">
        <f t="shared" si="28"/>
        <v>0</v>
      </c>
      <c r="CZ29" s="78">
        <f t="shared" si="28"/>
        <v>0</v>
      </c>
      <c r="DA29" s="78">
        <f t="shared" si="28"/>
        <v>0</v>
      </c>
      <c r="DB29" s="78">
        <f t="shared" si="28"/>
        <v>0</v>
      </c>
      <c r="DC29" s="78">
        <f t="shared" si="28"/>
        <v>0</v>
      </c>
      <c r="DD29" s="78">
        <f t="shared" si="28"/>
        <v>0</v>
      </c>
      <c r="DE29" s="78">
        <f t="shared" si="28"/>
        <v>0</v>
      </c>
      <c r="DF29" s="78">
        <f t="shared" ref="CF29:DH38" si="33">ROUND((VLOOKUP($T29,$N$2:$Q$7,3,FALSE)*VLOOKUP($U29,$N$11:$S$18,4,FALSE)*DF$2),0)</f>
        <v>0</v>
      </c>
      <c r="DG29" s="78">
        <f t="shared" si="33"/>
        <v>0</v>
      </c>
      <c r="DH29" s="78">
        <f t="shared" si="33"/>
        <v>0</v>
      </c>
      <c r="DI29" s="79">
        <f t="shared" si="16"/>
        <v>18</v>
      </c>
      <c r="DJ29" s="79">
        <f t="shared" si="29"/>
        <v>37</v>
      </c>
      <c r="DK29" s="79">
        <f t="shared" si="29"/>
        <v>58</v>
      </c>
      <c r="DL29" s="79">
        <f t="shared" si="29"/>
        <v>80</v>
      </c>
      <c r="DM29" s="79">
        <f t="shared" si="29"/>
        <v>106</v>
      </c>
      <c r="DN29" s="79">
        <f t="shared" si="29"/>
        <v>135</v>
      </c>
      <c r="DO29" s="79">
        <f t="shared" si="29"/>
        <v>166</v>
      </c>
      <c r="DP29" s="79">
        <f t="shared" si="29"/>
        <v>200</v>
      </c>
      <c r="DQ29" s="79">
        <f t="shared" si="29"/>
        <v>238</v>
      </c>
      <c r="DR29" s="79">
        <f t="shared" si="29"/>
        <v>277</v>
      </c>
      <c r="DS29" s="79">
        <f t="shared" si="29"/>
        <v>320</v>
      </c>
      <c r="DT29" s="79">
        <f t="shared" si="29"/>
        <v>365</v>
      </c>
      <c r="DU29" s="79">
        <f t="shared" si="29"/>
        <v>413</v>
      </c>
      <c r="DV29" s="79">
        <f t="shared" si="29"/>
        <v>464</v>
      </c>
      <c r="DW29" s="79">
        <f t="shared" si="29"/>
        <v>517</v>
      </c>
      <c r="DX29" s="79">
        <f t="shared" si="29"/>
        <v>572</v>
      </c>
      <c r="DY29" s="79">
        <f t="shared" si="29"/>
        <v>631</v>
      </c>
      <c r="DZ29" s="79">
        <f t="shared" si="29"/>
        <v>691</v>
      </c>
      <c r="EA29" s="79">
        <f t="shared" si="29"/>
        <v>754</v>
      </c>
      <c r="EB29" s="79">
        <f t="shared" si="29"/>
        <v>819</v>
      </c>
      <c r="EC29" s="79">
        <f t="shared" si="29"/>
        <v>887</v>
      </c>
      <c r="ED29" s="79">
        <f t="shared" si="29"/>
        <v>957</v>
      </c>
      <c r="EE29" s="79">
        <f t="shared" si="29"/>
        <v>1029</v>
      </c>
      <c r="EF29" s="79">
        <f t="shared" si="29"/>
        <v>1104</v>
      </c>
      <c r="EG29" s="79">
        <f t="shared" si="29"/>
        <v>1181</v>
      </c>
      <c r="EH29" s="79">
        <f t="shared" si="29"/>
        <v>1260</v>
      </c>
      <c r="EI29" s="79">
        <f t="shared" si="29"/>
        <v>1342</v>
      </c>
      <c r="EJ29" s="79">
        <f t="shared" ref="DJ29:EL38" si="34">ROUND((VLOOKUP($T29,$N$2:$Q$7,4,FALSE)*VLOOKUP($U29,$N$11:$S$18,5,FALSE)*EJ$2),0)</f>
        <v>1426</v>
      </c>
      <c r="EK29" s="79">
        <f t="shared" si="34"/>
        <v>1512</v>
      </c>
      <c r="EL29" s="79">
        <f t="shared" si="34"/>
        <v>1600</v>
      </c>
      <c r="EM29" s="80">
        <f t="shared" si="17"/>
        <v>18</v>
      </c>
      <c r="EN29" s="80">
        <f t="shared" si="30"/>
        <v>37</v>
      </c>
      <c r="EO29" s="80">
        <f t="shared" si="30"/>
        <v>58</v>
      </c>
      <c r="EP29" s="80">
        <f t="shared" si="30"/>
        <v>80</v>
      </c>
      <c r="EQ29" s="80">
        <f t="shared" si="30"/>
        <v>106</v>
      </c>
      <c r="ER29" s="80">
        <f t="shared" si="30"/>
        <v>135</v>
      </c>
      <c r="ES29" s="80">
        <f t="shared" si="30"/>
        <v>166</v>
      </c>
      <c r="ET29" s="80">
        <f t="shared" si="30"/>
        <v>200</v>
      </c>
      <c r="EU29" s="80">
        <f t="shared" si="30"/>
        <v>238</v>
      </c>
      <c r="EV29" s="80">
        <f t="shared" si="30"/>
        <v>277</v>
      </c>
      <c r="EW29" s="80">
        <f t="shared" si="30"/>
        <v>320</v>
      </c>
      <c r="EX29" s="80">
        <f t="shared" si="30"/>
        <v>365</v>
      </c>
      <c r="EY29" s="80">
        <f t="shared" si="30"/>
        <v>413</v>
      </c>
      <c r="EZ29" s="80">
        <f t="shared" si="30"/>
        <v>464</v>
      </c>
      <c r="FA29" s="80">
        <f t="shared" si="30"/>
        <v>517</v>
      </c>
      <c r="FB29" s="80">
        <f t="shared" si="30"/>
        <v>572</v>
      </c>
      <c r="FC29" s="80">
        <f t="shared" si="30"/>
        <v>631</v>
      </c>
      <c r="FD29" s="80">
        <f t="shared" si="30"/>
        <v>691</v>
      </c>
      <c r="FE29" s="80">
        <f t="shared" si="30"/>
        <v>754</v>
      </c>
      <c r="FF29" s="80">
        <f t="shared" si="30"/>
        <v>819</v>
      </c>
      <c r="FG29" s="80">
        <f t="shared" si="30"/>
        <v>887</v>
      </c>
      <c r="FH29" s="80">
        <f t="shared" si="30"/>
        <v>957</v>
      </c>
      <c r="FI29" s="80">
        <f t="shared" si="30"/>
        <v>1029</v>
      </c>
      <c r="FJ29" s="80">
        <f t="shared" si="30"/>
        <v>1104</v>
      </c>
      <c r="FK29" s="80">
        <f t="shared" si="30"/>
        <v>1181</v>
      </c>
      <c r="FL29" s="80">
        <f t="shared" si="30"/>
        <v>1260</v>
      </c>
      <c r="FM29" s="80">
        <f t="shared" si="30"/>
        <v>1342</v>
      </c>
      <c r="FN29" s="80">
        <f t="shared" ref="EN29:FP38" si="35">ROUND((VLOOKUP($T29,$N$2:$Q$7,4,FALSE)*VLOOKUP($U29,$N$11:$S$18,6,FALSE)*FN$2),0)</f>
        <v>1426</v>
      </c>
      <c r="FO29" s="80">
        <f t="shared" si="35"/>
        <v>1512</v>
      </c>
      <c r="FP29" s="80">
        <f t="shared" si="35"/>
        <v>1600</v>
      </c>
      <c r="FS29" s="83">
        <v>10</v>
      </c>
      <c r="FT29" s="83" t="s">
        <v>490</v>
      </c>
      <c r="FU29" s="83" t="str">
        <f t="shared" si="18"/>
        <v>腰带</v>
      </c>
      <c r="FV29" s="82" t="str">
        <f t="shared" si="11"/>
        <v>10橙色腰带</v>
      </c>
      <c r="FW29" s="83">
        <f>IFERROR((ROUND((VLOOKUP($A29,装备总属性!$A:$G,GI$11,FALSE)*VLOOKUP($C29,$P$13:$W$20,GI$11,FALSE)*VLOOKUP($B29,$P$3:$R$7,3,FALSE)*$M$2),0)),0)</f>
        <v>0</v>
      </c>
      <c r="FX29" s="83">
        <f>IFERROR((ROUND((VLOOKUP($A29,装备总属性!$A:$G,GJ$11,FALSE)*VLOOKUP($C29,$P$13:$W$20,GJ$11,FALSE)*VLOOKUP($B29,$P$3:$R$7,3,FALSE)*$M$2),0)),0)</f>
        <v>0</v>
      </c>
      <c r="FY29" s="83">
        <f>IFERROR((ROUND((VLOOKUP($A29,装备总属性!$A:$G,GK$11,FALSE)*VLOOKUP($C29,$P$13:$W$20,GK$11,FALSE)*VLOOKUP($B29,$P$3:$R$7,3,FALSE)*$M$2),0)),0)</f>
        <v>0</v>
      </c>
      <c r="FZ29" s="83">
        <f>IFERROR((ROUND((VLOOKUP($A29,装备总属性!$A:$G,GL$11,FALSE)*VLOOKUP($C29,$P$13:$W$20,GL$11,FALSE)*VLOOKUP($B29,$P$3:$R$7,3,FALSE)*$M$2),0)),0)</f>
        <v>0</v>
      </c>
      <c r="GA29" s="83">
        <f>IFERROR((ROUND((VLOOKUP($A29,装备总属性!$A:$G,GM$11,FALSE)*VLOOKUP($C29,$P$13:$W$20,GM$11,FALSE)*VLOOKUP($B29,$P$3:$R$7,3,FALSE)*$M$2),0)),0)</f>
        <v>0</v>
      </c>
      <c r="GB29" s="83">
        <f>IFERROR((ROUND((VLOOKUP($A29,装备总属性!$A:$G,GN$11,FALSE)*VLOOKUP($C29,$P$13:$W$20,GN$11,FALSE)*VLOOKUP($B29,$P$3:$R$7,3,FALSE)*$M$2),0)),0)</f>
        <v>0</v>
      </c>
    </row>
    <row r="30" spans="1:184">
      <c r="A30">
        <v>29</v>
      </c>
      <c r="B30">
        <f t="shared" si="0"/>
        <v>27195</v>
      </c>
      <c r="C30">
        <f t="shared" si="1"/>
        <v>1813</v>
      </c>
      <c r="D30" s="1">
        <v>3625</v>
      </c>
      <c r="I30">
        <v>29</v>
      </c>
      <c r="J30">
        <f t="shared" si="2"/>
        <v>21756</v>
      </c>
      <c r="K30">
        <f t="shared" si="2"/>
        <v>1450</v>
      </c>
      <c r="L30">
        <f t="shared" si="2"/>
        <v>2900</v>
      </c>
      <c r="T30">
        <f t="shared" si="19"/>
        <v>40</v>
      </c>
      <c r="U30" s="73" t="s">
        <v>253</v>
      </c>
      <c r="V30" s="73" t="str">
        <f t="shared" si="12"/>
        <v>40腰带</v>
      </c>
      <c r="W30" s="76">
        <f t="shared" si="13"/>
        <v>66</v>
      </c>
      <c r="X30" s="76">
        <f t="shared" si="31"/>
        <v>138</v>
      </c>
      <c r="Y30" s="76">
        <f t="shared" si="31"/>
        <v>218</v>
      </c>
      <c r="Z30" s="76">
        <f t="shared" si="31"/>
        <v>302</v>
      </c>
      <c r="AA30" s="76">
        <f t="shared" si="31"/>
        <v>397</v>
      </c>
      <c r="AB30" s="76">
        <f t="shared" si="31"/>
        <v>505</v>
      </c>
      <c r="AC30" s="76">
        <f t="shared" si="31"/>
        <v>623</v>
      </c>
      <c r="AD30" s="76">
        <f t="shared" si="31"/>
        <v>751</v>
      </c>
      <c r="AE30" s="76">
        <f t="shared" si="31"/>
        <v>891</v>
      </c>
      <c r="AF30" s="76">
        <f t="shared" si="31"/>
        <v>1040</v>
      </c>
      <c r="AG30" s="76">
        <f t="shared" si="31"/>
        <v>1201</v>
      </c>
      <c r="AH30" s="76">
        <f t="shared" si="31"/>
        <v>1370</v>
      </c>
      <c r="AI30" s="76">
        <f t="shared" si="31"/>
        <v>1550</v>
      </c>
      <c r="AJ30" s="76">
        <f t="shared" si="31"/>
        <v>1739</v>
      </c>
      <c r="AK30" s="76">
        <f t="shared" si="31"/>
        <v>1939</v>
      </c>
      <c r="AL30" s="76">
        <f t="shared" si="31"/>
        <v>2147</v>
      </c>
      <c r="AM30" s="76">
        <f t="shared" si="31"/>
        <v>2365</v>
      </c>
      <c r="AN30" s="76">
        <f t="shared" si="31"/>
        <v>2591</v>
      </c>
      <c r="AO30" s="76">
        <f t="shared" si="31"/>
        <v>2827</v>
      </c>
      <c r="AP30" s="76">
        <f t="shared" si="31"/>
        <v>3073</v>
      </c>
      <c r="AQ30" s="76">
        <f t="shared" si="31"/>
        <v>3326</v>
      </c>
      <c r="AR30" s="76">
        <f t="shared" si="31"/>
        <v>3589</v>
      </c>
      <c r="AS30" s="76">
        <f t="shared" si="31"/>
        <v>3860</v>
      </c>
      <c r="AT30" s="76">
        <f t="shared" si="31"/>
        <v>4141</v>
      </c>
      <c r="AU30" s="76">
        <f t="shared" si="31"/>
        <v>4429</v>
      </c>
      <c r="AV30" s="76">
        <f t="shared" si="31"/>
        <v>4726</v>
      </c>
      <c r="AW30" s="76">
        <f t="shared" si="31"/>
        <v>5032</v>
      </c>
      <c r="AX30" s="76">
        <f t="shared" si="31"/>
        <v>5346</v>
      </c>
      <c r="AY30" s="76">
        <f t="shared" si="31"/>
        <v>5669</v>
      </c>
      <c r="AZ30" s="76">
        <f t="shared" si="31"/>
        <v>5999</v>
      </c>
      <c r="BA30" s="77">
        <f t="shared" si="14"/>
        <v>0</v>
      </c>
      <c r="BB30" s="77">
        <f t="shared" si="32"/>
        <v>0</v>
      </c>
      <c r="BC30" s="77">
        <f t="shared" si="32"/>
        <v>0</v>
      </c>
      <c r="BD30" s="77">
        <f t="shared" si="32"/>
        <v>0</v>
      </c>
      <c r="BE30" s="77">
        <f t="shared" si="32"/>
        <v>0</v>
      </c>
      <c r="BF30" s="77">
        <f t="shared" si="32"/>
        <v>0</v>
      </c>
      <c r="BG30" s="77">
        <f t="shared" si="32"/>
        <v>0</v>
      </c>
      <c r="BH30" s="77">
        <f t="shared" si="32"/>
        <v>0</v>
      </c>
      <c r="BI30" s="77">
        <f t="shared" si="32"/>
        <v>0</v>
      </c>
      <c r="BJ30" s="77">
        <f t="shared" si="32"/>
        <v>0</v>
      </c>
      <c r="BK30" s="77">
        <f t="shared" si="32"/>
        <v>0</v>
      </c>
      <c r="BL30" s="77">
        <f t="shared" si="32"/>
        <v>0</v>
      </c>
      <c r="BM30" s="77">
        <f t="shared" si="32"/>
        <v>0</v>
      </c>
      <c r="BN30" s="77">
        <f t="shared" si="32"/>
        <v>0</v>
      </c>
      <c r="BO30" s="77">
        <f t="shared" si="32"/>
        <v>0</v>
      </c>
      <c r="BP30" s="77">
        <f t="shared" si="32"/>
        <v>0</v>
      </c>
      <c r="BQ30" s="77">
        <f t="shared" si="32"/>
        <v>0</v>
      </c>
      <c r="BR30" s="77">
        <f t="shared" si="32"/>
        <v>0</v>
      </c>
      <c r="BS30" s="77">
        <f t="shared" si="32"/>
        <v>0</v>
      </c>
      <c r="BT30" s="77">
        <f t="shared" si="32"/>
        <v>0</v>
      </c>
      <c r="BU30" s="77">
        <f t="shared" si="32"/>
        <v>0</v>
      </c>
      <c r="BV30" s="77">
        <f t="shared" si="32"/>
        <v>0</v>
      </c>
      <c r="BW30" s="77">
        <f t="shared" si="32"/>
        <v>0</v>
      </c>
      <c r="BX30" s="77">
        <f t="shared" si="32"/>
        <v>0</v>
      </c>
      <c r="BY30" s="77">
        <f t="shared" si="32"/>
        <v>0</v>
      </c>
      <c r="BZ30" s="77">
        <f t="shared" si="32"/>
        <v>0</v>
      </c>
      <c r="CA30" s="77">
        <f t="shared" si="32"/>
        <v>0</v>
      </c>
      <c r="CB30" s="77">
        <f t="shared" si="32"/>
        <v>0</v>
      </c>
      <c r="CC30" s="77">
        <f t="shared" si="32"/>
        <v>0</v>
      </c>
      <c r="CD30" s="77">
        <f t="shared" si="32"/>
        <v>0</v>
      </c>
      <c r="CE30" s="78">
        <f t="shared" si="15"/>
        <v>0</v>
      </c>
      <c r="CF30" s="78">
        <f t="shared" si="33"/>
        <v>0</v>
      </c>
      <c r="CG30" s="78">
        <f t="shared" si="33"/>
        <v>0</v>
      </c>
      <c r="CH30" s="78">
        <f t="shared" si="33"/>
        <v>0</v>
      </c>
      <c r="CI30" s="78">
        <f t="shared" si="33"/>
        <v>0</v>
      </c>
      <c r="CJ30" s="78">
        <f t="shared" si="33"/>
        <v>0</v>
      </c>
      <c r="CK30" s="78">
        <f t="shared" si="33"/>
        <v>0</v>
      </c>
      <c r="CL30" s="78">
        <f t="shared" si="33"/>
        <v>0</v>
      </c>
      <c r="CM30" s="78">
        <f t="shared" si="33"/>
        <v>0</v>
      </c>
      <c r="CN30" s="78">
        <f t="shared" si="33"/>
        <v>0</v>
      </c>
      <c r="CO30" s="78">
        <f t="shared" si="33"/>
        <v>0</v>
      </c>
      <c r="CP30" s="78">
        <f t="shared" si="33"/>
        <v>0</v>
      </c>
      <c r="CQ30" s="78">
        <f t="shared" si="33"/>
        <v>0</v>
      </c>
      <c r="CR30" s="78">
        <f t="shared" si="33"/>
        <v>0</v>
      </c>
      <c r="CS30" s="78">
        <f t="shared" si="33"/>
        <v>0</v>
      </c>
      <c r="CT30" s="78">
        <f t="shared" si="33"/>
        <v>0</v>
      </c>
      <c r="CU30" s="78">
        <f t="shared" si="33"/>
        <v>0</v>
      </c>
      <c r="CV30" s="78">
        <f t="shared" si="33"/>
        <v>0</v>
      </c>
      <c r="CW30" s="78">
        <f t="shared" si="33"/>
        <v>0</v>
      </c>
      <c r="CX30" s="78">
        <f t="shared" si="33"/>
        <v>0</v>
      </c>
      <c r="CY30" s="78">
        <f t="shared" si="33"/>
        <v>0</v>
      </c>
      <c r="CZ30" s="78">
        <f t="shared" si="33"/>
        <v>0</v>
      </c>
      <c r="DA30" s="78">
        <f t="shared" si="33"/>
        <v>0</v>
      </c>
      <c r="DB30" s="78">
        <f t="shared" si="33"/>
        <v>0</v>
      </c>
      <c r="DC30" s="78">
        <f t="shared" si="33"/>
        <v>0</v>
      </c>
      <c r="DD30" s="78">
        <f t="shared" si="33"/>
        <v>0</v>
      </c>
      <c r="DE30" s="78">
        <f t="shared" si="33"/>
        <v>0</v>
      </c>
      <c r="DF30" s="78">
        <f t="shared" si="33"/>
        <v>0</v>
      </c>
      <c r="DG30" s="78">
        <f t="shared" si="33"/>
        <v>0</v>
      </c>
      <c r="DH30" s="78">
        <f t="shared" si="33"/>
        <v>0</v>
      </c>
      <c r="DI30" s="79">
        <f t="shared" si="16"/>
        <v>0</v>
      </c>
      <c r="DJ30" s="79">
        <f t="shared" si="34"/>
        <v>0</v>
      </c>
      <c r="DK30" s="79">
        <f t="shared" si="34"/>
        <v>0</v>
      </c>
      <c r="DL30" s="79">
        <f t="shared" si="34"/>
        <v>0</v>
      </c>
      <c r="DM30" s="79">
        <f t="shared" si="34"/>
        <v>0</v>
      </c>
      <c r="DN30" s="79">
        <f t="shared" si="34"/>
        <v>0</v>
      </c>
      <c r="DO30" s="79">
        <f t="shared" si="34"/>
        <v>0</v>
      </c>
      <c r="DP30" s="79">
        <f t="shared" si="34"/>
        <v>0</v>
      </c>
      <c r="DQ30" s="79">
        <f t="shared" si="34"/>
        <v>0</v>
      </c>
      <c r="DR30" s="79">
        <f t="shared" si="34"/>
        <v>0</v>
      </c>
      <c r="DS30" s="79">
        <f t="shared" si="34"/>
        <v>0</v>
      </c>
      <c r="DT30" s="79">
        <f t="shared" si="34"/>
        <v>0</v>
      </c>
      <c r="DU30" s="79">
        <f t="shared" si="34"/>
        <v>0</v>
      </c>
      <c r="DV30" s="79">
        <f t="shared" si="34"/>
        <v>0</v>
      </c>
      <c r="DW30" s="79">
        <f t="shared" si="34"/>
        <v>0</v>
      </c>
      <c r="DX30" s="79">
        <f t="shared" si="34"/>
        <v>0</v>
      </c>
      <c r="DY30" s="79">
        <f t="shared" si="34"/>
        <v>0</v>
      </c>
      <c r="DZ30" s="79">
        <f t="shared" si="34"/>
        <v>0</v>
      </c>
      <c r="EA30" s="79">
        <f t="shared" si="34"/>
        <v>0</v>
      </c>
      <c r="EB30" s="79">
        <f t="shared" si="34"/>
        <v>0</v>
      </c>
      <c r="EC30" s="79">
        <f t="shared" si="34"/>
        <v>0</v>
      </c>
      <c r="ED30" s="79">
        <f t="shared" si="34"/>
        <v>0</v>
      </c>
      <c r="EE30" s="79">
        <f t="shared" si="34"/>
        <v>0</v>
      </c>
      <c r="EF30" s="79">
        <f t="shared" si="34"/>
        <v>0</v>
      </c>
      <c r="EG30" s="79">
        <f t="shared" si="34"/>
        <v>0</v>
      </c>
      <c r="EH30" s="79">
        <f t="shared" si="34"/>
        <v>0</v>
      </c>
      <c r="EI30" s="79">
        <f t="shared" si="34"/>
        <v>0</v>
      </c>
      <c r="EJ30" s="79">
        <f t="shared" si="34"/>
        <v>0</v>
      </c>
      <c r="EK30" s="79">
        <f t="shared" si="34"/>
        <v>0</v>
      </c>
      <c r="EL30" s="79">
        <f t="shared" si="34"/>
        <v>0</v>
      </c>
      <c r="EM30" s="80">
        <f t="shared" si="17"/>
        <v>13</v>
      </c>
      <c r="EN30" s="80">
        <f t="shared" si="35"/>
        <v>28</v>
      </c>
      <c r="EO30" s="80">
        <f t="shared" si="35"/>
        <v>44</v>
      </c>
      <c r="EP30" s="80">
        <f t="shared" si="35"/>
        <v>60</v>
      </c>
      <c r="EQ30" s="80">
        <f t="shared" si="35"/>
        <v>79</v>
      </c>
      <c r="ER30" s="80">
        <f t="shared" si="35"/>
        <v>101</v>
      </c>
      <c r="ES30" s="80">
        <f t="shared" si="35"/>
        <v>125</v>
      </c>
      <c r="ET30" s="80">
        <f t="shared" si="35"/>
        <v>150</v>
      </c>
      <c r="EU30" s="80">
        <f t="shared" si="35"/>
        <v>178</v>
      </c>
      <c r="EV30" s="80">
        <f t="shared" si="35"/>
        <v>208</v>
      </c>
      <c r="EW30" s="80">
        <f t="shared" si="35"/>
        <v>240</v>
      </c>
      <c r="EX30" s="80">
        <f t="shared" si="35"/>
        <v>274</v>
      </c>
      <c r="EY30" s="80">
        <f t="shared" si="35"/>
        <v>310</v>
      </c>
      <c r="EZ30" s="80">
        <f t="shared" si="35"/>
        <v>348</v>
      </c>
      <c r="FA30" s="80">
        <f t="shared" si="35"/>
        <v>388</v>
      </c>
      <c r="FB30" s="80">
        <f t="shared" si="35"/>
        <v>429</v>
      </c>
      <c r="FC30" s="80">
        <f t="shared" si="35"/>
        <v>473</v>
      </c>
      <c r="FD30" s="80">
        <f t="shared" si="35"/>
        <v>518</v>
      </c>
      <c r="FE30" s="80">
        <f t="shared" si="35"/>
        <v>565</v>
      </c>
      <c r="FF30" s="80">
        <f t="shared" si="35"/>
        <v>615</v>
      </c>
      <c r="FG30" s="80">
        <f t="shared" si="35"/>
        <v>665</v>
      </c>
      <c r="FH30" s="80">
        <f t="shared" si="35"/>
        <v>718</v>
      </c>
      <c r="FI30" s="80">
        <f t="shared" si="35"/>
        <v>772</v>
      </c>
      <c r="FJ30" s="80">
        <f t="shared" si="35"/>
        <v>828</v>
      </c>
      <c r="FK30" s="80">
        <f t="shared" si="35"/>
        <v>886</v>
      </c>
      <c r="FL30" s="80">
        <f t="shared" si="35"/>
        <v>945</v>
      </c>
      <c r="FM30" s="80">
        <f t="shared" si="35"/>
        <v>1006</v>
      </c>
      <c r="FN30" s="80">
        <f t="shared" si="35"/>
        <v>1069</v>
      </c>
      <c r="FO30" s="80">
        <f t="shared" si="35"/>
        <v>1134</v>
      </c>
      <c r="FP30" s="80">
        <f t="shared" si="35"/>
        <v>1200</v>
      </c>
      <c r="FS30" s="83">
        <v>10</v>
      </c>
      <c r="FT30" s="83" t="s">
        <v>490</v>
      </c>
      <c r="FU30" s="83" t="str">
        <f t="shared" si="18"/>
        <v>护手</v>
      </c>
      <c r="FV30" s="82" t="str">
        <f t="shared" si="11"/>
        <v>10橙色护手</v>
      </c>
      <c r="FW30" s="83">
        <f>IFERROR((ROUND((VLOOKUP($A30,装备总属性!$A:$G,GI$11,FALSE)*VLOOKUP($C30,$P$13:$W$20,GI$11,FALSE)*VLOOKUP($B30,$P$3:$R$7,3,FALSE)*$M$2),0)),0)</f>
        <v>0</v>
      </c>
      <c r="FX30" s="83">
        <f>IFERROR((ROUND((VLOOKUP($A30,装备总属性!$A:$G,GJ$11,FALSE)*VLOOKUP($C30,$P$13:$W$20,GJ$11,FALSE)*VLOOKUP($B30,$P$3:$R$7,3,FALSE)*$M$2),0)),0)</f>
        <v>0</v>
      </c>
      <c r="FY30" s="83">
        <f>IFERROR((ROUND((VLOOKUP($A30,装备总属性!$A:$G,GK$11,FALSE)*VLOOKUP($C30,$P$13:$W$20,GK$11,FALSE)*VLOOKUP($B30,$P$3:$R$7,3,FALSE)*$M$2),0)),0)</f>
        <v>0</v>
      </c>
      <c r="FZ30" s="83">
        <f>IFERROR((ROUND((VLOOKUP($A30,装备总属性!$A:$G,GL$11,FALSE)*VLOOKUP($C30,$P$13:$W$20,GL$11,FALSE)*VLOOKUP($B30,$P$3:$R$7,3,FALSE)*$M$2),0)),0)</f>
        <v>0</v>
      </c>
      <c r="GA30" s="83">
        <f>IFERROR((ROUND((VLOOKUP($A30,装备总属性!$A:$G,GM$11,FALSE)*VLOOKUP($C30,$P$13:$W$20,GM$11,FALSE)*VLOOKUP($B30,$P$3:$R$7,3,FALSE)*$M$2),0)),0)</f>
        <v>0</v>
      </c>
      <c r="GB30" s="83">
        <f>IFERROR((ROUND((VLOOKUP($A30,装备总属性!$A:$G,GN$11,FALSE)*VLOOKUP($C30,$P$13:$W$20,GN$11,FALSE)*VLOOKUP($B30,$P$3:$R$7,3,FALSE)*$M$2),0)),0)</f>
        <v>0</v>
      </c>
    </row>
    <row r="31" spans="1:184">
      <c r="A31">
        <v>30</v>
      </c>
      <c r="B31">
        <f t="shared" si="0"/>
        <v>28125</v>
      </c>
      <c r="C31">
        <f t="shared" si="1"/>
        <v>1875</v>
      </c>
      <c r="D31" s="1">
        <v>3750</v>
      </c>
      <c r="I31">
        <v>30</v>
      </c>
      <c r="J31">
        <f t="shared" si="2"/>
        <v>22500</v>
      </c>
      <c r="K31">
        <f t="shared" si="2"/>
        <v>1500</v>
      </c>
      <c r="L31">
        <f t="shared" si="2"/>
        <v>3000</v>
      </c>
      <c r="T31">
        <f t="shared" si="19"/>
        <v>40</v>
      </c>
      <c r="U31" s="73" t="s">
        <v>254</v>
      </c>
      <c r="V31" s="73" t="str">
        <f t="shared" si="12"/>
        <v>40护手</v>
      </c>
      <c r="W31" s="76">
        <f t="shared" si="13"/>
        <v>99</v>
      </c>
      <c r="X31" s="76">
        <f t="shared" si="31"/>
        <v>207</v>
      </c>
      <c r="Y31" s="76">
        <f t="shared" si="31"/>
        <v>327</v>
      </c>
      <c r="Z31" s="76">
        <f t="shared" si="31"/>
        <v>453</v>
      </c>
      <c r="AA31" s="76">
        <f t="shared" si="31"/>
        <v>596</v>
      </c>
      <c r="AB31" s="76">
        <f t="shared" si="31"/>
        <v>757</v>
      </c>
      <c r="AC31" s="76">
        <f t="shared" si="31"/>
        <v>934</v>
      </c>
      <c r="AD31" s="76">
        <f t="shared" si="31"/>
        <v>1127</v>
      </c>
      <c r="AE31" s="76">
        <f t="shared" si="31"/>
        <v>1337</v>
      </c>
      <c r="AF31" s="76">
        <f t="shared" si="31"/>
        <v>1561</v>
      </c>
      <c r="AG31" s="76">
        <f t="shared" si="31"/>
        <v>1801</v>
      </c>
      <c r="AH31" s="76">
        <f t="shared" si="31"/>
        <v>2056</v>
      </c>
      <c r="AI31" s="76">
        <f t="shared" si="31"/>
        <v>2326</v>
      </c>
      <c r="AJ31" s="76">
        <f t="shared" si="31"/>
        <v>2609</v>
      </c>
      <c r="AK31" s="76">
        <f t="shared" si="31"/>
        <v>2908</v>
      </c>
      <c r="AL31" s="76">
        <f t="shared" si="31"/>
        <v>3220</v>
      </c>
      <c r="AM31" s="76">
        <f t="shared" si="31"/>
        <v>3547</v>
      </c>
      <c r="AN31" s="76">
        <f t="shared" si="31"/>
        <v>3887</v>
      </c>
      <c r="AO31" s="76">
        <f t="shared" si="31"/>
        <v>4241</v>
      </c>
      <c r="AP31" s="76">
        <f t="shared" si="31"/>
        <v>4609</v>
      </c>
      <c r="AQ31" s="76">
        <f t="shared" si="31"/>
        <v>4990</v>
      </c>
      <c r="AR31" s="76">
        <f t="shared" si="31"/>
        <v>5384</v>
      </c>
      <c r="AS31" s="76">
        <f t="shared" si="31"/>
        <v>5791</v>
      </c>
      <c r="AT31" s="76">
        <f t="shared" si="31"/>
        <v>6211</v>
      </c>
      <c r="AU31" s="76">
        <f t="shared" si="31"/>
        <v>6644</v>
      </c>
      <c r="AV31" s="76">
        <f t="shared" si="31"/>
        <v>7089</v>
      </c>
      <c r="AW31" s="76">
        <f t="shared" si="31"/>
        <v>7548</v>
      </c>
      <c r="AX31" s="76">
        <f t="shared" si="31"/>
        <v>8019</v>
      </c>
      <c r="AY31" s="76">
        <f t="shared" si="31"/>
        <v>8503</v>
      </c>
      <c r="AZ31" s="76">
        <f t="shared" si="31"/>
        <v>8999</v>
      </c>
      <c r="BA31" s="77">
        <f t="shared" si="14"/>
        <v>4</v>
      </c>
      <c r="BB31" s="77">
        <f t="shared" si="32"/>
        <v>9</v>
      </c>
      <c r="BC31" s="77">
        <f t="shared" si="32"/>
        <v>15</v>
      </c>
      <c r="BD31" s="77">
        <f t="shared" si="32"/>
        <v>20</v>
      </c>
      <c r="BE31" s="77">
        <f t="shared" si="32"/>
        <v>26</v>
      </c>
      <c r="BF31" s="77">
        <f t="shared" si="32"/>
        <v>34</v>
      </c>
      <c r="BG31" s="77">
        <f t="shared" si="32"/>
        <v>42</v>
      </c>
      <c r="BH31" s="77">
        <f t="shared" si="32"/>
        <v>50</v>
      </c>
      <c r="BI31" s="77">
        <f t="shared" si="32"/>
        <v>59</v>
      </c>
      <c r="BJ31" s="77">
        <f t="shared" si="32"/>
        <v>69</v>
      </c>
      <c r="BK31" s="77">
        <f t="shared" si="32"/>
        <v>80</v>
      </c>
      <c r="BL31" s="77">
        <f t="shared" si="32"/>
        <v>91</v>
      </c>
      <c r="BM31" s="77">
        <f t="shared" si="32"/>
        <v>103</v>
      </c>
      <c r="BN31" s="77">
        <f t="shared" si="32"/>
        <v>116</v>
      </c>
      <c r="BO31" s="77">
        <f t="shared" si="32"/>
        <v>129</v>
      </c>
      <c r="BP31" s="77">
        <f t="shared" si="32"/>
        <v>143</v>
      </c>
      <c r="BQ31" s="77">
        <f t="shared" si="32"/>
        <v>158</v>
      </c>
      <c r="BR31" s="77">
        <f t="shared" si="32"/>
        <v>173</v>
      </c>
      <c r="BS31" s="77">
        <f t="shared" si="32"/>
        <v>188</v>
      </c>
      <c r="BT31" s="77">
        <f t="shared" si="32"/>
        <v>205</v>
      </c>
      <c r="BU31" s="77">
        <f t="shared" si="32"/>
        <v>222</v>
      </c>
      <c r="BV31" s="77">
        <f t="shared" si="32"/>
        <v>239</v>
      </c>
      <c r="BW31" s="77">
        <f t="shared" si="32"/>
        <v>257</v>
      </c>
      <c r="BX31" s="77">
        <f t="shared" si="32"/>
        <v>276</v>
      </c>
      <c r="BY31" s="77">
        <f t="shared" si="32"/>
        <v>295</v>
      </c>
      <c r="BZ31" s="77">
        <f t="shared" si="32"/>
        <v>315</v>
      </c>
      <c r="CA31" s="77">
        <f t="shared" si="32"/>
        <v>335</v>
      </c>
      <c r="CB31" s="77">
        <f t="shared" si="32"/>
        <v>356</v>
      </c>
      <c r="CC31" s="77">
        <f t="shared" si="32"/>
        <v>378</v>
      </c>
      <c r="CD31" s="77">
        <f t="shared" si="32"/>
        <v>400</v>
      </c>
      <c r="CE31" s="78">
        <f t="shared" si="15"/>
        <v>0</v>
      </c>
      <c r="CF31" s="78">
        <f t="shared" si="33"/>
        <v>0</v>
      </c>
      <c r="CG31" s="78">
        <f t="shared" si="33"/>
        <v>0</v>
      </c>
      <c r="CH31" s="78">
        <f t="shared" si="33"/>
        <v>0</v>
      </c>
      <c r="CI31" s="78">
        <f t="shared" si="33"/>
        <v>0</v>
      </c>
      <c r="CJ31" s="78">
        <f t="shared" si="33"/>
        <v>0</v>
      </c>
      <c r="CK31" s="78">
        <f t="shared" si="33"/>
        <v>0</v>
      </c>
      <c r="CL31" s="78">
        <f t="shared" si="33"/>
        <v>0</v>
      </c>
      <c r="CM31" s="78">
        <f t="shared" si="33"/>
        <v>0</v>
      </c>
      <c r="CN31" s="78">
        <f t="shared" si="33"/>
        <v>0</v>
      </c>
      <c r="CO31" s="78">
        <f t="shared" si="33"/>
        <v>0</v>
      </c>
      <c r="CP31" s="78">
        <f t="shared" si="33"/>
        <v>0</v>
      </c>
      <c r="CQ31" s="78">
        <f t="shared" si="33"/>
        <v>0</v>
      </c>
      <c r="CR31" s="78">
        <f t="shared" si="33"/>
        <v>0</v>
      </c>
      <c r="CS31" s="78">
        <f t="shared" si="33"/>
        <v>0</v>
      </c>
      <c r="CT31" s="78">
        <f t="shared" si="33"/>
        <v>0</v>
      </c>
      <c r="CU31" s="78">
        <f t="shared" si="33"/>
        <v>0</v>
      </c>
      <c r="CV31" s="78">
        <f t="shared" si="33"/>
        <v>0</v>
      </c>
      <c r="CW31" s="78">
        <f t="shared" si="33"/>
        <v>0</v>
      </c>
      <c r="CX31" s="78">
        <f t="shared" si="33"/>
        <v>0</v>
      </c>
      <c r="CY31" s="78">
        <f t="shared" si="33"/>
        <v>0</v>
      </c>
      <c r="CZ31" s="78">
        <f t="shared" si="33"/>
        <v>0</v>
      </c>
      <c r="DA31" s="78">
        <f t="shared" si="33"/>
        <v>0</v>
      </c>
      <c r="DB31" s="78">
        <f t="shared" si="33"/>
        <v>0</v>
      </c>
      <c r="DC31" s="78">
        <f t="shared" si="33"/>
        <v>0</v>
      </c>
      <c r="DD31" s="78">
        <f t="shared" si="33"/>
        <v>0</v>
      </c>
      <c r="DE31" s="78">
        <f t="shared" si="33"/>
        <v>0</v>
      </c>
      <c r="DF31" s="78">
        <f t="shared" si="33"/>
        <v>0</v>
      </c>
      <c r="DG31" s="78">
        <f t="shared" si="33"/>
        <v>0</v>
      </c>
      <c r="DH31" s="78">
        <f t="shared" si="33"/>
        <v>0</v>
      </c>
      <c r="DI31" s="79">
        <f t="shared" si="16"/>
        <v>0</v>
      </c>
      <c r="DJ31" s="79">
        <f t="shared" si="34"/>
        <v>0</v>
      </c>
      <c r="DK31" s="79">
        <f t="shared" si="34"/>
        <v>0</v>
      </c>
      <c r="DL31" s="79">
        <f t="shared" si="34"/>
        <v>0</v>
      </c>
      <c r="DM31" s="79">
        <f t="shared" si="34"/>
        <v>0</v>
      </c>
      <c r="DN31" s="79">
        <f t="shared" si="34"/>
        <v>0</v>
      </c>
      <c r="DO31" s="79">
        <f t="shared" si="34"/>
        <v>0</v>
      </c>
      <c r="DP31" s="79">
        <f t="shared" si="34"/>
        <v>0</v>
      </c>
      <c r="DQ31" s="79">
        <f t="shared" si="34"/>
        <v>0</v>
      </c>
      <c r="DR31" s="79">
        <f t="shared" si="34"/>
        <v>0</v>
      </c>
      <c r="DS31" s="79">
        <f t="shared" si="34"/>
        <v>0</v>
      </c>
      <c r="DT31" s="79">
        <f t="shared" si="34"/>
        <v>0</v>
      </c>
      <c r="DU31" s="79">
        <f t="shared" si="34"/>
        <v>0</v>
      </c>
      <c r="DV31" s="79">
        <f t="shared" si="34"/>
        <v>0</v>
      </c>
      <c r="DW31" s="79">
        <f t="shared" si="34"/>
        <v>0</v>
      </c>
      <c r="DX31" s="79">
        <f t="shared" si="34"/>
        <v>0</v>
      </c>
      <c r="DY31" s="79">
        <f t="shared" si="34"/>
        <v>0</v>
      </c>
      <c r="DZ31" s="79">
        <f t="shared" si="34"/>
        <v>0</v>
      </c>
      <c r="EA31" s="79">
        <f t="shared" si="34"/>
        <v>0</v>
      </c>
      <c r="EB31" s="79">
        <f t="shared" si="34"/>
        <v>0</v>
      </c>
      <c r="EC31" s="79">
        <f t="shared" si="34"/>
        <v>0</v>
      </c>
      <c r="ED31" s="79">
        <f t="shared" si="34"/>
        <v>0</v>
      </c>
      <c r="EE31" s="79">
        <f t="shared" si="34"/>
        <v>0</v>
      </c>
      <c r="EF31" s="79">
        <f t="shared" si="34"/>
        <v>0</v>
      </c>
      <c r="EG31" s="79">
        <f t="shared" si="34"/>
        <v>0</v>
      </c>
      <c r="EH31" s="79">
        <f t="shared" si="34"/>
        <v>0</v>
      </c>
      <c r="EI31" s="79">
        <f t="shared" si="34"/>
        <v>0</v>
      </c>
      <c r="EJ31" s="79">
        <f t="shared" si="34"/>
        <v>0</v>
      </c>
      <c r="EK31" s="79">
        <f t="shared" si="34"/>
        <v>0</v>
      </c>
      <c r="EL31" s="79">
        <f t="shared" si="34"/>
        <v>0</v>
      </c>
      <c r="EM31" s="80">
        <f t="shared" si="17"/>
        <v>0</v>
      </c>
      <c r="EN31" s="80">
        <f t="shared" si="35"/>
        <v>0</v>
      </c>
      <c r="EO31" s="80">
        <f t="shared" si="35"/>
        <v>0</v>
      </c>
      <c r="EP31" s="80">
        <f t="shared" si="35"/>
        <v>0</v>
      </c>
      <c r="EQ31" s="80">
        <f t="shared" si="35"/>
        <v>0</v>
      </c>
      <c r="ER31" s="80">
        <f t="shared" si="35"/>
        <v>0</v>
      </c>
      <c r="ES31" s="80">
        <f t="shared" si="35"/>
        <v>0</v>
      </c>
      <c r="ET31" s="80">
        <f t="shared" si="35"/>
        <v>0</v>
      </c>
      <c r="EU31" s="80">
        <f t="shared" si="35"/>
        <v>0</v>
      </c>
      <c r="EV31" s="80">
        <f t="shared" si="35"/>
        <v>0</v>
      </c>
      <c r="EW31" s="80">
        <f t="shared" si="35"/>
        <v>0</v>
      </c>
      <c r="EX31" s="80">
        <f t="shared" si="35"/>
        <v>0</v>
      </c>
      <c r="EY31" s="80">
        <f t="shared" si="35"/>
        <v>0</v>
      </c>
      <c r="EZ31" s="80">
        <f t="shared" si="35"/>
        <v>0</v>
      </c>
      <c r="FA31" s="80">
        <f t="shared" si="35"/>
        <v>0</v>
      </c>
      <c r="FB31" s="80">
        <f t="shared" si="35"/>
        <v>0</v>
      </c>
      <c r="FC31" s="80">
        <f t="shared" si="35"/>
        <v>0</v>
      </c>
      <c r="FD31" s="80">
        <f t="shared" si="35"/>
        <v>0</v>
      </c>
      <c r="FE31" s="80">
        <f t="shared" si="35"/>
        <v>0</v>
      </c>
      <c r="FF31" s="80">
        <f t="shared" si="35"/>
        <v>0</v>
      </c>
      <c r="FG31" s="80">
        <f t="shared" si="35"/>
        <v>0</v>
      </c>
      <c r="FH31" s="80">
        <f t="shared" si="35"/>
        <v>0</v>
      </c>
      <c r="FI31" s="80">
        <f t="shared" si="35"/>
        <v>0</v>
      </c>
      <c r="FJ31" s="80">
        <f t="shared" si="35"/>
        <v>0</v>
      </c>
      <c r="FK31" s="80">
        <f t="shared" si="35"/>
        <v>0</v>
      </c>
      <c r="FL31" s="80">
        <f t="shared" si="35"/>
        <v>0</v>
      </c>
      <c r="FM31" s="80">
        <f t="shared" si="35"/>
        <v>0</v>
      </c>
      <c r="FN31" s="80">
        <f t="shared" si="35"/>
        <v>0</v>
      </c>
      <c r="FO31" s="80">
        <f t="shared" si="35"/>
        <v>0</v>
      </c>
      <c r="FP31" s="80">
        <f t="shared" si="35"/>
        <v>0</v>
      </c>
      <c r="FS31" s="83">
        <v>10</v>
      </c>
      <c r="FT31" s="83" t="s">
        <v>490</v>
      </c>
      <c r="FU31" s="83" t="str">
        <f t="shared" si="18"/>
        <v>鞋子</v>
      </c>
      <c r="FV31" s="82" t="str">
        <f t="shared" si="11"/>
        <v>10橙色鞋子</v>
      </c>
      <c r="FW31" s="83">
        <f>IFERROR((ROUND((VLOOKUP($A31,装备总属性!$A:$G,GI$11,FALSE)*VLOOKUP($C31,$P$13:$W$20,GI$11,FALSE)*VLOOKUP($B31,$P$3:$R$7,3,FALSE)*$M$2),0)),0)</f>
        <v>0</v>
      </c>
      <c r="FX31" s="83">
        <f>IFERROR((ROUND((VLOOKUP($A31,装备总属性!$A:$G,GJ$11,FALSE)*VLOOKUP($C31,$P$13:$W$20,GJ$11,FALSE)*VLOOKUP($B31,$P$3:$R$7,3,FALSE)*$M$2),0)),0)</f>
        <v>0</v>
      </c>
      <c r="FY31" s="83">
        <f>IFERROR((ROUND((VLOOKUP($A31,装备总属性!$A:$G,GK$11,FALSE)*VLOOKUP($C31,$P$13:$W$20,GK$11,FALSE)*VLOOKUP($B31,$P$3:$R$7,3,FALSE)*$M$2),0)),0)</f>
        <v>0</v>
      </c>
      <c r="FZ31" s="83">
        <f>IFERROR((ROUND((VLOOKUP($A31,装备总属性!$A:$G,GL$11,FALSE)*VLOOKUP($C31,$P$13:$W$20,GL$11,FALSE)*VLOOKUP($B31,$P$3:$R$7,3,FALSE)*$M$2),0)),0)</f>
        <v>0</v>
      </c>
      <c r="GA31" s="83">
        <f>IFERROR((ROUND((VLOOKUP($A31,装备总属性!$A:$G,GM$11,FALSE)*VLOOKUP($C31,$P$13:$W$20,GM$11,FALSE)*VLOOKUP($B31,$P$3:$R$7,3,FALSE)*$M$2),0)),0)</f>
        <v>0</v>
      </c>
      <c r="GB31" s="83">
        <f>IFERROR((ROUND((VLOOKUP($A31,装备总属性!$A:$G,GN$11,FALSE)*VLOOKUP($C31,$P$13:$W$20,GN$11,FALSE)*VLOOKUP($B31,$P$3:$R$7,3,FALSE)*$M$2),0)),0)</f>
        <v>0</v>
      </c>
    </row>
    <row r="32" spans="1:184">
      <c r="A32">
        <v>31</v>
      </c>
      <c r="B32">
        <f t="shared" si="0"/>
        <v>29070</v>
      </c>
      <c r="C32">
        <f t="shared" si="1"/>
        <v>1938</v>
      </c>
      <c r="D32" s="1">
        <v>3875</v>
      </c>
      <c r="I32">
        <v>31</v>
      </c>
      <c r="J32">
        <f t="shared" si="2"/>
        <v>23256</v>
      </c>
      <c r="K32">
        <f t="shared" si="2"/>
        <v>1550</v>
      </c>
      <c r="L32">
        <f t="shared" si="2"/>
        <v>3100</v>
      </c>
      <c r="T32">
        <f t="shared" si="19"/>
        <v>40</v>
      </c>
      <c r="U32" s="73" t="s">
        <v>255</v>
      </c>
      <c r="V32" s="73" t="str">
        <f t="shared" si="12"/>
        <v>40鞋子</v>
      </c>
      <c r="W32" s="76">
        <f t="shared" si="13"/>
        <v>99</v>
      </c>
      <c r="X32" s="76">
        <f t="shared" si="31"/>
        <v>207</v>
      </c>
      <c r="Y32" s="76">
        <f t="shared" si="31"/>
        <v>327</v>
      </c>
      <c r="Z32" s="76">
        <f t="shared" si="31"/>
        <v>453</v>
      </c>
      <c r="AA32" s="76">
        <f t="shared" si="31"/>
        <v>596</v>
      </c>
      <c r="AB32" s="76">
        <f t="shared" si="31"/>
        <v>757</v>
      </c>
      <c r="AC32" s="76">
        <f t="shared" si="31"/>
        <v>934</v>
      </c>
      <c r="AD32" s="76">
        <f t="shared" si="31"/>
        <v>1127</v>
      </c>
      <c r="AE32" s="76">
        <f t="shared" si="31"/>
        <v>1337</v>
      </c>
      <c r="AF32" s="76">
        <f t="shared" si="31"/>
        <v>1561</v>
      </c>
      <c r="AG32" s="76">
        <f t="shared" si="31"/>
        <v>1801</v>
      </c>
      <c r="AH32" s="76">
        <f t="shared" si="31"/>
        <v>2056</v>
      </c>
      <c r="AI32" s="76">
        <f t="shared" si="31"/>
        <v>2326</v>
      </c>
      <c r="AJ32" s="76">
        <f t="shared" si="31"/>
        <v>2609</v>
      </c>
      <c r="AK32" s="76">
        <f t="shared" si="31"/>
        <v>2908</v>
      </c>
      <c r="AL32" s="76">
        <f t="shared" si="31"/>
        <v>3220</v>
      </c>
      <c r="AM32" s="76">
        <f t="shared" si="31"/>
        <v>3547</v>
      </c>
      <c r="AN32" s="76">
        <f t="shared" si="31"/>
        <v>3887</v>
      </c>
      <c r="AO32" s="76">
        <f t="shared" si="31"/>
        <v>4241</v>
      </c>
      <c r="AP32" s="76">
        <f t="shared" si="31"/>
        <v>4609</v>
      </c>
      <c r="AQ32" s="76">
        <f t="shared" si="31"/>
        <v>4990</v>
      </c>
      <c r="AR32" s="76">
        <f t="shared" si="31"/>
        <v>5384</v>
      </c>
      <c r="AS32" s="76">
        <f t="shared" si="31"/>
        <v>5791</v>
      </c>
      <c r="AT32" s="76">
        <f t="shared" si="31"/>
        <v>6211</v>
      </c>
      <c r="AU32" s="76">
        <f t="shared" si="31"/>
        <v>6644</v>
      </c>
      <c r="AV32" s="76">
        <f t="shared" si="31"/>
        <v>7089</v>
      </c>
      <c r="AW32" s="76">
        <f t="shared" si="31"/>
        <v>7548</v>
      </c>
      <c r="AX32" s="76">
        <f t="shared" si="31"/>
        <v>8019</v>
      </c>
      <c r="AY32" s="76">
        <f t="shared" si="31"/>
        <v>8503</v>
      </c>
      <c r="AZ32" s="76">
        <f t="shared" si="31"/>
        <v>8999</v>
      </c>
      <c r="BA32" s="77">
        <f t="shared" si="14"/>
        <v>0</v>
      </c>
      <c r="BB32" s="77">
        <f t="shared" si="32"/>
        <v>0</v>
      </c>
      <c r="BC32" s="77">
        <f t="shared" si="32"/>
        <v>0</v>
      </c>
      <c r="BD32" s="77">
        <f t="shared" si="32"/>
        <v>0</v>
      </c>
      <c r="BE32" s="77">
        <f t="shared" si="32"/>
        <v>0</v>
      </c>
      <c r="BF32" s="77">
        <f t="shared" si="32"/>
        <v>0</v>
      </c>
      <c r="BG32" s="77">
        <f t="shared" si="32"/>
        <v>0</v>
      </c>
      <c r="BH32" s="77">
        <f t="shared" si="32"/>
        <v>0</v>
      </c>
      <c r="BI32" s="77">
        <f t="shared" si="32"/>
        <v>0</v>
      </c>
      <c r="BJ32" s="77">
        <f t="shared" si="32"/>
        <v>0</v>
      </c>
      <c r="BK32" s="77">
        <f t="shared" si="32"/>
        <v>0</v>
      </c>
      <c r="BL32" s="77">
        <f t="shared" si="32"/>
        <v>0</v>
      </c>
      <c r="BM32" s="77">
        <f t="shared" si="32"/>
        <v>0</v>
      </c>
      <c r="BN32" s="77">
        <f t="shared" si="32"/>
        <v>0</v>
      </c>
      <c r="BO32" s="77">
        <f t="shared" si="32"/>
        <v>0</v>
      </c>
      <c r="BP32" s="77">
        <f t="shared" si="32"/>
        <v>0</v>
      </c>
      <c r="BQ32" s="77">
        <f t="shared" si="32"/>
        <v>0</v>
      </c>
      <c r="BR32" s="77">
        <f t="shared" si="32"/>
        <v>0</v>
      </c>
      <c r="BS32" s="77">
        <f t="shared" si="32"/>
        <v>0</v>
      </c>
      <c r="BT32" s="77">
        <f t="shared" si="32"/>
        <v>0</v>
      </c>
      <c r="BU32" s="77">
        <f t="shared" si="32"/>
        <v>0</v>
      </c>
      <c r="BV32" s="77">
        <f t="shared" si="32"/>
        <v>0</v>
      </c>
      <c r="BW32" s="77">
        <f t="shared" si="32"/>
        <v>0</v>
      </c>
      <c r="BX32" s="77">
        <f t="shared" si="32"/>
        <v>0</v>
      </c>
      <c r="BY32" s="77">
        <f t="shared" si="32"/>
        <v>0</v>
      </c>
      <c r="BZ32" s="77">
        <f t="shared" si="32"/>
        <v>0</v>
      </c>
      <c r="CA32" s="77">
        <f t="shared" si="32"/>
        <v>0</v>
      </c>
      <c r="CB32" s="77">
        <f t="shared" si="32"/>
        <v>0</v>
      </c>
      <c r="CC32" s="77">
        <f t="shared" si="32"/>
        <v>0</v>
      </c>
      <c r="CD32" s="77">
        <f t="shared" si="32"/>
        <v>0</v>
      </c>
      <c r="CE32" s="78">
        <f t="shared" si="15"/>
        <v>4</v>
      </c>
      <c r="CF32" s="78">
        <f t="shared" si="33"/>
        <v>9</v>
      </c>
      <c r="CG32" s="78">
        <f t="shared" si="33"/>
        <v>15</v>
      </c>
      <c r="CH32" s="78">
        <f t="shared" si="33"/>
        <v>20</v>
      </c>
      <c r="CI32" s="78">
        <f t="shared" si="33"/>
        <v>26</v>
      </c>
      <c r="CJ32" s="78">
        <f t="shared" si="33"/>
        <v>34</v>
      </c>
      <c r="CK32" s="78">
        <f t="shared" si="33"/>
        <v>42</v>
      </c>
      <c r="CL32" s="78">
        <f t="shared" si="33"/>
        <v>50</v>
      </c>
      <c r="CM32" s="78">
        <f t="shared" si="33"/>
        <v>59</v>
      </c>
      <c r="CN32" s="78">
        <f t="shared" si="33"/>
        <v>69</v>
      </c>
      <c r="CO32" s="78">
        <f t="shared" si="33"/>
        <v>80</v>
      </c>
      <c r="CP32" s="78">
        <f t="shared" si="33"/>
        <v>91</v>
      </c>
      <c r="CQ32" s="78">
        <f t="shared" si="33"/>
        <v>103</v>
      </c>
      <c r="CR32" s="78">
        <f t="shared" si="33"/>
        <v>116</v>
      </c>
      <c r="CS32" s="78">
        <f t="shared" si="33"/>
        <v>129</v>
      </c>
      <c r="CT32" s="78">
        <f t="shared" si="33"/>
        <v>143</v>
      </c>
      <c r="CU32" s="78">
        <f t="shared" si="33"/>
        <v>158</v>
      </c>
      <c r="CV32" s="78">
        <f t="shared" si="33"/>
        <v>173</v>
      </c>
      <c r="CW32" s="78">
        <f t="shared" si="33"/>
        <v>188</v>
      </c>
      <c r="CX32" s="78">
        <f t="shared" si="33"/>
        <v>205</v>
      </c>
      <c r="CY32" s="78">
        <f t="shared" si="33"/>
        <v>222</v>
      </c>
      <c r="CZ32" s="78">
        <f t="shared" si="33"/>
        <v>239</v>
      </c>
      <c r="DA32" s="78">
        <f t="shared" si="33"/>
        <v>257</v>
      </c>
      <c r="DB32" s="78">
        <f t="shared" si="33"/>
        <v>276</v>
      </c>
      <c r="DC32" s="78">
        <f t="shared" si="33"/>
        <v>295</v>
      </c>
      <c r="DD32" s="78">
        <f t="shared" si="33"/>
        <v>315</v>
      </c>
      <c r="DE32" s="78">
        <f t="shared" si="33"/>
        <v>335</v>
      </c>
      <c r="DF32" s="78">
        <f t="shared" si="33"/>
        <v>356</v>
      </c>
      <c r="DG32" s="78">
        <f t="shared" si="33"/>
        <v>378</v>
      </c>
      <c r="DH32" s="78">
        <f t="shared" si="33"/>
        <v>400</v>
      </c>
      <c r="DI32" s="79">
        <f t="shared" si="16"/>
        <v>0</v>
      </c>
      <c r="DJ32" s="79">
        <f t="shared" si="34"/>
        <v>0</v>
      </c>
      <c r="DK32" s="79">
        <f t="shared" si="34"/>
        <v>0</v>
      </c>
      <c r="DL32" s="79">
        <f t="shared" si="34"/>
        <v>0</v>
      </c>
      <c r="DM32" s="79">
        <f t="shared" si="34"/>
        <v>0</v>
      </c>
      <c r="DN32" s="79">
        <f t="shared" si="34"/>
        <v>0</v>
      </c>
      <c r="DO32" s="79">
        <f t="shared" si="34"/>
        <v>0</v>
      </c>
      <c r="DP32" s="79">
        <f t="shared" si="34"/>
        <v>0</v>
      </c>
      <c r="DQ32" s="79">
        <f t="shared" si="34"/>
        <v>0</v>
      </c>
      <c r="DR32" s="79">
        <f t="shared" si="34"/>
        <v>0</v>
      </c>
      <c r="DS32" s="79">
        <f t="shared" si="34"/>
        <v>0</v>
      </c>
      <c r="DT32" s="79">
        <f t="shared" si="34"/>
        <v>0</v>
      </c>
      <c r="DU32" s="79">
        <f t="shared" si="34"/>
        <v>0</v>
      </c>
      <c r="DV32" s="79">
        <f t="shared" si="34"/>
        <v>0</v>
      </c>
      <c r="DW32" s="79">
        <f t="shared" si="34"/>
        <v>0</v>
      </c>
      <c r="DX32" s="79">
        <f t="shared" si="34"/>
        <v>0</v>
      </c>
      <c r="DY32" s="79">
        <f t="shared" si="34"/>
        <v>0</v>
      </c>
      <c r="DZ32" s="79">
        <f t="shared" si="34"/>
        <v>0</v>
      </c>
      <c r="EA32" s="79">
        <f t="shared" si="34"/>
        <v>0</v>
      </c>
      <c r="EB32" s="79">
        <f t="shared" si="34"/>
        <v>0</v>
      </c>
      <c r="EC32" s="79">
        <f t="shared" si="34"/>
        <v>0</v>
      </c>
      <c r="ED32" s="79">
        <f t="shared" si="34"/>
        <v>0</v>
      </c>
      <c r="EE32" s="79">
        <f t="shared" si="34"/>
        <v>0</v>
      </c>
      <c r="EF32" s="79">
        <f t="shared" si="34"/>
        <v>0</v>
      </c>
      <c r="EG32" s="79">
        <f t="shared" si="34"/>
        <v>0</v>
      </c>
      <c r="EH32" s="79">
        <f t="shared" si="34"/>
        <v>0</v>
      </c>
      <c r="EI32" s="79">
        <f t="shared" si="34"/>
        <v>0</v>
      </c>
      <c r="EJ32" s="79">
        <f t="shared" si="34"/>
        <v>0</v>
      </c>
      <c r="EK32" s="79">
        <f t="shared" si="34"/>
        <v>0</v>
      </c>
      <c r="EL32" s="79">
        <f t="shared" si="34"/>
        <v>0</v>
      </c>
      <c r="EM32" s="80">
        <f t="shared" si="17"/>
        <v>0</v>
      </c>
      <c r="EN32" s="80">
        <f t="shared" si="35"/>
        <v>0</v>
      </c>
      <c r="EO32" s="80">
        <f t="shared" si="35"/>
        <v>0</v>
      </c>
      <c r="EP32" s="80">
        <f t="shared" si="35"/>
        <v>0</v>
      </c>
      <c r="EQ32" s="80">
        <f t="shared" si="35"/>
        <v>0</v>
      </c>
      <c r="ER32" s="80">
        <f t="shared" si="35"/>
        <v>0</v>
      </c>
      <c r="ES32" s="80">
        <f t="shared" si="35"/>
        <v>0</v>
      </c>
      <c r="ET32" s="80">
        <f t="shared" si="35"/>
        <v>0</v>
      </c>
      <c r="EU32" s="80">
        <f t="shared" si="35"/>
        <v>0</v>
      </c>
      <c r="EV32" s="80">
        <f t="shared" si="35"/>
        <v>0</v>
      </c>
      <c r="EW32" s="80">
        <f t="shared" si="35"/>
        <v>0</v>
      </c>
      <c r="EX32" s="80">
        <f t="shared" si="35"/>
        <v>0</v>
      </c>
      <c r="EY32" s="80">
        <f t="shared" si="35"/>
        <v>0</v>
      </c>
      <c r="EZ32" s="80">
        <f t="shared" si="35"/>
        <v>0</v>
      </c>
      <c r="FA32" s="80">
        <f t="shared" si="35"/>
        <v>0</v>
      </c>
      <c r="FB32" s="80">
        <f t="shared" si="35"/>
        <v>0</v>
      </c>
      <c r="FC32" s="80">
        <f t="shared" si="35"/>
        <v>0</v>
      </c>
      <c r="FD32" s="80">
        <f t="shared" si="35"/>
        <v>0</v>
      </c>
      <c r="FE32" s="80">
        <f t="shared" si="35"/>
        <v>0</v>
      </c>
      <c r="FF32" s="80">
        <f t="shared" si="35"/>
        <v>0</v>
      </c>
      <c r="FG32" s="80">
        <f t="shared" si="35"/>
        <v>0</v>
      </c>
      <c r="FH32" s="80">
        <f t="shared" si="35"/>
        <v>0</v>
      </c>
      <c r="FI32" s="80">
        <f t="shared" si="35"/>
        <v>0</v>
      </c>
      <c r="FJ32" s="80">
        <f t="shared" si="35"/>
        <v>0</v>
      </c>
      <c r="FK32" s="80">
        <f t="shared" si="35"/>
        <v>0</v>
      </c>
      <c r="FL32" s="80">
        <f t="shared" si="35"/>
        <v>0</v>
      </c>
      <c r="FM32" s="80">
        <f t="shared" si="35"/>
        <v>0</v>
      </c>
      <c r="FN32" s="80">
        <f t="shared" si="35"/>
        <v>0</v>
      </c>
      <c r="FO32" s="80">
        <f t="shared" si="35"/>
        <v>0</v>
      </c>
      <c r="FP32" s="80">
        <f t="shared" si="35"/>
        <v>0</v>
      </c>
      <c r="FS32" s="83">
        <v>10</v>
      </c>
      <c r="FT32" s="83" t="s">
        <v>490</v>
      </c>
      <c r="FU32" s="83" t="str">
        <f t="shared" si="18"/>
        <v>项链</v>
      </c>
      <c r="FV32" s="82" t="str">
        <f t="shared" si="11"/>
        <v>10橙色项链</v>
      </c>
      <c r="FW32" s="83">
        <f>IFERROR((ROUND((VLOOKUP($A32,装备总属性!$A:$G,GI$11,FALSE)*VLOOKUP($C32,$P$13:$W$20,GI$11,FALSE)*VLOOKUP($B32,$P$3:$R$7,3,FALSE)*$M$2),0)),0)</f>
        <v>0</v>
      </c>
      <c r="FX32" s="83">
        <f>IFERROR((ROUND((VLOOKUP($A32,装备总属性!$A:$G,GJ$11,FALSE)*VLOOKUP($C32,$P$13:$W$20,GJ$11,FALSE)*VLOOKUP($B32,$P$3:$R$7,3,FALSE)*$M$2),0)),0)</f>
        <v>0</v>
      </c>
      <c r="FY32" s="83">
        <f>IFERROR((ROUND((VLOOKUP($A32,装备总属性!$A:$G,GK$11,FALSE)*VLOOKUP($C32,$P$13:$W$20,GK$11,FALSE)*VLOOKUP($B32,$P$3:$R$7,3,FALSE)*$M$2),0)),0)</f>
        <v>0</v>
      </c>
      <c r="FZ32" s="83">
        <f>IFERROR((ROUND((VLOOKUP($A32,装备总属性!$A:$G,GL$11,FALSE)*VLOOKUP($C32,$P$13:$W$20,GL$11,FALSE)*VLOOKUP($B32,$P$3:$R$7,3,FALSE)*$M$2),0)),0)</f>
        <v>0</v>
      </c>
      <c r="GA32" s="83">
        <f>IFERROR((ROUND((VLOOKUP($A32,装备总属性!$A:$G,GM$11,FALSE)*VLOOKUP($C32,$P$13:$W$20,GM$11,FALSE)*VLOOKUP($B32,$P$3:$R$7,3,FALSE)*$M$2),0)),0)</f>
        <v>0</v>
      </c>
      <c r="GB32" s="83">
        <f>IFERROR((ROUND((VLOOKUP($A32,装备总属性!$A:$G,GN$11,FALSE)*VLOOKUP($C32,$P$13:$W$20,GN$11,FALSE)*VLOOKUP($B32,$P$3:$R$7,3,FALSE)*$M$2),0)),0)</f>
        <v>0</v>
      </c>
    </row>
    <row r="33" spans="1:184">
      <c r="A33">
        <v>32</v>
      </c>
      <c r="B33">
        <f t="shared" si="0"/>
        <v>30000</v>
      </c>
      <c r="C33">
        <f t="shared" si="1"/>
        <v>2000</v>
      </c>
      <c r="D33" s="1">
        <v>4000</v>
      </c>
      <c r="I33">
        <v>32</v>
      </c>
      <c r="J33">
        <f t="shared" si="2"/>
        <v>24000</v>
      </c>
      <c r="K33">
        <f t="shared" si="2"/>
        <v>1600</v>
      </c>
      <c r="L33">
        <f t="shared" si="2"/>
        <v>3200</v>
      </c>
      <c r="T33">
        <f t="shared" si="19"/>
        <v>40</v>
      </c>
      <c r="U33" s="73" t="s">
        <v>256</v>
      </c>
      <c r="V33" s="73" t="str">
        <f t="shared" si="12"/>
        <v>40项链</v>
      </c>
      <c r="W33" s="76">
        <f t="shared" si="13"/>
        <v>0</v>
      </c>
      <c r="X33" s="76">
        <f t="shared" si="31"/>
        <v>0</v>
      </c>
      <c r="Y33" s="76">
        <f t="shared" si="31"/>
        <v>0</v>
      </c>
      <c r="Z33" s="76">
        <f t="shared" si="31"/>
        <v>0</v>
      </c>
      <c r="AA33" s="76">
        <f t="shared" si="31"/>
        <v>0</v>
      </c>
      <c r="AB33" s="76">
        <f t="shared" si="31"/>
        <v>0</v>
      </c>
      <c r="AC33" s="76">
        <f t="shared" si="31"/>
        <v>0</v>
      </c>
      <c r="AD33" s="76">
        <f t="shared" si="31"/>
        <v>0</v>
      </c>
      <c r="AE33" s="76">
        <f t="shared" si="31"/>
        <v>0</v>
      </c>
      <c r="AF33" s="76">
        <f t="shared" si="31"/>
        <v>0</v>
      </c>
      <c r="AG33" s="76">
        <f t="shared" si="31"/>
        <v>0</v>
      </c>
      <c r="AH33" s="76">
        <f t="shared" si="31"/>
        <v>0</v>
      </c>
      <c r="AI33" s="76">
        <f t="shared" si="31"/>
        <v>0</v>
      </c>
      <c r="AJ33" s="76">
        <f t="shared" si="31"/>
        <v>0</v>
      </c>
      <c r="AK33" s="76">
        <f t="shared" si="31"/>
        <v>0</v>
      </c>
      <c r="AL33" s="76">
        <f t="shared" si="31"/>
        <v>0</v>
      </c>
      <c r="AM33" s="76">
        <f t="shared" si="31"/>
        <v>0</v>
      </c>
      <c r="AN33" s="76">
        <f t="shared" si="31"/>
        <v>0</v>
      </c>
      <c r="AO33" s="76">
        <f t="shared" si="31"/>
        <v>0</v>
      </c>
      <c r="AP33" s="76">
        <f t="shared" si="31"/>
        <v>0</v>
      </c>
      <c r="AQ33" s="76">
        <f t="shared" si="31"/>
        <v>0</v>
      </c>
      <c r="AR33" s="76">
        <f t="shared" si="31"/>
        <v>0</v>
      </c>
      <c r="AS33" s="76">
        <f t="shared" si="31"/>
        <v>0</v>
      </c>
      <c r="AT33" s="76">
        <f t="shared" si="31"/>
        <v>0</v>
      </c>
      <c r="AU33" s="76">
        <f t="shared" si="31"/>
        <v>0</v>
      </c>
      <c r="AV33" s="76">
        <f t="shared" si="31"/>
        <v>0</v>
      </c>
      <c r="AW33" s="76">
        <f t="shared" si="31"/>
        <v>0</v>
      </c>
      <c r="AX33" s="76">
        <f t="shared" si="31"/>
        <v>0</v>
      </c>
      <c r="AY33" s="76">
        <f t="shared" si="31"/>
        <v>0</v>
      </c>
      <c r="AZ33" s="76">
        <f t="shared" si="31"/>
        <v>0</v>
      </c>
      <c r="BA33" s="77">
        <f t="shared" si="14"/>
        <v>4</v>
      </c>
      <c r="BB33" s="77">
        <f t="shared" si="32"/>
        <v>9</v>
      </c>
      <c r="BC33" s="77">
        <f t="shared" si="32"/>
        <v>15</v>
      </c>
      <c r="BD33" s="77">
        <f t="shared" si="32"/>
        <v>20</v>
      </c>
      <c r="BE33" s="77">
        <f t="shared" si="32"/>
        <v>26</v>
      </c>
      <c r="BF33" s="77">
        <f t="shared" si="32"/>
        <v>34</v>
      </c>
      <c r="BG33" s="77">
        <f t="shared" si="32"/>
        <v>42</v>
      </c>
      <c r="BH33" s="77">
        <f t="shared" si="32"/>
        <v>50</v>
      </c>
      <c r="BI33" s="77">
        <f t="shared" si="32"/>
        <v>59</v>
      </c>
      <c r="BJ33" s="77">
        <f t="shared" si="32"/>
        <v>69</v>
      </c>
      <c r="BK33" s="77">
        <f t="shared" si="32"/>
        <v>80</v>
      </c>
      <c r="BL33" s="77">
        <f t="shared" si="32"/>
        <v>91</v>
      </c>
      <c r="BM33" s="77">
        <f t="shared" si="32"/>
        <v>103</v>
      </c>
      <c r="BN33" s="77">
        <f t="shared" si="32"/>
        <v>116</v>
      </c>
      <c r="BO33" s="77">
        <f t="shared" si="32"/>
        <v>129</v>
      </c>
      <c r="BP33" s="77">
        <f t="shared" si="32"/>
        <v>143</v>
      </c>
      <c r="BQ33" s="77">
        <f t="shared" si="32"/>
        <v>158</v>
      </c>
      <c r="BR33" s="77">
        <f t="shared" si="32"/>
        <v>173</v>
      </c>
      <c r="BS33" s="77">
        <f t="shared" si="32"/>
        <v>188</v>
      </c>
      <c r="BT33" s="77">
        <f t="shared" si="32"/>
        <v>205</v>
      </c>
      <c r="BU33" s="77">
        <f t="shared" si="32"/>
        <v>222</v>
      </c>
      <c r="BV33" s="77">
        <f t="shared" si="32"/>
        <v>239</v>
      </c>
      <c r="BW33" s="77">
        <f t="shared" si="32"/>
        <v>257</v>
      </c>
      <c r="BX33" s="77">
        <f t="shared" si="32"/>
        <v>276</v>
      </c>
      <c r="BY33" s="77">
        <f t="shared" si="32"/>
        <v>295</v>
      </c>
      <c r="BZ33" s="77">
        <f t="shared" si="32"/>
        <v>315</v>
      </c>
      <c r="CA33" s="77">
        <f t="shared" si="32"/>
        <v>335</v>
      </c>
      <c r="CB33" s="77">
        <f t="shared" si="32"/>
        <v>356</v>
      </c>
      <c r="CC33" s="77">
        <f t="shared" si="32"/>
        <v>378</v>
      </c>
      <c r="CD33" s="77">
        <f t="shared" si="32"/>
        <v>400</v>
      </c>
      <c r="CE33" s="78">
        <f t="shared" si="15"/>
        <v>0</v>
      </c>
      <c r="CF33" s="78">
        <f t="shared" si="33"/>
        <v>0</v>
      </c>
      <c r="CG33" s="78">
        <f t="shared" si="33"/>
        <v>0</v>
      </c>
      <c r="CH33" s="78">
        <f t="shared" si="33"/>
        <v>0</v>
      </c>
      <c r="CI33" s="78">
        <f t="shared" si="33"/>
        <v>0</v>
      </c>
      <c r="CJ33" s="78">
        <f t="shared" si="33"/>
        <v>0</v>
      </c>
      <c r="CK33" s="78">
        <f t="shared" si="33"/>
        <v>0</v>
      </c>
      <c r="CL33" s="78">
        <f t="shared" si="33"/>
        <v>0</v>
      </c>
      <c r="CM33" s="78">
        <f t="shared" si="33"/>
        <v>0</v>
      </c>
      <c r="CN33" s="78">
        <f t="shared" si="33"/>
        <v>0</v>
      </c>
      <c r="CO33" s="78">
        <f t="shared" si="33"/>
        <v>0</v>
      </c>
      <c r="CP33" s="78">
        <f t="shared" si="33"/>
        <v>0</v>
      </c>
      <c r="CQ33" s="78">
        <f t="shared" si="33"/>
        <v>0</v>
      </c>
      <c r="CR33" s="78">
        <f t="shared" si="33"/>
        <v>0</v>
      </c>
      <c r="CS33" s="78">
        <f t="shared" si="33"/>
        <v>0</v>
      </c>
      <c r="CT33" s="78">
        <f t="shared" si="33"/>
        <v>0</v>
      </c>
      <c r="CU33" s="78">
        <f t="shared" si="33"/>
        <v>0</v>
      </c>
      <c r="CV33" s="78">
        <f t="shared" si="33"/>
        <v>0</v>
      </c>
      <c r="CW33" s="78">
        <f t="shared" si="33"/>
        <v>0</v>
      </c>
      <c r="CX33" s="78">
        <f t="shared" si="33"/>
        <v>0</v>
      </c>
      <c r="CY33" s="78">
        <f t="shared" si="33"/>
        <v>0</v>
      </c>
      <c r="CZ33" s="78">
        <f t="shared" si="33"/>
        <v>0</v>
      </c>
      <c r="DA33" s="78">
        <f t="shared" si="33"/>
        <v>0</v>
      </c>
      <c r="DB33" s="78">
        <f t="shared" si="33"/>
        <v>0</v>
      </c>
      <c r="DC33" s="78">
        <f t="shared" si="33"/>
        <v>0</v>
      </c>
      <c r="DD33" s="78">
        <f t="shared" si="33"/>
        <v>0</v>
      </c>
      <c r="DE33" s="78">
        <f t="shared" si="33"/>
        <v>0</v>
      </c>
      <c r="DF33" s="78">
        <f t="shared" si="33"/>
        <v>0</v>
      </c>
      <c r="DG33" s="78">
        <f t="shared" si="33"/>
        <v>0</v>
      </c>
      <c r="DH33" s="78">
        <f t="shared" si="33"/>
        <v>0</v>
      </c>
      <c r="DI33" s="79">
        <f t="shared" si="16"/>
        <v>13</v>
      </c>
      <c r="DJ33" s="79">
        <f t="shared" si="34"/>
        <v>28</v>
      </c>
      <c r="DK33" s="79">
        <f t="shared" si="34"/>
        <v>44</v>
      </c>
      <c r="DL33" s="79">
        <f t="shared" si="34"/>
        <v>60</v>
      </c>
      <c r="DM33" s="79">
        <f t="shared" si="34"/>
        <v>79</v>
      </c>
      <c r="DN33" s="79">
        <f t="shared" si="34"/>
        <v>101</v>
      </c>
      <c r="DO33" s="79">
        <f t="shared" si="34"/>
        <v>125</v>
      </c>
      <c r="DP33" s="79">
        <f t="shared" si="34"/>
        <v>150</v>
      </c>
      <c r="DQ33" s="79">
        <f t="shared" si="34"/>
        <v>178</v>
      </c>
      <c r="DR33" s="79">
        <f t="shared" si="34"/>
        <v>208</v>
      </c>
      <c r="DS33" s="79">
        <f t="shared" si="34"/>
        <v>240</v>
      </c>
      <c r="DT33" s="79">
        <f t="shared" si="34"/>
        <v>274</v>
      </c>
      <c r="DU33" s="79">
        <f t="shared" si="34"/>
        <v>310</v>
      </c>
      <c r="DV33" s="79">
        <f t="shared" si="34"/>
        <v>348</v>
      </c>
      <c r="DW33" s="79">
        <f t="shared" si="34"/>
        <v>388</v>
      </c>
      <c r="DX33" s="79">
        <f t="shared" si="34"/>
        <v>429</v>
      </c>
      <c r="DY33" s="79">
        <f t="shared" si="34"/>
        <v>473</v>
      </c>
      <c r="DZ33" s="79">
        <f t="shared" si="34"/>
        <v>518</v>
      </c>
      <c r="EA33" s="79">
        <f t="shared" si="34"/>
        <v>565</v>
      </c>
      <c r="EB33" s="79">
        <f t="shared" si="34"/>
        <v>615</v>
      </c>
      <c r="EC33" s="79">
        <f t="shared" si="34"/>
        <v>665</v>
      </c>
      <c r="ED33" s="79">
        <f t="shared" si="34"/>
        <v>718</v>
      </c>
      <c r="EE33" s="79">
        <f t="shared" si="34"/>
        <v>772</v>
      </c>
      <c r="EF33" s="79">
        <f t="shared" si="34"/>
        <v>828</v>
      </c>
      <c r="EG33" s="79">
        <f t="shared" si="34"/>
        <v>886</v>
      </c>
      <c r="EH33" s="79">
        <f t="shared" si="34"/>
        <v>945</v>
      </c>
      <c r="EI33" s="79">
        <f t="shared" si="34"/>
        <v>1006</v>
      </c>
      <c r="EJ33" s="79">
        <f t="shared" si="34"/>
        <v>1069</v>
      </c>
      <c r="EK33" s="79">
        <f t="shared" si="34"/>
        <v>1134</v>
      </c>
      <c r="EL33" s="79">
        <f t="shared" si="34"/>
        <v>1200</v>
      </c>
      <c r="EM33" s="80">
        <f t="shared" si="17"/>
        <v>0</v>
      </c>
      <c r="EN33" s="80">
        <f t="shared" si="35"/>
        <v>0</v>
      </c>
      <c r="EO33" s="80">
        <f t="shared" si="35"/>
        <v>0</v>
      </c>
      <c r="EP33" s="80">
        <f t="shared" si="35"/>
        <v>0</v>
      </c>
      <c r="EQ33" s="80">
        <f t="shared" si="35"/>
        <v>0</v>
      </c>
      <c r="ER33" s="80">
        <f t="shared" si="35"/>
        <v>0</v>
      </c>
      <c r="ES33" s="80">
        <f t="shared" si="35"/>
        <v>0</v>
      </c>
      <c r="ET33" s="80">
        <f t="shared" si="35"/>
        <v>0</v>
      </c>
      <c r="EU33" s="80">
        <f t="shared" si="35"/>
        <v>0</v>
      </c>
      <c r="EV33" s="80">
        <f t="shared" si="35"/>
        <v>0</v>
      </c>
      <c r="EW33" s="80">
        <f t="shared" si="35"/>
        <v>0</v>
      </c>
      <c r="EX33" s="80">
        <f t="shared" si="35"/>
        <v>0</v>
      </c>
      <c r="EY33" s="80">
        <f t="shared" si="35"/>
        <v>0</v>
      </c>
      <c r="EZ33" s="80">
        <f t="shared" si="35"/>
        <v>0</v>
      </c>
      <c r="FA33" s="80">
        <f t="shared" si="35"/>
        <v>0</v>
      </c>
      <c r="FB33" s="80">
        <f t="shared" si="35"/>
        <v>0</v>
      </c>
      <c r="FC33" s="80">
        <f t="shared" si="35"/>
        <v>0</v>
      </c>
      <c r="FD33" s="80">
        <f t="shared" si="35"/>
        <v>0</v>
      </c>
      <c r="FE33" s="80">
        <f t="shared" si="35"/>
        <v>0</v>
      </c>
      <c r="FF33" s="80">
        <f t="shared" si="35"/>
        <v>0</v>
      </c>
      <c r="FG33" s="80">
        <f t="shared" si="35"/>
        <v>0</v>
      </c>
      <c r="FH33" s="80">
        <f t="shared" si="35"/>
        <v>0</v>
      </c>
      <c r="FI33" s="80">
        <f t="shared" si="35"/>
        <v>0</v>
      </c>
      <c r="FJ33" s="80">
        <f t="shared" si="35"/>
        <v>0</v>
      </c>
      <c r="FK33" s="80">
        <f t="shared" si="35"/>
        <v>0</v>
      </c>
      <c r="FL33" s="80">
        <f t="shared" si="35"/>
        <v>0</v>
      </c>
      <c r="FM33" s="80">
        <f t="shared" si="35"/>
        <v>0</v>
      </c>
      <c r="FN33" s="80">
        <f t="shared" si="35"/>
        <v>0</v>
      </c>
      <c r="FO33" s="80">
        <f t="shared" si="35"/>
        <v>0</v>
      </c>
      <c r="FP33" s="80">
        <f t="shared" si="35"/>
        <v>0</v>
      </c>
      <c r="FS33" s="83">
        <v>10</v>
      </c>
      <c r="FT33" s="83" t="s">
        <v>490</v>
      </c>
      <c r="FU33" s="83" t="str">
        <f t="shared" si="18"/>
        <v>戒指</v>
      </c>
      <c r="FV33" s="82" t="str">
        <f t="shared" si="11"/>
        <v>10橙色戒指</v>
      </c>
      <c r="FW33" s="83">
        <f>IFERROR((ROUND((VLOOKUP($A33,装备总属性!$A:$G,GI$11,FALSE)*VLOOKUP($C33,$P$13:$W$20,GI$11,FALSE)*VLOOKUP($B33,$P$3:$R$7,3,FALSE)*$M$2),0)),0)</f>
        <v>0</v>
      </c>
      <c r="FX33" s="83">
        <f>IFERROR((ROUND((VLOOKUP($A33,装备总属性!$A:$G,GJ$11,FALSE)*VLOOKUP($C33,$P$13:$W$20,GJ$11,FALSE)*VLOOKUP($B33,$P$3:$R$7,3,FALSE)*$M$2),0)),0)</f>
        <v>0</v>
      </c>
      <c r="FY33" s="83">
        <f>IFERROR((ROUND((VLOOKUP($A33,装备总属性!$A:$G,GK$11,FALSE)*VLOOKUP($C33,$P$13:$W$20,GK$11,FALSE)*VLOOKUP($B33,$P$3:$R$7,3,FALSE)*$M$2),0)),0)</f>
        <v>0</v>
      </c>
      <c r="FZ33" s="83">
        <f>IFERROR((ROUND((VLOOKUP($A33,装备总属性!$A:$G,GL$11,FALSE)*VLOOKUP($C33,$P$13:$W$20,GL$11,FALSE)*VLOOKUP($B33,$P$3:$R$7,3,FALSE)*$M$2),0)),0)</f>
        <v>0</v>
      </c>
      <c r="GA33" s="83">
        <f>IFERROR((ROUND((VLOOKUP($A33,装备总属性!$A:$G,GM$11,FALSE)*VLOOKUP($C33,$P$13:$W$20,GM$11,FALSE)*VLOOKUP($B33,$P$3:$R$7,3,FALSE)*$M$2),0)),0)</f>
        <v>0</v>
      </c>
      <c r="GB33" s="83">
        <f>IFERROR((ROUND((VLOOKUP($A33,装备总属性!$A:$G,GN$11,FALSE)*VLOOKUP($C33,$P$13:$W$20,GN$11,FALSE)*VLOOKUP($B33,$P$3:$R$7,3,FALSE)*$M$2),0)),0)</f>
        <v>0</v>
      </c>
    </row>
    <row r="34" spans="1:184">
      <c r="A34">
        <v>33</v>
      </c>
      <c r="B34">
        <f t="shared" si="0"/>
        <v>30945</v>
      </c>
      <c r="C34">
        <f t="shared" si="1"/>
        <v>2063</v>
      </c>
      <c r="D34" s="1">
        <v>4125</v>
      </c>
      <c r="I34">
        <v>33</v>
      </c>
      <c r="J34">
        <f t="shared" si="2"/>
        <v>24756</v>
      </c>
      <c r="K34">
        <f t="shared" si="2"/>
        <v>1650</v>
      </c>
      <c r="L34">
        <f t="shared" si="2"/>
        <v>3300</v>
      </c>
      <c r="T34">
        <f t="shared" si="19"/>
        <v>40</v>
      </c>
      <c r="U34" s="73" t="s">
        <v>257</v>
      </c>
      <c r="V34" s="73" t="str">
        <f t="shared" si="12"/>
        <v>40戒指</v>
      </c>
      <c r="W34" s="76">
        <f t="shared" si="13"/>
        <v>0</v>
      </c>
      <c r="X34" s="76">
        <f t="shared" si="31"/>
        <v>0</v>
      </c>
      <c r="Y34" s="76">
        <f t="shared" si="31"/>
        <v>0</v>
      </c>
      <c r="Z34" s="76">
        <f t="shared" si="31"/>
        <v>0</v>
      </c>
      <c r="AA34" s="76">
        <f t="shared" si="31"/>
        <v>0</v>
      </c>
      <c r="AB34" s="76">
        <f t="shared" si="31"/>
        <v>0</v>
      </c>
      <c r="AC34" s="76">
        <f t="shared" si="31"/>
        <v>0</v>
      </c>
      <c r="AD34" s="76">
        <f t="shared" si="31"/>
        <v>0</v>
      </c>
      <c r="AE34" s="76">
        <f t="shared" si="31"/>
        <v>0</v>
      </c>
      <c r="AF34" s="76">
        <f t="shared" si="31"/>
        <v>0</v>
      </c>
      <c r="AG34" s="76">
        <f t="shared" si="31"/>
        <v>0</v>
      </c>
      <c r="AH34" s="76">
        <f t="shared" si="31"/>
        <v>0</v>
      </c>
      <c r="AI34" s="76">
        <f t="shared" si="31"/>
        <v>0</v>
      </c>
      <c r="AJ34" s="76">
        <f t="shared" si="31"/>
        <v>0</v>
      </c>
      <c r="AK34" s="76">
        <f t="shared" si="31"/>
        <v>0</v>
      </c>
      <c r="AL34" s="76">
        <f t="shared" si="31"/>
        <v>0</v>
      </c>
      <c r="AM34" s="76">
        <f t="shared" si="31"/>
        <v>0</v>
      </c>
      <c r="AN34" s="76">
        <f t="shared" si="31"/>
        <v>0</v>
      </c>
      <c r="AO34" s="76">
        <f t="shared" si="31"/>
        <v>0</v>
      </c>
      <c r="AP34" s="76">
        <f t="shared" si="31"/>
        <v>0</v>
      </c>
      <c r="AQ34" s="76">
        <f t="shared" si="31"/>
        <v>0</v>
      </c>
      <c r="AR34" s="76">
        <f t="shared" si="31"/>
        <v>0</v>
      </c>
      <c r="AS34" s="76">
        <f t="shared" si="31"/>
        <v>0</v>
      </c>
      <c r="AT34" s="76">
        <f t="shared" si="31"/>
        <v>0</v>
      </c>
      <c r="AU34" s="76">
        <f t="shared" si="31"/>
        <v>0</v>
      </c>
      <c r="AV34" s="76">
        <f t="shared" si="31"/>
        <v>0</v>
      </c>
      <c r="AW34" s="76">
        <f t="shared" si="31"/>
        <v>0</v>
      </c>
      <c r="AX34" s="76">
        <f t="shared" si="31"/>
        <v>0</v>
      </c>
      <c r="AY34" s="76">
        <f t="shared" si="31"/>
        <v>0</v>
      </c>
      <c r="AZ34" s="76">
        <f t="shared" si="31"/>
        <v>0</v>
      </c>
      <c r="BA34" s="77">
        <f t="shared" si="14"/>
        <v>0</v>
      </c>
      <c r="BB34" s="77">
        <f t="shared" si="32"/>
        <v>0</v>
      </c>
      <c r="BC34" s="77">
        <f t="shared" si="32"/>
        <v>0</v>
      </c>
      <c r="BD34" s="77">
        <f t="shared" si="32"/>
        <v>0</v>
      </c>
      <c r="BE34" s="77">
        <f t="shared" si="32"/>
        <v>0</v>
      </c>
      <c r="BF34" s="77">
        <f t="shared" si="32"/>
        <v>0</v>
      </c>
      <c r="BG34" s="77">
        <f t="shared" si="32"/>
        <v>0</v>
      </c>
      <c r="BH34" s="77">
        <f t="shared" si="32"/>
        <v>0</v>
      </c>
      <c r="BI34" s="77">
        <f t="shared" si="32"/>
        <v>0</v>
      </c>
      <c r="BJ34" s="77">
        <f t="shared" si="32"/>
        <v>0</v>
      </c>
      <c r="BK34" s="77">
        <f t="shared" si="32"/>
        <v>0</v>
      </c>
      <c r="BL34" s="77">
        <f t="shared" si="32"/>
        <v>0</v>
      </c>
      <c r="BM34" s="77">
        <f t="shared" si="32"/>
        <v>0</v>
      </c>
      <c r="BN34" s="77">
        <f t="shared" si="32"/>
        <v>0</v>
      </c>
      <c r="BO34" s="77">
        <f t="shared" si="32"/>
        <v>0</v>
      </c>
      <c r="BP34" s="77">
        <f t="shared" si="32"/>
        <v>0</v>
      </c>
      <c r="BQ34" s="77">
        <f t="shared" si="32"/>
        <v>0</v>
      </c>
      <c r="BR34" s="77">
        <f t="shared" si="32"/>
        <v>0</v>
      </c>
      <c r="BS34" s="77">
        <f t="shared" si="32"/>
        <v>0</v>
      </c>
      <c r="BT34" s="77">
        <f t="shared" si="32"/>
        <v>0</v>
      </c>
      <c r="BU34" s="77">
        <f t="shared" si="32"/>
        <v>0</v>
      </c>
      <c r="BV34" s="77">
        <f t="shared" si="32"/>
        <v>0</v>
      </c>
      <c r="BW34" s="77">
        <f t="shared" si="32"/>
        <v>0</v>
      </c>
      <c r="BX34" s="77">
        <f t="shared" si="32"/>
        <v>0</v>
      </c>
      <c r="BY34" s="77">
        <f t="shared" si="32"/>
        <v>0</v>
      </c>
      <c r="BZ34" s="77">
        <f t="shared" si="32"/>
        <v>0</v>
      </c>
      <c r="CA34" s="77">
        <f t="shared" si="32"/>
        <v>0</v>
      </c>
      <c r="CB34" s="77">
        <f t="shared" si="32"/>
        <v>0</v>
      </c>
      <c r="CC34" s="77">
        <f t="shared" si="32"/>
        <v>0</v>
      </c>
      <c r="CD34" s="77">
        <f t="shared" si="32"/>
        <v>0</v>
      </c>
      <c r="CE34" s="78">
        <f t="shared" si="15"/>
        <v>4</v>
      </c>
      <c r="CF34" s="78">
        <f t="shared" si="33"/>
        <v>9</v>
      </c>
      <c r="CG34" s="78">
        <f t="shared" si="33"/>
        <v>15</v>
      </c>
      <c r="CH34" s="78">
        <f t="shared" si="33"/>
        <v>20</v>
      </c>
      <c r="CI34" s="78">
        <f t="shared" si="33"/>
        <v>26</v>
      </c>
      <c r="CJ34" s="78">
        <f t="shared" si="33"/>
        <v>34</v>
      </c>
      <c r="CK34" s="78">
        <f t="shared" si="33"/>
        <v>42</v>
      </c>
      <c r="CL34" s="78">
        <f t="shared" si="33"/>
        <v>50</v>
      </c>
      <c r="CM34" s="78">
        <f t="shared" si="33"/>
        <v>59</v>
      </c>
      <c r="CN34" s="78">
        <f t="shared" si="33"/>
        <v>69</v>
      </c>
      <c r="CO34" s="78">
        <f t="shared" si="33"/>
        <v>80</v>
      </c>
      <c r="CP34" s="78">
        <f t="shared" si="33"/>
        <v>91</v>
      </c>
      <c r="CQ34" s="78">
        <f t="shared" si="33"/>
        <v>103</v>
      </c>
      <c r="CR34" s="78">
        <f t="shared" si="33"/>
        <v>116</v>
      </c>
      <c r="CS34" s="78">
        <f t="shared" si="33"/>
        <v>129</v>
      </c>
      <c r="CT34" s="78">
        <f t="shared" si="33"/>
        <v>143</v>
      </c>
      <c r="CU34" s="78">
        <f t="shared" si="33"/>
        <v>158</v>
      </c>
      <c r="CV34" s="78">
        <f t="shared" si="33"/>
        <v>173</v>
      </c>
      <c r="CW34" s="78">
        <f t="shared" si="33"/>
        <v>188</v>
      </c>
      <c r="CX34" s="78">
        <f t="shared" si="33"/>
        <v>205</v>
      </c>
      <c r="CY34" s="78">
        <f t="shared" si="33"/>
        <v>222</v>
      </c>
      <c r="CZ34" s="78">
        <f t="shared" si="33"/>
        <v>239</v>
      </c>
      <c r="DA34" s="78">
        <f t="shared" si="33"/>
        <v>257</v>
      </c>
      <c r="DB34" s="78">
        <f t="shared" si="33"/>
        <v>276</v>
      </c>
      <c r="DC34" s="78">
        <f t="shared" si="33"/>
        <v>295</v>
      </c>
      <c r="DD34" s="78">
        <f t="shared" si="33"/>
        <v>315</v>
      </c>
      <c r="DE34" s="78">
        <f t="shared" si="33"/>
        <v>335</v>
      </c>
      <c r="DF34" s="78">
        <f t="shared" si="33"/>
        <v>356</v>
      </c>
      <c r="DG34" s="78">
        <f t="shared" si="33"/>
        <v>378</v>
      </c>
      <c r="DH34" s="78">
        <f t="shared" si="33"/>
        <v>400</v>
      </c>
      <c r="DI34" s="79">
        <f t="shared" si="16"/>
        <v>0</v>
      </c>
      <c r="DJ34" s="79">
        <f t="shared" si="34"/>
        <v>0</v>
      </c>
      <c r="DK34" s="79">
        <f t="shared" si="34"/>
        <v>0</v>
      </c>
      <c r="DL34" s="79">
        <f t="shared" si="34"/>
        <v>0</v>
      </c>
      <c r="DM34" s="79">
        <f t="shared" si="34"/>
        <v>0</v>
      </c>
      <c r="DN34" s="79">
        <f t="shared" si="34"/>
        <v>0</v>
      </c>
      <c r="DO34" s="79">
        <f t="shared" si="34"/>
        <v>0</v>
      </c>
      <c r="DP34" s="79">
        <f t="shared" si="34"/>
        <v>0</v>
      </c>
      <c r="DQ34" s="79">
        <f t="shared" si="34"/>
        <v>0</v>
      </c>
      <c r="DR34" s="79">
        <f t="shared" si="34"/>
        <v>0</v>
      </c>
      <c r="DS34" s="79">
        <f t="shared" si="34"/>
        <v>0</v>
      </c>
      <c r="DT34" s="79">
        <f t="shared" si="34"/>
        <v>0</v>
      </c>
      <c r="DU34" s="79">
        <f t="shared" si="34"/>
        <v>0</v>
      </c>
      <c r="DV34" s="79">
        <f t="shared" si="34"/>
        <v>0</v>
      </c>
      <c r="DW34" s="79">
        <f t="shared" si="34"/>
        <v>0</v>
      </c>
      <c r="DX34" s="79">
        <f t="shared" si="34"/>
        <v>0</v>
      </c>
      <c r="DY34" s="79">
        <f t="shared" si="34"/>
        <v>0</v>
      </c>
      <c r="DZ34" s="79">
        <f t="shared" si="34"/>
        <v>0</v>
      </c>
      <c r="EA34" s="79">
        <f t="shared" si="34"/>
        <v>0</v>
      </c>
      <c r="EB34" s="79">
        <f t="shared" si="34"/>
        <v>0</v>
      </c>
      <c r="EC34" s="79">
        <f t="shared" si="34"/>
        <v>0</v>
      </c>
      <c r="ED34" s="79">
        <f t="shared" si="34"/>
        <v>0</v>
      </c>
      <c r="EE34" s="79">
        <f t="shared" si="34"/>
        <v>0</v>
      </c>
      <c r="EF34" s="79">
        <f t="shared" si="34"/>
        <v>0</v>
      </c>
      <c r="EG34" s="79">
        <f t="shared" si="34"/>
        <v>0</v>
      </c>
      <c r="EH34" s="79">
        <f t="shared" si="34"/>
        <v>0</v>
      </c>
      <c r="EI34" s="79">
        <f t="shared" si="34"/>
        <v>0</v>
      </c>
      <c r="EJ34" s="79">
        <f t="shared" si="34"/>
        <v>0</v>
      </c>
      <c r="EK34" s="79">
        <f t="shared" si="34"/>
        <v>0</v>
      </c>
      <c r="EL34" s="79">
        <f t="shared" si="34"/>
        <v>0</v>
      </c>
      <c r="EM34" s="80">
        <f t="shared" si="17"/>
        <v>13</v>
      </c>
      <c r="EN34" s="80">
        <f t="shared" si="35"/>
        <v>28</v>
      </c>
      <c r="EO34" s="80">
        <f t="shared" si="35"/>
        <v>44</v>
      </c>
      <c r="EP34" s="80">
        <f t="shared" si="35"/>
        <v>60</v>
      </c>
      <c r="EQ34" s="80">
        <f t="shared" si="35"/>
        <v>79</v>
      </c>
      <c r="ER34" s="80">
        <f t="shared" si="35"/>
        <v>101</v>
      </c>
      <c r="ES34" s="80">
        <f t="shared" si="35"/>
        <v>125</v>
      </c>
      <c r="ET34" s="80">
        <f t="shared" si="35"/>
        <v>150</v>
      </c>
      <c r="EU34" s="80">
        <f t="shared" si="35"/>
        <v>178</v>
      </c>
      <c r="EV34" s="80">
        <f t="shared" si="35"/>
        <v>208</v>
      </c>
      <c r="EW34" s="80">
        <f t="shared" si="35"/>
        <v>240</v>
      </c>
      <c r="EX34" s="80">
        <f t="shared" si="35"/>
        <v>274</v>
      </c>
      <c r="EY34" s="80">
        <f t="shared" si="35"/>
        <v>310</v>
      </c>
      <c r="EZ34" s="80">
        <f t="shared" si="35"/>
        <v>348</v>
      </c>
      <c r="FA34" s="80">
        <f t="shared" si="35"/>
        <v>388</v>
      </c>
      <c r="FB34" s="80">
        <f t="shared" si="35"/>
        <v>429</v>
      </c>
      <c r="FC34" s="80">
        <f t="shared" si="35"/>
        <v>473</v>
      </c>
      <c r="FD34" s="80">
        <f t="shared" si="35"/>
        <v>518</v>
      </c>
      <c r="FE34" s="80">
        <f t="shared" si="35"/>
        <v>565</v>
      </c>
      <c r="FF34" s="80">
        <f t="shared" si="35"/>
        <v>615</v>
      </c>
      <c r="FG34" s="80">
        <f t="shared" si="35"/>
        <v>665</v>
      </c>
      <c r="FH34" s="80">
        <f t="shared" si="35"/>
        <v>718</v>
      </c>
      <c r="FI34" s="80">
        <f t="shared" si="35"/>
        <v>772</v>
      </c>
      <c r="FJ34" s="80">
        <f t="shared" si="35"/>
        <v>828</v>
      </c>
      <c r="FK34" s="80">
        <f t="shared" si="35"/>
        <v>886</v>
      </c>
      <c r="FL34" s="80">
        <f t="shared" si="35"/>
        <v>945</v>
      </c>
      <c r="FM34" s="80">
        <f t="shared" si="35"/>
        <v>1006</v>
      </c>
      <c r="FN34" s="80">
        <f t="shared" si="35"/>
        <v>1069</v>
      </c>
      <c r="FO34" s="80">
        <f t="shared" si="35"/>
        <v>1134</v>
      </c>
      <c r="FP34" s="80">
        <f t="shared" si="35"/>
        <v>1200</v>
      </c>
      <c r="FS34" s="85">
        <v>10</v>
      </c>
      <c r="FT34" s="85" t="s">
        <v>491</v>
      </c>
      <c r="FU34" s="85" t="str">
        <f t="shared" si="18"/>
        <v>武器</v>
      </c>
      <c r="FV34" s="82" t="str">
        <f t="shared" si="11"/>
        <v>10金色武器</v>
      </c>
      <c r="FW34" s="85">
        <f>IFERROR((ROUND((VLOOKUP($A34,装备总属性!$A:$G,GI$11,FALSE)*VLOOKUP($C34,$P$13:$W$20,GI$11,FALSE)*VLOOKUP($B34,$P$3:$R$7,3,FALSE)*$M$2),0)),0)</f>
        <v>0</v>
      </c>
      <c r="FX34" s="85">
        <f>IFERROR((ROUND((VLOOKUP($A34,装备总属性!$A:$G,GJ$11,FALSE)*VLOOKUP($C34,$P$13:$W$20,GJ$11,FALSE)*VLOOKUP($B34,$P$3:$R$7,3,FALSE)*$M$2),0)),0)</f>
        <v>0</v>
      </c>
      <c r="FY34" s="85">
        <f>IFERROR((ROUND((VLOOKUP($A34,装备总属性!$A:$G,GK$11,FALSE)*VLOOKUP($C34,$P$13:$W$20,GK$11,FALSE)*VLOOKUP($B34,$P$3:$R$7,3,FALSE)*$M$2),0)),0)</f>
        <v>0</v>
      </c>
      <c r="FZ34" s="85">
        <f>IFERROR((ROUND((VLOOKUP($A34,装备总属性!$A:$G,GL$11,FALSE)*VLOOKUP($C34,$P$13:$W$20,GL$11,FALSE)*VLOOKUP($B34,$P$3:$R$7,3,FALSE)*$M$2),0)),0)</f>
        <v>0</v>
      </c>
      <c r="GA34" s="85">
        <f>IFERROR((ROUND((VLOOKUP($A34,装备总属性!$A:$G,GM$11,FALSE)*VLOOKUP($C34,$P$13:$W$20,GM$11,FALSE)*VLOOKUP($B34,$P$3:$R$7,3,FALSE)*$M$2),0)),0)</f>
        <v>0</v>
      </c>
      <c r="GB34" s="85">
        <f>IFERROR((ROUND((VLOOKUP($A34,装备总属性!$A:$G,GN$11,FALSE)*VLOOKUP($C34,$P$13:$W$20,GN$11,FALSE)*VLOOKUP($B34,$P$3:$R$7,3,FALSE)*$M$2),0)),0)</f>
        <v>0</v>
      </c>
    </row>
    <row r="35" spans="1:184">
      <c r="A35">
        <v>34</v>
      </c>
      <c r="B35">
        <f t="shared" si="0"/>
        <v>31875</v>
      </c>
      <c r="C35">
        <f t="shared" si="1"/>
        <v>2125</v>
      </c>
      <c r="D35" s="1">
        <v>4250</v>
      </c>
      <c r="I35">
        <v>34</v>
      </c>
      <c r="J35">
        <f t="shared" si="2"/>
        <v>25500</v>
      </c>
      <c r="K35">
        <f t="shared" si="2"/>
        <v>1700</v>
      </c>
      <c r="L35">
        <f t="shared" si="2"/>
        <v>3400</v>
      </c>
      <c r="T35">
        <f t="shared" si="19"/>
        <v>50</v>
      </c>
      <c r="U35" s="73" t="s">
        <v>251</v>
      </c>
      <c r="V35" s="73" t="str">
        <f t="shared" si="12"/>
        <v>50武器</v>
      </c>
      <c r="W35" s="76">
        <f t="shared" si="13"/>
        <v>0</v>
      </c>
      <c r="X35" s="76">
        <f t="shared" si="31"/>
        <v>0</v>
      </c>
      <c r="Y35" s="76">
        <f t="shared" si="31"/>
        <v>0</v>
      </c>
      <c r="Z35" s="76">
        <f t="shared" si="31"/>
        <v>0</v>
      </c>
      <c r="AA35" s="76">
        <f t="shared" si="31"/>
        <v>0</v>
      </c>
      <c r="AB35" s="76">
        <f t="shared" si="31"/>
        <v>0</v>
      </c>
      <c r="AC35" s="76">
        <f t="shared" si="31"/>
        <v>0</v>
      </c>
      <c r="AD35" s="76">
        <f t="shared" si="31"/>
        <v>0</v>
      </c>
      <c r="AE35" s="76">
        <f t="shared" si="31"/>
        <v>0</v>
      </c>
      <c r="AF35" s="76">
        <f t="shared" si="31"/>
        <v>0</v>
      </c>
      <c r="AG35" s="76">
        <f t="shared" si="31"/>
        <v>0</v>
      </c>
      <c r="AH35" s="76">
        <f t="shared" si="31"/>
        <v>0</v>
      </c>
      <c r="AI35" s="76">
        <f t="shared" si="31"/>
        <v>0</v>
      </c>
      <c r="AJ35" s="76">
        <f t="shared" si="31"/>
        <v>0</v>
      </c>
      <c r="AK35" s="76">
        <f t="shared" si="31"/>
        <v>0</v>
      </c>
      <c r="AL35" s="76">
        <f t="shared" si="31"/>
        <v>0</v>
      </c>
      <c r="AM35" s="76">
        <f t="shared" si="31"/>
        <v>0</v>
      </c>
      <c r="AN35" s="76">
        <f t="shared" si="31"/>
        <v>0</v>
      </c>
      <c r="AO35" s="76">
        <f t="shared" si="31"/>
        <v>0</v>
      </c>
      <c r="AP35" s="76">
        <f t="shared" si="31"/>
        <v>0</v>
      </c>
      <c r="AQ35" s="76">
        <f t="shared" si="31"/>
        <v>0</v>
      </c>
      <c r="AR35" s="76">
        <f t="shared" si="31"/>
        <v>0</v>
      </c>
      <c r="AS35" s="76">
        <f t="shared" si="31"/>
        <v>0</v>
      </c>
      <c r="AT35" s="76">
        <f t="shared" si="31"/>
        <v>0</v>
      </c>
      <c r="AU35" s="76">
        <f t="shared" si="31"/>
        <v>0</v>
      </c>
      <c r="AV35" s="76">
        <f t="shared" si="31"/>
        <v>0</v>
      </c>
      <c r="AW35" s="76">
        <f t="shared" si="31"/>
        <v>0</v>
      </c>
      <c r="AX35" s="76">
        <f t="shared" si="31"/>
        <v>0</v>
      </c>
      <c r="AY35" s="76">
        <f t="shared" si="31"/>
        <v>0</v>
      </c>
      <c r="AZ35" s="76">
        <f t="shared" si="31"/>
        <v>0</v>
      </c>
      <c r="BA35" s="77">
        <f t="shared" si="14"/>
        <v>17</v>
      </c>
      <c r="BB35" s="77">
        <f t="shared" si="32"/>
        <v>35</v>
      </c>
      <c r="BC35" s="77">
        <f t="shared" si="32"/>
        <v>54</v>
      </c>
      <c r="BD35" s="77">
        <f t="shared" si="32"/>
        <v>75</v>
      </c>
      <c r="BE35" s="77">
        <f t="shared" si="32"/>
        <v>99</v>
      </c>
      <c r="BF35" s="77">
        <f t="shared" si="32"/>
        <v>126</v>
      </c>
      <c r="BG35" s="77">
        <f t="shared" si="32"/>
        <v>156</v>
      </c>
      <c r="BH35" s="77">
        <f t="shared" si="32"/>
        <v>188</v>
      </c>
      <c r="BI35" s="77">
        <f t="shared" si="32"/>
        <v>223</v>
      </c>
      <c r="BJ35" s="77">
        <f t="shared" si="32"/>
        <v>260</v>
      </c>
      <c r="BK35" s="77">
        <f t="shared" si="32"/>
        <v>300</v>
      </c>
      <c r="BL35" s="77">
        <f t="shared" si="32"/>
        <v>343</v>
      </c>
      <c r="BM35" s="77">
        <f t="shared" si="32"/>
        <v>388</v>
      </c>
      <c r="BN35" s="77">
        <f t="shared" si="32"/>
        <v>435</v>
      </c>
      <c r="BO35" s="77">
        <f t="shared" si="32"/>
        <v>485</v>
      </c>
      <c r="BP35" s="77">
        <f t="shared" si="32"/>
        <v>537</v>
      </c>
      <c r="BQ35" s="77">
        <f t="shared" si="32"/>
        <v>591</v>
      </c>
      <c r="BR35" s="77">
        <f t="shared" si="32"/>
        <v>648</v>
      </c>
      <c r="BS35" s="77">
        <f t="shared" si="32"/>
        <v>707</v>
      </c>
      <c r="BT35" s="77">
        <f t="shared" si="32"/>
        <v>768</v>
      </c>
      <c r="BU35" s="77">
        <f t="shared" si="32"/>
        <v>832</v>
      </c>
      <c r="BV35" s="77">
        <f t="shared" si="32"/>
        <v>897</v>
      </c>
      <c r="BW35" s="77">
        <f t="shared" si="32"/>
        <v>965</v>
      </c>
      <c r="BX35" s="77">
        <f t="shared" si="32"/>
        <v>1035</v>
      </c>
      <c r="BY35" s="77">
        <f t="shared" si="32"/>
        <v>1107</v>
      </c>
      <c r="BZ35" s="77">
        <f t="shared" si="32"/>
        <v>1182</v>
      </c>
      <c r="CA35" s="77">
        <f t="shared" si="32"/>
        <v>1258</v>
      </c>
      <c r="CB35" s="77">
        <f t="shared" si="32"/>
        <v>1337</v>
      </c>
      <c r="CC35" s="77">
        <f t="shared" si="32"/>
        <v>1417</v>
      </c>
      <c r="CD35" s="77">
        <f t="shared" si="32"/>
        <v>1500</v>
      </c>
      <c r="CE35" s="78">
        <f t="shared" si="15"/>
        <v>17</v>
      </c>
      <c r="CF35" s="78">
        <f t="shared" si="33"/>
        <v>35</v>
      </c>
      <c r="CG35" s="78">
        <f t="shared" si="33"/>
        <v>54</v>
      </c>
      <c r="CH35" s="78">
        <f t="shared" si="33"/>
        <v>75</v>
      </c>
      <c r="CI35" s="78">
        <f t="shared" si="33"/>
        <v>99</v>
      </c>
      <c r="CJ35" s="78">
        <f t="shared" si="33"/>
        <v>126</v>
      </c>
      <c r="CK35" s="78">
        <f t="shared" si="33"/>
        <v>156</v>
      </c>
      <c r="CL35" s="78">
        <f t="shared" si="33"/>
        <v>188</v>
      </c>
      <c r="CM35" s="78">
        <f t="shared" si="33"/>
        <v>223</v>
      </c>
      <c r="CN35" s="78">
        <f t="shared" si="33"/>
        <v>260</v>
      </c>
      <c r="CO35" s="78">
        <f t="shared" si="33"/>
        <v>300</v>
      </c>
      <c r="CP35" s="78">
        <f t="shared" si="33"/>
        <v>343</v>
      </c>
      <c r="CQ35" s="78">
        <f t="shared" si="33"/>
        <v>388</v>
      </c>
      <c r="CR35" s="78">
        <f t="shared" si="33"/>
        <v>435</v>
      </c>
      <c r="CS35" s="78">
        <f t="shared" si="33"/>
        <v>485</v>
      </c>
      <c r="CT35" s="78">
        <f t="shared" si="33"/>
        <v>537</v>
      </c>
      <c r="CU35" s="78">
        <f t="shared" si="33"/>
        <v>591</v>
      </c>
      <c r="CV35" s="78">
        <f t="shared" si="33"/>
        <v>648</v>
      </c>
      <c r="CW35" s="78">
        <f t="shared" si="33"/>
        <v>707</v>
      </c>
      <c r="CX35" s="78">
        <f t="shared" si="33"/>
        <v>768</v>
      </c>
      <c r="CY35" s="78">
        <f t="shared" si="33"/>
        <v>832</v>
      </c>
      <c r="CZ35" s="78">
        <f t="shared" si="33"/>
        <v>897</v>
      </c>
      <c r="DA35" s="78">
        <f t="shared" si="33"/>
        <v>965</v>
      </c>
      <c r="DB35" s="78">
        <f t="shared" si="33"/>
        <v>1035</v>
      </c>
      <c r="DC35" s="78">
        <f t="shared" si="33"/>
        <v>1107</v>
      </c>
      <c r="DD35" s="78">
        <f t="shared" si="33"/>
        <v>1182</v>
      </c>
      <c r="DE35" s="78">
        <f t="shared" si="33"/>
        <v>1258</v>
      </c>
      <c r="DF35" s="78">
        <f t="shared" si="33"/>
        <v>1337</v>
      </c>
      <c r="DG35" s="78">
        <f t="shared" si="33"/>
        <v>1417</v>
      </c>
      <c r="DH35" s="78">
        <f t="shared" si="33"/>
        <v>1500</v>
      </c>
      <c r="DI35" s="79">
        <f t="shared" si="16"/>
        <v>0</v>
      </c>
      <c r="DJ35" s="79">
        <f t="shared" si="34"/>
        <v>0</v>
      </c>
      <c r="DK35" s="79">
        <f t="shared" si="34"/>
        <v>0</v>
      </c>
      <c r="DL35" s="79">
        <f t="shared" si="34"/>
        <v>0</v>
      </c>
      <c r="DM35" s="79">
        <f t="shared" si="34"/>
        <v>0</v>
      </c>
      <c r="DN35" s="79">
        <f t="shared" si="34"/>
        <v>0</v>
      </c>
      <c r="DO35" s="79">
        <f t="shared" si="34"/>
        <v>0</v>
      </c>
      <c r="DP35" s="79">
        <f t="shared" si="34"/>
        <v>0</v>
      </c>
      <c r="DQ35" s="79">
        <f t="shared" si="34"/>
        <v>0</v>
      </c>
      <c r="DR35" s="79">
        <f t="shared" si="34"/>
        <v>0</v>
      </c>
      <c r="DS35" s="79">
        <f t="shared" si="34"/>
        <v>0</v>
      </c>
      <c r="DT35" s="79">
        <f t="shared" si="34"/>
        <v>0</v>
      </c>
      <c r="DU35" s="79">
        <f t="shared" si="34"/>
        <v>0</v>
      </c>
      <c r="DV35" s="79">
        <f t="shared" si="34"/>
        <v>0</v>
      </c>
      <c r="DW35" s="79">
        <f t="shared" si="34"/>
        <v>0</v>
      </c>
      <c r="DX35" s="79">
        <f t="shared" si="34"/>
        <v>0</v>
      </c>
      <c r="DY35" s="79">
        <f t="shared" si="34"/>
        <v>0</v>
      </c>
      <c r="DZ35" s="79">
        <f t="shared" si="34"/>
        <v>0</v>
      </c>
      <c r="EA35" s="79">
        <f t="shared" si="34"/>
        <v>0</v>
      </c>
      <c r="EB35" s="79">
        <f t="shared" si="34"/>
        <v>0</v>
      </c>
      <c r="EC35" s="79">
        <f t="shared" si="34"/>
        <v>0</v>
      </c>
      <c r="ED35" s="79">
        <f t="shared" si="34"/>
        <v>0</v>
      </c>
      <c r="EE35" s="79">
        <f t="shared" si="34"/>
        <v>0</v>
      </c>
      <c r="EF35" s="79">
        <f t="shared" si="34"/>
        <v>0</v>
      </c>
      <c r="EG35" s="79">
        <f t="shared" si="34"/>
        <v>0</v>
      </c>
      <c r="EH35" s="79">
        <f t="shared" si="34"/>
        <v>0</v>
      </c>
      <c r="EI35" s="79">
        <f t="shared" si="34"/>
        <v>0</v>
      </c>
      <c r="EJ35" s="79">
        <f t="shared" si="34"/>
        <v>0</v>
      </c>
      <c r="EK35" s="79">
        <f t="shared" si="34"/>
        <v>0</v>
      </c>
      <c r="EL35" s="79">
        <f t="shared" si="34"/>
        <v>0</v>
      </c>
      <c r="EM35" s="80">
        <f t="shared" si="17"/>
        <v>0</v>
      </c>
      <c r="EN35" s="80">
        <f t="shared" si="35"/>
        <v>0</v>
      </c>
      <c r="EO35" s="80">
        <f t="shared" si="35"/>
        <v>0</v>
      </c>
      <c r="EP35" s="80">
        <f t="shared" si="35"/>
        <v>0</v>
      </c>
      <c r="EQ35" s="80">
        <f t="shared" si="35"/>
        <v>0</v>
      </c>
      <c r="ER35" s="80">
        <f t="shared" si="35"/>
        <v>0</v>
      </c>
      <c r="ES35" s="80">
        <f t="shared" si="35"/>
        <v>0</v>
      </c>
      <c r="ET35" s="80">
        <f t="shared" si="35"/>
        <v>0</v>
      </c>
      <c r="EU35" s="80">
        <f t="shared" si="35"/>
        <v>0</v>
      </c>
      <c r="EV35" s="80">
        <f t="shared" si="35"/>
        <v>0</v>
      </c>
      <c r="EW35" s="80">
        <f t="shared" si="35"/>
        <v>0</v>
      </c>
      <c r="EX35" s="80">
        <f t="shared" si="35"/>
        <v>0</v>
      </c>
      <c r="EY35" s="80">
        <f t="shared" si="35"/>
        <v>0</v>
      </c>
      <c r="EZ35" s="80">
        <f t="shared" si="35"/>
        <v>0</v>
      </c>
      <c r="FA35" s="80">
        <f t="shared" si="35"/>
        <v>0</v>
      </c>
      <c r="FB35" s="80">
        <f t="shared" si="35"/>
        <v>0</v>
      </c>
      <c r="FC35" s="80">
        <f t="shared" si="35"/>
        <v>0</v>
      </c>
      <c r="FD35" s="80">
        <f t="shared" si="35"/>
        <v>0</v>
      </c>
      <c r="FE35" s="80">
        <f t="shared" si="35"/>
        <v>0</v>
      </c>
      <c r="FF35" s="80">
        <f t="shared" si="35"/>
        <v>0</v>
      </c>
      <c r="FG35" s="80">
        <f t="shared" si="35"/>
        <v>0</v>
      </c>
      <c r="FH35" s="80">
        <f t="shared" si="35"/>
        <v>0</v>
      </c>
      <c r="FI35" s="80">
        <f t="shared" si="35"/>
        <v>0</v>
      </c>
      <c r="FJ35" s="80">
        <f t="shared" si="35"/>
        <v>0</v>
      </c>
      <c r="FK35" s="80">
        <f t="shared" si="35"/>
        <v>0</v>
      </c>
      <c r="FL35" s="80">
        <f t="shared" si="35"/>
        <v>0</v>
      </c>
      <c r="FM35" s="80">
        <f t="shared" si="35"/>
        <v>0</v>
      </c>
      <c r="FN35" s="80">
        <f t="shared" si="35"/>
        <v>0</v>
      </c>
      <c r="FO35" s="80">
        <f t="shared" si="35"/>
        <v>0</v>
      </c>
      <c r="FP35" s="80">
        <f t="shared" si="35"/>
        <v>0</v>
      </c>
      <c r="FS35" s="85">
        <v>10</v>
      </c>
      <c r="FT35" s="85" t="s">
        <v>491</v>
      </c>
      <c r="FU35" s="85" t="str">
        <f t="shared" si="18"/>
        <v>帽子</v>
      </c>
      <c r="FV35" s="82" t="str">
        <f t="shared" si="11"/>
        <v>10金色帽子</v>
      </c>
      <c r="FW35" s="85">
        <f>IFERROR((ROUND((VLOOKUP($A35,装备总属性!$A:$G,GI$11,FALSE)*VLOOKUP($C35,$P$13:$W$20,GI$11,FALSE)*VLOOKUP($B35,$P$3:$R$7,3,FALSE)*$M$2),0)),0)</f>
        <v>0</v>
      </c>
      <c r="FX35" s="85">
        <f>IFERROR((ROUND((VLOOKUP($A35,装备总属性!$A:$G,GJ$11,FALSE)*VLOOKUP($C35,$P$13:$W$20,GJ$11,FALSE)*VLOOKUP($B35,$P$3:$R$7,3,FALSE)*$M$2),0)),0)</f>
        <v>0</v>
      </c>
      <c r="FY35" s="85">
        <f>IFERROR((ROUND((VLOOKUP($A35,装备总属性!$A:$G,GK$11,FALSE)*VLOOKUP($C35,$P$13:$W$20,GK$11,FALSE)*VLOOKUP($B35,$P$3:$R$7,3,FALSE)*$M$2),0)),0)</f>
        <v>0</v>
      </c>
      <c r="FZ35" s="85">
        <f>IFERROR((ROUND((VLOOKUP($A35,装备总属性!$A:$G,GL$11,FALSE)*VLOOKUP($C35,$P$13:$W$20,GL$11,FALSE)*VLOOKUP($B35,$P$3:$R$7,3,FALSE)*$M$2),0)),0)</f>
        <v>0</v>
      </c>
      <c r="GA35" s="85">
        <f>IFERROR((ROUND((VLOOKUP($A35,装备总属性!$A:$G,GM$11,FALSE)*VLOOKUP($C35,$P$13:$W$20,GM$11,FALSE)*VLOOKUP($B35,$P$3:$R$7,3,FALSE)*$M$2),0)),0)</f>
        <v>0</v>
      </c>
      <c r="GB35" s="85">
        <f>IFERROR((ROUND((VLOOKUP($A35,装备总属性!$A:$G,GN$11,FALSE)*VLOOKUP($C35,$P$13:$W$20,GN$11,FALSE)*VLOOKUP($B35,$P$3:$R$7,3,FALSE)*$M$2),0)),0)</f>
        <v>0</v>
      </c>
    </row>
    <row r="36" spans="1:184">
      <c r="A36">
        <v>35</v>
      </c>
      <c r="B36">
        <f t="shared" si="0"/>
        <v>32820</v>
      </c>
      <c r="C36">
        <f t="shared" si="1"/>
        <v>2188</v>
      </c>
      <c r="D36" s="1">
        <v>4375</v>
      </c>
      <c r="I36">
        <v>35</v>
      </c>
      <c r="J36">
        <f t="shared" si="2"/>
        <v>26256</v>
      </c>
      <c r="K36">
        <f t="shared" si="2"/>
        <v>1750</v>
      </c>
      <c r="L36">
        <f t="shared" si="2"/>
        <v>3500</v>
      </c>
      <c r="T36">
        <f t="shared" si="19"/>
        <v>50</v>
      </c>
      <c r="U36" s="73" t="s">
        <v>264</v>
      </c>
      <c r="V36" s="73" t="str">
        <f t="shared" si="12"/>
        <v>50帽子</v>
      </c>
      <c r="W36" s="76">
        <f t="shared" si="13"/>
        <v>83</v>
      </c>
      <c r="X36" s="76">
        <f t="shared" si="31"/>
        <v>173</v>
      </c>
      <c r="Y36" s="76">
        <f t="shared" si="31"/>
        <v>272</v>
      </c>
      <c r="Z36" s="76">
        <f t="shared" si="31"/>
        <v>377</v>
      </c>
      <c r="AA36" s="76">
        <f t="shared" si="31"/>
        <v>497</v>
      </c>
      <c r="AB36" s="76">
        <f t="shared" si="31"/>
        <v>631</v>
      </c>
      <c r="AC36" s="76">
        <f t="shared" si="31"/>
        <v>779</v>
      </c>
      <c r="AD36" s="76">
        <f t="shared" si="31"/>
        <v>939</v>
      </c>
      <c r="AE36" s="76">
        <f t="shared" si="31"/>
        <v>1114</v>
      </c>
      <c r="AF36" s="76">
        <f t="shared" si="31"/>
        <v>1301</v>
      </c>
      <c r="AG36" s="76">
        <f t="shared" si="31"/>
        <v>1501</v>
      </c>
      <c r="AH36" s="76">
        <f t="shared" si="31"/>
        <v>1713</v>
      </c>
      <c r="AI36" s="76">
        <f t="shared" si="31"/>
        <v>1938</v>
      </c>
      <c r="AJ36" s="76">
        <f t="shared" si="31"/>
        <v>2174</v>
      </c>
      <c r="AK36" s="76">
        <f t="shared" si="31"/>
        <v>2423</v>
      </c>
      <c r="AL36" s="76">
        <f t="shared" si="31"/>
        <v>2684</v>
      </c>
      <c r="AM36" s="76">
        <f t="shared" si="31"/>
        <v>2956</v>
      </c>
      <c r="AN36" s="76">
        <f t="shared" si="31"/>
        <v>3239</v>
      </c>
      <c r="AO36" s="76">
        <f t="shared" si="31"/>
        <v>3534</v>
      </c>
      <c r="AP36" s="76">
        <f t="shared" si="31"/>
        <v>3841</v>
      </c>
      <c r="AQ36" s="76">
        <f t="shared" si="31"/>
        <v>4158</v>
      </c>
      <c r="AR36" s="76">
        <f t="shared" si="31"/>
        <v>4487</v>
      </c>
      <c r="AS36" s="76">
        <f t="shared" si="31"/>
        <v>4826</v>
      </c>
      <c r="AT36" s="76">
        <f t="shared" si="31"/>
        <v>5176</v>
      </c>
      <c r="AU36" s="76">
        <f t="shared" si="31"/>
        <v>5537</v>
      </c>
      <c r="AV36" s="76">
        <f t="shared" si="31"/>
        <v>5908</v>
      </c>
      <c r="AW36" s="76">
        <f t="shared" si="31"/>
        <v>6290</v>
      </c>
      <c r="AX36" s="76">
        <f t="shared" si="31"/>
        <v>6683</v>
      </c>
      <c r="AY36" s="76">
        <f t="shared" si="31"/>
        <v>7086</v>
      </c>
      <c r="AZ36" s="76">
        <f t="shared" si="31"/>
        <v>7499</v>
      </c>
      <c r="BA36" s="77">
        <f t="shared" si="14"/>
        <v>0</v>
      </c>
      <c r="BB36" s="77">
        <f t="shared" si="32"/>
        <v>0</v>
      </c>
      <c r="BC36" s="77">
        <f t="shared" si="32"/>
        <v>0</v>
      </c>
      <c r="BD36" s="77">
        <f t="shared" si="32"/>
        <v>0</v>
      </c>
      <c r="BE36" s="77">
        <f t="shared" si="32"/>
        <v>0</v>
      </c>
      <c r="BF36" s="77">
        <f t="shared" si="32"/>
        <v>0</v>
      </c>
      <c r="BG36" s="77">
        <f t="shared" si="32"/>
        <v>0</v>
      </c>
      <c r="BH36" s="77">
        <f t="shared" si="32"/>
        <v>0</v>
      </c>
      <c r="BI36" s="77">
        <f t="shared" si="32"/>
        <v>0</v>
      </c>
      <c r="BJ36" s="77">
        <f t="shared" si="32"/>
        <v>0</v>
      </c>
      <c r="BK36" s="77">
        <f t="shared" si="32"/>
        <v>0</v>
      </c>
      <c r="BL36" s="77">
        <f t="shared" si="32"/>
        <v>0</v>
      </c>
      <c r="BM36" s="77">
        <f t="shared" si="32"/>
        <v>0</v>
      </c>
      <c r="BN36" s="77">
        <f t="shared" si="32"/>
        <v>0</v>
      </c>
      <c r="BO36" s="77">
        <f t="shared" si="32"/>
        <v>0</v>
      </c>
      <c r="BP36" s="77">
        <f t="shared" si="32"/>
        <v>0</v>
      </c>
      <c r="BQ36" s="77">
        <f t="shared" si="32"/>
        <v>0</v>
      </c>
      <c r="BR36" s="77">
        <f t="shared" si="32"/>
        <v>0</v>
      </c>
      <c r="BS36" s="77">
        <f t="shared" si="32"/>
        <v>0</v>
      </c>
      <c r="BT36" s="77">
        <f t="shared" si="32"/>
        <v>0</v>
      </c>
      <c r="BU36" s="77">
        <f t="shared" si="32"/>
        <v>0</v>
      </c>
      <c r="BV36" s="77">
        <f t="shared" si="32"/>
        <v>0</v>
      </c>
      <c r="BW36" s="77">
        <f t="shared" si="32"/>
        <v>0</v>
      </c>
      <c r="BX36" s="77">
        <f t="shared" si="32"/>
        <v>0</v>
      </c>
      <c r="BY36" s="77">
        <f t="shared" si="32"/>
        <v>0</v>
      </c>
      <c r="BZ36" s="77">
        <f t="shared" si="32"/>
        <v>0</v>
      </c>
      <c r="CA36" s="77">
        <f t="shared" si="32"/>
        <v>0</v>
      </c>
      <c r="CB36" s="77">
        <f t="shared" si="32"/>
        <v>0</v>
      </c>
      <c r="CC36" s="77">
        <f t="shared" si="32"/>
        <v>0</v>
      </c>
      <c r="CD36" s="77">
        <f t="shared" si="32"/>
        <v>0</v>
      </c>
      <c r="CE36" s="78">
        <f t="shared" si="15"/>
        <v>0</v>
      </c>
      <c r="CF36" s="78">
        <f t="shared" si="33"/>
        <v>0</v>
      </c>
      <c r="CG36" s="78">
        <f t="shared" si="33"/>
        <v>0</v>
      </c>
      <c r="CH36" s="78">
        <f t="shared" si="33"/>
        <v>0</v>
      </c>
      <c r="CI36" s="78">
        <f t="shared" si="33"/>
        <v>0</v>
      </c>
      <c r="CJ36" s="78">
        <f t="shared" si="33"/>
        <v>0</v>
      </c>
      <c r="CK36" s="78">
        <f t="shared" si="33"/>
        <v>0</v>
      </c>
      <c r="CL36" s="78">
        <f t="shared" si="33"/>
        <v>0</v>
      </c>
      <c r="CM36" s="78">
        <f t="shared" si="33"/>
        <v>0</v>
      </c>
      <c r="CN36" s="78">
        <f t="shared" si="33"/>
        <v>0</v>
      </c>
      <c r="CO36" s="78">
        <f t="shared" si="33"/>
        <v>0</v>
      </c>
      <c r="CP36" s="78">
        <f t="shared" si="33"/>
        <v>0</v>
      </c>
      <c r="CQ36" s="78">
        <f t="shared" si="33"/>
        <v>0</v>
      </c>
      <c r="CR36" s="78">
        <f t="shared" si="33"/>
        <v>0</v>
      </c>
      <c r="CS36" s="78">
        <f t="shared" si="33"/>
        <v>0</v>
      </c>
      <c r="CT36" s="78">
        <f t="shared" si="33"/>
        <v>0</v>
      </c>
      <c r="CU36" s="78">
        <f t="shared" si="33"/>
        <v>0</v>
      </c>
      <c r="CV36" s="78">
        <f t="shared" si="33"/>
        <v>0</v>
      </c>
      <c r="CW36" s="78">
        <f t="shared" si="33"/>
        <v>0</v>
      </c>
      <c r="CX36" s="78">
        <f t="shared" si="33"/>
        <v>0</v>
      </c>
      <c r="CY36" s="78">
        <f t="shared" si="33"/>
        <v>0</v>
      </c>
      <c r="CZ36" s="78">
        <f t="shared" si="33"/>
        <v>0</v>
      </c>
      <c r="DA36" s="78">
        <f t="shared" si="33"/>
        <v>0</v>
      </c>
      <c r="DB36" s="78">
        <f t="shared" si="33"/>
        <v>0</v>
      </c>
      <c r="DC36" s="78">
        <f t="shared" si="33"/>
        <v>0</v>
      </c>
      <c r="DD36" s="78">
        <f t="shared" si="33"/>
        <v>0</v>
      </c>
      <c r="DE36" s="78">
        <f t="shared" si="33"/>
        <v>0</v>
      </c>
      <c r="DF36" s="78">
        <f t="shared" si="33"/>
        <v>0</v>
      </c>
      <c r="DG36" s="78">
        <f t="shared" si="33"/>
        <v>0</v>
      </c>
      <c r="DH36" s="78">
        <f t="shared" si="33"/>
        <v>0</v>
      </c>
      <c r="DI36" s="79">
        <f t="shared" si="16"/>
        <v>17</v>
      </c>
      <c r="DJ36" s="79">
        <f t="shared" si="34"/>
        <v>35</v>
      </c>
      <c r="DK36" s="79">
        <f t="shared" si="34"/>
        <v>54</v>
      </c>
      <c r="DL36" s="79">
        <f t="shared" si="34"/>
        <v>75</v>
      </c>
      <c r="DM36" s="79">
        <f t="shared" si="34"/>
        <v>99</v>
      </c>
      <c r="DN36" s="79">
        <f t="shared" si="34"/>
        <v>126</v>
      </c>
      <c r="DO36" s="79">
        <f t="shared" si="34"/>
        <v>156</v>
      </c>
      <c r="DP36" s="79">
        <f t="shared" si="34"/>
        <v>188</v>
      </c>
      <c r="DQ36" s="79">
        <f t="shared" si="34"/>
        <v>223</v>
      </c>
      <c r="DR36" s="79">
        <f t="shared" si="34"/>
        <v>260</v>
      </c>
      <c r="DS36" s="79">
        <f t="shared" si="34"/>
        <v>300</v>
      </c>
      <c r="DT36" s="79">
        <f t="shared" si="34"/>
        <v>343</v>
      </c>
      <c r="DU36" s="79">
        <f t="shared" si="34"/>
        <v>388</v>
      </c>
      <c r="DV36" s="79">
        <f t="shared" si="34"/>
        <v>435</v>
      </c>
      <c r="DW36" s="79">
        <f t="shared" si="34"/>
        <v>485</v>
      </c>
      <c r="DX36" s="79">
        <f t="shared" si="34"/>
        <v>537</v>
      </c>
      <c r="DY36" s="79">
        <f t="shared" si="34"/>
        <v>591</v>
      </c>
      <c r="DZ36" s="79">
        <f t="shared" si="34"/>
        <v>648</v>
      </c>
      <c r="EA36" s="79">
        <f t="shared" si="34"/>
        <v>707</v>
      </c>
      <c r="EB36" s="79">
        <f t="shared" si="34"/>
        <v>768</v>
      </c>
      <c r="EC36" s="79">
        <f t="shared" si="34"/>
        <v>832</v>
      </c>
      <c r="ED36" s="79">
        <f t="shared" si="34"/>
        <v>897</v>
      </c>
      <c r="EE36" s="79">
        <f t="shared" si="34"/>
        <v>965</v>
      </c>
      <c r="EF36" s="79">
        <f t="shared" si="34"/>
        <v>1035</v>
      </c>
      <c r="EG36" s="79">
        <f t="shared" si="34"/>
        <v>1107</v>
      </c>
      <c r="EH36" s="79">
        <f t="shared" si="34"/>
        <v>1182</v>
      </c>
      <c r="EI36" s="79">
        <f t="shared" si="34"/>
        <v>1258</v>
      </c>
      <c r="EJ36" s="79">
        <f t="shared" si="34"/>
        <v>1337</v>
      </c>
      <c r="EK36" s="79">
        <f t="shared" si="34"/>
        <v>1417</v>
      </c>
      <c r="EL36" s="79">
        <f t="shared" si="34"/>
        <v>1500</v>
      </c>
      <c r="EM36" s="80">
        <f t="shared" si="17"/>
        <v>0</v>
      </c>
      <c r="EN36" s="80">
        <f t="shared" si="35"/>
        <v>0</v>
      </c>
      <c r="EO36" s="80">
        <f t="shared" si="35"/>
        <v>0</v>
      </c>
      <c r="EP36" s="80">
        <f t="shared" si="35"/>
        <v>0</v>
      </c>
      <c r="EQ36" s="80">
        <f t="shared" si="35"/>
        <v>0</v>
      </c>
      <c r="ER36" s="80">
        <f t="shared" si="35"/>
        <v>0</v>
      </c>
      <c r="ES36" s="80">
        <f t="shared" si="35"/>
        <v>0</v>
      </c>
      <c r="ET36" s="80">
        <f t="shared" si="35"/>
        <v>0</v>
      </c>
      <c r="EU36" s="80">
        <f t="shared" si="35"/>
        <v>0</v>
      </c>
      <c r="EV36" s="80">
        <f t="shared" si="35"/>
        <v>0</v>
      </c>
      <c r="EW36" s="80">
        <f t="shared" si="35"/>
        <v>0</v>
      </c>
      <c r="EX36" s="80">
        <f t="shared" si="35"/>
        <v>0</v>
      </c>
      <c r="EY36" s="80">
        <f t="shared" si="35"/>
        <v>0</v>
      </c>
      <c r="EZ36" s="80">
        <f t="shared" si="35"/>
        <v>0</v>
      </c>
      <c r="FA36" s="80">
        <f t="shared" si="35"/>
        <v>0</v>
      </c>
      <c r="FB36" s="80">
        <f t="shared" si="35"/>
        <v>0</v>
      </c>
      <c r="FC36" s="80">
        <f t="shared" si="35"/>
        <v>0</v>
      </c>
      <c r="FD36" s="80">
        <f t="shared" si="35"/>
        <v>0</v>
      </c>
      <c r="FE36" s="80">
        <f t="shared" si="35"/>
        <v>0</v>
      </c>
      <c r="FF36" s="80">
        <f t="shared" si="35"/>
        <v>0</v>
      </c>
      <c r="FG36" s="80">
        <f t="shared" si="35"/>
        <v>0</v>
      </c>
      <c r="FH36" s="80">
        <f t="shared" si="35"/>
        <v>0</v>
      </c>
      <c r="FI36" s="80">
        <f t="shared" si="35"/>
        <v>0</v>
      </c>
      <c r="FJ36" s="80">
        <f t="shared" si="35"/>
        <v>0</v>
      </c>
      <c r="FK36" s="80">
        <f t="shared" si="35"/>
        <v>0</v>
      </c>
      <c r="FL36" s="80">
        <f t="shared" si="35"/>
        <v>0</v>
      </c>
      <c r="FM36" s="80">
        <f t="shared" si="35"/>
        <v>0</v>
      </c>
      <c r="FN36" s="80">
        <f t="shared" si="35"/>
        <v>0</v>
      </c>
      <c r="FO36" s="80">
        <f t="shared" si="35"/>
        <v>0</v>
      </c>
      <c r="FP36" s="80">
        <f t="shared" si="35"/>
        <v>0</v>
      </c>
      <c r="FS36" s="85">
        <v>10</v>
      </c>
      <c r="FT36" s="85" t="s">
        <v>491</v>
      </c>
      <c r="FU36" s="85" t="str">
        <f t="shared" si="18"/>
        <v>衣服</v>
      </c>
      <c r="FV36" s="82" t="str">
        <f t="shared" si="11"/>
        <v>10金色衣服</v>
      </c>
      <c r="FW36" s="85">
        <f>IFERROR((ROUND((VLOOKUP($A36,装备总属性!$A:$G,GI$11,FALSE)*VLOOKUP($C36,$P$13:$W$20,GI$11,FALSE)*VLOOKUP($B36,$P$3:$R$7,3,FALSE)*$M$2),0)),0)</f>
        <v>0</v>
      </c>
      <c r="FX36" s="85">
        <f>IFERROR((ROUND((VLOOKUP($A36,装备总属性!$A:$G,GJ$11,FALSE)*VLOOKUP($C36,$P$13:$W$20,GJ$11,FALSE)*VLOOKUP($B36,$P$3:$R$7,3,FALSE)*$M$2),0)),0)</f>
        <v>0</v>
      </c>
      <c r="FY36" s="85">
        <f>IFERROR((ROUND((VLOOKUP($A36,装备总属性!$A:$G,GK$11,FALSE)*VLOOKUP($C36,$P$13:$W$20,GK$11,FALSE)*VLOOKUP($B36,$P$3:$R$7,3,FALSE)*$M$2),0)),0)</f>
        <v>0</v>
      </c>
      <c r="FZ36" s="85">
        <f>IFERROR((ROUND((VLOOKUP($A36,装备总属性!$A:$G,GL$11,FALSE)*VLOOKUP($C36,$P$13:$W$20,GL$11,FALSE)*VLOOKUP($B36,$P$3:$R$7,3,FALSE)*$M$2),0)),0)</f>
        <v>0</v>
      </c>
      <c r="GA36" s="85">
        <f>IFERROR((ROUND((VLOOKUP($A36,装备总属性!$A:$G,GM$11,FALSE)*VLOOKUP($C36,$P$13:$W$20,GM$11,FALSE)*VLOOKUP($B36,$P$3:$R$7,3,FALSE)*$M$2),0)),0)</f>
        <v>0</v>
      </c>
      <c r="GB36" s="85">
        <f>IFERROR((ROUND((VLOOKUP($A36,装备总属性!$A:$G,GN$11,FALSE)*VLOOKUP($C36,$P$13:$W$20,GN$11,FALSE)*VLOOKUP($B36,$P$3:$R$7,3,FALSE)*$M$2),0)),0)</f>
        <v>0</v>
      </c>
    </row>
    <row r="37" spans="1:184">
      <c r="A37">
        <v>36</v>
      </c>
      <c r="B37">
        <f t="shared" si="0"/>
        <v>33750</v>
      </c>
      <c r="C37">
        <f t="shared" si="1"/>
        <v>2250</v>
      </c>
      <c r="D37" s="1">
        <v>4500</v>
      </c>
      <c r="I37">
        <v>36</v>
      </c>
      <c r="J37">
        <f t="shared" si="2"/>
        <v>27000</v>
      </c>
      <c r="K37">
        <f t="shared" si="2"/>
        <v>1800</v>
      </c>
      <c r="L37">
        <f t="shared" si="2"/>
        <v>3600</v>
      </c>
      <c r="T37">
        <f t="shared" si="19"/>
        <v>50</v>
      </c>
      <c r="U37" s="73" t="s">
        <v>252</v>
      </c>
      <c r="V37" s="73" t="str">
        <f t="shared" si="12"/>
        <v>50衣服</v>
      </c>
      <c r="W37" s="76">
        <f t="shared" si="13"/>
        <v>0</v>
      </c>
      <c r="X37" s="76">
        <f t="shared" si="31"/>
        <v>0</v>
      </c>
      <c r="Y37" s="76">
        <f t="shared" si="31"/>
        <v>0</v>
      </c>
      <c r="Z37" s="76">
        <f t="shared" si="31"/>
        <v>0</v>
      </c>
      <c r="AA37" s="76">
        <f t="shared" si="31"/>
        <v>0</v>
      </c>
      <c r="AB37" s="76">
        <f t="shared" si="31"/>
        <v>0</v>
      </c>
      <c r="AC37" s="76">
        <f t="shared" si="31"/>
        <v>0</v>
      </c>
      <c r="AD37" s="76">
        <f t="shared" si="31"/>
        <v>0</v>
      </c>
      <c r="AE37" s="76">
        <f t="shared" si="31"/>
        <v>0</v>
      </c>
      <c r="AF37" s="76">
        <f t="shared" si="31"/>
        <v>0</v>
      </c>
      <c r="AG37" s="76">
        <f t="shared" si="31"/>
        <v>0</v>
      </c>
      <c r="AH37" s="76">
        <f t="shared" si="31"/>
        <v>0</v>
      </c>
      <c r="AI37" s="76">
        <f t="shared" si="31"/>
        <v>0</v>
      </c>
      <c r="AJ37" s="76">
        <f t="shared" si="31"/>
        <v>0</v>
      </c>
      <c r="AK37" s="76">
        <f t="shared" si="31"/>
        <v>0</v>
      </c>
      <c r="AL37" s="76">
        <f t="shared" si="31"/>
        <v>0</v>
      </c>
      <c r="AM37" s="76">
        <f t="shared" si="31"/>
        <v>0</v>
      </c>
      <c r="AN37" s="76">
        <f t="shared" si="31"/>
        <v>0</v>
      </c>
      <c r="AO37" s="76">
        <f t="shared" si="31"/>
        <v>0</v>
      </c>
      <c r="AP37" s="76">
        <f t="shared" si="31"/>
        <v>0</v>
      </c>
      <c r="AQ37" s="76">
        <f t="shared" si="31"/>
        <v>0</v>
      </c>
      <c r="AR37" s="76">
        <f t="shared" si="31"/>
        <v>0</v>
      </c>
      <c r="AS37" s="76">
        <f t="shared" si="31"/>
        <v>0</v>
      </c>
      <c r="AT37" s="76">
        <f t="shared" si="31"/>
        <v>0</v>
      </c>
      <c r="AU37" s="76">
        <f t="shared" si="31"/>
        <v>0</v>
      </c>
      <c r="AV37" s="76">
        <f t="shared" si="31"/>
        <v>0</v>
      </c>
      <c r="AW37" s="76">
        <f t="shared" si="31"/>
        <v>0</v>
      </c>
      <c r="AX37" s="76">
        <f t="shared" si="31"/>
        <v>0</v>
      </c>
      <c r="AY37" s="76">
        <f t="shared" si="31"/>
        <v>0</v>
      </c>
      <c r="AZ37" s="76">
        <f t="shared" si="31"/>
        <v>0</v>
      </c>
      <c r="BA37" s="77">
        <f t="shared" si="14"/>
        <v>0</v>
      </c>
      <c r="BB37" s="77">
        <f t="shared" si="32"/>
        <v>0</v>
      </c>
      <c r="BC37" s="77">
        <f t="shared" si="32"/>
        <v>0</v>
      </c>
      <c r="BD37" s="77">
        <f t="shared" si="32"/>
        <v>0</v>
      </c>
      <c r="BE37" s="77">
        <f t="shared" si="32"/>
        <v>0</v>
      </c>
      <c r="BF37" s="77">
        <f t="shared" si="32"/>
        <v>0</v>
      </c>
      <c r="BG37" s="77">
        <f t="shared" si="32"/>
        <v>0</v>
      </c>
      <c r="BH37" s="77">
        <f t="shared" si="32"/>
        <v>0</v>
      </c>
      <c r="BI37" s="77">
        <f t="shared" si="32"/>
        <v>0</v>
      </c>
      <c r="BJ37" s="77">
        <f t="shared" si="32"/>
        <v>0</v>
      </c>
      <c r="BK37" s="77">
        <f t="shared" si="32"/>
        <v>0</v>
      </c>
      <c r="BL37" s="77">
        <f t="shared" si="32"/>
        <v>0</v>
      </c>
      <c r="BM37" s="77">
        <f t="shared" si="32"/>
        <v>0</v>
      </c>
      <c r="BN37" s="77">
        <f t="shared" si="32"/>
        <v>0</v>
      </c>
      <c r="BO37" s="77">
        <f t="shared" si="32"/>
        <v>0</v>
      </c>
      <c r="BP37" s="77">
        <f t="shared" si="32"/>
        <v>0</v>
      </c>
      <c r="BQ37" s="77">
        <f t="shared" si="32"/>
        <v>0</v>
      </c>
      <c r="BR37" s="77">
        <f t="shared" si="32"/>
        <v>0</v>
      </c>
      <c r="BS37" s="77">
        <f t="shared" si="32"/>
        <v>0</v>
      </c>
      <c r="BT37" s="77">
        <f t="shared" si="32"/>
        <v>0</v>
      </c>
      <c r="BU37" s="77">
        <f t="shared" si="32"/>
        <v>0</v>
      </c>
      <c r="BV37" s="77">
        <f t="shared" si="32"/>
        <v>0</v>
      </c>
      <c r="BW37" s="77">
        <f t="shared" si="32"/>
        <v>0</v>
      </c>
      <c r="BX37" s="77">
        <f t="shared" si="32"/>
        <v>0</v>
      </c>
      <c r="BY37" s="77">
        <f t="shared" si="32"/>
        <v>0</v>
      </c>
      <c r="BZ37" s="77">
        <f t="shared" si="32"/>
        <v>0</v>
      </c>
      <c r="CA37" s="77">
        <f t="shared" si="32"/>
        <v>0</v>
      </c>
      <c r="CB37" s="77">
        <f t="shared" si="32"/>
        <v>0</v>
      </c>
      <c r="CC37" s="77">
        <f t="shared" si="32"/>
        <v>0</v>
      </c>
      <c r="CD37" s="77">
        <f t="shared" si="32"/>
        <v>0</v>
      </c>
      <c r="CE37" s="78">
        <f t="shared" si="15"/>
        <v>0</v>
      </c>
      <c r="CF37" s="78">
        <f t="shared" si="33"/>
        <v>0</v>
      </c>
      <c r="CG37" s="78">
        <f t="shared" si="33"/>
        <v>0</v>
      </c>
      <c r="CH37" s="78">
        <f t="shared" si="33"/>
        <v>0</v>
      </c>
      <c r="CI37" s="78">
        <f t="shared" si="33"/>
        <v>0</v>
      </c>
      <c r="CJ37" s="78">
        <f t="shared" si="33"/>
        <v>0</v>
      </c>
      <c r="CK37" s="78">
        <f t="shared" si="33"/>
        <v>0</v>
      </c>
      <c r="CL37" s="78">
        <f t="shared" si="33"/>
        <v>0</v>
      </c>
      <c r="CM37" s="78">
        <f t="shared" si="33"/>
        <v>0</v>
      </c>
      <c r="CN37" s="78">
        <f t="shared" si="33"/>
        <v>0</v>
      </c>
      <c r="CO37" s="78">
        <f t="shared" si="33"/>
        <v>0</v>
      </c>
      <c r="CP37" s="78">
        <f t="shared" si="33"/>
        <v>0</v>
      </c>
      <c r="CQ37" s="78">
        <f t="shared" si="33"/>
        <v>0</v>
      </c>
      <c r="CR37" s="78">
        <f t="shared" si="33"/>
        <v>0</v>
      </c>
      <c r="CS37" s="78">
        <f t="shared" si="33"/>
        <v>0</v>
      </c>
      <c r="CT37" s="78">
        <f t="shared" si="33"/>
        <v>0</v>
      </c>
      <c r="CU37" s="78">
        <f t="shared" si="33"/>
        <v>0</v>
      </c>
      <c r="CV37" s="78">
        <f t="shared" si="33"/>
        <v>0</v>
      </c>
      <c r="CW37" s="78">
        <f t="shared" si="33"/>
        <v>0</v>
      </c>
      <c r="CX37" s="78">
        <f t="shared" si="33"/>
        <v>0</v>
      </c>
      <c r="CY37" s="78">
        <f t="shared" si="33"/>
        <v>0</v>
      </c>
      <c r="CZ37" s="78">
        <f t="shared" si="33"/>
        <v>0</v>
      </c>
      <c r="DA37" s="78">
        <f t="shared" si="33"/>
        <v>0</v>
      </c>
      <c r="DB37" s="78">
        <f t="shared" si="33"/>
        <v>0</v>
      </c>
      <c r="DC37" s="78">
        <f t="shared" si="33"/>
        <v>0</v>
      </c>
      <c r="DD37" s="78">
        <f t="shared" si="33"/>
        <v>0</v>
      </c>
      <c r="DE37" s="78">
        <f t="shared" si="33"/>
        <v>0</v>
      </c>
      <c r="DF37" s="78">
        <f t="shared" si="33"/>
        <v>0</v>
      </c>
      <c r="DG37" s="78">
        <f t="shared" si="33"/>
        <v>0</v>
      </c>
      <c r="DH37" s="78">
        <f t="shared" si="33"/>
        <v>0</v>
      </c>
      <c r="DI37" s="79">
        <f t="shared" si="16"/>
        <v>22</v>
      </c>
      <c r="DJ37" s="79">
        <f t="shared" si="34"/>
        <v>46</v>
      </c>
      <c r="DK37" s="79">
        <f t="shared" si="34"/>
        <v>73</v>
      </c>
      <c r="DL37" s="79">
        <f t="shared" si="34"/>
        <v>101</v>
      </c>
      <c r="DM37" s="79">
        <f t="shared" si="34"/>
        <v>132</v>
      </c>
      <c r="DN37" s="79">
        <f t="shared" si="34"/>
        <v>168</v>
      </c>
      <c r="DO37" s="79">
        <f t="shared" si="34"/>
        <v>208</v>
      </c>
      <c r="DP37" s="79">
        <f t="shared" si="34"/>
        <v>250</v>
      </c>
      <c r="DQ37" s="79">
        <f t="shared" si="34"/>
        <v>297</v>
      </c>
      <c r="DR37" s="79">
        <f t="shared" si="34"/>
        <v>347</v>
      </c>
      <c r="DS37" s="79">
        <f t="shared" si="34"/>
        <v>400</v>
      </c>
      <c r="DT37" s="79">
        <f t="shared" si="34"/>
        <v>457</v>
      </c>
      <c r="DU37" s="79">
        <f t="shared" si="34"/>
        <v>517</v>
      </c>
      <c r="DV37" s="79">
        <f t="shared" si="34"/>
        <v>580</v>
      </c>
      <c r="DW37" s="79">
        <f t="shared" si="34"/>
        <v>646</v>
      </c>
      <c r="DX37" s="79">
        <f t="shared" si="34"/>
        <v>716</v>
      </c>
      <c r="DY37" s="79">
        <f t="shared" si="34"/>
        <v>788</v>
      </c>
      <c r="DZ37" s="79">
        <f t="shared" si="34"/>
        <v>864</v>
      </c>
      <c r="EA37" s="79">
        <f t="shared" si="34"/>
        <v>942</v>
      </c>
      <c r="EB37" s="79">
        <f t="shared" si="34"/>
        <v>1024</v>
      </c>
      <c r="EC37" s="79">
        <f t="shared" si="34"/>
        <v>1109</v>
      </c>
      <c r="ED37" s="79">
        <f t="shared" si="34"/>
        <v>1196</v>
      </c>
      <c r="EE37" s="79">
        <f t="shared" si="34"/>
        <v>1287</v>
      </c>
      <c r="EF37" s="79">
        <f t="shared" si="34"/>
        <v>1380</v>
      </c>
      <c r="EG37" s="79">
        <f t="shared" si="34"/>
        <v>1476</v>
      </c>
      <c r="EH37" s="79">
        <f t="shared" si="34"/>
        <v>1575</v>
      </c>
      <c r="EI37" s="79">
        <f t="shared" si="34"/>
        <v>1677</v>
      </c>
      <c r="EJ37" s="79">
        <f t="shared" si="34"/>
        <v>1782</v>
      </c>
      <c r="EK37" s="79">
        <f t="shared" si="34"/>
        <v>1890</v>
      </c>
      <c r="EL37" s="79">
        <f t="shared" si="34"/>
        <v>2000</v>
      </c>
      <c r="EM37" s="80">
        <f t="shared" si="17"/>
        <v>22</v>
      </c>
      <c r="EN37" s="80">
        <f t="shared" si="35"/>
        <v>46</v>
      </c>
      <c r="EO37" s="80">
        <f t="shared" si="35"/>
        <v>73</v>
      </c>
      <c r="EP37" s="80">
        <f t="shared" si="35"/>
        <v>101</v>
      </c>
      <c r="EQ37" s="80">
        <f t="shared" si="35"/>
        <v>132</v>
      </c>
      <c r="ER37" s="80">
        <f t="shared" si="35"/>
        <v>168</v>
      </c>
      <c r="ES37" s="80">
        <f t="shared" si="35"/>
        <v>208</v>
      </c>
      <c r="ET37" s="80">
        <f t="shared" si="35"/>
        <v>250</v>
      </c>
      <c r="EU37" s="80">
        <f t="shared" si="35"/>
        <v>297</v>
      </c>
      <c r="EV37" s="80">
        <f t="shared" si="35"/>
        <v>347</v>
      </c>
      <c r="EW37" s="80">
        <f t="shared" si="35"/>
        <v>400</v>
      </c>
      <c r="EX37" s="80">
        <f t="shared" si="35"/>
        <v>457</v>
      </c>
      <c r="EY37" s="80">
        <f t="shared" si="35"/>
        <v>517</v>
      </c>
      <c r="EZ37" s="80">
        <f t="shared" si="35"/>
        <v>580</v>
      </c>
      <c r="FA37" s="80">
        <f t="shared" si="35"/>
        <v>646</v>
      </c>
      <c r="FB37" s="80">
        <f t="shared" si="35"/>
        <v>716</v>
      </c>
      <c r="FC37" s="80">
        <f t="shared" si="35"/>
        <v>788</v>
      </c>
      <c r="FD37" s="80">
        <f t="shared" si="35"/>
        <v>864</v>
      </c>
      <c r="FE37" s="80">
        <f t="shared" si="35"/>
        <v>942</v>
      </c>
      <c r="FF37" s="80">
        <f t="shared" si="35"/>
        <v>1024</v>
      </c>
      <c r="FG37" s="80">
        <f t="shared" si="35"/>
        <v>1109</v>
      </c>
      <c r="FH37" s="80">
        <f t="shared" si="35"/>
        <v>1196</v>
      </c>
      <c r="FI37" s="80">
        <f t="shared" si="35"/>
        <v>1287</v>
      </c>
      <c r="FJ37" s="80">
        <f t="shared" si="35"/>
        <v>1380</v>
      </c>
      <c r="FK37" s="80">
        <f t="shared" si="35"/>
        <v>1476</v>
      </c>
      <c r="FL37" s="80">
        <f t="shared" si="35"/>
        <v>1575</v>
      </c>
      <c r="FM37" s="80">
        <f t="shared" si="35"/>
        <v>1677</v>
      </c>
      <c r="FN37" s="80">
        <f t="shared" si="35"/>
        <v>1782</v>
      </c>
      <c r="FO37" s="80">
        <f t="shared" si="35"/>
        <v>1890</v>
      </c>
      <c r="FP37" s="80">
        <f t="shared" si="35"/>
        <v>2000</v>
      </c>
      <c r="FS37" s="85">
        <v>10</v>
      </c>
      <c r="FT37" s="85" t="s">
        <v>491</v>
      </c>
      <c r="FU37" s="85" t="str">
        <f t="shared" si="18"/>
        <v>腰带</v>
      </c>
      <c r="FV37" s="82" t="str">
        <f t="shared" si="11"/>
        <v>10金色腰带</v>
      </c>
      <c r="FW37" s="85">
        <f>IFERROR((ROUND((VLOOKUP($A37,装备总属性!$A:$G,GI$11,FALSE)*VLOOKUP($C37,$P$13:$W$20,GI$11,FALSE)*VLOOKUP($B37,$P$3:$R$7,3,FALSE)*$M$2),0)),0)</f>
        <v>0</v>
      </c>
      <c r="FX37" s="85">
        <f>IFERROR((ROUND((VLOOKUP($A37,装备总属性!$A:$G,GJ$11,FALSE)*VLOOKUP($C37,$P$13:$W$20,GJ$11,FALSE)*VLOOKUP($B37,$P$3:$R$7,3,FALSE)*$M$2),0)),0)</f>
        <v>0</v>
      </c>
      <c r="FY37" s="85">
        <f>IFERROR((ROUND((VLOOKUP($A37,装备总属性!$A:$G,GK$11,FALSE)*VLOOKUP($C37,$P$13:$W$20,GK$11,FALSE)*VLOOKUP($B37,$P$3:$R$7,3,FALSE)*$M$2),0)),0)</f>
        <v>0</v>
      </c>
      <c r="FZ37" s="85">
        <f>IFERROR((ROUND((VLOOKUP($A37,装备总属性!$A:$G,GL$11,FALSE)*VLOOKUP($C37,$P$13:$W$20,GL$11,FALSE)*VLOOKUP($B37,$P$3:$R$7,3,FALSE)*$M$2),0)),0)</f>
        <v>0</v>
      </c>
      <c r="GA37" s="85">
        <f>IFERROR((ROUND((VLOOKUP($A37,装备总属性!$A:$G,GM$11,FALSE)*VLOOKUP($C37,$P$13:$W$20,GM$11,FALSE)*VLOOKUP($B37,$P$3:$R$7,3,FALSE)*$M$2),0)),0)</f>
        <v>0</v>
      </c>
      <c r="GB37" s="85">
        <f>IFERROR((ROUND((VLOOKUP($A37,装备总属性!$A:$G,GN$11,FALSE)*VLOOKUP($C37,$P$13:$W$20,GN$11,FALSE)*VLOOKUP($B37,$P$3:$R$7,3,FALSE)*$M$2),0)),0)</f>
        <v>0</v>
      </c>
    </row>
    <row r="38" spans="1:184">
      <c r="A38">
        <v>37</v>
      </c>
      <c r="B38">
        <f t="shared" si="0"/>
        <v>34695</v>
      </c>
      <c r="C38">
        <f t="shared" si="1"/>
        <v>2313</v>
      </c>
      <c r="D38" s="1">
        <v>4625</v>
      </c>
      <c r="I38">
        <v>37</v>
      </c>
      <c r="J38">
        <f t="shared" si="2"/>
        <v>27756</v>
      </c>
      <c r="K38">
        <f t="shared" si="2"/>
        <v>1850</v>
      </c>
      <c r="L38">
        <f t="shared" si="2"/>
        <v>3700</v>
      </c>
      <c r="T38">
        <f t="shared" si="19"/>
        <v>50</v>
      </c>
      <c r="U38" s="73" t="s">
        <v>253</v>
      </c>
      <c r="V38" s="73" t="str">
        <f t="shared" si="12"/>
        <v>50腰带</v>
      </c>
      <c r="W38" s="76">
        <f t="shared" si="13"/>
        <v>83</v>
      </c>
      <c r="X38" s="76">
        <f t="shared" si="31"/>
        <v>173</v>
      </c>
      <c r="Y38" s="76">
        <f t="shared" si="31"/>
        <v>272</v>
      </c>
      <c r="Z38" s="76">
        <f t="shared" si="31"/>
        <v>377</v>
      </c>
      <c r="AA38" s="76">
        <f t="shared" si="31"/>
        <v>497</v>
      </c>
      <c r="AB38" s="76">
        <f t="shared" si="31"/>
        <v>631</v>
      </c>
      <c r="AC38" s="76">
        <f t="shared" si="31"/>
        <v>779</v>
      </c>
      <c r="AD38" s="76">
        <f t="shared" si="31"/>
        <v>939</v>
      </c>
      <c r="AE38" s="76">
        <f t="shared" si="31"/>
        <v>1114</v>
      </c>
      <c r="AF38" s="76">
        <f t="shared" si="31"/>
        <v>1301</v>
      </c>
      <c r="AG38" s="76">
        <f t="shared" si="31"/>
        <v>1501</v>
      </c>
      <c r="AH38" s="76">
        <f t="shared" si="31"/>
        <v>1713</v>
      </c>
      <c r="AI38" s="76">
        <f t="shared" si="31"/>
        <v>1938</v>
      </c>
      <c r="AJ38" s="76">
        <f t="shared" si="31"/>
        <v>2174</v>
      </c>
      <c r="AK38" s="76">
        <f t="shared" si="31"/>
        <v>2423</v>
      </c>
      <c r="AL38" s="76">
        <f t="shared" si="31"/>
        <v>2684</v>
      </c>
      <c r="AM38" s="76">
        <f t="shared" si="31"/>
        <v>2956</v>
      </c>
      <c r="AN38" s="76">
        <f t="shared" si="31"/>
        <v>3239</v>
      </c>
      <c r="AO38" s="76">
        <f t="shared" si="31"/>
        <v>3534</v>
      </c>
      <c r="AP38" s="76">
        <f t="shared" si="31"/>
        <v>3841</v>
      </c>
      <c r="AQ38" s="76">
        <f t="shared" si="31"/>
        <v>4158</v>
      </c>
      <c r="AR38" s="76">
        <f t="shared" ref="X38:AZ47" si="36">ROUND((VLOOKUP($T38,$N$2:$Q$7,2,FALSE)*VLOOKUP($U38,$N$11:$S$18,2,FALSE)*AR$2),0)</f>
        <v>4487</v>
      </c>
      <c r="AS38" s="76">
        <f t="shared" si="36"/>
        <v>4826</v>
      </c>
      <c r="AT38" s="76">
        <f t="shared" si="36"/>
        <v>5176</v>
      </c>
      <c r="AU38" s="76">
        <f t="shared" si="36"/>
        <v>5537</v>
      </c>
      <c r="AV38" s="76">
        <f t="shared" si="36"/>
        <v>5908</v>
      </c>
      <c r="AW38" s="76">
        <f t="shared" si="36"/>
        <v>6290</v>
      </c>
      <c r="AX38" s="76">
        <f t="shared" si="36"/>
        <v>6683</v>
      </c>
      <c r="AY38" s="76">
        <f t="shared" si="36"/>
        <v>7086</v>
      </c>
      <c r="AZ38" s="76">
        <f t="shared" si="36"/>
        <v>7499</v>
      </c>
      <c r="BA38" s="77">
        <f t="shared" si="14"/>
        <v>0</v>
      </c>
      <c r="BB38" s="77">
        <f t="shared" si="32"/>
        <v>0</v>
      </c>
      <c r="BC38" s="77">
        <f t="shared" si="32"/>
        <v>0</v>
      </c>
      <c r="BD38" s="77">
        <f t="shared" si="32"/>
        <v>0</v>
      </c>
      <c r="BE38" s="77">
        <f t="shared" si="32"/>
        <v>0</v>
      </c>
      <c r="BF38" s="77">
        <f t="shared" si="32"/>
        <v>0</v>
      </c>
      <c r="BG38" s="77">
        <f t="shared" si="32"/>
        <v>0</v>
      </c>
      <c r="BH38" s="77">
        <f t="shared" si="32"/>
        <v>0</v>
      </c>
      <c r="BI38" s="77">
        <f t="shared" si="32"/>
        <v>0</v>
      </c>
      <c r="BJ38" s="77">
        <f t="shared" si="32"/>
        <v>0</v>
      </c>
      <c r="BK38" s="77">
        <f t="shared" si="32"/>
        <v>0</v>
      </c>
      <c r="BL38" s="77">
        <f t="shared" si="32"/>
        <v>0</v>
      </c>
      <c r="BM38" s="77">
        <f t="shared" si="32"/>
        <v>0</v>
      </c>
      <c r="BN38" s="77">
        <f t="shared" si="32"/>
        <v>0</v>
      </c>
      <c r="BO38" s="77">
        <f t="shared" si="32"/>
        <v>0</v>
      </c>
      <c r="BP38" s="77">
        <f t="shared" si="32"/>
        <v>0</v>
      </c>
      <c r="BQ38" s="77">
        <f t="shared" si="32"/>
        <v>0</v>
      </c>
      <c r="BR38" s="77">
        <f t="shared" si="32"/>
        <v>0</v>
      </c>
      <c r="BS38" s="77">
        <f t="shared" si="32"/>
        <v>0</v>
      </c>
      <c r="BT38" s="77">
        <f t="shared" si="32"/>
        <v>0</v>
      </c>
      <c r="BU38" s="77">
        <f t="shared" si="32"/>
        <v>0</v>
      </c>
      <c r="BV38" s="77">
        <f t="shared" ref="BB38:CD47" si="37">ROUND((VLOOKUP($T38,$N$2:$Q$7,3,FALSE)*VLOOKUP($U38,$N$11:$S$18,3,FALSE)*BV$2),0)</f>
        <v>0</v>
      </c>
      <c r="BW38" s="77">
        <f t="shared" si="37"/>
        <v>0</v>
      </c>
      <c r="BX38" s="77">
        <f t="shared" si="37"/>
        <v>0</v>
      </c>
      <c r="BY38" s="77">
        <f t="shared" si="37"/>
        <v>0</v>
      </c>
      <c r="BZ38" s="77">
        <f t="shared" si="37"/>
        <v>0</v>
      </c>
      <c r="CA38" s="77">
        <f t="shared" si="37"/>
        <v>0</v>
      </c>
      <c r="CB38" s="77">
        <f t="shared" si="37"/>
        <v>0</v>
      </c>
      <c r="CC38" s="77">
        <f t="shared" si="37"/>
        <v>0</v>
      </c>
      <c r="CD38" s="77">
        <f t="shared" si="37"/>
        <v>0</v>
      </c>
      <c r="CE38" s="78">
        <f t="shared" si="15"/>
        <v>0</v>
      </c>
      <c r="CF38" s="78">
        <f t="shared" si="33"/>
        <v>0</v>
      </c>
      <c r="CG38" s="78">
        <f t="shared" si="33"/>
        <v>0</v>
      </c>
      <c r="CH38" s="78">
        <f t="shared" si="33"/>
        <v>0</v>
      </c>
      <c r="CI38" s="78">
        <f t="shared" si="33"/>
        <v>0</v>
      </c>
      <c r="CJ38" s="78">
        <f t="shared" si="33"/>
        <v>0</v>
      </c>
      <c r="CK38" s="78">
        <f t="shared" si="33"/>
        <v>0</v>
      </c>
      <c r="CL38" s="78">
        <f t="shared" si="33"/>
        <v>0</v>
      </c>
      <c r="CM38" s="78">
        <f t="shared" si="33"/>
        <v>0</v>
      </c>
      <c r="CN38" s="78">
        <f t="shared" si="33"/>
        <v>0</v>
      </c>
      <c r="CO38" s="78">
        <f t="shared" si="33"/>
        <v>0</v>
      </c>
      <c r="CP38" s="78">
        <f t="shared" si="33"/>
        <v>0</v>
      </c>
      <c r="CQ38" s="78">
        <f t="shared" si="33"/>
        <v>0</v>
      </c>
      <c r="CR38" s="78">
        <f t="shared" si="33"/>
        <v>0</v>
      </c>
      <c r="CS38" s="78">
        <f t="shared" si="33"/>
        <v>0</v>
      </c>
      <c r="CT38" s="78">
        <f t="shared" si="33"/>
        <v>0</v>
      </c>
      <c r="CU38" s="78">
        <f t="shared" si="33"/>
        <v>0</v>
      </c>
      <c r="CV38" s="78">
        <f t="shared" si="33"/>
        <v>0</v>
      </c>
      <c r="CW38" s="78">
        <f t="shared" si="33"/>
        <v>0</v>
      </c>
      <c r="CX38" s="78">
        <f t="shared" si="33"/>
        <v>0</v>
      </c>
      <c r="CY38" s="78">
        <f t="shared" si="33"/>
        <v>0</v>
      </c>
      <c r="CZ38" s="78">
        <f t="shared" ref="CF38:DH47" si="38">ROUND((VLOOKUP($T38,$N$2:$Q$7,3,FALSE)*VLOOKUP($U38,$N$11:$S$18,4,FALSE)*CZ$2),0)</f>
        <v>0</v>
      </c>
      <c r="DA38" s="78">
        <f t="shared" si="38"/>
        <v>0</v>
      </c>
      <c r="DB38" s="78">
        <f t="shared" si="38"/>
        <v>0</v>
      </c>
      <c r="DC38" s="78">
        <f t="shared" si="38"/>
        <v>0</v>
      </c>
      <c r="DD38" s="78">
        <f t="shared" si="38"/>
        <v>0</v>
      </c>
      <c r="DE38" s="78">
        <f t="shared" si="38"/>
        <v>0</v>
      </c>
      <c r="DF38" s="78">
        <f t="shared" si="38"/>
        <v>0</v>
      </c>
      <c r="DG38" s="78">
        <f t="shared" si="38"/>
        <v>0</v>
      </c>
      <c r="DH38" s="78">
        <f t="shared" si="38"/>
        <v>0</v>
      </c>
      <c r="DI38" s="79">
        <f t="shared" si="16"/>
        <v>0</v>
      </c>
      <c r="DJ38" s="79">
        <f t="shared" si="34"/>
        <v>0</v>
      </c>
      <c r="DK38" s="79">
        <f t="shared" si="34"/>
        <v>0</v>
      </c>
      <c r="DL38" s="79">
        <f t="shared" si="34"/>
        <v>0</v>
      </c>
      <c r="DM38" s="79">
        <f t="shared" si="34"/>
        <v>0</v>
      </c>
      <c r="DN38" s="79">
        <f t="shared" si="34"/>
        <v>0</v>
      </c>
      <c r="DO38" s="79">
        <f t="shared" si="34"/>
        <v>0</v>
      </c>
      <c r="DP38" s="79">
        <f t="shared" si="34"/>
        <v>0</v>
      </c>
      <c r="DQ38" s="79">
        <f t="shared" si="34"/>
        <v>0</v>
      </c>
      <c r="DR38" s="79">
        <f t="shared" si="34"/>
        <v>0</v>
      </c>
      <c r="DS38" s="79">
        <f t="shared" si="34"/>
        <v>0</v>
      </c>
      <c r="DT38" s="79">
        <f t="shared" si="34"/>
        <v>0</v>
      </c>
      <c r="DU38" s="79">
        <f t="shared" si="34"/>
        <v>0</v>
      </c>
      <c r="DV38" s="79">
        <f t="shared" si="34"/>
        <v>0</v>
      </c>
      <c r="DW38" s="79">
        <f t="shared" si="34"/>
        <v>0</v>
      </c>
      <c r="DX38" s="79">
        <f t="shared" si="34"/>
        <v>0</v>
      </c>
      <c r="DY38" s="79">
        <f t="shared" si="34"/>
        <v>0</v>
      </c>
      <c r="DZ38" s="79">
        <f t="shared" si="34"/>
        <v>0</v>
      </c>
      <c r="EA38" s="79">
        <f t="shared" si="34"/>
        <v>0</v>
      </c>
      <c r="EB38" s="79">
        <f t="shared" si="34"/>
        <v>0</v>
      </c>
      <c r="EC38" s="79">
        <f t="shared" si="34"/>
        <v>0</v>
      </c>
      <c r="ED38" s="79">
        <f t="shared" ref="DJ38:EL47" si="39">ROUND((VLOOKUP($T38,$N$2:$Q$7,4,FALSE)*VLOOKUP($U38,$N$11:$S$18,5,FALSE)*ED$2),0)</f>
        <v>0</v>
      </c>
      <c r="EE38" s="79">
        <f t="shared" si="39"/>
        <v>0</v>
      </c>
      <c r="EF38" s="79">
        <f t="shared" si="39"/>
        <v>0</v>
      </c>
      <c r="EG38" s="79">
        <f t="shared" si="39"/>
        <v>0</v>
      </c>
      <c r="EH38" s="79">
        <f t="shared" si="39"/>
        <v>0</v>
      </c>
      <c r="EI38" s="79">
        <f t="shared" si="39"/>
        <v>0</v>
      </c>
      <c r="EJ38" s="79">
        <f t="shared" si="39"/>
        <v>0</v>
      </c>
      <c r="EK38" s="79">
        <f t="shared" si="39"/>
        <v>0</v>
      </c>
      <c r="EL38" s="79">
        <f t="shared" si="39"/>
        <v>0</v>
      </c>
      <c r="EM38" s="80">
        <f t="shared" si="17"/>
        <v>17</v>
      </c>
      <c r="EN38" s="80">
        <f t="shared" si="35"/>
        <v>35</v>
      </c>
      <c r="EO38" s="80">
        <f t="shared" si="35"/>
        <v>54</v>
      </c>
      <c r="EP38" s="80">
        <f t="shared" si="35"/>
        <v>75</v>
      </c>
      <c r="EQ38" s="80">
        <f t="shared" si="35"/>
        <v>99</v>
      </c>
      <c r="ER38" s="80">
        <f t="shared" si="35"/>
        <v>126</v>
      </c>
      <c r="ES38" s="80">
        <f t="shared" si="35"/>
        <v>156</v>
      </c>
      <c r="ET38" s="80">
        <f t="shared" si="35"/>
        <v>188</v>
      </c>
      <c r="EU38" s="80">
        <f t="shared" si="35"/>
        <v>223</v>
      </c>
      <c r="EV38" s="80">
        <f t="shared" si="35"/>
        <v>260</v>
      </c>
      <c r="EW38" s="80">
        <f t="shared" si="35"/>
        <v>300</v>
      </c>
      <c r="EX38" s="80">
        <f t="shared" si="35"/>
        <v>343</v>
      </c>
      <c r="EY38" s="80">
        <f t="shared" si="35"/>
        <v>388</v>
      </c>
      <c r="EZ38" s="80">
        <f t="shared" si="35"/>
        <v>435</v>
      </c>
      <c r="FA38" s="80">
        <f t="shared" si="35"/>
        <v>485</v>
      </c>
      <c r="FB38" s="80">
        <f t="shared" si="35"/>
        <v>537</v>
      </c>
      <c r="FC38" s="80">
        <f t="shared" si="35"/>
        <v>591</v>
      </c>
      <c r="FD38" s="80">
        <f t="shared" si="35"/>
        <v>648</v>
      </c>
      <c r="FE38" s="80">
        <f t="shared" si="35"/>
        <v>707</v>
      </c>
      <c r="FF38" s="80">
        <f t="shared" si="35"/>
        <v>768</v>
      </c>
      <c r="FG38" s="80">
        <f t="shared" si="35"/>
        <v>832</v>
      </c>
      <c r="FH38" s="80">
        <f t="shared" ref="EN38:FP47" si="40">ROUND((VLOOKUP($T38,$N$2:$Q$7,4,FALSE)*VLOOKUP($U38,$N$11:$S$18,6,FALSE)*FH$2),0)</f>
        <v>897</v>
      </c>
      <c r="FI38" s="80">
        <f t="shared" si="40"/>
        <v>965</v>
      </c>
      <c r="FJ38" s="80">
        <f t="shared" si="40"/>
        <v>1035</v>
      </c>
      <c r="FK38" s="80">
        <f t="shared" si="40"/>
        <v>1107</v>
      </c>
      <c r="FL38" s="80">
        <f t="shared" si="40"/>
        <v>1182</v>
      </c>
      <c r="FM38" s="80">
        <f t="shared" si="40"/>
        <v>1258</v>
      </c>
      <c r="FN38" s="80">
        <f t="shared" si="40"/>
        <v>1337</v>
      </c>
      <c r="FO38" s="80">
        <f t="shared" si="40"/>
        <v>1417</v>
      </c>
      <c r="FP38" s="80">
        <f t="shared" si="40"/>
        <v>1500</v>
      </c>
      <c r="FS38" s="85">
        <v>10</v>
      </c>
      <c r="FT38" s="85" t="s">
        <v>491</v>
      </c>
      <c r="FU38" s="85" t="str">
        <f t="shared" si="18"/>
        <v>护手</v>
      </c>
      <c r="FV38" s="82" t="str">
        <f t="shared" si="11"/>
        <v>10金色护手</v>
      </c>
      <c r="FW38" s="85">
        <f>IFERROR((ROUND((VLOOKUP($A38,装备总属性!$A:$G,GI$11,FALSE)*VLOOKUP($C38,$P$13:$W$20,GI$11,FALSE)*VLOOKUP($B38,$P$3:$R$7,3,FALSE)*$M$2),0)),0)</f>
        <v>0</v>
      </c>
      <c r="FX38" s="85">
        <f>IFERROR((ROUND((VLOOKUP($A38,装备总属性!$A:$G,GJ$11,FALSE)*VLOOKUP($C38,$P$13:$W$20,GJ$11,FALSE)*VLOOKUP($B38,$P$3:$R$7,3,FALSE)*$M$2),0)),0)</f>
        <v>0</v>
      </c>
      <c r="FY38" s="85">
        <f>IFERROR((ROUND((VLOOKUP($A38,装备总属性!$A:$G,GK$11,FALSE)*VLOOKUP($C38,$P$13:$W$20,GK$11,FALSE)*VLOOKUP($B38,$P$3:$R$7,3,FALSE)*$M$2),0)),0)</f>
        <v>0</v>
      </c>
      <c r="FZ38" s="85">
        <f>IFERROR((ROUND((VLOOKUP($A38,装备总属性!$A:$G,GL$11,FALSE)*VLOOKUP($C38,$P$13:$W$20,GL$11,FALSE)*VLOOKUP($B38,$P$3:$R$7,3,FALSE)*$M$2),0)),0)</f>
        <v>0</v>
      </c>
      <c r="GA38" s="85">
        <f>IFERROR((ROUND((VLOOKUP($A38,装备总属性!$A:$G,GM$11,FALSE)*VLOOKUP($C38,$P$13:$W$20,GM$11,FALSE)*VLOOKUP($B38,$P$3:$R$7,3,FALSE)*$M$2),0)),0)</f>
        <v>0</v>
      </c>
      <c r="GB38" s="85">
        <f>IFERROR((ROUND((VLOOKUP($A38,装备总属性!$A:$G,GN$11,FALSE)*VLOOKUP($C38,$P$13:$W$20,GN$11,FALSE)*VLOOKUP($B38,$P$3:$R$7,3,FALSE)*$M$2),0)),0)</f>
        <v>0</v>
      </c>
    </row>
    <row r="39" spans="1:184">
      <c r="A39">
        <v>38</v>
      </c>
      <c r="B39">
        <f t="shared" si="0"/>
        <v>35625</v>
      </c>
      <c r="C39">
        <f t="shared" si="1"/>
        <v>2375</v>
      </c>
      <c r="D39" s="1">
        <v>4750</v>
      </c>
      <c r="I39">
        <v>38</v>
      </c>
      <c r="J39">
        <f t="shared" si="2"/>
        <v>28500</v>
      </c>
      <c r="K39">
        <f t="shared" si="2"/>
        <v>1900</v>
      </c>
      <c r="L39">
        <f t="shared" si="2"/>
        <v>3800</v>
      </c>
      <c r="T39">
        <f t="shared" si="19"/>
        <v>50</v>
      </c>
      <c r="U39" s="73" t="s">
        <v>254</v>
      </c>
      <c r="V39" s="73" t="str">
        <f t="shared" si="12"/>
        <v>50护手</v>
      </c>
      <c r="W39" s="76">
        <f t="shared" si="13"/>
        <v>124</v>
      </c>
      <c r="X39" s="76">
        <f t="shared" si="36"/>
        <v>259</v>
      </c>
      <c r="Y39" s="76">
        <f t="shared" si="36"/>
        <v>408</v>
      </c>
      <c r="Z39" s="76">
        <f t="shared" si="36"/>
        <v>566</v>
      </c>
      <c r="AA39" s="76">
        <f t="shared" si="36"/>
        <v>745</v>
      </c>
      <c r="AB39" s="76">
        <f t="shared" si="36"/>
        <v>946</v>
      </c>
      <c r="AC39" s="76">
        <f t="shared" si="36"/>
        <v>1168</v>
      </c>
      <c r="AD39" s="76">
        <f t="shared" si="36"/>
        <v>1409</v>
      </c>
      <c r="AE39" s="76">
        <f t="shared" si="36"/>
        <v>1671</v>
      </c>
      <c r="AF39" s="76">
        <f t="shared" si="36"/>
        <v>1951</v>
      </c>
      <c r="AG39" s="76">
        <f t="shared" si="36"/>
        <v>2251</v>
      </c>
      <c r="AH39" s="76">
        <f t="shared" si="36"/>
        <v>2570</v>
      </c>
      <c r="AI39" s="76">
        <f t="shared" si="36"/>
        <v>2907</v>
      </c>
      <c r="AJ39" s="76">
        <f t="shared" si="36"/>
        <v>3261</v>
      </c>
      <c r="AK39" s="76">
        <f t="shared" si="36"/>
        <v>3635</v>
      </c>
      <c r="AL39" s="76">
        <f t="shared" si="36"/>
        <v>4025</v>
      </c>
      <c r="AM39" s="76">
        <f t="shared" si="36"/>
        <v>4434</v>
      </c>
      <c r="AN39" s="76">
        <f t="shared" si="36"/>
        <v>4859</v>
      </c>
      <c r="AO39" s="76">
        <f t="shared" si="36"/>
        <v>5301</v>
      </c>
      <c r="AP39" s="76">
        <f t="shared" si="36"/>
        <v>5761</v>
      </c>
      <c r="AQ39" s="76">
        <f t="shared" si="36"/>
        <v>6237</v>
      </c>
      <c r="AR39" s="76">
        <f t="shared" si="36"/>
        <v>6730</v>
      </c>
      <c r="AS39" s="76">
        <f t="shared" si="36"/>
        <v>7238</v>
      </c>
      <c r="AT39" s="76">
        <f t="shared" si="36"/>
        <v>7764</v>
      </c>
      <c r="AU39" s="76">
        <f t="shared" si="36"/>
        <v>8305</v>
      </c>
      <c r="AV39" s="76">
        <f t="shared" si="36"/>
        <v>8862</v>
      </c>
      <c r="AW39" s="76">
        <f t="shared" si="36"/>
        <v>9435</v>
      </c>
      <c r="AX39" s="76">
        <f t="shared" si="36"/>
        <v>10024</v>
      </c>
      <c r="AY39" s="76">
        <f t="shared" si="36"/>
        <v>10629</v>
      </c>
      <c r="AZ39" s="76">
        <f t="shared" si="36"/>
        <v>11249</v>
      </c>
      <c r="BA39" s="77">
        <f t="shared" si="14"/>
        <v>6</v>
      </c>
      <c r="BB39" s="77">
        <f t="shared" si="37"/>
        <v>12</v>
      </c>
      <c r="BC39" s="77">
        <f t="shared" si="37"/>
        <v>18</v>
      </c>
      <c r="BD39" s="77">
        <f t="shared" si="37"/>
        <v>25</v>
      </c>
      <c r="BE39" s="77">
        <f t="shared" si="37"/>
        <v>33</v>
      </c>
      <c r="BF39" s="77">
        <f t="shared" si="37"/>
        <v>42</v>
      </c>
      <c r="BG39" s="77">
        <f t="shared" si="37"/>
        <v>52</v>
      </c>
      <c r="BH39" s="77">
        <f t="shared" si="37"/>
        <v>63</v>
      </c>
      <c r="BI39" s="77">
        <f t="shared" si="37"/>
        <v>74</v>
      </c>
      <c r="BJ39" s="77">
        <f t="shared" si="37"/>
        <v>87</v>
      </c>
      <c r="BK39" s="77">
        <f t="shared" si="37"/>
        <v>100</v>
      </c>
      <c r="BL39" s="77">
        <f t="shared" si="37"/>
        <v>114</v>
      </c>
      <c r="BM39" s="77">
        <f t="shared" si="37"/>
        <v>129</v>
      </c>
      <c r="BN39" s="77">
        <f t="shared" si="37"/>
        <v>145</v>
      </c>
      <c r="BO39" s="77">
        <f t="shared" si="37"/>
        <v>162</v>
      </c>
      <c r="BP39" s="77">
        <f t="shared" si="37"/>
        <v>179</v>
      </c>
      <c r="BQ39" s="77">
        <f t="shared" si="37"/>
        <v>197</v>
      </c>
      <c r="BR39" s="77">
        <f t="shared" si="37"/>
        <v>216</v>
      </c>
      <c r="BS39" s="77">
        <f t="shared" si="37"/>
        <v>236</v>
      </c>
      <c r="BT39" s="77">
        <f t="shared" si="37"/>
        <v>256</v>
      </c>
      <c r="BU39" s="77">
        <f t="shared" si="37"/>
        <v>277</v>
      </c>
      <c r="BV39" s="77">
        <f t="shared" si="37"/>
        <v>299</v>
      </c>
      <c r="BW39" s="77">
        <f t="shared" si="37"/>
        <v>322</v>
      </c>
      <c r="BX39" s="77">
        <f t="shared" si="37"/>
        <v>345</v>
      </c>
      <c r="BY39" s="77">
        <f t="shared" si="37"/>
        <v>369</v>
      </c>
      <c r="BZ39" s="77">
        <f t="shared" si="37"/>
        <v>394</v>
      </c>
      <c r="CA39" s="77">
        <f t="shared" si="37"/>
        <v>419</v>
      </c>
      <c r="CB39" s="77">
        <f t="shared" si="37"/>
        <v>446</v>
      </c>
      <c r="CC39" s="77">
        <f t="shared" si="37"/>
        <v>472</v>
      </c>
      <c r="CD39" s="77">
        <f t="shared" si="37"/>
        <v>500</v>
      </c>
      <c r="CE39" s="78">
        <f t="shared" si="15"/>
        <v>0</v>
      </c>
      <c r="CF39" s="78">
        <f t="shared" si="38"/>
        <v>0</v>
      </c>
      <c r="CG39" s="78">
        <f t="shared" si="38"/>
        <v>0</v>
      </c>
      <c r="CH39" s="78">
        <f t="shared" si="38"/>
        <v>0</v>
      </c>
      <c r="CI39" s="78">
        <f t="shared" si="38"/>
        <v>0</v>
      </c>
      <c r="CJ39" s="78">
        <f t="shared" si="38"/>
        <v>0</v>
      </c>
      <c r="CK39" s="78">
        <f t="shared" si="38"/>
        <v>0</v>
      </c>
      <c r="CL39" s="78">
        <f t="shared" si="38"/>
        <v>0</v>
      </c>
      <c r="CM39" s="78">
        <f t="shared" si="38"/>
        <v>0</v>
      </c>
      <c r="CN39" s="78">
        <f t="shared" si="38"/>
        <v>0</v>
      </c>
      <c r="CO39" s="78">
        <f t="shared" si="38"/>
        <v>0</v>
      </c>
      <c r="CP39" s="78">
        <f t="shared" si="38"/>
        <v>0</v>
      </c>
      <c r="CQ39" s="78">
        <f t="shared" si="38"/>
        <v>0</v>
      </c>
      <c r="CR39" s="78">
        <f t="shared" si="38"/>
        <v>0</v>
      </c>
      <c r="CS39" s="78">
        <f t="shared" si="38"/>
        <v>0</v>
      </c>
      <c r="CT39" s="78">
        <f t="shared" si="38"/>
        <v>0</v>
      </c>
      <c r="CU39" s="78">
        <f t="shared" si="38"/>
        <v>0</v>
      </c>
      <c r="CV39" s="78">
        <f t="shared" si="38"/>
        <v>0</v>
      </c>
      <c r="CW39" s="78">
        <f t="shared" si="38"/>
        <v>0</v>
      </c>
      <c r="CX39" s="78">
        <f t="shared" si="38"/>
        <v>0</v>
      </c>
      <c r="CY39" s="78">
        <f t="shared" si="38"/>
        <v>0</v>
      </c>
      <c r="CZ39" s="78">
        <f t="shared" si="38"/>
        <v>0</v>
      </c>
      <c r="DA39" s="78">
        <f t="shared" si="38"/>
        <v>0</v>
      </c>
      <c r="DB39" s="78">
        <f t="shared" si="38"/>
        <v>0</v>
      </c>
      <c r="DC39" s="78">
        <f t="shared" si="38"/>
        <v>0</v>
      </c>
      <c r="DD39" s="78">
        <f t="shared" si="38"/>
        <v>0</v>
      </c>
      <c r="DE39" s="78">
        <f t="shared" si="38"/>
        <v>0</v>
      </c>
      <c r="DF39" s="78">
        <f t="shared" si="38"/>
        <v>0</v>
      </c>
      <c r="DG39" s="78">
        <f t="shared" si="38"/>
        <v>0</v>
      </c>
      <c r="DH39" s="78">
        <f t="shared" si="38"/>
        <v>0</v>
      </c>
      <c r="DI39" s="79">
        <f t="shared" si="16"/>
        <v>0</v>
      </c>
      <c r="DJ39" s="79">
        <f t="shared" si="39"/>
        <v>0</v>
      </c>
      <c r="DK39" s="79">
        <f t="shared" si="39"/>
        <v>0</v>
      </c>
      <c r="DL39" s="79">
        <f t="shared" si="39"/>
        <v>0</v>
      </c>
      <c r="DM39" s="79">
        <f t="shared" si="39"/>
        <v>0</v>
      </c>
      <c r="DN39" s="79">
        <f t="shared" si="39"/>
        <v>0</v>
      </c>
      <c r="DO39" s="79">
        <f t="shared" si="39"/>
        <v>0</v>
      </c>
      <c r="DP39" s="79">
        <f t="shared" si="39"/>
        <v>0</v>
      </c>
      <c r="DQ39" s="79">
        <f t="shared" si="39"/>
        <v>0</v>
      </c>
      <c r="DR39" s="79">
        <f t="shared" si="39"/>
        <v>0</v>
      </c>
      <c r="DS39" s="79">
        <f t="shared" si="39"/>
        <v>0</v>
      </c>
      <c r="DT39" s="79">
        <f t="shared" si="39"/>
        <v>0</v>
      </c>
      <c r="DU39" s="79">
        <f t="shared" si="39"/>
        <v>0</v>
      </c>
      <c r="DV39" s="79">
        <f t="shared" si="39"/>
        <v>0</v>
      </c>
      <c r="DW39" s="79">
        <f t="shared" si="39"/>
        <v>0</v>
      </c>
      <c r="DX39" s="79">
        <f t="shared" si="39"/>
        <v>0</v>
      </c>
      <c r="DY39" s="79">
        <f t="shared" si="39"/>
        <v>0</v>
      </c>
      <c r="DZ39" s="79">
        <f t="shared" si="39"/>
        <v>0</v>
      </c>
      <c r="EA39" s="79">
        <f t="shared" si="39"/>
        <v>0</v>
      </c>
      <c r="EB39" s="79">
        <f t="shared" si="39"/>
        <v>0</v>
      </c>
      <c r="EC39" s="79">
        <f t="shared" si="39"/>
        <v>0</v>
      </c>
      <c r="ED39" s="79">
        <f t="shared" si="39"/>
        <v>0</v>
      </c>
      <c r="EE39" s="79">
        <f t="shared" si="39"/>
        <v>0</v>
      </c>
      <c r="EF39" s="79">
        <f t="shared" si="39"/>
        <v>0</v>
      </c>
      <c r="EG39" s="79">
        <f t="shared" si="39"/>
        <v>0</v>
      </c>
      <c r="EH39" s="79">
        <f t="shared" si="39"/>
        <v>0</v>
      </c>
      <c r="EI39" s="79">
        <f t="shared" si="39"/>
        <v>0</v>
      </c>
      <c r="EJ39" s="79">
        <f t="shared" si="39"/>
        <v>0</v>
      </c>
      <c r="EK39" s="79">
        <f t="shared" si="39"/>
        <v>0</v>
      </c>
      <c r="EL39" s="79">
        <f t="shared" si="39"/>
        <v>0</v>
      </c>
      <c r="EM39" s="80">
        <f t="shared" si="17"/>
        <v>0</v>
      </c>
      <c r="EN39" s="80">
        <f t="shared" si="40"/>
        <v>0</v>
      </c>
      <c r="EO39" s="80">
        <f t="shared" si="40"/>
        <v>0</v>
      </c>
      <c r="EP39" s="80">
        <f t="shared" si="40"/>
        <v>0</v>
      </c>
      <c r="EQ39" s="80">
        <f t="shared" si="40"/>
        <v>0</v>
      </c>
      <c r="ER39" s="80">
        <f t="shared" si="40"/>
        <v>0</v>
      </c>
      <c r="ES39" s="80">
        <f t="shared" si="40"/>
        <v>0</v>
      </c>
      <c r="ET39" s="80">
        <f t="shared" si="40"/>
        <v>0</v>
      </c>
      <c r="EU39" s="80">
        <f t="shared" si="40"/>
        <v>0</v>
      </c>
      <c r="EV39" s="80">
        <f t="shared" si="40"/>
        <v>0</v>
      </c>
      <c r="EW39" s="80">
        <f t="shared" si="40"/>
        <v>0</v>
      </c>
      <c r="EX39" s="80">
        <f t="shared" si="40"/>
        <v>0</v>
      </c>
      <c r="EY39" s="80">
        <f t="shared" si="40"/>
        <v>0</v>
      </c>
      <c r="EZ39" s="80">
        <f t="shared" si="40"/>
        <v>0</v>
      </c>
      <c r="FA39" s="80">
        <f t="shared" si="40"/>
        <v>0</v>
      </c>
      <c r="FB39" s="80">
        <f t="shared" si="40"/>
        <v>0</v>
      </c>
      <c r="FC39" s="80">
        <f t="shared" si="40"/>
        <v>0</v>
      </c>
      <c r="FD39" s="80">
        <f t="shared" si="40"/>
        <v>0</v>
      </c>
      <c r="FE39" s="80">
        <f t="shared" si="40"/>
        <v>0</v>
      </c>
      <c r="FF39" s="80">
        <f t="shared" si="40"/>
        <v>0</v>
      </c>
      <c r="FG39" s="80">
        <f t="shared" si="40"/>
        <v>0</v>
      </c>
      <c r="FH39" s="80">
        <f t="shared" si="40"/>
        <v>0</v>
      </c>
      <c r="FI39" s="80">
        <f t="shared" si="40"/>
        <v>0</v>
      </c>
      <c r="FJ39" s="80">
        <f t="shared" si="40"/>
        <v>0</v>
      </c>
      <c r="FK39" s="80">
        <f t="shared" si="40"/>
        <v>0</v>
      </c>
      <c r="FL39" s="80">
        <f t="shared" si="40"/>
        <v>0</v>
      </c>
      <c r="FM39" s="80">
        <f t="shared" si="40"/>
        <v>0</v>
      </c>
      <c r="FN39" s="80">
        <f t="shared" si="40"/>
        <v>0</v>
      </c>
      <c r="FO39" s="80">
        <f t="shared" si="40"/>
        <v>0</v>
      </c>
      <c r="FP39" s="80">
        <f t="shared" si="40"/>
        <v>0</v>
      </c>
      <c r="FS39" s="85">
        <v>10</v>
      </c>
      <c r="FT39" s="85" t="s">
        <v>491</v>
      </c>
      <c r="FU39" s="85" t="str">
        <f t="shared" si="18"/>
        <v>鞋子</v>
      </c>
      <c r="FV39" s="82" t="str">
        <f t="shared" si="11"/>
        <v>10金色鞋子</v>
      </c>
      <c r="FW39" s="85">
        <f>IFERROR((ROUND((VLOOKUP($A39,装备总属性!$A:$G,GI$11,FALSE)*VLOOKUP($C39,$P$13:$W$20,GI$11,FALSE)*VLOOKUP($B39,$P$3:$R$7,3,FALSE)*$M$2),0)),0)</f>
        <v>0</v>
      </c>
      <c r="FX39" s="85">
        <f>IFERROR((ROUND((VLOOKUP($A39,装备总属性!$A:$G,GJ$11,FALSE)*VLOOKUP($C39,$P$13:$W$20,GJ$11,FALSE)*VLOOKUP($B39,$P$3:$R$7,3,FALSE)*$M$2),0)),0)</f>
        <v>0</v>
      </c>
      <c r="FY39" s="85">
        <f>IFERROR((ROUND((VLOOKUP($A39,装备总属性!$A:$G,GK$11,FALSE)*VLOOKUP($C39,$P$13:$W$20,GK$11,FALSE)*VLOOKUP($B39,$P$3:$R$7,3,FALSE)*$M$2),0)),0)</f>
        <v>0</v>
      </c>
      <c r="FZ39" s="85">
        <f>IFERROR((ROUND((VLOOKUP($A39,装备总属性!$A:$G,GL$11,FALSE)*VLOOKUP($C39,$P$13:$W$20,GL$11,FALSE)*VLOOKUP($B39,$P$3:$R$7,3,FALSE)*$M$2),0)),0)</f>
        <v>0</v>
      </c>
      <c r="GA39" s="85">
        <f>IFERROR((ROUND((VLOOKUP($A39,装备总属性!$A:$G,GM$11,FALSE)*VLOOKUP($C39,$P$13:$W$20,GM$11,FALSE)*VLOOKUP($B39,$P$3:$R$7,3,FALSE)*$M$2),0)),0)</f>
        <v>0</v>
      </c>
      <c r="GB39" s="85">
        <f>IFERROR((ROUND((VLOOKUP($A39,装备总属性!$A:$G,GN$11,FALSE)*VLOOKUP($C39,$P$13:$W$20,GN$11,FALSE)*VLOOKUP($B39,$P$3:$R$7,3,FALSE)*$M$2),0)),0)</f>
        <v>0</v>
      </c>
    </row>
    <row r="40" spans="1:184">
      <c r="A40">
        <v>39</v>
      </c>
      <c r="B40">
        <f t="shared" si="0"/>
        <v>36570</v>
      </c>
      <c r="C40">
        <f t="shared" si="1"/>
        <v>2438</v>
      </c>
      <c r="D40" s="1">
        <v>4875</v>
      </c>
      <c r="I40">
        <v>39</v>
      </c>
      <c r="J40">
        <f t="shared" si="2"/>
        <v>29256</v>
      </c>
      <c r="K40">
        <f t="shared" si="2"/>
        <v>1950</v>
      </c>
      <c r="L40">
        <f t="shared" si="2"/>
        <v>3900</v>
      </c>
      <c r="T40">
        <f t="shared" si="19"/>
        <v>50</v>
      </c>
      <c r="U40" s="73" t="s">
        <v>255</v>
      </c>
      <c r="V40" s="73" t="str">
        <f t="shared" si="12"/>
        <v>50鞋子</v>
      </c>
      <c r="W40" s="76">
        <f t="shared" si="13"/>
        <v>124</v>
      </c>
      <c r="X40" s="76">
        <f t="shared" si="36"/>
        <v>259</v>
      </c>
      <c r="Y40" s="76">
        <f t="shared" si="36"/>
        <v>408</v>
      </c>
      <c r="Z40" s="76">
        <f t="shared" si="36"/>
        <v>566</v>
      </c>
      <c r="AA40" s="76">
        <f t="shared" si="36"/>
        <v>745</v>
      </c>
      <c r="AB40" s="76">
        <f t="shared" si="36"/>
        <v>946</v>
      </c>
      <c r="AC40" s="76">
        <f t="shared" si="36"/>
        <v>1168</v>
      </c>
      <c r="AD40" s="76">
        <f t="shared" si="36"/>
        <v>1409</v>
      </c>
      <c r="AE40" s="76">
        <f t="shared" si="36"/>
        <v>1671</v>
      </c>
      <c r="AF40" s="76">
        <f t="shared" si="36"/>
        <v>1951</v>
      </c>
      <c r="AG40" s="76">
        <f t="shared" si="36"/>
        <v>2251</v>
      </c>
      <c r="AH40" s="76">
        <f t="shared" si="36"/>
        <v>2570</v>
      </c>
      <c r="AI40" s="76">
        <f t="shared" si="36"/>
        <v>2907</v>
      </c>
      <c r="AJ40" s="76">
        <f t="shared" si="36"/>
        <v>3261</v>
      </c>
      <c r="AK40" s="76">
        <f t="shared" si="36"/>
        <v>3635</v>
      </c>
      <c r="AL40" s="76">
        <f t="shared" si="36"/>
        <v>4025</v>
      </c>
      <c r="AM40" s="76">
        <f t="shared" si="36"/>
        <v>4434</v>
      </c>
      <c r="AN40" s="76">
        <f t="shared" si="36"/>
        <v>4859</v>
      </c>
      <c r="AO40" s="76">
        <f t="shared" si="36"/>
        <v>5301</v>
      </c>
      <c r="AP40" s="76">
        <f t="shared" si="36"/>
        <v>5761</v>
      </c>
      <c r="AQ40" s="76">
        <f t="shared" si="36"/>
        <v>6237</v>
      </c>
      <c r="AR40" s="76">
        <f t="shared" si="36"/>
        <v>6730</v>
      </c>
      <c r="AS40" s="76">
        <f t="shared" si="36"/>
        <v>7238</v>
      </c>
      <c r="AT40" s="76">
        <f t="shared" si="36"/>
        <v>7764</v>
      </c>
      <c r="AU40" s="76">
        <f t="shared" si="36"/>
        <v>8305</v>
      </c>
      <c r="AV40" s="76">
        <f t="shared" si="36"/>
        <v>8862</v>
      </c>
      <c r="AW40" s="76">
        <f t="shared" si="36"/>
        <v>9435</v>
      </c>
      <c r="AX40" s="76">
        <f t="shared" si="36"/>
        <v>10024</v>
      </c>
      <c r="AY40" s="76">
        <f t="shared" si="36"/>
        <v>10629</v>
      </c>
      <c r="AZ40" s="76">
        <f t="shared" si="36"/>
        <v>11249</v>
      </c>
      <c r="BA40" s="77">
        <f t="shared" si="14"/>
        <v>0</v>
      </c>
      <c r="BB40" s="77">
        <f t="shared" si="37"/>
        <v>0</v>
      </c>
      <c r="BC40" s="77">
        <f t="shared" si="37"/>
        <v>0</v>
      </c>
      <c r="BD40" s="77">
        <f t="shared" si="37"/>
        <v>0</v>
      </c>
      <c r="BE40" s="77">
        <f t="shared" si="37"/>
        <v>0</v>
      </c>
      <c r="BF40" s="77">
        <f t="shared" si="37"/>
        <v>0</v>
      </c>
      <c r="BG40" s="77">
        <f t="shared" si="37"/>
        <v>0</v>
      </c>
      <c r="BH40" s="77">
        <f t="shared" si="37"/>
        <v>0</v>
      </c>
      <c r="BI40" s="77">
        <f t="shared" si="37"/>
        <v>0</v>
      </c>
      <c r="BJ40" s="77">
        <f t="shared" si="37"/>
        <v>0</v>
      </c>
      <c r="BK40" s="77">
        <f t="shared" si="37"/>
        <v>0</v>
      </c>
      <c r="BL40" s="77">
        <f t="shared" si="37"/>
        <v>0</v>
      </c>
      <c r="BM40" s="77">
        <f t="shared" si="37"/>
        <v>0</v>
      </c>
      <c r="BN40" s="77">
        <f t="shared" si="37"/>
        <v>0</v>
      </c>
      <c r="BO40" s="77">
        <f t="shared" si="37"/>
        <v>0</v>
      </c>
      <c r="BP40" s="77">
        <f t="shared" si="37"/>
        <v>0</v>
      </c>
      <c r="BQ40" s="77">
        <f t="shared" si="37"/>
        <v>0</v>
      </c>
      <c r="BR40" s="77">
        <f t="shared" si="37"/>
        <v>0</v>
      </c>
      <c r="BS40" s="77">
        <f t="shared" si="37"/>
        <v>0</v>
      </c>
      <c r="BT40" s="77">
        <f t="shared" si="37"/>
        <v>0</v>
      </c>
      <c r="BU40" s="77">
        <f t="shared" si="37"/>
        <v>0</v>
      </c>
      <c r="BV40" s="77">
        <f t="shared" si="37"/>
        <v>0</v>
      </c>
      <c r="BW40" s="77">
        <f t="shared" si="37"/>
        <v>0</v>
      </c>
      <c r="BX40" s="77">
        <f t="shared" si="37"/>
        <v>0</v>
      </c>
      <c r="BY40" s="77">
        <f t="shared" si="37"/>
        <v>0</v>
      </c>
      <c r="BZ40" s="77">
        <f t="shared" si="37"/>
        <v>0</v>
      </c>
      <c r="CA40" s="77">
        <f t="shared" si="37"/>
        <v>0</v>
      </c>
      <c r="CB40" s="77">
        <f t="shared" si="37"/>
        <v>0</v>
      </c>
      <c r="CC40" s="77">
        <f t="shared" si="37"/>
        <v>0</v>
      </c>
      <c r="CD40" s="77">
        <f t="shared" si="37"/>
        <v>0</v>
      </c>
      <c r="CE40" s="78">
        <f t="shared" si="15"/>
        <v>6</v>
      </c>
      <c r="CF40" s="78">
        <f t="shared" si="38"/>
        <v>12</v>
      </c>
      <c r="CG40" s="78">
        <f t="shared" si="38"/>
        <v>18</v>
      </c>
      <c r="CH40" s="78">
        <f t="shared" si="38"/>
        <v>25</v>
      </c>
      <c r="CI40" s="78">
        <f t="shared" si="38"/>
        <v>33</v>
      </c>
      <c r="CJ40" s="78">
        <f t="shared" si="38"/>
        <v>42</v>
      </c>
      <c r="CK40" s="78">
        <f t="shared" si="38"/>
        <v>52</v>
      </c>
      <c r="CL40" s="78">
        <f t="shared" si="38"/>
        <v>63</v>
      </c>
      <c r="CM40" s="78">
        <f t="shared" si="38"/>
        <v>74</v>
      </c>
      <c r="CN40" s="78">
        <f t="shared" si="38"/>
        <v>87</v>
      </c>
      <c r="CO40" s="78">
        <f t="shared" si="38"/>
        <v>100</v>
      </c>
      <c r="CP40" s="78">
        <f t="shared" si="38"/>
        <v>114</v>
      </c>
      <c r="CQ40" s="78">
        <f t="shared" si="38"/>
        <v>129</v>
      </c>
      <c r="CR40" s="78">
        <f t="shared" si="38"/>
        <v>145</v>
      </c>
      <c r="CS40" s="78">
        <f t="shared" si="38"/>
        <v>162</v>
      </c>
      <c r="CT40" s="78">
        <f t="shared" si="38"/>
        <v>179</v>
      </c>
      <c r="CU40" s="78">
        <f t="shared" si="38"/>
        <v>197</v>
      </c>
      <c r="CV40" s="78">
        <f t="shared" si="38"/>
        <v>216</v>
      </c>
      <c r="CW40" s="78">
        <f t="shared" si="38"/>
        <v>236</v>
      </c>
      <c r="CX40" s="78">
        <f t="shared" si="38"/>
        <v>256</v>
      </c>
      <c r="CY40" s="78">
        <f t="shared" si="38"/>
        <v>277</v>
      </c>
      <c r="CZ40" s="78">
        <f t="shared" si="38"/>
        <v>299</v>
      </c>
      <c r="DA40" s="78">
        <f t="shared" si="38"/>
        <v>322</v>
      </c>
      <c r="DB40" s="78">
        <f t="shared" si="38"/>
        <v>345</v>
      </c>
      <c r="DC40" s="78">
        <f t="shared" si="38"/>
        <v>369</v>
      </c>
      <c r="DD40" s="78">
        <f t="shared" si="38"/>
        <v>394</v>
      </c>
      <c r="DE40" s="78">
        <f t="shared" si="38"/>
        <v>419</v>
      </c>
      <c r="DF40" s="78">
        <f t="shared" si="38"/>
        <v>446</v>
      </c>
      <c r="DG40" s="78">
        <f t="shared" si="38"/>
        <v>472</v>
      </c>
      <c r="DH40" s="78">
        <f t="shared" si="38"/>
        <v>500</v>
      </c>
      <c r="DI40" s="79">
        <f t="shared" si="16"/>
        <v>0</v>
      </c>
      <c r="DJ40" s="79">
        <f t="shared" si="39"/>
        <v>0</v>
      </c>
      <c r="DK40" s="79">
        <f t="shared" si="39"/>
        <v>0</v>
      </c>
      <c r="DL40" s="79">
        <f t="shared" si="39"/>
        <v>0</v>
      </c>
      <c r="DM40" s="79">
        <f t="shared" si="39"/>
        <v>0</v>
      </c>
      <c r="DN40" s="79">
        <f t="shared" si="39"/>
        <v>0</v>
      </c>
      <c r="DO40" s="79">
        <f t="shared" si="39"/>
        <v>0</v>
      </c>
      <c r="DP40" s="79">
        <f t="shared" si="39"/>
        <v>0</v>
      </c>
      <c r="DQ40" s="79">
        <f t="shared" si="39"/>
        <v>0</v>
      </c>
      <c r="DR40" s="79">
        <f t="shared" si="39"/>
        <v>0</v>
      </c>
      <c r="DS40" s="79">
        <f t="shared" si="39"/>
        <v>0</v>
      </c>
      <c r="DT40" s="79">
        <f t="shared" si="39"/>
        <v>0</v>
      </c>
      <c r="DU40" s="79">
        <f t="shared" si="39"/>
        <v>0</v>
      </c>
      <c r="DV40" s="79">
        <f t="shared" si="39"/>
        <v>0</v>
      </c>
      <c r="DW40" s="79">
        <f t="shared" si="39"/>
        <v>0</v>
      </c>
      <c r="DX40" s="79">
        <f t="shared" si="39"/>
        <v>0</v>
      </c>
      <c r="DY40" s="79">
        <f t="shared" si="39"/>
        <v>0</v>
      </c>
      <c r="DZ40" s="79">
        <f t="shared" si="39"/>
        <v>0</v>
      </c>
      <c r="EA40" s="79">
        <f t="shared" si="39"/>
        <v>0</v>
      </c>
      <c r="EB40" s="79">
        <f t="shared" si="39"/>
        <v>0</v>
      </c>
      <c r="EC40" s="79">
        <f t="shared" si="39"/>
        <v>0</v>
      </c>
      <c r="ED40" s="79">
        <f t="shared" si="39"/>
        <v>0</v>
      </c>
      <c r="EE40" s="79">
        <f t="shared" si="39"/>
        <v>0</v>
      </c>
      <c r="EF40" s="79">
        <f t="shared" si="39"/>
        <v>0</v>
      </c>
      <c r="EG40" s="79">
        <f t="shared" si="39"/>
        <v>0</v>
      </c>
      <c r="EH40" s="79">
        <f t="shared" si="39"/>
        <v>0</v>
      </c>
      <c r="EI40" s="79">
        <f t="shared" si="39"/>
        <v>0</v>
      </c>
      <c r="EJ40" s="79">
        <f t="shared" si="39"/>
        <v>0</v>
      </c>
      <c r="EK40" s="79">
        <f t="shared" si="39"/>
        <v>0</v>
      </c>
      <c r="EL40" s="79">
        <f t="shared" si="39"/>
        <v>0</v>
      </c>
      <c r="EM40" s="80">
        <f t="shared" si="17"/>
        <v>0</v>
      </c>
      <c r="EN40" s="80">
        <f t="shared" si="40"/>
        <v>0</v>
      </c>
      <c r="EO40" s="80">
        <f t="shared" si="40"/>
        <v>0</v>
      </c>
      <c r="EP40" s="80">
        <f t="shared" si="40"/>
        <v>0</v>
      </c>
      <c r="EQ40" s="80">
        <f t="shared" si="40"/>
        <v>0</v>
      </c>
      <c r="ER40" s="80">
        <f t="shared" si="40"/>
        <v>0</v>
      </c>
      <c r="ES40" s="80">
        <f t="shared" si="40"/>
        <v>0</v>
      </c>
      <c r="ET40" s="80">
        <f t="shared" si="40"/>
        <v>0</v>
      </c>
      <c r="EU40" s="80">
        <f t="shared" si="40"/>
        <v>0</v>
      </c>
      <c r="EV40" s="80">
        <f t="shared" si="40"/>
        <v>0</v>
      </c>
      <c r="EW40" s="80">
        <f t="shared" si="40"/>
        <v>0</v>
      </c>
      <c r="EX40" s="80">
        <f t="shared" si="40"/>
        <v>0</v>
      </c>
      <c r="EY40" s="80">
        <f t="shared" si="40"/>
        <v>0</v>
      </c>
      <c r="EZ40" s="80">
        <f t="shared" si="40"/>
        <v>0</v>
      </c>
      <c r="FA40" s="80">
        <f t="shared" si="40"/>
        <v>0</v>
      </c>
      <c r="FB40" s="80">
        <f t="shared" si="40"/>
        <v>0</v>
      </c>
      <c r="FC40" s="80">
        <f t="shared" si="40"/>
        <v>0</v>
      </c>
      <c r="FD40" s="80">
        <f t="shared" si="40"/>
        <v>0</v>
      </c>
      <c r="FE40" s="80">
        <f t="shared" si="40"/>
        <v>0</v>
      </c>
      <c r="FF40" s="80">
        <f t="shared" si="40"/>
        <v>0</v>
      </c>
      <c r="FG40" s="80">
        <f t="shared" si="40"/>
        <v>0</v>
      </c>
      <c r="FH40" s="80">
        <f t="shared" si="40"/>
        <v>0</v>
      </c>
      <c r="FI40" s="80">
        <f t="shared" si="40"/>
        <v>0</v>
      </c>
      <c r="FJ40" s="80">
        <f t="shared" si="40"/>
        <v>0</v>
      </c>
      <c r="FK40" s="80">
        <f t="shared" si="40"/>
        <v>0</v>
      </c>
      <c r="FL40" s="80">
        <f t="shared" si="40"/>
        <v>0</v>
      </c>
      <c r="FM40" s="80">
        <f t="shared" si="40"/>
        <v>0</v>
      </c>
      <c r="FN40" s="80">
        <f t="shared" si="40"/>
        <v>0</v>
      </c>
      <c r="FO40" s="80">
        <f t="shared" si="40"/>
        <v>0</v>
      </c>
      <c r="FP40" s="80">
        <f t="shared" si="40"/>
        <v>0</v>
      </c>
      <c r="FS40" s="85">
        <v>10</v>
      </c>
      <c r="FT40" s="85" t="s">
        <v>491</v>
      </c>
      <c r="FU40" s="85" t="str">
        <f t="shared" si="18"/>
        <v>项链</v>
      </c>
      <c r="FV40" s="82" t="str">
        <f t="shared" si="11"/>
        <v>10金色项链</v>
      </c>
      <c r="FW40" s="85">
        <f>IFERROR((ROUND((VLOOKUP($A40,装备总属性!$A:$G,GI$11,FALSE)*VLOOKUP($C40,$P$13:$W$20,GI$11,FALSE)*VLOOKUP($B40,$P$3:$R$7,3,FALSE)*$M$2),0)),0)</f>
        <v>0</v>
      </c>
      <c r="FX40" s="85">
        <f>IFERROR((ROUND((VLOOKUP($A40,装备总属性!$A:$G,GJ$11,FALSE)*VLOOKUP($C40,$P$13:$W$20,GJ$11,FALSE)*VLOOKUP($B40,$P$3:$R$7,3,FALSE)*$M$2),0)),0)</f>
        <v>0</v>
      </c>
      <c r="FY40" s="85">
        <f>IFERROR((ROUND((VLOOKUP($A40,装备总属性!$A:$G,GK$11,FALSE)*VLOOKUP($C40,$P$13:$W$20,GK$11,FALSE)*VLOOKUP($B40,$P$3:$R$7,3,FALSE)*$M$2),0)),0)</f>
        <v>0</v>
      </c>
      <c r="FZ40" s="85">
        <f>IFERROR((ROUND((VLOOKUP($A40,装备总属性!$A:$G,GL$11,FALSE)*VLOOKUP($C40,$P$13:$W$20,GL$11,FALSE)*VLOOKUP($B40,$P$3:$R$7,3,FALSE)*$M$2),0)),0)</f>
        <v>0</v>
      </c>
      <c r="GA40" s="85">
        <f>IFERROR((ROUND((VLOOKUP($A40,装备总属性!$A:$G,GM$11,FALSE)*VLOOKUP($C40,$P$13:$W$20,GM$11,FALSE)*VLOOKUP($B40,$P$3:$R$7,3,FALSE)*$M$2),0)),0)</f>
        <v>0</v>
      </c>
      <c r="GB40" s="85">
        <f>IFERROR((ROUND((VLOOKUP($A40,装备总属性!$A:$G,GN$11,FALSE)*VLOOKUP($C40,$P$13:$W$20,GN$11,FALSE)*VLOOKUP($B40,$P$3:$R$7,3,FALSE)*$M$2),0)),0)</f>
        <v>0</v>
      </c>
    </row>
    <row r="41" spans="1:184">
      <c r="A41">
        <v>40</v>
      </c>
      <c r="B41">
        <f t="shared" si="0"/>
        <v>37500</v>
      </c>
      <c r="C41">
        <f t="shared" si="1"/>
        <v>2500</v>
      </c>
      <c r="D41" s="1">
        <v>5000</v>
      </c>
      <c r="I41">
        <v>40</v>
      </c>
      <c r="J41">
        <f t="shared" si="2"/>
        <v>30000</v>
      </c>
      <c r="K41">
        <f t="shared" si="2"/>
        <v>2000</v>
      </c>
      <c r="L41">
        <f t="shared" si="2"/>
        <v>4000</v>
      </c>
      <c r="T41">
        <f t="shared" si="19"/>
        <v>50</v>
      </c>
      <c r="U41" s="73" t="s">
        <v>256</v>
      </c>
      <c r="V41" s="73" t="str">
        <f t="shared" si="12"/>
        <v>50项链</v>
      </c>
      <c r="W41" s="76">
        <f t="shared" si="13"/>
        <v>0</v>
      </c>
      <c r="X41" s="76">
        <f t="shared" si="36"/>
        <v>0</v>
      </c>
      <c r="Y41" s="76">
        <f t="shared" si="36"/>
        <v>0</v>
      </c>
      <c r="Z41" s="76">
        <f t="shared" si="36"/>
        <v>0</v>
      </c>
      <c r="AA41" s="76">
        <f t="shared" si="36"/>
        <v>0</v>
      </c>
      <c r="AB41" s="76">
        <f t="shared" si="36"/>
        <v>0</v>
      </c>
      <c r="AC41" s="76">
        <f t="shared" si="36"/>
        <v>0</v>
      </c>
      <c r="AD41" s="76">
        <f t="shared" si="36"/>
        <v>0</v>
      </c>
      <c r="AE41" s="76">
        <f t="shared" si="36"/>
        <v>0</v>
      </c>
      <c r="AF41" s="76">
        <f t="shared" si="36"/>
        <v>0</v>
      </c>
      <c r="AG41" s="76">
        <f t="shared" si="36"/>
        <v>0</v>
      </c>
      <c r="AH41" s="76">
        <f t="shared" si="36"/>
        <v>0</v>
      </c>
      <c r="AI41" s="76">
        <f t="shared" si="36"/>
        <v>0</v>
      </c>
      <c r="AJ41" s="76">
        <f t="shared" si="36"/>
        <v>0</v>
      </c>
      <c r="AK41" s="76">
        <f t="shared" si="36"/>
        <v>0</v>
      </c>
      <c r="AL41" s="76">
        <f t="shared" si="36"/>
        <v>0</v>
      </c>
      <c r="AM41" s="76">
        <f t="shared" si="36"/>
        <v>0</v>
      </c>
      <c r="AN41" s="76">
        <f t="shared" si="36"/>
        <v>0</v>
      </c>
      <c r="AO41" s="76">
        <f t="shared" si="36"/>
        <v>0</v>
      </c>
      <c r="AP41" s="76">
        <f t="shared" si="36"/>
        <v>0</v>
      </c>
      <c r="AQ41" s="76">
        <f t="shared" si="36"/>
        <v>0</v>
      </c>
      <c r="AR41" s="76">
        <f t="shared" si="36"/>
        <v>0</v>
      </c>
      <c r="AS41" s="76">
        <f t="shared" si="36"/>
        <v>0</v>
      </c>
      <c r="AT41" s="76">
        <f t="shared" si="36"/>
        <v>0</v>
      </c>
      <c r="AU41" s="76">
        <f t="shared" si="36"/>
        <v>0</v>
      </c>
      <c r="AV41" s="76">
        <f t="shared" si="36"/>
        <v>0</v>
      </c>
      <c r="AW41" s="76">
        <f t="shared" si="36"/>
        <v>0</v>
      </c>
      <c r="AX41" s="76">
        <f t="shared" si="36"/>
        <v>0</v>
      </c>
      <c r="AY41" s="76">
        <f t="shared" si="36"/>
        <v>0</v>
      </c>
      <c r="AZ41" s="76">
        <f t="shared" si="36"/>
        <v>0</v>
      </c>
      <c r="BA41" s="77">
        <f t="shared" si="14"/>
        <v>6</v>
      </c>
      <c r="BB41" s="77">
        <f t="shared" si="37"/>
        <v>12</v>
      </c>
      <c r="BC41" s="77">
        <f t="shared" si="37"/>
        <v>18</v>
      </c>
      <c r="BD41" s="77">
        <f t="shared" si="37"/>
        <v>25</v>
      </c>
      <c r="BE41" s="77">
        <f t="shared" si="37"/>
        <v>33</v>
      </c>
      <c r="BF41" s="77">
        <f t="shared" si="37"/>
        <v>42</v>
      </c>
      <c r="BG41" s="77">
        <f t="shared" si="37"/>
        <v>52</v>
      </c>
      <c r="BH41" s="77">
        <f t="shared" si="37"/>
        <v>63</v>
      </c>
      <c r="BI41" s="77">
        <f t="shared" si="37"/>
        <v>74</v>
      </c>
      <c r="BJ41" s="77">
        <f t="shared" si="37"/>
        <v>87</v>
      </c>
      <c r="BK41" s="77">
        <f t="shared" si="37"/>
        <v>100</v>
      </c>
      <c r="BL41" s="77">
        <f t="shared" si="37"/>
        <v>114</v>
      </c>
      <c r="BM41" s="77">
        <f t="shared" si="37"/>
        <v>129</v>
      </c>
      <c r="BN41" s="77">
        <f t="shared" si="37"/>
        <v>145</v>
      </c>
      <c r="BO41" s="77">
        <f t="shared" si="37"/>
        <v>162</v>
      </c>
      <c r="BP41" s="77">
        <f t="shared" si="37"/>
        <v>179</v>
      </c>
      <c r="BQ41" s="77">
        <f t="shared" si="37"/>
        <v>197</v>
      </c>
      <c r="BR41" s="77">
        <f t="shared" si="37"/>
        <v>216</v>
      </c>
      <c r="BS41" s="77">
        <f t="shared" si="37"/>
        <v>236</v>
      </c>
      <c r="BT41" s="77">
        <f t="shared" si="37"/>
        <v>256</v>
      </c>
      <c r="BU41" s="77">
        <f t="shared" si="37"/>
        <v>277</v>
      </c>
      <c r="BV41" s="77">
        <f t="shared" si="37"/>
        <v>299</v>
      </c>
      <c r="BW41" s="77">
        <f t="shared" si="37"/>
        <v>322</v>
      </c>
      <c r="BX41" s="77">
        <f t="shared" si="37"/>
        <v>345</v>
      </c>
      <c r="BY41" s="77">
        <f t="shared" si="37"/>
        <v>369</v>
      </c>
      <c r="BZ41" s="77">
        <f t="shared" si="37"/>
        <v>394</v>
      </c>
      <c r="CA41" s="77">
        <f t="shared" si="37"/>
        <v>419</v>
      </c>
      <c r="CB41" s="77">
        <f t="shared" si="37"/>
        <v>446</v>
      </c>
      <c r="CC41" s="77">
        <f t="shared" si="37"/>
        <v>472</v>
      </c>
      <c r="CD41" s="77">
        <f t="shared" si="37"/>
        <v>500</v>
      </c>
      <c r="CE41" s="78">
        <f t="shared" si="15"/>
        <v>0</v>
      </c>
      <c r="CF41" s="78">
        <f t="shared" si="38"/>
        <v>0</v>
      </c>
      <c r="CG41" s="78">
        <f t="shared" si="38"/>
        <v>0</v>
      </c>
      <c r="CH41" s="78">
        <f t="shared" si="38"/>
        <v>0</v>
      </c>
      <c r="CI41" s="78">
        <f t="shared" si="38"/>
        <v>0</v>
      </c>
      <c r="CJ41" s="78">
        <f t="shared" si="38"/>
        <v>0</v>
      </c>
      <c r="CK41" s="78">
        <f t="shared" si="38"/>
        <v>0</v>
      </c>
      <c r="CL41" s="78">
        <f t="shared" si="38"/>
        <v>0</v>
      </c>
      <c r="CM41" s="78">
        <f t="shared" si="38"/>
        <v>0</v>
      </c>
      <c r="CN41" s="78">
        <f t="shared" si="38"/>
        <v>0</v>
      </c>
      <c r="CO41" s="78">
        <f t="shared" si="38"/>
        <v>0</v>
      </c>
      <c r="CP41" s="78">
        <f t="shared" si="38"/>
        <v>0</v>
      </c>
      <c r="CQ41" s="78">
        <f t="shared" si="38"/>
        <v>0</v>
      </c>
      <c r="CR41" s="78">
        <f t="shared" si="38"/>
        <v>0</v>
      </c>
      <c r="CS41" s="78">
        <f t="shared" si="38"/>
        <v>0</v>
      </c>
      <c r="CT41" s="78">
        <f t="shared" si="38"/>
        <v>0</v>
      </c>
      <c r="CU41" s="78">
        <f t="shared" si="38"/>
        <v>0</v>
      </c>
      <c r="CV41" s="78">
        <f t="shared" si="38"/>
        <v>0</v>
      </c>
      <c r="CW41" s="78">
        <f t="shared" si="38"/>
        <v>0</v>
      </c>
      <c r="CX41" s="78">
        <f t="shared" si="38"/>
        <v>0</v>
      </c>
      <c r="CY41" s="78">
        <f t="shared" si="38"/>
        <v>0</v>
      </c>
      <c r="CZ41" s="78">
        <f t="shared" si="38"/>
        <v>0</v>
      </c>
      <c r="DA41" s="78">
        <f t="shared" si="38"/>
        <v>0</v>
      </c>
      <c r="DB41" s="78">
        <f t="shared" si="38"/>
        <v>0</v>
      </c>
      <c r="DC41" s="78">
        <f t="shared" si="38"/>
        <v>0</v>
      </c>
      <c r="DD41" s="78">
        <f t="shared" si="38"/>
        <v>0</v>
      </c>
      <c r="DE41" s="78">
        <f t="shared" si="38"/>
        <v>0</v>
      </c>
      <c r="DF41" s="78">
        <f t="shared" si="38"/>
        <v>0</v>
      </c>
      <c r="DG41" s="78">
        <f t="shared" si="38"/>
        <v>0</v>
      </c>
      <c r="DH41" s="78">
        <f t="shared" si="38"/>
        <v>0</v>
      </c>
      <c r="DI41" s="79">
        <f t="shared" si="16"/>
        <v>17</v>
      </c>
      <c r="DJ41" s="79">
        <f t="shared" si="39"/>
        <v>35</v>
      </c>
      <c r="DK41" s="79">
        <f t="shared" si="39"/>
        <v>54</v>
      </c>
      <c r="DL41" s="79">
        <f t="shared" si="39"/>
        <v>75</v>
      </c>
      <c r="DM41" s="79">
        <f t="shared" si="39"/>
        <v>99</v>
      </c>
      <c r="DN41" s="79">
        <f t="shared" si="39"/>
        <v>126</v>
      </c>
      <c r="DO41" s="79">
        <f t="shared" si="39"/>
        <v>156</v>
      </c>
      <c r="DP41" s="79">
        <f t="shared" si="39"/>
        <v>188</v>
      </c>
      <c r="DQ41" s="79">
        <f t="shared" si="39"/>
        <v>223</v>
      </c>
      <c r="DR41" s="79">
        <f t="shared" si="39"/>
        <v>260</v>
      </c>
      <c r="DS41" s="79">
        <f t="shared" si="39"/>
        <v>300</v>
      </c>
      <c r="DT41" s="79">
        <f t="shared" si="39"/>
        <v>343</v>
      </c>
      <c r="DU41" s="79">
        <f t="shared" si="39"/>
        <v>388</v>
      </c>
      <c r="DV41" s="79">
        <f t="shared" si="39"/>
        <v>435</v>
      </c>
      <c r="DW41" s="79">
        <f t="shared" si="39"/>
        <v>485</v>
      </c>
      <c r="DX41" s="79">
        <f t="shared" si="39"/>
        <v>537</v>
      </c>
      <c r="DY41" s="79">
        <f t="shared" si="39"/>
        <v>591</v>
      </c>
      <c r="DZ41" s="79">
        <f t="shared" si="39"/>
        <v>648</v>
      </c>
      <c r="EA41" s="79">
        <f t="shared" si="39"/>
        <v>707</v>
      </c>
      <c r="EB41" s="79">
        <f t="shared" si="39"/>
        <v>768</v>
      </c>
      <c r="EC41" s="79">
        <f t="shared" si="39"/>
        <v>832</v>
      </c>
      <c r="ED41" s="79">
        <f t="shared" si="39"/>
        <v>897</v>
      </c>
      <c r="EE41" s="79">
        <f t="shared" si="39"/>
        <v>965</v>
      </c>
      <c r="EF41" s="79">
        <f t="shared" si="39"/>
        <v>1035</v>
      </c>
      <c r="EG41" s="79">
        <f t="shared" si="39"/>
        <v>1107</v>
      </c>
      <c r="EH41" s="79">
        <f t="shared" si="39"/>
        <v>1182</v>
      </c>
      <c r="EI41" s="79">
        <f t="shared" si="39"/>
        <v>1258</v>
      </c>
      <c r="EJ41" s="79">
        <f t="shared" si="39"/>
        <v>1337</v>
      </c>
      <c r="EK41" s="79">
        <f t="shared" si="39"/>
        <v>1417</v>
      </c>
      <c r="EL41" s="79">
        <f t="shared" si="39"/>
        <v>1500</v>
      </c>
      <c r="EM41" s="80">
        <f t="shared" si="17"/>
        <v>0</v>
      </c>
      <c r="EN41" s="80">
        <f t="shared" si="40"/>
        <v>0</v>
      </c>
      <c r="EO41" s="80">
        <f t="shared" si="40"/>
        <v>0</v>
      </c>
      <c r="EP41" s="80">
        <f t="shared" si="40"/>
        <v>0</v>
      </c>
      <c r="EQ41" s="80">
        <f t="shared" si="40"/>
        <v>0</v>
      </c>
      <c r="ER41" s="80">
        <f t="shared" si="40"/>
        <v>0</v>
      </c>
      <c r="ES41" s="80">
        <f t="shared" si="40"/>
        <v>0</v>
      </c>
      <c r="ET41" s="80">
        <f t="shared" si="40"/>
        <v>0</v>
      </c>
      <c r="EU41" s="80">
        <f t="shared" si="40"/>
        <v>0</v>
      </c>
      <c r="EV41" s="80">
        <f t="shared" si="40"/>
        <v>0</v>
      </c>
      <c r="EW41" s="80">
        <f t="shared" si="40"/>
        <v>0</v>
      </c>
      <c r="EX41" s="80">
        <f t="shared" si="40"/>
        <v>0</v>
      </c>
      <c r="EY41" s="80">
        <f t="shared" si="40"/>
        <v>0</v>
      </c>
      <c r="EZ41" s="80">
        <f t="shared" si="40"/>
        <v>0</v>
      </c>
      <c r="FA41" s="80">
        <f t="shared" si="40"/>
        <v>0</v>
      </c>
      <c r="FB41" s="80">
        <f t="shared" si="40"/>
        <v>0</v>
      </c>
      <c r="FC41" s="80">
        <f t="shared" si="40"/>
        <v>0</v>
      </c>
      <c r="FD41" s="80">
        <f t="shared" si="40"/>
        <v>0</v>
      </c>
      <c r="FE41" s="80">
        <f t="shared" si="40"/>
        <v>0</v>
      </c>
      <c r="FF41" s="80">
        <f t="shared" si="40"/>
        <v>0</v>
      </c>
      <c r="FG41" s="80">
        <f t="shared" si="40"/>
        <v>0</v>
      </c>
      <c r="FH41" s="80">
        <f t="shared" si="40"/>
        <v>0</v>
      </c>
      <c r="FI41" s="80">
        <f t="shared" si="40"/>
        <v>0</v>
      </c>
      <c r="FJ41" s="80">
        <f t="shared" si="40"/>
        <v>0</v>
      </c>
      <c r="FK41" s="80">
        <f t="shared" si="40"/>
        <v>0</v>
      </c>
      <c r="FL41" s="80">
        <f t="shared" si="40"/>
        <v>0</v>
      </c>
      <c r="FM41" s="80">
        <f t="shared" si="40"/>
        <v>0</v>
      </c>
      <c r="FN41" s="80">
        <f t="shared" si="40"/>
        <v>0</v>
      </c>
      <c r="FO41" s="80">
        <f t="shared" si="40"/>
        <v>0</v>
      </c>
      <c r="FP41" s="80">
        <f t="shared" si="40"/>
        <v>0</v>
      </c>
      <c r="FS41" s="85">
        <v>10</v>
      </c>
      <c r="FT41" s="85" t="s">
        <v>491</v>
      </c>
      <c r="FU41" s="85" t="str">
        <f t="shared" si="18"/>
        <v>戒指</v>
      </c>
      <c r="FV41" s="82" t="str">
        <f t="shared" si="11"/>
        <v>10金色戒指</v>
      </c>
      <c r="FW41" s="85">
        <f>IFERROR((ROUND((VLOOKUP($A41,装备总属性!$A:$G,GI$11,FALSE)*VLOOKUP($C41,$P$13:$W$20,GI$11,FALSE)*VLOOKUP($B41,$P$3:$R$7,3,FALSE)*$M$2),0)),0)</f>
        <v>0</v>
      </c>
      <c r="FX41" s="85">
        <f>IFERROR((ROUND((VLOOKUP($A41,装备总属性!$A:$G,GJ$11,FALSE)*VLOOKUP($C41,$P$13:$W$20,GJ$11,FALSE)*VLOOKUP($B41,$P$3:$R$7,3,FALSE)*$M$2),0)),0)</f>
        <v>0</v>
      </c>
      <c r="FY41" s="85">
        <f>IFERROR((ROUND((VLOOKUP($A41,装备总属性!$A:$G,GK$11,FALSE)*VLOOKUP($C41,$P$13:$W$20,GK$11,FALSE)*VLOOKUP($B41,$P$3:$R$7,3,FALSE)*$M$2),0)),0)</f>
        <v>0</v>
      </c>
      <c r="FZ41" s="85">
        <f>IFERROR((ROUND((VLOOKUP($A41,装备总属性!$A:$G,GL$11,FALSE)*VLOOKUP($C41,$P$13:$W$20,GL$11,FALSE)*VLOOKUP($B41,$P$3:$R$7,3,FALSE)*$M$2),0)),0)</f>
        <v>0</v>
      </c>
      <c r="GA41" s="85">
        <f>IFERROR((ROUND((VLOOKUP($A41,装备总属性!$A:$G,GM$11,FALSE)*VLOOKUP($C41,$P$13:$W$20,GM$11,FALSE)*VLOOKUP($B41,$P$3:$R$7,3,FALSE)*$M$2),0)),0)</f>
        <v>0</v>
      </c>
      <c r="GB41" s="85">
        <f>IFERROR((ROUND((VLOOKUP($A41,装备总属性!$A:$G,GN$11,FALSE)*VLOOKUP($C41,$P$13:$W$20,GN$11,FALSE)*VLOOKUP($B41,$P$3:$R$7,3,FALSE)*$M$2),0)),0)</f>
        <v>0</v>
      </c>
    </row>
    <row r="42" spans="1:184">
      <c r="A42">
        <v>41</v>
      </c>
      <c r="B42">
        <f t="shared" si="0"/>
        <v>38445</v>
      </c>
      <c r="C42">
        <f t="shared" si="1"/>
        <v>2563</v>
      </c>
      <c r="D42" s="1">
        <v>5125</v>
      </c>
      <c r="I42">
        <v>41</v>
      </c>
      <c r="J42">
        <f t="shared" si="2"/>
        <v>30756</v>
      </c>
      <c r="K42">
        <f t="shared" si="2"/>
        <v>2050</v>
      </c>
      <c r="L42">
        <f t="shared" si="2"/>
        <v>4100</v>
      </c>
      <c r="T42">
        <f t="shared" si="19"/>
        <v>50</v>
      </c>
      <c r="U42" s="73" t="s">
        <v>257</v>
      </c>
      <c r="V42" s="73" t="str">
        <f t="shared" si="12"/>
        <v>50戒指</v>
      </c>
      <c r="W42" s="76">
        <f t="shared" si="13"/>
        <v>0</v>
      </c>
      <c r="X42" s="76">
        <f t="shared" si="36"/>
        <v>0</v>
      </c>
      <c r="Y42" s="76">
        <f t="shared" si="36"/>
        <v>0</v>
      </c>
      <c r="Z42" s="76">
        <f t="shared" si="36"/>
        <v>0</v>
      </c>
      <c r="AA42" s="76">
        <f t="shared" si="36"/>
        <v>0</v>
      </c>
      <c r="AB42" s="76">
        <f t="shared" si="36"/>
        <v>0</v>
      </c>
      <c r="AC42" s="76">
        <f t="shared" si="36"/>
        <v>0</v>
      </c>
      <c r="AD42" s="76">
        <f t="shared" si="36"/>
        <v>0</v>
      </c>
      <c r="AE42" s="76">
        <f t="shared" si="36"/>
        <v>0</v>
      </c>
      <c r="AF42" s="76">
        <f t="shared" si="36"/>
        <v>0</v>
      </c>
      <c r="AG42" s="76">
        <f t="shared" si="36"/>
        <v>0</v>
      </c>
      <c r="AH42" s="76">
        <f t="shared" si="36"/>
        <v>0</v>
      </c>
      <c r="AI42" s="76">
        <f t="shared" si="36"/>
        <v>0</v>
      </c>
      <c r="AJ42" s="76">
        <f t="shared" si="36"/>
        <v>0</v>
      </c>
      <c r="AK42" s="76">
        <f t="shared" si="36"/>
        <v>0</v>
      </c>
      <c r="AL42" s="76">
        <f t="shared" si="36"/>
        <v>0</v>
      </c>
      <c r="AM42" s="76">
        <f t="shared" si="36"/>
        <v>0</v>
      </c>
      <c r="AN42" s="76">
        <f t="shared" si="36"/>
        <v>0</v>
      </c>
      <c r="AO42" s="76">
        <f t="shared" si="36"/>
        <v>0</v>
      </c>
      <c r="AP42" s="76">
        <f t="shared" si="36"/>
        <v>0</v>
      </c>
      <c r="AQ42" s="76">
        <f t="shared" si="36"/>
        <v>0</v>
      </c>
      <c r="AR42" s="76">
        <f t="shared" si="36"/>
        <v>0</v>
      </c>
      <c r="AS42" s="76">
        <f t="shared" si="36"/>
        <v>0</v>
      </c>
      <c r="AT42" s="76">
        <f t="shared" si="36"/>
        <v>0</v>
      </c>
      <c r="AU42" s="76">
        <f t="shared" si="36"/>
        <v>0</v>
      </c>
      <c r="AV42" s="76">
        <f t="shared" si="36"/>
        <v>0</v>
      </c>
      <c r="AW42" s="76">
        <f t="shared" si="36"/>
        <v>0</v>
      </c>
      <c r="AX42" s="76">
        <f t="shared" si="36"/>
        <v>0</v>
      </c>
      <c r="AY42" s="76">
        <f t="shared" si="36"/>
        <v>0</v>
      </c>
      <c r="AZ42" s="76">
        <f t="shared" si="36"/>
        <v>0</v>
      </c>
      <c r="BA42" s="77">
        <f t="shared" si="14"/>
        <v>0</v>
      </c>
      <c r="BB42" s="77">
        <f t="shared" si="37"/>
        <v>0</v>
      </c>
      <c r="BC42" s="77">
        <f t="shared" si="37"/>
        <v>0</v>
      </c>
      <c r="BD42" s="77">
        <f t="shared" si="37"/>
        <v>0</v>
      </c>
      <c r="BE42" s="77">
        <f t="shared" si="37"/>
        <v>0</v>
      </c>
      <c r="BF42" s="77">
        <f t="shared" si="37"/>
        <v>0</v>
      </c>
      <c r="BG42" s="77">
        <f t="shared" si="37"/>
        <v>0</v>
      </c>
      <c r="BH42" s="77">
        <f t="shared" si="37"/>
        <v>0</v>
      </c>
      <c r="BI42" s="77">
        <f t="shared" si="37"/>
        <v>0</v>
      </c>
      <c r="BJ42" s="77">
        <f t="shared" si="37"/>
        <v>0</v>
      </c>
      <c r="BK42" s="77">
        <f t="shared" si="37"/>
        <v>0</v>
      </c>
      <c r="BL42" s="77">
        <f t="shared" si="37"/>
        <v>0</v>
      </c>
      <c r="BM42" s="77">
        <f t="shared" si="37"/>
        <v>0</v>
      </c>
      <c r="BN42" s="77">
        <f t="shared" si="37"/>
        <v>0</v>
      </c>
      <c r="BO42" s="77">
        <f t="shared" si="37"/>
        <v>0</v>
      </c>
      <c r="BP42" s="77">
        <f t="shared" si="37"/>
        <v>0</v>
      </c>
      <c r="BQ42" s="77">
        <f t="shared" si="37"/>
        <v>0</v>
      </c>
      <c r="BR42" s="77">
        <f t="shared" si="37"/>
        <v>0</v>
      </c>
      <c r="BS42" s="77">
        <f t="shared" si="37"/>
        <v>0</v>
      </c>
      <c r="BT42" s="77">
        <f t="shared" si="37"/>
        <v>0</v>
      </c>
      <c r="BU42" s="77">
        <f t="shared" si="37"/>
        <v>0</v>
      </c>
      <c r="BV42" s="77">
        <f t="shared" si="37"/>
        <v>0</v>
      </c>
      <c r="BW42" s="77">
        <f t="shared" si="37"/>
        <v>0</v>
      </c>
      <c r="BX42" s="77">
        <f t="shared" si="37"/>
        <v>0</v>
      </c>
      <c r="BY42" s="77">
        <f t="shared" si="37"/>
        <v>0</v>
      </c>
      <c r="BZ42" s="77">
        <f t="shared" si="37"/>
        <v>0</v>
      </c>
      <c r="CA42" s="77">
        <f t="shared" si="37"/>
        <v>0</v>
      </c>
      <c r="CB42" s="77">
        <f t="shared" si="37"/>
        <v>0</v>
      </c>
      <c r="CC42" s="77">
        <f t="shared" si="37"/>
        <v>0</v>
      </c>
      <c r="CD42" s="77">
        <f t="shared" si="37"/>
        <v>0</v>
      </c>
      <c r="CE42" s="78">
        <f t="shared" si="15"/>
        <v>6</v>
      </c>
      <c r="CF42" s="78">
        <f t="shared" si="38"/>
        <v>12</v>
      </c>
      <c r="CG42" s="78">
        <f t="shared" si="38"/>
        <v>18</v>
      </c>
      <c r="CH42" s="78">
        <f t="shared" si="38"/>
        <v>25</v>
      </c>
      <c r="CI42" s="78">
        <f t="shared" si="38"/>
        <v>33</v>
      </c>
      <c r="CJ42" s="78">
        <f t="shared" si="38"/>
        <v>42</v>
      </c>
      <c r="CK42" s="78">
        <f t="shared" si="38"/>
        <v>52</v>
      </c>
      <c r="CL42" s="78">
        <f t="shared" si="38"/>
        <v>63</v>
      </c>
      <c r="CM42" s="78">
        <f t="shared" si="38"/>
        <v>74</v>
      </c>
      <c r="CN42" s="78">
        <f t="shared" si="38"/>
        <v>87</v>
      </c>
      <c r="CO42" s="78">
        <f t="shared" si="38"/>
        <v>100</v>
      </c>
      <c r="CP42" s="78">
        <f t="shared" si="38"/>
        <v>114</v>
      </c>
      <c r="CQ42" s="78">
        <f t="shared" si="38"/>
        <v>129</v>
      </c>
      <c r="CR42" s="78">
        <f t="shared" si="38"/>
        <v>145</v>
      </c>
      <c r="CS42" s="78">
        <f t="shared" si="38"/>
        <v>162</v>
      </c>
      <c r="CT42" s="78">
        <f t="shared" si="38"/>
        <v>179</v>
      </c>
      <c r="CU42" s="78">
        <f t="shared" si="38"/>
        <v>197</v>
      </c>
      <c r="CV42" s="78">
        <f t="shared" si="38"/>
        <v>216</v>
      </c>
      <c r="CW42" s="78">
        <f t="shared" si="38"/>
        <v>236</v>
      </c>
      <c r="CX42" s="78">
        <f t="shared" si="38"/>
        <v>256</v>
      </c>
      <c r="CY42" s="78">
        <f t="shared" si="38"/>
        <v>277</v>
      </c>
      <c r="CZ42" s="78">
        <f t="shared" si="38"/>
        <v>299</v>
      </c>
      <c r="DA42" s="78">
        <f t="shared" si="38"/>
        <v>322</v>
      </c>
      <c r="DB42" s="78">
        <f t="shared" si="38"/>
        <v>345</v>
      </c>
      <c r="DC42" s="78">
        <f t="shared" si="38"/>
        <v>369</v>
      </c>
      <c r="DD42" s="78">
        <f t="shared" si="38"/>
        <v>394</v>
      </c>
      <c r="DE42" s="78">
        <f t="shared" si="38"/>
        <v>419</v>
      </c>
      <c r="DF42" s="78">
        <f t="shared" si="38"/>
        <v>446</v>
      </c>
      <c r="DG42" s="78">
        <f t="shared" si="38"/>
        <v>472</v>
      </c>
      <c r="DH42" s="78">
        <f t="shared" si="38"/>
        <v>500</v>
      </c>
      <c r="DI42" s="79">
        <f t="shared" si="16"/>
        <v>0</v>
      </c>
      <c r="DJ42" s="79">
        <f t="shared" si="39"/>
        <v>0</v>
      </c>
      <c r="DK42" s="79">
        <f t="shared" si="39"/>
        <v>0</v>
      </c>
      <c r="DL42" s="79">
        <f t="shared" si="39"/>
        <v>0</v>
      </c>
      <c r="DM42" s="79">
        <f t="shared" si="39"/>
        <v>0</v>
      </c>
      <c r="DN42" s="79">
        <f t="shared" si="39"/>
        <v>0</v>
      </c>
      <c r="DO42" s="79">
        <f t="shared" si="39"/>
        <v>0</v>
      </c>
      <c r="DP42" s="79">
        <f t="shared" si="39"/>
        <v>0</v>
      </c>
      <c r="DQ42" s="79">
        <f t="shared" si="39"/>
        <v>0</v>
      </c>
      <c r="DR42" s="79">
        <f t="shared" si="39"/>
        <v>0</v>
      </c>
      <c r="DS42" s="79">
        <f t="shared" si="39"/>
        <v>0</v>
      </c>
      <c r="DT42" s="79">
        <f t="shared" si="39"/>
        <v>0</v>
      </c>
      <c r="DU42" s="79">
        <f t="shared" si="39"/>
        <v>0</v>
      </c>
      <c r="DV42" s="79">
        <f t="shared" si="39"/>
        <v>0</v>
      </c>
      <c r="DW42" s="79">
        <f t="shared" si="39"/>
        <v>0</v>
      </c>
      <c r="DX42" s="79">
        <f t="shared" si="39"/>
        <v>0</v>
      </c>
      <c r="DY42" s="79">
        <f t="shared" si="39"/>
        <v>0</v>
      </c>
      <c r="DZ42" s="79">
        <f t="shared" si="39"/>
        <v>0</v>
      </c>
      <c r="EA42" s="79">
        <f t="shared" si="39"/>
        <v>0</v>
      </c>
      <c r="EB42" s="79">
        <f t="shared" si="39"/>
        <v>0</v>
      </c>
      <c r="EC42" s="79">
        <f t="shared" si="39"/>
        <v>0</v>
      </c>
      <c r="ED42" s="79">
        <f t="shared" si="39"/>
        <v>0</v>
      </c>
      <c r="EE42" s="79">
        <f t="shared" si="39"/>
        <v>0</v>
      </c>
      <c r="EF42" s="79">
        <f t="shared" si="39"/>
        <v>0</v>
      </c>
      <c r="EG42" s="79">
        <f t="shared" si="39"/>
        <v>0</v>
      </c>
      <c r="EH42" s="79">
        <f t="shared" si="39"/>
        <v>0</v>
      </c>
      <c r="EI42" s="79">
        <f t="shared" si="39"/>
        <v>0</v>
      </c>
      <c r="EJ42" s="79">
        <f t="shared" si="39"/>
        <v>0</v>
      </c>
      <c r="EK42" s="79">
        <f t="shared" si="39"/>
        <v>0</v>
      </c>
      <c r="EL42" s="79">
        <f t="shared" si="39"/>
        <v>0</v>
      </c>
      <c r="EM42" s="80">
        <f t="shared" si="17"/>
        <v>17</v>
      </c>
      <c r="EN42" s="80">
        <f t="shared" si="40"/>
        <v>35</v>
      </c>
      <c r="EO42" s="80">
        <f t="shared" si="40"/>
        <v>54</v>
      </c>
      <c r="EP42" s="80">
        <f t="shared" si="40"/>
        <v>75</v>
      </c>
      <c r="EQ42" s="80">
        <f t="shared" si="40"/>
        <v>99</v>
      </c>
      <c r="ER42" s="80">
        <f t="shared" si="40"/>
        <v>126</v>
      </c>
      <c r="ES42" s="80">
        <f t="shared" si="40"/>
        <v>156</v>
      </c>
      <c r="ET42" s="80">
        <f t="shared" si="40"/>
        <v>188</v>
      </c>
      <c r="EU42" s="80">
        <f t="shared" si="40"/>
        <v>223</v>
      </c>
      <c r="EV42" s="80">
        <f t="shared" si="40"/>
        <v>260</v>
      </c>
      <c r="EW42" s="80">
        <f t="shared" si="40"/>
        <v>300</v>
      </c>
      <c r="EX42" s="80">
        <f t="shared" si="40"/>
        <v>343</v>
      </c>
      <c r="EY42" s="80">
        <f t="shared" si="40"/>
        <v>388</v>
      </c>
      <c r="EZ42" s="80">
        <f t="shared" si="40"/>
        <v>435</v>
      </c>
      <c r="FA42" s="80">
        <f t="shared" si="40"/>
        <v>485</v>
      </c>
      <c r="FB42" s="80">
        <f t="shared" si="40"/>
        <v>537</v>
      </c>
      <c r="FC42" s="80">
        <f t="shared" si="40"/>
        <v>591</v>
      </c>
      <c r="FD42" s="80">
        <f t="shared" si="40"/>
        <v>648</v>
      </c>
      <c r="FE42" s="80">
        <f t="shared" si="40"/>
        <v>707</v>
      </c>
      <c r="FF42" s="80">
        <f t="shared" si="40"/>
        <v>768</v>
      </c>
      <c r="FG42" s="80">
        <f t="shared" si="40"/>
        <v>832</v>
      </c>
      <c r="FH42" s="80">
        <f t="shared" si="40"/>
        <v>897</v>
      </c>
      <c r="FI42" s="80">
        <f t="shared" si="40"/>
        <v>965</v>
      </c>
      <c r="FJ42" s="80">
        <f t="shared" si="40"/>
        <v>1035</v>
      </c>
      <c r="FK42" s="80">
        <f t="shared" si="40"/>
        <v>1107</v>
      </c>
      <c r="FL42" s="80">
        <f t="shared" si="40"/>
        <v>1182</v>
      </c>
      <c r="FM42" s="80">
        <f t="shared" si="40"/>
        <v>1258</v>
      </c>
      <c r="FN42" s="80">
        <f t="shared" si="40"/>
        <v>1337</v>
      </c>
      <c r="FO42" s="80">
        <f t="shared" si="40"/>
        <v>1417</v>
      </c>
      <c r="FP42" s="80">
        <f t="shared" si="40"/>
        <v>1500</v>
      </c>
      <c r="FS42" s="82">
        <f>FS2+10</f>
        <v>20</v>
      </c>
      <c r="FT42" s="82" t="str">
        <f>FT2</f>
        <v>绿色</v>
      </c>
      <c r="FU42" s="82" t="str">
        <f>FU2</f>
        <v>武器</v>
      </c>
      <c r="FV42" s="82" t="str">
        <f t="shared" si="11"/>
        <v>20绿色武器</v>
      </c>
      <c r="FW42" s="82">
        <f>IFERROR((ROUND((VLOOKUP($A42,装备总属性!$A:$G,GI$11,FALSE)*VLOOKUP($C42,$P$13:$W$20,GI$11,FALSE)*VLOOKUP($B42,$P$3:$R$7,3,FALSE)*$M$2),0)),0)</f>
        <v>0</v>
      </c>
      <c r="FX42" s="82">
        <f>IFERROR((ROUND((VLOOKUP($A42,装备总属性!$A:$G,GJ$11,FALSE)*VLOOKUP($C42,$P$13:$W$20,GJ$11,FALSE)*VLOOKUP($B42,$P$3:$R$7,3,FALSE)*$M$2),0)),0)</f>
        <v>0</v>
      </c>
      <c r="FY42" s="82">
        <f>IFERROR((ROUND((VLOOKUP($A42,装备总属性!$A:$G,GK$11,FALSE)*VLOOKUP($C42,$P$13:$W$20,GK$11,FALSE)*VLOOKUP($B42,$P$3:$R$7,3,FALSE)*$M$2),0)),0)</f>
        <v>0</v>
      </c>
      <c r="FZ42" s="82">
        <f>IFERROR((ROUND((VLOOKUP($A42,装备总属性!$A:$G,GL$11,FALSE)*VLOOKUP($C42,$P$13:$W$20,GL$11,FALSE)*VLOOKUP($B42,$P$3:$R$7,3,FALSE)*$M$2),0)),0)</f>
        <v>0</v>
      </c>
      <c r="GA42" s="82">
        <f>IFERROR((ROUND((VLOOKUP($A42,装备总属性!$A:$G,GM$11,FALSE)*VLOOKUP($C42,$P$13:$W$20,GM$11,FALSE)*VLOOKUP($B42,$P$3:$R$7,3,FALSE)*$M$2),0)),0)</f>
        <v>0</v>
      </c>
      <c r="GB42" s="82">
        <f>IFERROR((ROUND((VLOOKUP($A42,装备总属性!$A:$G,GN$11,FALSE)*VLOOKUP($C42,$P$13:$W$20,GN$11,FALSE)*VLOOKUP($B42,$P$3:$R$7,3,FALSE)*$M$2),0)),0)</f>
        <v>0</v>
      </c>
    </row>
    <row r="43" spans="1:184">
      <c r="A43">
        <v>42</v>
      </c>
      <c r="B43">
        <f t="shared" si="0"/>
        <v>39375</v>
      </c>
      <c r="C43">
        <f t="shared" si="1"/>
        <v>2625</v>
      </c>
      <c r="D43" s="1">
        <v>5250</v>
      </c>
      <c r="I43">
        <v>42</v>
      </c>
      <c r="J43">
        <f t="shared" si="2"/>
        <v>31500</v>
      </c>
      <c r="K43">
        <f t="shared" si="2"/>
        <v>2100</v>
      </c>
      <c r="L43">
        <f t="shared" si="2"/>
        <v>4200</v>
      </c>
      <c r="T43">
        <f t="shared" si="19"/>
        <v>60</v>
      </c>
      <c r="U43" s="73" t="s">
        <v>251</v>
      </c>
      <c r="V43" s="73" t="str">
        <f t="shared" si="12"/>
        <v>60武器</v>
      </c>
      <c r="W43" s="76">
        <f t="shared" si="13"/>
        <v>0</v>
      </c>
      <c r="X43" s="76">
        <f t="shared" si="36"/>
        <v>0</v>
      </c>
      <c r="Y43" s="76">
        <f t="shared" si="36"/>
        <v>0</v>
      </c>
      <c r="Z43" s="76">
        <f t="shared" si="36"/>
        <v>0</v>
      </c>
      <c r="AA43" s="76">
        <f t="shared" si="36"/>
        <v>0</v>
      </c>
      <c r="AB43" s="76">
        <f t="shared" si="36"/>
        <v>0</v>
      </c>
      <c r="AC43" s="76">
        <f t="shared" si="36"/>
        <v>0</v>
      </c>
      <c r="AD43" s="76">
        <f t="shared" si="36"/>
        <v>0</v>
      </c>
      <c r="AE43" s="76">
        <f t="shared" si="36"/>
        <v>0</v>
      </c>
      <c r="AF43" s="76">
        <f t="shared" si="36"/>
        <v>0</v>
      </c>
      <c r="AG43" s="76">
        <f t="shared" si="36"/>
        <v>0</v>
      </c>
      <c r="AH43" s="76">
        <f t="shared" si="36"/>
        <v>0</v>
      </c>
      <c r="AI43" s="76">
        <f t="shared" si="36"/>
        <v>0</v>
      </c>
      <c r="AJ43" s="76">
        <f t="shared" si="36"/>
        <v>0</v>
      </c>
      <c r="AK43" s="76">
        <f t="shared" si="36"/>
        <v>0</v>
      </c>
      <c r="AL43" s="76">
        <f t="shared" si="36"/>
        <v>0</v>
      </c>
      <c r="AM43" s="76">
        <f t="shared" si="36"/>
        <v>0</v>
      </c>
      <c r="AN43" s="76">
        <f t="shared" si="36"/>
        <v>0</v>
      </c>
      <c r="AO43" s="76">
        <f t="shared" si="36"/>
        <v>0</v>
      </c>
      <c r="AP43" s="76">
        <f t="shared" si="36"/>
        <v>0</v>
      </c>
      <c r="AQ43" s="76">
        <f t="shared" si="36"/>
        <v>0</v>
      </c>
      <c r="AR43" s="76">
        <f t="shared" si="36"/>
        <v>0</v>
      </c>
      <c r="AS43" s="76">
        <f t="shared" si="36"/>
        <v>0</v>
      </c>
      <c r="AT43" s="76">
        <f t="shared" si="36"/>
        <v>0</v>
      </c>
      <c r="AU43" s="76">
        <f t="shared" si="36"/>
        <v>0</v>
      </c>
      <c r="AV43" s="76">
        <f t="shared" si="36"/>
        <v>0</v>
      </c>
      <c r="AW43" s="76">
        <f t="shared" si="36"/>
        <v>0</v>
      </c>
      <c r="AX43" s="76">
        <f t="shared" si="36"/>
        <v>0</v>
      </c>
      <c r="AY43" s="76">
        <f t="shared" si="36"/>
        <v>0</v>
      </c>
      <c r="AZ43" s="76">
        <f t="shared" si="36"/>
        <v>0</v>
      </c>
      <c r="BA43" s="77">
        <f t="shared" si="14"/>
        <v>20</v>
      </c>
      <c r="BB43" s="77">
        <f t="shared" si="37"/>
        <v>41</v>
      </c>
      <c r="BC43" s="77">
        <f t="shared" si="37"/>
        <v>65</v>
      </c>
      <c r="BD43" s="77">
        <f t="shared" si="37"/>
        <v>91</v>
      </c>
      <c r="BE43" s="77">
        <f t="shared" si="37"/>
        <v>119</v>
      </c>
      <c r="BF43" s="77">
        <f t="shared" si="37"/>
        <v>151</v>
      </c>
      <c r="BG43" s="77">
        <f t="shared" si="37"/>
        <v>187</v>
      </c>
      <c r="BH43" s="77">
        <f t="shared" si="37"/>
        <v>225</v>
      </c>
      <c r="BI43" s="77">
        <f t="shared" si="37"/>
        <v>267</v>
      </c>
      <c r="BJ43" s="77">
        <f t="shared" si="37"/>
        <v>312</v>
      </c>
      <c r="BK43" s="77">
        <f t="shared" si="37"/>
        <v>360</v>
      </c>
      <c r="BL43" s="77">
        <f t="shared" si="37"/>
        <v>411</v>
      </c>
      <c r="BM43" s="77">
        <f t="shared" si="37"/>
        <v>465</v>
      </c>
      <c r="BN43" s="77">
        <f t="shared" si="37"/>
        <v>522</v>
      </c>
      <c r="BO43" s="77">
        <f t="shared" si="37"/>
        <v>582</v>
      </c>
      <c r="BP43" s="77">
        <f t="shared" si="37"/>
        <v>644</v>
      </c>
      <c r="BQ43" s="77">
        <f t="shared" si="37"/>
        <v>709</v>
      </c>
      <c r="BR43" s="77">
        <f t="shared" si="37"/>
        <v>777</v>
      </c>
      <c r="BS43" s="77">
        <f t="shared" si="37"/>
        <v>848</v>
      </c>
      <c r="BT43" s="77">
        <f t="shared" si="37"/>
        <v>922</v>
      </c>
      <c r="BU43" s="77">
        <f t="shared" si="37"/>
        <v>998</v>
      </c>
      <c r="BV43" s="77">
        <f t="shared" si="37"/>
        <v>1077</v>
      </c>
      <c r="BW43" s="77">
        <f t="shared" si="37"/>
        <v>1158</v>
      </c>
      <c r="BX43" s="77">
        <f t="shared" si="37"/>
        <v>1242</v>
      </c>
      <c r="BY43" s="77">
        <f t="shared" si="37"/>
        <v>1329</v>
      </c>
      <c r="BZ43" s="77">
        <f t="shared" si="37"/>
        <v>1418</v>
      </c>
      <c r="CA43" s="77">
        <f t="shared" si="37"/>
        <v>1510</v>
      </c>
      <c r="CB43" s="77">
        <f t="shared" si="37"/>
        <v>1604</v>
      </c>
      <c r="CC43" s="77">
        <f t="shared" si="37"/>
        <v>1701</v>
      </c>
      <c r="CD43" s="77">
        <f t="shared" si="37"/>
        <v>1800</v>
      </c>
      <c r="CE43" s="78">
        <f t="shared" si="15"/>
        <v>20</v>
      </c>
      <c r="CF43" s="78">
        <f t="shared" si="38"/>
        <v>41</v>
      </c>
      <c r="CG43" s="78">
        <f t="shared" si="38"/>
        <v>65</v>
      </c>
      <c r="CH43" s="78">
        <f t="shared" si="38"/>
        <v>91</v>
      </c>
      <c r="CI43" s="78">
        <f t="shared" si="38"/>
        <v>119</v>
      </c>
      <c r="CJ43" s="78">
        <f t="shared" si="38"/>
        <v>151</v>
      </c>
      <c r="CK43" s="78">
        <f t="shared" si="38"/>
        <v>187</v>
      </c>
      <c r="CL43" s="78">
        <f t="shared" si="38"/>
        <v>225</v>
      </c>
      <c r="CM43" s="78">
        <f t="shared" si="38"/>
        <v>267</v>
      </c>
      <c r="CN43" s="78">
        <f t="shared" si="38"/>
        <v>312</v>
      </c>
      <c r="CO43" s="78">
        <f t="shared" si="38"/>
        <v>360</v>
      </c>
      <c r="CP43" s="78">
        <f t="shared" si="38"/>
        <v>411</v>
      </c>
      <c r="CQ43" s="78">
        <f t="shared" si="38"/>
        <v>465</v>
      </c>
      <c r="CR43" s="78">
        <f t="shared" si="38"/>
        <v>522</v>
      </c>
      <c r="CS43" s="78">
        <f t="shared" si="38"/>
        <v>582</v>
      </c>
      <c r="CT43" s="78">
        <f t="shared" si="38"/>
        <v>644</v>
      </c>
      <c r="CU43" s="78">
        <f t="shared" si="38"/>
        <v>709</v>
      </c>
      <c r="CV43" s="78">
        <f t="shared" si="38"/>
        <v>777</v>
      </c>
      <c r="CW43" s="78">
        <f t="shared" si="38"/>
        <v>848</v>
      </c>
      <c r="CX43" s="78">
        <f t="shared" si="38"/>
        <v>922</v>
      </c>
      <c r="CY43" s="78">
        <f t="shared" si="38"/>
        <v>998</v>
      </c>
      <c r="CZ43" s="78">
        <f t="shared" si="38"/>
        <v>1077</v>
      </c>
      <c r="DA43" s="78">
        <f t="shared" si="38"/>
        <v>1158</v>
      </c>
      <c r="DB43" s="78">
        <f t="shared" si="38"/>
        <v>1242</v>
      </c>
      <c r="DC43" s="78">
        <f t="shared" si="38"/>
        <v>1329</v>
      </c>
      <c r="DD43" s="78">
        <f t="shared" si="38"/>
        <v>1418</v>
      </c>
      <c r="DE43" s="78">
        <f t="shared" si="38"/>
        <v>1510</v>
      </c>
      <c r="DF43" s="78">
        <f t="shared" si="38"/>
        <v>1604</v>
      </c>
      <c r="DG43" s="78">
        <f t="shared" si="38"/>
        <v>1701</v>
      </c>
      <c r="DH43" s="78">
        <f t="shared" si="38"/>
        <v>1800</v>
      </c>
      <c r="DI43" s="79">
        <f t="shared" si="16"/>
        <v>0</v>
      </c>
      <c r="DJ43" s="79">
        <f t="shared" si="39"/>
        <v>0</v>
      </c>
      <c r="DK43" s="79">
        <f t="shared" si="39"/>
        <v>0</v>
      </c>
      <c r="DL43" s="79">
        <f t="shared" si="39"/>
        <v>0</v>
      </c>
      <c r="DM43" s="79">
        <f t="shared" si="39"/>
        <v>0</v>
      </c>
      <c r="DN43" s="79">
        <f t="shared" si="39"/>
        <v>0</v>
      </c>
      <c r="DO43" s="79">
        <f t="shared" si="39"/>
        <v>0</v>
      </c>
      <c r="DP43" s="79">
        <f t="shared" si="39"/>
        <v>0</v>
      </c>
      <c r="DQ43" s="79">
        <f t="shared" si="39"/>
        <v>0</v>
      </c>
      <c r="DR43" s="79">
        <f t="shared" si="39"/>
        <v>0</v>
      </c>
      <c r="DS43" s="79">
        <f t="shared" si="39"/>
        <v>0</v>
      </c>
      <c r="DT43" s="79">
        <f t="shared" si="39"/>
        <v>0</v>
      </c>
      <c r="DU43" s="79">
        <f t="shared" si="39"/>
        <v>0</v>
      </c>
      <c r="DV43" s="79">
        <f t="shared" si="39"/>
        <v>0</v>
      </c>
      <c r="DW43" s="79">
        <f t="shared" si="39"/>
        <v>0</v>
      </c>
      <c r="DX43" s="79">
        <f t="shared" si="39"/>
        <v>0</v>
      </c>
      <c r="DY43" s="79">
        <f t="shared" si="39"/>
        <v>0</v>
      </c>
      <c r="DZ43" s="79">
        <f t="shared" si="39"/>
        <v>0</v>
      </c>
      <c r="EA43" s="79">
        <f t="shared" si="39"/>
        <v>0</v>
      </c>
      <c r="EB43" s="79">
        <f t="shared" si="39"/>
        <v>0</v>
      </c>
      <c r="EC43" s="79">
        <f t="shared" si="39"/>
        <v>0</v>
      </c>
      <c r="ED43" s="79">
        <f t="shared" si="39"/>
        <v>0</v>
      </c>
      <c r="EE43" s="79">
        <f t="shared" si="39"/>
        <v>0</v>
      </c>
      <c r="EF43" s="79">
        <f t="shared" si="39"/>
        <v>0</v>
      </c>
      <c r="EG43" s="79">
        <f t="shared" si="39"/>
        <v>0</v>
      </c>
      <c r="EH43" s="79">
        <f t="shared" si="39"/>
        <v>0</v>
      </c>
      <c r="EI43" s="79">
        <f t="shared" si="39"/>
        <v>0</v>
      </c>
      <c r="EJ43" s="79">
        <f t="shared" si="39"/>
        <v>0</v>
      </c>
      <c r="EK43" s="79">
        <f t="shared" si="39"/>
        <v>0</v>
      </c>
      <c r="EL43" s="79">
        <f t="shared" si="39"/>
        <v>0</v>
      </c>
      <c r="EM43" s="80">
        <f t="shared" si="17"/>
        <v>0</v>
      </c>
      <c r="EN43" s="80">
        <f t="shared" si="40"/>
        <v>0</v>
      </c>
      <c r="EO43" s="80">
        <f t="shared" si="40"/>
        <v>0</v>
      </c>
      <c r="EP43" s="80">
        <f t="shared" si="40"/>
        <v>0</v>
      </c>
      <c r="EQ43" s="80">
        <f t="shared" si="40"/>
        <v>0</v>
      </c>
      <c r="ER43" s="80">
        <f t="shared" si="40"/>
        <v>0</v>
      </c>
      <c r="ES43" s="80">
        <f t="shared" si="40"/>
        <v>0</v>
      </c>
      <c r="ET43" s="80">
        <f t="shared" si="40"/>
        <v>0</v>
      </c>
      <c r="EU43" s="80">
        <f t="shared" si="40"/>
        <v>0</v>
      </c>
      <c r="EV43" s="80">
        <f t="shared" si="40"/>
        <v>0</v>
      </c>
      <c r="EW43" s="80">
        <f t="shared" si="40"/>
        <v>0</v>
      </c>
      <c r="EX43" s="80">
        <f t="shared" si="40"/>
        <v>0</v>
      </c>
      <c r="EY43" s="80">
        <f t="shared" si="40"/>
        <v>0</v>
      </c>
      <c r="EZ43" s="80">
        <f t="shared" si="40"/>
        <v>0</v>
      </c>
      <c r="FA43" s="80">
        <f t="shared" si="40"/>
        <v>0</v>
      </c>
      <c r="FB43" s="80">
        <f t="shared" si="40"/>
        <v>0</v>
      </c>
      <c r="FC43" s="80">
        <f t="shared" si="40"/>
        <v>0</v>
      </c>
      <c r="FD43" s="80">
        <f t="shared" si="40"/>
        <v>0</v>
      </c>
      <c r="FE43" s="80">
        <f t="shared" si="40"/>
        <v>0</v>
      </c>
      <c r="FF43" s="80">
        <f t="shared" si="40"/>
        <v>0</v>
      </c>
      <c r="FG43" s="80">
        <f t="shared" si="40"/>
        <v>0</v>
      </c>
      <c r="FH43" s="80">
        <f t="shared" si="40"/>
        <v>0</v>
      </c>
      <c r="FI43" s="80">
        <f t="shared" si="40"/>
        <v>0</v>
      </c>
      <c r="FJ43" s="80">
        <f t="shared" si="40"/>
        <v>0</v>
      </c>
      <c r="FK43" s="80">
        <f t="shared" si="40"/>
        <v>0</v>
      </c>
      <c r="FL43" s="80">
        <f t="shared" si="40"/>
        <v>0</v>
      </c>
      <c r="FM43" s="80">
        <f t="shared" si="40"/>
        <v>0</v>
      </c>
      <c r="FN43" s="80">
        <f t="shared" si="40"/>
        <v>0</v>
      </c>
      <c r="FO43" s="80">
        <f t="shared" si="40"/>
        <v>0</v>
      </c>
      <c r="FP43" s="80">
        <f t="shared" si="40"/>
        <v>0</v>
      </c>
      <c r="FS43" s="82">
        <f t="shared" ref="FS43:FS106" si="41">FS3+10</f>
        <v>20</v>
      </c>
      <c r="FT43" s="82" t="str">
        <f t="shared" ref="FT43:FU58" si="42">FT3</f>
        <v>绿色</v>
      </c>
      <c r="FU43" s="82" t="str">
        <f t="shared" si="42"/>
        <v>帽子</v>
      </c>
      <c r="FV43" s="82" t="str">
        <f t="shared" si="11"/>
        <v>20绿色帽子</v>
      </c>
      <c r="FW43" s="82">
        <f>IFERROR((ROUND((VLOOKUP($A43,装备总属性!$A:$G,GI$11,FALSE)*VLOOKUP($C43,$P$13:$W$20,GI$11,FALSE)*VLOOKUP($B43,$P$3:$R$7,3,FALSE)*$M$2),0)),0)</f>
        <v>0</v>
      </c>
      <c r="FX43" s="82">
        <f>IFERROR((ROUND((VLOOKUP($A43,装备总属性!$A:$G,GJ$11,FALSE)*VLOOKUP($C43,$P$13:$W$20,GJ$11,FALSE)*VLOOKUP($B43,$P$3:$R$7,3,FALSE)*$M$2),0)),0)</f>
        <v>0</v>
      </c>
      <c r="FY43" s="82">
        <f>IFERROR((ROUND((VLOOKUP($A43,装备总属性!$A:$G,GK$11,FALSE)*VLOOKUP($C43,$P$13:$W$20,GK$11,FALSE)*VLOOKUP($B43,$P$3:$R$7,3,FALSE)*$M$2),0)),0)</f>
        <v>0</v>
      </c>
      <c r="FZ43" s="82">
        <f>IFERROR((ROUND((VLOOKUP($A43,装备总属性!$A:$G,GL$11,FALSE)*VLOOKUP($C43,$P$13:$W$20,GL$11,FALSE)*VLOOKUP($B43,$P$3:$R$7,3,FALSE)*$M$2),0)),0)</f>
        <v>0</v>
      </c>
      <c r="GA43" s="82">
        <f>IFERROR((ROUND((VLOOKUP($A43,装备总属性!$A:$G,GM$11,FALSE)*VLOOKUP($C43,$P$13:$W$20,GM$11,FALSE)*VLOOKUP($B43,$P$3:$R$7,3,FALSE)*$M$2),0)),0)</f>
        <v>0</v>
      </c>
      <c r="GB43" s="82">
        <f>IFERROR((ROUND((VLOOKUP($A43,装备总属性!$A:$G,GN$11,FALSE)*VLOOKUP($C43,$P$13:$W$20,GN$11,FALSE)*VLOOKUP($B43,$P$3:$R$7,3,FALSE)*$M$2),0)),0)</f>
        <v>0</v>
      </c>
    </row>
    <row r="44" spans="1:184">
      <c r="A44">
        <v>43</v>
      </c>
      <c r="B44">
        <f t="shared" si="0"/>
        <v>40320</v>
      </c>
      <c r="C44">
        <f t="shared" si="1"/>
        <v>2688</v>
      </c>
      <c r="D44" s="1">
        <v>5375</v>
      </c>
      <c r="I44">
        <v>43</v>
      </c>
      <c r="J44">
        <f t="shared" si="2"/>
        <v>32256</v>
      </c>
      <c r="K44">
        <f t="shared" si="2"/>
        <v>2150</v>
      </c>
      <c r="L44">
        <f t="shared" si="2"/>
        <v>4300</v>
      </c>
      <c r="T44">
        <f t="shared" si="19"/>
        <v>60</v>
      </c>
      <c r="U44" s="73" t="s">
        <v>264</v>
      </c>
      <c r="V44" s="73" t="str">
        <f t="shared" si="12"/>
        <v>60帽子</v>
      </c>
      <c r="W44" s="76">
        <f t="shared" si="13"/>
        <v>99</v>
      </c>
      <c r="X44" s="76">
        <f t="shared" si="36"/>
        <v>207</v>
      </c>
      <c r="Y44" s="76">
        <f t="shared" si="36"/>
        <v>327</v>
      </c>
      <c r="Z44" s="76">
        <f t="shared" si="36"/>
        <v>453</v>
      </c>
      <c r="AA44" s="76">
        <f t="shared" si="36"/>
        <v>596</v>
      </c>
      <c r="AB44" s="76">
        <f t="shared" si="36"/>
        <v>757</v>
      </c>
      <c r="AC44" s="76">
        <f t="shared" si="36"/>
        <v>934</v>
      </c>
      <c r="AD44" s="76">
        <f t="shared" si="36"/>
        <v>1127</v>
      </c>
      <c r="AE44" s="76">
        <f t="shared" si="36"/>
        <v>1337</v>
      </c>
      <c r="AF44" s="76">
        <f t="shared" si="36"/>
        <v>1561</v>
      </c>
      <c r="AG44" s="76">
        <f t="shared" si="36"/>
        <v>1801</v>
      </c>
      <c r="AH44" s="76">
        <f t="shared" si="36"/>
        <v>2056</v>
      </c>
      <c r="AI44" s="76">
        <f t="shared" si="36"/>
        <v>2326</v>
      </c>
      <c r="AJ44" s="76">
        <f t="shared" si="36"/>
        <v>2609</v>
      </c>
      <c r="AK44" s="76">
        <f t="shared" si="36"/>
        <v>2908</v>
      </c>
      <c r="AL44" s="76">
        <f t="shared" si="36"/>
        <v>3220</v>
      </c>
      <c r="AM44" s="76">
        <f t="shared" si="36"/>
        <v>3547</v>
      </c>
      <c r="AN44" s="76">
        <f t="shared" si="36"/>
        <v>3887</v>
      </c>
      <c r="AO44" s="76">
        <f t="shared" si="36"/>
        <v>4241</v>
      </c>
      <c r="AP44" s="76">
        <f t="shared" si="36"/>
        <v>4609</v>
      </c>
      <c r="AQ44" s="76">
        <f t="shared" si="36"/>
        <v>4990</v>
      </c>
      <c r="AR44" s="76">
        <f t="shared" si="36"/>
        <v>5384</v>
      </c>
      <c r="AS44" s="76">
        <f t="shared" si="36"/>
        <v>5791</v>
      </c>
      <c r="AT44" s="76">
        <f t="shared" si="36"/>
        <v>6211</v>
      </c>
      <c r="AU44" s="76">
        <f t="shared" si="36"/>
        <v>6644</v>
      </c>
      <c r="AV44" s="76">
        <f t="shared" si="36"/>
        <v>7089</v>
      </c>
      <c r="AW44" s="76">
        <f t="shared" si="36"/>
        <v>7548</v>
      </c>
      <c r="AX44" s="76">
        <f t="shared" si="36"/>
        <v>8019</v>
      </c>
      <c r="AY44" s="76">
        <f t="shared" si="36"/>
        <v>8503</v>
      </c>
      <c r="AZ44" s="76">
        <f t="shared" si="36"/>
        <v>8999</v>
      </c>
      <c r="BA44" s="77">
        <f t="shared" si="14"/>
        <v>0</v>
      </c>
      <c r="BB44" s="77">
        <f t="shared" si="37"/>
        <v>0</v>
      </c>
      <c r="BC44" s="77">
        <f t="shared" si="37"/>
        <v>0</v>
      </c>
      <c r="BD44" s="77">
        <f t="shared" si="37"/>
        <v>0</v>
      </c>
      <c r="BE44" s="77">
        <f t="shared" si="37"/>
        <v>0</v>
      </c>
      <c r="BF44" s="77">
        <f t="shared" si="37"/>
        <v>0</v>
      </c>
      <c r="BG44" s="77">
        <f t="shared" si="37"/>
        <v>0</v>
      </c>
      <c r="BH44" s="77">
        <f t="shared" si="37"/>
        <v>0</v>
      </c>
      <c r="BI44" s="77">
        <f t="shared" si="37"/>
        <v>0</v>
      </c>
      <c r="BJ44" s="77">
        <f t="shared" si="37"/>
        <v>0</v>
      </c>
      <c r="BK44" s="77">
        <f t="shared" si="37"/>
        <v>0</v>
      </c>
      <c r="BL44" s="77">
        <f t="shared" si="37"/>
        <v>0</v>
      </c>
      <c r="BM44" s="77">
        <f t="shared" si="37"/>
        <v>0</v>
      </c>
      <c r="BN44" s="77">
        <f t="shared" si="37"/>
        <v>0</v>
      </c>
      <c r="BO44" s="77">
        <f t="shared" si="37"/>
        <v>0</v>
      </c>
      <c r="BP44" s="77">
        <f t="shared" si="37"/>
        <v>0</v>
      </c>
      <c r="BQ44" s="77">
        <f t="shared" si="37"/>
        <v>0</v>
      </c>
      <c r="BR44" s="77">
        <f t="shared" si="37"/>
        <v>0</v>
      </c>
      <c r="BS44" s="77">
        <f t="shared" si="37"/>
        <v>0</v>
      </c>
      <c r="BT44" s="77">
        <f t="shared" si="37"/>
        <v>0</v>
      </c>
      <c r="BU44" s="77">
        <f t="shared" si="37"/>
        <v>0</v>
      </c>
      <c r="BV44" s="77">
        <f t="shared" si="37"/>
        <v>0</v>
      </c>
      <c r="BW44" s="77">
        <f t="shared" si="37"/>
        <v>0</v>
      </c>
      <c r="BX44" s="77">
        <f t="shared" si="37"/>
        <v>0</v>
      </c>
      <c r="BY44" s="77">
        <f t="shared" si="37"/>
        <v>0</v>
      </c>
      <c r="BZ44" s="77">
        <f t="shared" si="37"/>
        <v>0</v>
      </c>
      <c r="CA44" s="77">
        <f t="shared" si="37"/>
        <v>0</v>
      </c>
      <c r="CB44" s="77">
        <f t="shared" si="37"/>
        <v>0</v>
      </c>
      <c r="CC44" s="77">
        <f t="shared" si="37"/>
        <v>0</v>
      </c>
      <c r="CD44" s="77">
        <f t="shared" si="37"/>
        <v>0</v>
      </c>
      <c r="CE44" s="78">
        <f t="shared" si="15"/>
        <v>0</v>
      </c>
      <c r="CF44" s="78">
        <f t="shared" si="38"/>
        <v>0</v>
      </c>
      <c r="CG44" s="78">
        <f t="shared" si="38"/>
        <v>0</v>
      </c>
      <c r="CH44" s="78">
        <f t="shared" si="38"/>
        <v>0</v>
      </c>
      <c r="CI44" s="78">
        <f t="shared" si="38"/>
        <v>0</v>
      </c>
      <c r="CJ44" s="78">
        <f t="shared" si="38"/>
        <v>0</v>
      </c>
      <c r="CK44" s="78">
        <f t="shared" si="38"/>
        <v>0</v>
      </c>
      <c r="CL44" s="78">
        <f t="shared" si="38"/>
        <v>0</v>
      </c>
      <c r="CM44" s="78">
        <f t="shared" si="38"/>
        <v>0</v>
      </c>
      <c r="CN44" s="78">
        <f t="shared" si="38"/>
        <v>0</v>
      </c>
      <c r="CO44" s="78">
        <f t="shared" si="38"/>
        <v>0</v>
      </c>
      <c r="CP44" s="78">
        <f t="shared" si="38"/>
        <v>0</v>
      </c>
      <c r="CQ44" s="78">
        <f t="shared" si="38"/>
        <v>0</v>
      </c>
      <c r="CR44" s="78">
        <f t="shared" si="38"/>
        <v>0</v>
      </c>
      <c r="CS44" s="78">
        <f t="shared" si="38"/>
        <v>0</v>
      </c>
      <c r="CT44" s="78">
        <f t="shared" si="38"/>
        <v>0</v>
      </c>
      <c r="CU44" s="78">
        <f t="shared" si="38"/>
        <v>0</v>
      </c>
      <c r="CV44" s="78">
        <f t="shared" si="38"/>
        <v>0</v>
      </c>
      <c r="CW44" s="78">
        <f t="shared" si="38"/>
        <v>0</v>
      </c>
      <c r="CX44" s="78">
        <f t="shared" si="38"/>
        <v>0</v>
      </c>
      <c r="CY44" s="78">
        <f t="shared" si="38"/>
        <v>0</v>
      </c>
      <c r="CZ44" s="78">
        <f t="shared" si="38"/>
        <v>0</v>
      </c>
      <c r="DA44" s="78">
        <f t="shared" si="38"/>
        <v>0</v>
      </c>
      <c r="DB44" s="78">
        <f t="shared" si="38"/>
        <v>0</v>
      </c>
      <c r="DC44" s="78">
        <f t="shared" si="38"/>
        <v>0</v>
      </c>
      <c r="DD44" s="78">
        <f t="shared" si="38"/>
        <v>0</v>
      </c>
      <c r="DE44" s="78">
        <f t="shared" si="38"/>
        <v>0</v>
      </c>
      <c r="DF44" s="78">
        <f t="shared" si="38"/>
        <v>0</v>
      </c>
      <c r="DG44" s="78">
        <f t="shared" si="38"/>
        <v>0</v>
      </c>
      <c r="DH44" s="78">
        <f t="shared" si="38"/>
        <v>0</v>
      </c>
      <c r="DI44" s="79">
        <f t="shared" si="16"/>
        <v>20</v>
      </c>
      <c r="DJ44" s="79">
        <f t="shared" si="39"/>
        <v>41</v>
      </c>
      <c r="DK44" s="79">
        <f t="shared" si="39"/>
        <v>65</v>
      </c>
      <c r="DL44" s="79">
        <f t="shared" si="39"/>
        <v>91</v>
      </c>
      <c r="DM44" s="79">
        <f t="shared" si="39"/>
        <v>119</v>
      </c>
      <c r="DN44" s="79">
        <f t="shared" si="39"/>
        <v>151</v>
      </c>
      <c r="DO44" s="79">
        <f t="shared" si="39"/>
        <v>187</v>
      </c>
      <c r="DP44" s="79">
        <f t="shared" si="39"/>
        <v>225</v>
      </c>
      <c r="DQ44" s="79">
        <f t="shared" si="39"/>
        <v>267</v>
      </c>
      <c r="DR44" s="79">
        <f t="shared" si="39"/>
        <v>312</v>
      </c>
      <c r="DS44" s="79">
        <f t="shared" si="39"/>
        <v>360</v>
      </c>
      <c r="DT44" s="79">
        <f t="shared" si="39"/>
        <v>411</v>
      </c>
      <c r="DU44" s="79">
        <f t="shared" si="39"/>
        <v>465</v>
      </c>
      <c r="DV44" s="79">
        <f t="shared" si="39"/>
        <v>522</v>
      </c>
      <c r="DW44" s="79">
        <f t="shared" si="39"/>
        <v>582</v>
      </c>
      <c r="DX44" s="79">
        <f t="shared" si="39"/>
        <v>644</v>
      </c>
      <c r="DY44" s="79">
        <f t="shared" si="39"/>
        <v>709</v>
      </c>
      <c r="DZ44" s="79">
        <f t="shared" si="39"/>
        <v>777</v>
      </c>
      <c r="EA44" s="79">
        <f t="shared" si="39"/>
        <v>848</v>
      </c>
      <c r="EB44" s="79">
        <f t="shared" si="39"/>
        <v>922</v>
      </c>
      <c r="EC44" s="79">
        <f t="shared" si="39"/>
        <v>998</v>
      </c>
      <c r="ED44" s="79">
        <f t="shared" si="39"/>
        <v>1077</v>
      </c>
      <c r="EE44" s="79">
        <f t="shared" si="39"/>
        <v>1158</v>
      </c>
      <c r="EF44" s="79">
        <f t="shared" si="39"/>
        <v>1242</v>
      </c>
      <c r="EG44" s="79">
        <f t="shared" si="39"/>
        <v>1329</v>
      </c>
      <c r="EH44" s="79">
        <f t="shared" si="39"/>
        <v>1418</v>
      </c>
      <c r="EI44" s="79">
        <f t="shared" si="39"/>
        <v>1510</v>
      </c>
      <c r="EJ44" s="79">
        <f t="shared" si="39"/>
        <v>1604</v>
      </c>
      <c r="EK44" s="79">
        <f t="shared" si="39"/>
        <v>1701</v>
      </c>
      <c r="EL44" s="79">
        <f t="shared" si="39"/>
        <v>1800</v>
      </c>
      <c r="EM44" s="80">
        <f t="shared" si="17"/>
        <v>0</v>
      </c>
      <c r="EN44" s="80">
        <f t="shared" si="40"/>
        <v>0</v>
      </c>
      <c r="EO44" s="80">
        <f t="shared" si="40"/>
        <v>0</v>
      </c>
      <c r="EP44" s="80">
        <f t="shared" si="40"/>
        <v>0</v>
      </c>
      <c r="EQ44" s="80">
        <f t="shared" si="40"/>
        <v>0</v>
      </c>
      <c r="ER44" s="80">
        <f t="shared" si="40"/>
        <v>0</v>
      </c>
      <c r="ES44" s="80">
        <f t="shared" si="40"/>
        <v>0</v>
      </c>
      <c r="ET44" s="80">
        <f t="shared" si="40"/>
        <v>0</v>
      </c>
      <c r="EU44" s="80">
        <f t="shared" si="40"/>
        <v>0</v>
      </c>
      <c r="EV44" s="80">
        <f t="shared" si="40"/>
        <v>0</v>
      </c>
      <c r="EW44" s="80">
        <f t="shared" si="40"/>
        <v>0</v>
      </c>
      <c r="EX44" s="80">
        <f t="shared" si="40"/>
        <v>0</v>
      </c>
      <c r="EY44" s="80">
        <f t="shared" si="40"/>
        <v>0</v>
      </c>
      <c r="EZ44" s="80">
        <f t="shared" si="40"/>
        <v>0</v>
      </c>
      <c r="FA44" s="80">
        <f t="shared" si="40"/>
        <v>0</v>
      </c>
      <c r="FB44" s="80">
        <f t="shared" si="40"/>
        <v>0</v>
      </c>
      <c r="FC44" s="80">
        <f t="shared" si="40"/>
        <v>0</v>
      </c>
      <c r="FD44" s="80">
        <f t="shared" si="40"/>
        <v>0</v>
      </c>
      <c r="FE44" s="80">
        <f t="shared" si="40"/>
        <v>0</v>
      </c>
      <c r="FF44" s="80">
        <f t="shared" si="40"/>
        <v>0</v>
      </c>
      <c r="FG44" s="80">
        <f t="shared" si="40"/>
        <v>0</v>
      </c>
      <c r="FH44" s="80">
        <f t="shared" si="40"/>
        <v>0</v>
      </c>
      <c r="FI44" s="80">
        <f t="shared" si="40"/>
        <v>0</v>
      </c>
      <c r="FJ44" s="80">
        <f t="shared" si="40"/>
        <v>0</v>
      </c>
      <c r="FK44" s="80">
        <f t="shared" si="40"/>
        <v>0</v>
      </c>
      <c r="FL44" s="80">
        <f t="shared" si="40"/>
        <v>0</v>
      </c>
      <c r="FM44" s="80">
        <f t="shared" si="40"/>
        <v>0</v>
      </c>
      <c r="FN44" s="80">
        <f t="shared" si="40"/>
        <v>0</v>
      </c>
      <c r="FO44" s="80">
        <f t="shared" si="40"/>
        <v>0</v>
      </c>
      <c r="FP44" s="80">
        <f t="shared" si="40"/>
        <v>0</v>
      </c>
      <c r="FS44" s="82">
        <f t="shared" si="41"/>
        <v>20</v>
      </c>
      <c r="FT44" s="82" t="str">
        <f t="shared" si="42"/>
        <v>绿色</v>
      </c>
      <c r="FU44" s="82" t="str">
        <f t="shared" si="42"/>
        <v>衣服</v>
      </c>
      <c r="FV44" s="82" t="str">
        <f t="shared" si="11"/>
        <v>20绿色衣服</v>
      </c>
      <c r="FW44" s="82">
        <f>IFERROR((ROUND((VLOOKUP($A44,装备总属性!$A:$G,GI$11,FALSE)*VLOOKUP($C44,$P$13:$W$20,GI$11,FALSE)*VLOOKUP($B44,$P$3:$R$7,3,FALSE)*$M$2),0)),0)</f>
        <v>0</v>
      </c>
      <c r="FX44" s="82">
        <f>IFERROR((ROUND((VLOOKUP($A44,装备总属性!$A:$G,GJ$11,FALSE)*VLOOKUP($C44,$P$13:$W$20,GJ$11,FALSE)*VLOOKUP($B44,$P$3:$R$7,3,FALSE)*$M$2),0)),0)</f>
        <v>0</v>
      </c>
      <c r="FY44" s="82">
        <f>IFERROR((ROUND((VLOOKUP($A44,装备总属性!$A:$G,GK$11,FALSE)*VLOOKUP($C44,$P$13:$W$20,GK$11,FALSE)*VLOOKUP($B44,$P$3:$R$7,3,FALSE)*$M$2),0)),0)</f>
        <v>0</v>
      </c>
      <c r="FZ44" s="82">
        <f>IFERROR((ROUND((VLOOKUP($A44,装备总属性!$A:$G,GL$11,FALSE)*VLOOKUP($C44,$P$13:$W$20,GL$11,FALSE)*VLOOKUP($B44,$P$3:$R$7,3,FALSE)*$M$2),0)),0)</f>
        <v>0</v>
      </c>
      <c r="GA44" s="82">
        <f>IFERROR((ROUND((VLOOKUP($A44,装备总属性!$A:$G,GM$11,FALSE)*VLOOKUP($C44,$P$13:$W$20,GM$11,FALSE)*VLOOKUP($B44,$P$3:$R$7,3,FALSE)*$M$2),0)),0)</f>
        <v>0</v>
      </c>
      <c r="GB44" s="82">
        <f>IFERROR((ROUND((VLOOKUP($A44,装备总属性!$A:$G,GN$11,FALSE)*VLOOKUP($C44,$P$13:$W$20,GN$11,FALSE)*VLOOKUP($B44,$P$3:$R$7,3,FALSE)*$M$2),0)),0)</f>
        <v>0</v>
      </c>
    </row>
    <row r="45" spans="1:184">
      <c r="A45">
        <v>44</v>
      </c>
      <c r="B45">
        <f t="shared" si="0"/>
        <v>41250</v>
      </c>
      <c r="C45">
        <f t="shared" si="1"/>
        <v>2750</v>
      </c>
      <c r="D45" s="1">
        <v>5500</v>
      </c>
      <c r="I45">
        <v>44</v>
      </c>
      <c r="J45">
        <f t="shared" si="2"/>
        <v>33000</v>
      </c>
      <c r="K45">
        <f t="shared" si="2"/>
        <v>2200</v>
      </c>
      <c r="L45">
        <f t="shared" si="2"/>
        <v>4400</v>
      </c>
      <c r="T45">
        <f t="shared" si="19"/>
        <v>60</v>
      </c>
      <c r="U45" s="73" t="s">
        <v>252</v>
      </c>
      <c r="V45" s="73" t="str">
        <f t="shared" si="12"/>
        <v>60衣服</v>
      </c>
      <c r="W45" s="76">
        <f t="shared" si="13"/>
        <v>0</v>
      </c>
      <c r="X45" s="76">
        <f t="shared" si="36"/>
        <v>0</v>
      </c>
      <c r="Y45" s="76">
        <f t="shared" si="36"/>
        <v>0</v>
      </c>
      <c r="Z45" s="76">
        <f t="shared" si="36"/>
        <v>0</v>
      </c>
      <c r="AA45" s="76">
        <f t="shared" si="36"/>
        <v>0</v>
      </c>
      <c r="AB45" s="76">
        <f t="shared" si="36"/>
        <v>0</v>
      </c>
      <c r="AC45" s="76">
        <f t="shared" si="36"/>
        <v>0</v>
      </c>
      <c r="AD45" s="76">
        <f t="shared" si="36"/>
        <v>0</v>
      </c>
      <c r="AE45" s="76">
        <f t="shared" si="36"/>
        <v>0</v>
      </c>
      <c r="AF45" s="76">
        <f t="shared" si="36"/>
        <v>0</v>
      </c>
      <c r="AG45" s="76">
        <f t="shared" si="36"/>
        <v>0</v>
      </c>
      <c r="AH45" s="76">
        <f t="shared" si="36"/>
        <v>0</v>
      </c>
      <c r="AI45" s="76">
        <f t="shared" si="36"/>
        <v>0</v>
      </c>
      <c r="AJ45" s="76">
        <f t="shared" si="36"/>
        <v>0</v>
      </c>
      <c r="AK45" s="76">
        <f t="shared" si="36"/>
        <v>0</v>
      </c>
      <c r="AL45" s="76">
        <f t="shared" si="36"/>
        <v>0</v>
      </c>
      <c r="AM45" s="76">
        <f t="shared" si="36"/>
        <v>0</v>
      </c>
      <c r="AN45" s="76">
        <f t="shared" si="36"/>
        <v>0</v>
      </c>
      <c r="AO45" s="76">
        <f t="shared" si="36"/>
        <v>0</v>
      </c>
      <c r="AP45" s="76">
        <f t="shared" si="36"/>
        <v>0</v>
      </c>
      <c r="AQ45" s="76">
        <f t="shared" si="36"/>
        <v>0</v>
      </c>
      <c r="AR45" s="76">
        <f t="shared" si="36"/>
        <v>0</v>
      </c>
      <c r="AS45" s="76">
        <f t="shared" si="36"/>
        <v>0</v>
      </c>
      <c r="AT45" s="76">
        <f t="shared" si="36"/>
        <v>0</v>
      </c>
      <c r="AU45" s="76">
        <f t="shared" si="36"/>
        <v>0</v>
      </c>
      <c r="AV45" s="76">
        <f t="shared" si="36"/>
        <v>0</v>
      </c>
      <c r="AW45" s="76">
        <f t="shared" si="36"/>
        <v>0</v>
      </c>
      <c r="AX45" s="76">
        <f t="shared" si="36"/>
        <v>0</v>
      </c>
      <c r="AY45" s="76">
        <f t="shared" si="36"/>
        <v>0</v>
      </c>
      <c r="AZ45" s="76">
        <f t="shared" si="36"/>
        <v>0</v>
      </c>
      <c r="BA45" s="77">
        <f t="shared" si="14"/>
        <v>0</v>
      </c>
      <c r="BB45" s="77">
        <f t="shared" si="37"/>
        <v>0</v>
      </c>
      <c r="BC45" s="77">
        <f t="shared" si="37"/>
        <v>0</v>
      </c>
      <c r="BD45" s="77">
        <f t="shared" si="37"/>
        <v>0</v>
      </c>
      <c r="BE45" s="77">
        <f t="shared" si="37"/>
        <v>0</v>
      </c>
      <c r="BF45" s="77">
        <f t="shared" si="37"/>
        <v>0</v>
      </c>
      <c r="BG45" s="77">
        <f t="shared" si="37"/>
        <v>0</v>
      </c>
      <c r="BH45" s="77">
        <f t="shared" si="37"/>
        <v>0</v>
      </c>
      <c r="BI45" s="77">
        <f t="shared" si="37"/>
        <v>0</v>
      </c>
      <c r="BJ45" s="77">
        <f t="shared" si="37"/>
        <v>0</v>
      </c>
      <c r="BK45" s="77">
        <f t="shared" si="37"/>
        <v>0</v>
      </c>
      <c r="BL45" s="77">
        <f t="shared" si="37"/>
        <v>0</v>
      </c>
      <c r="BM45" s="77">
        <f t="shared" si="37"/>
        <v>0</v>
      </c>
      <c r="BN45" s="77">
        <f t="shared" si="37"/>
        <v>0</v>
      </c>
      <c r="BO45" s="77">
        <f t="shared" si="37"/>
        <v>0</v>
      </c>
      <c r="BP45" s="77">
        <f t="shared" si="37"/>
        <v>0</v>
      </c>
      <c r="BQ45" s="77">
        <f t="shared" si="37"/>
        <v>0</v>
      </c>
      <c r="BR45" s="77">
        <f t="shared" si="37"/>
        <v>0</v>
      </c>
      <c r="BS45" s="77">
        <f t="shared" si="37"/>
        <v>0</v>
      </c>
      <c r="BT45" s="77">
        <f t="shared" si="37"/>
        <v>0</v>
      </c>
      <c r="BU45" s="77">
        <f t="shared" si="37"/>
        <v>0</v>
      </c>
      <c r="BV45" s="77">
        <f t="shared" si="37"/>
        <v>0</v>
      </c>
      <c r="BW45" s="77">
        <f t="shared" si="37"/>
        <v>0</v>
      </c>
      <c r="BX45" s="77">
        <f t="shared" si="37"/>
        <v>0</v>
      </c>
      <c r="BY45" s="77">
        <f t="shared" si="37"/>
        <v>0</v>
      </c>
      <c r="BZ45" s="77">
        <f t="shared" si="37"/>
        <v>0</v>
      </c>
      <c r="CA45" s="77">
        <f t="shared" si="37"/>
        <v>0</v>
      </c>
      <c r="CB45" s="77">
        <f t="shared" si="37"/>
        <v>0</v>
      </c>
      <c r="CC45" s="77">
        <f t="shared" si="37"/>
        <v>0</v>
      </c>
      <c r="CD45" s="77">
        <f t="shared" si="37"/>
        <v>0</v>
      </c>
      <c r="CE45" s="78">
        <f t="shared" si="15"/>
        <v>0</v>
      </c>
      <c r="CF45" s="78">
        <f t="shared" si="38"/>
        <v>0</v>
      </c>
      <c r="CG45" s="78">
        <f t="shared" si="38"/>
        <v>0</v>
      </c>
      <c r="CH45" s="78">
        <f t="shared" si="38"/>
        <v>0</v>
      </c>
      <c r="CI45" s="78">
        <f t="shared" si="38"/>
        <v>0</v>
      </c>
      <c r="CJ45" s="78">
        <f t="shared" si="38"/>
        <v>0</v>
      </c>
      <c r="CK45" s="78">
        <f t="shared" si="38"/>
        <v>0</v>
      </c>
      <c r="CL45" s="78">
        <f t="shared" si="38"/>
        <v>0</v>
      </c>
      <c r="CM45" s="78">
        <f t="shared" si="38"/>
        <v>0</v>
      </c>
      <c r="CN45" s="78">
        <f t="shared" si="38"/>
        <v>0</v>
      </c>
      <c r="CO45" s="78">
        <f t="shared" si="38"/>
        <v>0</v>
      </c>
      <c r="CP45" s="78">
        <f t="shared" si="38"/>
        <v>0</v>
      </c>
      <c r="CQ45" s="78">
        <f t="shared" si="38"/>
        <v>0</v>
      </c>
      <c r="CR45" s="78">
        <f t="shared" si="38"/>
        <v>0</v>
      </c>
      <c r="CS45" s="78">
        <f t="shared" si="38"/>
        <v>0</v>
      </c>
      <c r="CT45" s="78">
        <f t="shared" si="38"/>
        <v>0</v>
      </c>
      <c r="CU45" s="78">
        <f t="shared" si="38"/>
        <v>0</v>
      </c>
      <c r="CV45" s="78">
        <f t="shared" si="38"/>
        <v>0</v>
      </c>
      <c r="CW45" s="78">
        <f t="shared" si="38"/>
        <v>0</v>
      </c>
      <c r="CX45" s="78">
        <f t="shared" si="38"/>
        <v>0</v>
      </c>
      <c r="CY45" s="78">
        <f t="shared" si="38"/>
        <v>0</v>
      </c>
      <c r="CZ45" s="78">
        <f t="shared" si="38"/>
        <v>0</v>
      </c>
      <c r="DA45" s="78">
        <f t="shared" si="38"/>
        <v>0</v>
      </c>
      <c r="DB45" s="78">
        <f t="shared" si="38"/>
        <v>0</v>
      </c>
      <c r="DC45" s="78">
        <f t="shared" si="38"/>
        <v>0</v>
      </c>
      <c r="DD45" s="78">
        <f t="shared" si="38"/>
        <v>0</v>
      </c>
      <c r="DE45" s="78">
        <f t="shared" si="38"/>
        <v>0</v>
      </c>
      <c r="DF45" s="78">
        <f t="shared" si="38"/>
        <v>0</v>
      </c>
      <c r="DG45" s="78">
        <f t="shared" si="38"/>
        <v>0</v>
      </c>
      <c r="DH45" s="78">
        <f t="shared" si="38"/>
        <v>0</v>
      </c>
      <c r="DI45" s="79">
        <f t="shared" si="16"/>
        <v>26</v>
      </c>
      <c r="DJ45" s="79">
        <f t="shared" si="39"/>
        <v>55</v>
      </c>
      <c r="DK45" s="79">
        <f t="shared" si="39"/>
        <v>87</v>
      </c>
      <c r="DL45" s="79">
        <f t="shared" si="39"/>
        <v>121</v>
      </c>
      <c r="DM45" s="79">
        <f t="shared" si="39"/>
        <v>159</v>
      </c>
      <c r="DN45" s="79">
        <f t="shared" si="39"/>
        <v>202</v>
      </c>
      <c r="DO45" s="79">
        <f t="shared" si="39"/>
        <v>249</v>
      </c>
      <c r="DP45" s="79">
        <f t="shared" si="39"/>
        <v>300</v>
      </c>
      <c r="DQ45" s="79">
        <f t="shared" si="39"/>
        <v>356</v>
      </c>
      <c r="DR45" s="79">
        <f t="shared" si="39"/>
        <v>416</v>
      </c>
      <c r="DS45" s="79">
        <f t="shared" si="39"/>
        <v>480</v>
      </c>
      <c r="DT45" s="79">
        <f t="shared" si="39"/>
        <v>548</v>
      </c>
      <c r="DU45" s="79">
        <f t="shared" si="39"/>
        <v>620</v>
      </c>
      <c r="DV45" s="79">
        <f t="shared" si="39"/>
        <v>696</v>
      </c>
      <c r="DW45" s="79">
        <f t="shared" si="39"/>
        <v>775</v>
      </c>
      <c r="DX45" s="79">
        <f t="shared" si="39"/>
        <v>859</v>
      </c>
      <c r="DY45" s="79">
        <f t="shared" si="39"/>
        <v>946</v>
      </c>
      <c r="DZ45" s="79">
        <f t="shared" si="39"/>
        <v>1037</v>
      </c>
      <c r="EA45" s="79">
        <f t="shared" si="39"/>
        <v>1131</v>
      </c>
      <c r="EB45" s="79">
        <f t="shared" si="39"/>
        <v>1229</v>
      </c>
      <c r="EC45" s="79">
        <f t="shared" si="39"/>
        <v>1331</v>
      </c>
      <c r="ED45" s="79">
        <f t="shared" si="39"/>
        <v>1436</v>
      </c>
      <c r="EE45" s="79">
        <f t="shared" si="39"/>
        <v>1544</v>
      </c>
      <c r="EF45" s="79">
        <f t="shared" si="39"/>
        <v>1656</v>
      </c>
      <c r="EG45" s="79">
        <f t="shared" si="39"/>
        <v>1772</v>
      </c>
      <c r="EH45" s="79">
        <f t="shared" si="39"/>
        <v>1890</v>
      </c>
      <c r="EI45" s="79">
        <f t="shared" si="39"/>
        <v>2013</v>
      </c>
      <c r="EJ45" s="79">
        <f t="shared" si="39"/>
        <v>2138</v>
      </c>
      <c r="EK45" s="79">
        <f t="shared" si="39"/>
        <v>2268</v>
      </c>
      <c r="EL45" s="79">
        <f t="shared" si="39"/>
        <v>2400</v>
      </c>
      <c r="EM45" s="80">
        <f t="shared" si="17"/>
        <v>26</v>
      </c>
      <c r="EN45" s="80">
        <f t="shared" si="40"/>
        <v>55</v>
      </c>
      <c r="EO45" s="80">
        <f t="shared" si="40"/>
        <v>87</v>
      </c>
      <c r="EP45" s="80">
        <f t="shared" si="40"/>
        <v>121</v>
      </c>
      <c r="EQ45" s="80">
        <f t="shared" si="40"/>
        <v>159</v>
      </c>
      <c r="ER45" s="80">
        <f t="shared" si="40"/>
        <v>202</v>
      </c>
      <c r="ES45" s="80">
        <f t="shared" si="40"/>
        <v>249</v>
      </c>
      <c r="ET45" s="80">
        <f t="shared" si="40"/>
        <v>300</v>
      </c>
      <c r="EU45" s="80">
        <f t="shared" si="40"/>
        <v>356</v>
      </c>
      <c r="EV45" s="80">
        <f t="shared" si="40"/>
        <v>416</v>
      </c>
      <c r="EW45" s="80">
        <f t="shared" si="40"/>
        <v>480</v>
      </c>
      <c r="EX45" s="80">
        <f t="shared" si="40"/>
        <v>548</v>
      </c>
      <c r="EY45" s="80">
        <f t="shared" si="40"/>
        <v>620</v>
      </c>
      <c r="EZ45" s="80">
        <f t="shared" si="40"/>
        <v>696</v>
      </c>
      <c r="FA45" s="80">
        <f t="shared" si="40"/>
        <v>775</v>
      </c>
      <c r="FB45" s="80">
        <f t="shared" si="40"/>
        <v>859</v>
      </c>
      <c r="FC45" s="80">
        <f t="shared" si="40"/>
        <v>946</v>
      </c>
      <c r="FD45" s="80">
        <f t="shared" si="40"/>
        <v>1037</v>
      </c>
      <c r="FE45" s="80">
        <f t="shared" si="40"/>
        <v>1131</v>
      </c>
      <c r="FF45" s="80">
        <f t="shared" si="40"/>
        <v>1229</v>
      </c>
      <c r="FG45" s="80">
        <f t="shared" si="40"/>
        <v>1331</v>
      </c>
      <c r="FH45" s="80">
        <f t="shared" si="40"/>
        <v>1436</v>
      </c>
      <c r="FI45" s="80">
        <f t="shared" si="40"/>
        <v>1544</v>
      </c>
      <c r="FJ45" s="80">
        <f t="shared" si="40"/>
        <v>1656</v>
      </c>
      <c r="FK45" s="80">
        <f t="shared" si="40"/>
        <v>1772</v>
      </c>
      <c r="FL45" s="80">
        <f t="shared" si="40"/>
        <v>1890</v>
      </c>
      <c r="FM45" s="80">
        <f t="shared" si="40"/>
        <v>2013</v>
      </c>
      <c r="FN45" s="80">
        <f t="shared" si="40"/>
        <v>2138</v>
      </c>
      <c r="FO45" s="80">
        <f t="shared" si="40"/>
        <v>2268</v>
      </c>
      <c r="FP45" s="80">
        <f t="shared" si="40"/>
        <v>2400</v>
      </c>
      <c r="FS45" s="82">
        <f t="shared" si="41"/>
        <v>20</v>
      </c>
      <c r="FT45" s="82" t="str">
        <f t="shared" si="42"/>
        <v>绿色</v>
      </c>
      <c r="FU45" s="82" t="str">
        <f t="shared" si="42"/>
        <v>腰带</v>
      </c>
      <c r="FV45" s="82" t="str">
        <f t="shared" si="11"/>
        <v>20绿色腰带</v>
      </c>
      <c r="FW45" s="82">
        <f>IFERROR((ROUND((VLOOKUP($A45,装备总属性!$A:$G,GI$11,FALSE)*VLOOKUP($C45,$P$13:$W$20,GI$11,FALSE)*VLOOKUP($B45,$P$3:$R$7,3,FALSE)*$M$2),0)),0)</f>
        <v>0</v>
      </c>
      <c r="FX45" s="82">
        <f>IFERROR((ROUND((VLOOKUP($A45,装备总属性!$A:$G,GJ$11,FALSE)*VLOOKUP($C45,$P$13:$W$20,GJ$11,FALSE)*VLOOKUP($B45,$P$3:$R$7,3,FALSE)*$M$2),0)),0)</f>
        <v>0</v>
      </c>
      <c r="FY45" s="82">
        <f>IFERROR((ROUND((VLOOKUP($A45,装备总属性!$A:$G,GK$11,FALSE)*VLOOKUP($C45,$P$13:$W$20,GK$11,FALSE)*VLOOKUP($B45,$P$3:$R$7,3,FALSE)*$M$2),0)),0)</f>
        <v>0</v>
      </c>
      <c r="FZ45" s="82">
        <f>IFERROR((ROUND((VLOOKUP($A45,装备总属性!$A:$G,GL$11,FALSE)*VLOOKUP($C45,$P$13:$W$20,GL$11,FALSE)*VLOOKUP($B45,$P$3:$R$7,3,FALSE)*$M$2),0)),0)</f>
        <v>0</v>
      </c>
      <c r="GA45" s="82">
        <f>IFERROR((ROUND((VLOOKUP($A45,装备总属性!$A:$G,GM$11,FALSE)*VLOOKUP($C45,$P$13:$W$20,GM$11,FALSE)*VLOOKUP($B45,$P$3:$R$7,3,FALSE)*$M$2),0)),0)</f>
        <v>0</v>
      </c>
      <c r="GB45" s="82">
        <f>IFERROR((ROUND((VLOOKUP($A45,装备总属性!$A:$G,GN$11,FALSE)*VLOOKUP($C45,$P$13:$W$20,GN$11,FALSE)*VLOOKUP($B45,$P$3:$R$7,3,FALSE)*$M$2),0)),0)</f>
        <v>0</v>
      </c>
    </row>
    <row r="46" spans="1:184">
      <c r="A46">
        <v>45</v>
      </c>
      <c r="B46">
        <f t="shared" si="0"/>
        <v>42195</v>
      </c>
      <c r="C46">
        <f t="shared" si="1"/>
        <v>2813</v>
      </c>
      <c r="D46" s="1">
        <v>5625</v>
      </c>
      <c r="I46">
        <v>45</v>
      </c>
      <c r="J46">
        <f t="shared" si="2"/>
        <v>33756</v>
      </c>
      <c r="K46">
        <f t="shared" si="2"/>
        <v>2250</v>
      </c>
      <c r="L46">
        <f t="shared" si="2"/>
        <v>4500</v>
      </c>
      <c r="T46">
        <f t="shared" si="19"/>
        <v>60</v>
      </c>
      <c r="U46" s="73" t="s">
        <v>253</v>
      </c>
      <c r="V46" s="73" t="str">
        <f t="shared" si="12"/>
        <v>60腰带</v>
      </c>
      <c r="W46" s="76">
        <f t="shared" si="13"/>
        <v>99</v>
      </c>
      <c r="X46" s="76">
        <f t="shared" si="36"/>
        <v>207</v>
      </c>
      <c r="Y46" s="76">
        <f t="shared" si="36"/>
        <v>327</v>
      </c>
      <c r="Z46" s="76">
        <f t="shared" si="36"/>
        <v>453</v>
      </c>
      <c r="AA46" s="76">
        <f t="shared" si="36"/>
        <v>596</v>
      </c>
      <c r="AB46" s="76">
        <f t="shared" si="36"/>
        <v>757</v>
      </c>
      <c r="AC46" s="76">
        <f t="shared" si="36"/>
        <v>934</v>
      </c>
      <c r="AD46" s="76">
        <f t="shared" si="36"/>
        <v>1127</v>
      </c>
      <c r="AE46" s="76">
        <f t="shared" si="36"/>
        <v>1337</v>
      </c>
      <c r="AF46" s="76">
        <f t="shared" si="36"/>
        <v>1561</v>
      </c>
      <c r="AG46" s="76">
        <f t="shared" si="36"/>
        <v>1801</v>
      </c>
      <c r="AH46" s="76">
        <f t="shared" si="36"/>
        <v>2056</v>
      </c>
      <c r="AI46" s="76">
        <f t="shared" si="36"/>
        <v>2326</v>
      </c>
      <c r="AJ46" s="76">
        <f t="shared" si="36"/>
        <v>2609</v>
      </c>
      <c r="AK46" s="76">
        <f t="shared" si="36"/>
        <v>2908</v>
      </c>
      <c r="AL46" s="76">
        <f t="shared" si="36"/>
        <v>3220</v>
      </c>
      <c r="AM46" s="76">
        <f t="shared" si="36"/>
        <v>3547</v>
      </c>
      <c r="AN46" s="76">
        <f t="shared" si="36"/>
        <v>3887</v>
      </c>
      <c r="AO46" s="76">
        <f t="shared" si="36"/>
        <v>4241</v>
      </c>
      <c r="AP46" s="76">
        <f t="shared" si="36"/>
        <v>4609</v>
      </c>
      <c r="AQ46" s="76">
        <f t="shared" si="36"/>
        <v>4990</v>
      </c>
      <c r="AR46" s="76">
        <f t="shared" si="36"/>
        <v>5384</v>
      </c>
      <c r="AS46" s="76">
        <f t="shared" si="36"/>
        <v>5791</v>
      </c>
      <c r="AT46" s="76">
        <f t="shared" si="36"/>
        <v>6211</v>
      </c>
      <c r="AU46" s="76">
        <f t="shared" si="36"/>
        <v>6644</v>
      </c>
      <c r="AV46" s="76">
        <f t="shared" si="36"/>
        <v>7089</v>
      </c>
      <c r="AW46" s="76">
        <f t="shared" si="36"/>
        <v>7548</v>
      </c>
      <c r="AX46" s="76">
        <f t="shared" si="36"/>
        <v>8019</v>
      </c>
      <c r="AY46" s="76">
        <f t="shared" si="36"/>
        <v>8503</v>
      </c>
      <c r="AZ46" s="76">
        <f t="shared" si="36"/>
        <v>8999</v>
      </c>
      <c r="BA46" s="77">
        <f t="shared" si="14"/>
        <v>0</v>
      </c>
      <c r="BB46" s="77">
        <f t="shared" si="37"/>
        <v>0</v>
      </c>
      <c r="BC46" s="77">
        <f t="shared" si="37"/>
        <v>0</v>
      </c>
      <c r="BD46" s="77">
        <f t="shared" si="37"/>
        <v>0</v>
      </c>
      <c r="BE46" s="77">
        <f t="shared" si="37"/>
        <v>0</v>
      </c>
      <c r="BF46" s="77">
        <f t="shared" si="37"/>
        <v>0</v>
      </c>
      <c r="BG46" s="77">
        <f t="shared" si="37"/>
        <v>0</v>
      </c>
      <c r="BH46" s="77">
        <f t="shared" si="37"/>
        <v>0</v>
      </c>
      <c r="BI46" s="77">
        <f t="shared" si="37"/>
        <v>0</v>
      </c>
      <c r="BJ46" s="77">
        <f t="shared" si="37"/>
        <v>0</v>
      </c>
      <c r="BK46" s="77">
        <f t="shared" si="37"/>
        <v>0</v>
      </c>
      <c r="BL46" s="77">
        <f t="shared" si="37"/>
        <v>0</v>
      </c>
      <c r="BM46" s="77">
        <f t="shared" si="37"/>
        <v>0</v>
      </c>
      <c r="BN46" s="77">
        <f t="shared" si="37"/>
        <v>0</v>
      </c>
      <c r="BO46" s="77">
        <f t="shared" si="37"/>
        <v>0</v>
      </c>
      <c r="BP46" s="77">
        <f t="shared" si="37"/>
        <v>0</v>
      </c>
      <c r="BQ46" s="77">
        <f t="shared" si="37"/>
        <v>0</v>
      </c>
      <c r="BR46" s="77">
        <f t="shared" si="37"/>
        <v>0</v>
      </c>
      <c r="BS46" s="77">
        <f t="shared" si="37"/>
        <v>0</v>
      </c>
      <c r="BT46" s="77">
        <f t="shared" si="37"/>
        <v>0</v>
      </c>
      <c r="BU46" s="77">
        <f t="shared" si="37"/>
        <v>0</v>
      </c>
      <c r="BV46" s="77">
        <f t="shared" si="37"/>
        <v>0</v>
      </c>
      <c r="BW46" s="77">
        <f t="shared" si="37"/>
        <v>0</v>
      </c>
      <c r="BX46" s="77">
        <f t="shared" si="37"/>
        <v>0</v>
      </c>
      <c r="BY46" s="77">
        <f t="shared" si="37"/>
        <v>0</v>
      </c>
      <c r="BZ46" s="77">
        <f t="shared" si="37"/>
        <v>0</v>
      </c>
      <c r="CA46" s="77">
        <f t="shared" si="37"/>
        <v>0</v>
      </c>
      <c r="CB46" s="77">
        <f t="shared" si="37"/>
        <v>0</v>
      </c>
      <c r="CC46" s="77">
        <f t="shared" si="37"/>
        <v>0</v>
      </c>
      <c r="CD46" s="77">
        <f t="shared" si="37"/>
        <v>0</v>
      </c>
      <c r="CE46" s="78">
        <f t="shared" si="15"/>
        <v>0</v>
      </c>
      <c r="CF46" s="78">
        <f t="shared" si="38"/>
        <v>0</v>
      </c>
      <c r="CG46" s="78">
        <f t="shared" si="38"/>
        <v>0</v>
      </c>
      <c r="CH46" s="78">
        <f t="shared" si="38"/>
        <v>0</v>
      </c>
      <c r="CI46" s="78">
        <f t="shared" si="38"/>
        <v>0</v>
      </c>
      <c r="CJ46" s="78">
        <f t="shared" si="38"/>
        <v>0</v>
      </c>
      <c r="CK46" s="78">
        <f t="shared" si="38"/>
        <v>0</v>
      </c>
      <c r="CL46" s="78">
        <f t="shared" si="38"/>
        <v>0</v>
      </c>
      <c r="CM46" s="78">
        <f t="shared" si="38"/>
        <v>0</v>
      </c>
      <c r="CN46" s="78">
        <f t="shared" si="38"/>
        <v>0</v>
      </c>
      <c r="CO46" s="78">
        <f t="shared" si="38"/>
        <v>0</v>
      </c>
      <c r="CP46" s="78">
        <f t="shared" si="38"/>
        <v>0</v>
      </c>
      <c r="CQ46" s="78">
        <f t="shared" si="38"/>
        <v>0</v>
      </c>
      <c r="CR46" s="78">
        <f t="shared" si="38"/>
        <v>0</v>
      </c>
      <c r="CS46" s="78">
        <f t="shared" si="38"/>
        <v>0</v>
      </c>
      <c r="CT46" s="78">
        <f t="shared" si="38"/>
        <v>0</v>
      </c>
      <c r="CU46" s="78">
        <f t="shared" si="38"/>
        <v>0</v>
      </c>
      <c r="CV46" s="78">
        <f t="shared" si="38"/>
        <v>0</v>
      </c>
      <c r="CW46" s="78">
        <f t="shared" si="38"/>
        <v>0</v>
      </c>
      <c r="CX46" s="78">
        <f t="shared" si="38"/>
        <v>0</v>
      </c>
      <c r="CY46" s="78">
        <f t="shared" si="38"/>
        <v>0</v>
      </c>
      <c r="CZ46" s="78">
        <f t="shared" si="38"/>
        <v>0</v>
      </c>
      <c r="DA46" s="78">
        <f t="shared" si="38"/>
        <v>0</v>
      </c>
      <c r="DB46" s="78">
        <f t="shared" si="38"/>
        <v>0</v>
      </c>
      <c r="DC46" s="78">
        <f t="shared" si="38"/>
        <v>0</v>
      </c>
      <c r="DD46" s="78">
        <f t="shared" si="38"/>
        <v>0</v>
      </c>
      <c r="DE46" s="78">
        <f t="shared" si="38"/>
        <v>0</v>
      </c>
      <c r="DF46" s="78">
        <f t="shared" si="38"/>
        <v>0</v>
      </c>
      <c r="DG46" s="78">
        <f t="shared" si="38"/>
        <v>0</v>
      </c>
      <c r="DH46" s="78">
        <f t="shared" si="38"/>
        <v>0</v>
      </c>
      <c r="DI46" s="79">
        <f t="shared" si="16"/>
        <v>0</v>
      </c>
      <c r="DJ46" s="79">
        <f t="shared" si="39"/>
        <v>0</v>
      </c>
      <c r="DK46" s="79">
        <f t="shared" si="39"/>
        <v>0</v>
      </c>
      <c r="DL46" s="79">
        <f t="shared" si="39"/>
        <v>0</v>
      </c>
      <c r="DM46" s="79">
        <f t="shared" si="39"/>
        <v>0</v>
      </c>
      <c r="DN46" s="79">
        <f t="shared" si="39"/>
        <v>0</v>
      </c>
      <c r="DO46" s="79">
        <f t="shared" si="39"/>
        <v>0</v>
      </c>
      <c r="DP46" s="79">
        <f t="shared" si="39"/>
        <v>0</v>
      </c>
      <c r="DQ46" s="79">
        <f t="shared" si="39"/>
        <v>0</v>
      </c>
      <c r="DR46" s="79">
        <f t="shared" si="39"/>
        <v>0</v>
      </c>
      <c r="DS46" s="79">
        <f t="shared" si="39"/>
        <v>0</v>
      </c>
      <c r="DT46" s="79">
        <f t="shared" si="39"/>
        <v>0</v>
      </c>
      <c r="DU46" s="79">
        <f t="shared" si="39"/>
        <v>0</v>
      </c>
      <c r="DV46" s="79">
        <f t="shared" si="39"/>
        <v>0</v>
      </c>
      <c r="DW46" s="79">
        <f t="shared" si="39"/>
        <v>0</v>
      </c>
      <c r="DX46" s="79">
        <f t="shared" si="39"/>
        <v>0</v>
      </c>
      <c r="DY46" s="79">
        <f t="shared" si="39"/>
        <v>0</v>
      </c>
      <c r="DZ46" s="79">
        <f t="shared" si="39"/>
        <v>0</v>
      </c>
      <c r="EA46" s="79">
        <f t="shared" si="39"/>
        <v>0</v>
      </c>
      <c r="EB46" s="79">
        <f t="shared" si="39"/>
        <v>0</v>
      </c>
      <c r="EC46" s="79">
        <f t="shared" si="39"/>
        <v>0</v>
      </c>
      <c r="ED46" s="79">
        <f t="shared" si="39"/>
        <v>0</v>
      </c>
      <c r="EE46" s="79">
        <f t="shared" si="39"/>
        <v>0</v>
      </c>
      <c r="EF46" s="79">
        <f t="shared" si="39"/>
        <v>0</v>
      </c>
      <c r="EG46" s="79">
        <f t="shared" si="39"/>
        <v>0</v>
      </c>
      <c r="EH46" s="79">
        <f t="shared" si="39"/>
        <v>0</v>
      </c>
      <c r="EI46" s="79">
        <f t="shared" si="39"/>
        <v>0</v>
      </c>
      <c r="EJ46" s="79">
        <f t="shared" si="39"/>
        <v>0</v>
      </c>
      <c r="EK46" s="79">
        <f t="shared" si="39"/>
        <v>0</v>
      </c>
      <c r="EL46" s="79">
        <f t="shared" si="39"/>
        <v>0</v>
      </c>
      <c r="EM46" s="80">
        <f t="shared" si="17"/>
        <v>20</v>
      </c>
      <c r="EN46" s="80">
        <f t="shared" si="40"/>
        <v>41</v>
      </c>
      <c r="EO46" s="80">
        <f t="shared" si="40"/>
        <v>65</v>
      </c>
      <c r="EP46" s="80">
        <f t="shared" si="40"/>
        <v>91</v>
      </c>
      <c r="EQ46" s="80">
        <f t="shared" si="40"/>
        <v>119</v>
      </c>
      <c r="ER46" s="80">
        <f t="shared" si="40"/>
        <v>151</v>
      </c>
      <c r="ES46" s="80">
        <f t="shared" si="40"/>
        <v>187</v>
      </c>
      <c r="ET46" s="80">
        <f t="shared" si="40"/>
        <v>225</v>
      </c>
      <c r="EU46" s="80">
        <f t="shared" si="40"/>
        <v>267</v>
      </c>
      <c r="EV46" s="80">
        <f t="shared" si="40"/>
        <v>312</v>
      </c>
      <c r="EW46" s="80">
        <f t="shared" si="40"/>
        <v>360</v>
      </c>
      <c r="EX46" s="80">
        <f t="shared" si="40"/>
        <v>411</v>
      </c>
      <c r="EY46" s="80">
        <f t="shared" si="40"/>
        <v>465</v>
      </c>
      <c r="EZ46" s="80">
        <f t="shared" si="40"/>
        <v>522</v>
      </c>
      <c r="FA46" s="80">
        <f t="shared" si="40"/>
        <v>582</v>
      </c>
      <c r="FB46" s="80">
        <f t="shared" si="40"/>
        <v>644</v>
      </c>
      <c r="FC46" s="80">
        <f t="shared" si="40"/>
        <v>709</v>
      </c>
      <c r="FD46" s="80">
        <f t="shared" si="40"/>
        <v>777</v>
      </c>
      <c r="FE46" s="80">
        <f t="shared" si="40"/>
        <v>848</v>
      </c>
      <c r="FF46" s="80">
        <f t="shared" si="40"/>
        <v>922</v>
      </c>
      <c r="FG46" s="80">
        <f t="shared" si="40"/>
        <v>998</v>
      </c>
      <c r="FH46" s="80">
        <f t="shared" si="40"/>
        <v>1077</v>
      </c>
      <c r="FI46" s="80">
        <f t="shared" si="40"/>
        <v>1158</v>
      </c>
      <c r="FJ46" s="80">
        <f t="shared" si="40"/>
        <v>1242</v>
      </c>
      <c r="FK46" s="80">
        <f t="shared" si="40"/>
        <v>1329</v>
      </c>
      <c r="FL46" s="80">
        <f t="shared" si="40"/>
        <v>1418</v>
      </c>
      <c r="FM46" s="80">
        <f t="shared" si="40"/>
        <v>1510</v>
      </c>
      <c r="FN46" s="80">
        <f t="shared" si="40"/>
        <v>1604</v>
      </c>
      <c r="FO46" s="80">
        <f t="shared" si="40"/>
        <v>1701</v>
      </c>
      <c r="FP46" s="80">
        <f t="shared" si="40"/>
        <v>1800</v>
      </c>
      <c r="FS46" s="82">
        <f t="shared" si="41"/>
        <v>20</v>
      </c>
      <c r="FT46" s="82" t="str">
        <f t="shared" si="42"/>
        <v>绿色</v>
      </c>
      <c r="FU46" s="82" t="str">
        <f t="shared" si="42"/>
        <v>护手</v>
      </c>
      <c r="FV46" s="82" t="str">
        <f t="shared" si="11"/>
        <v>20绿色护手</v>
      </c>
      <c r="FW46" s="82">
        <f>IFERROR((ROUND((VLOOKUP($A46,装备总属性!$A:$G,GI$11,FALSE)*VLOOKUP($C46,$P$13:$W$20,GI$11,FALSE)*VLOOKUP($B46,$P$3:$R$7,3,FALSE)*$M$2),0)),0)</f>
        <v>0</v>
      </c>
      <c r="FX46" s="82">
        <f>IFERROR((ROUND((VLOOKUP($A46,装备总属性!$A:$G,GJ$11,FALSE)*VLOOKUP($C46,$P$13:$W$20,GJ$11,FALSE)*VLOOKUP($B46,$P$3:$R$7,3,FALSE)*$M$2),0)),0)</f>
        <v>0</v>
      </c>
      <c r="FY46" s="82">
        <f>IFERROR((ROUND((VLOOKUP($A46,装备总属性!$A:$G,GK$11,FALSE)*VLOOKUP($C46,$P$13:$W$20,GK$11,FALSE)*VLOOKUP($B46,$P$3:$R$7,3,FALSE)*$M$2),0)),0)</f>
        <v>0</v>
      </c>
      <c r="FZ46" s="82">
        <f>IFERROR((ROUND((VLOOKUP($A46,装备总属性!$A:$G,GL$11,FALSE)*VLOOKUP($C46,$P$13:$W$20,GL$11,FALSE)*VLOOKUP($B46,$P$3:$R$7,3,FALSE)*$M$2),0)),0)</f>
        <v>0</v>
      </c>
      <c r="GA46" s="82">
        <f>IFERROR((ROUND((VLOOKUP($A46,装备总属性!$A:$G,GM$11,FALSE)*VLOOKUP($C46,$P$13:$W$20,GM$11,FALSE)*VLOOKUP($B46,$P$3:$R$7,3,FALSE)*$M$2),0)),0)</f>
        <v>0</v>
      </c>
      <c r="GB46" s="82">
        <f>IFERROR((ROUND((VLOOKUP($A46,装备总属性!$A:$G,GN$11,FALSE)*VLOOKUP($C46,$P$13:$W$20,GN$11,FALSE)*VLOOKUP($B46,$P$3:$R$7,3,FALSE)*$M$2),0)),0)</f>
        <v>0</v>
      </c>
    </row>
    <row r="47" spans="1:184">
      <c r="A47">
        <v>46</v>
      </c>
      <c r="B47">
        <f t="shared" si="0"/>
        <v>43125</v>
      </c>
      <c r="C47">
        <f t="shared" si="1"/>
        <v>2875</v>
      </c>
      <c r="D47" s="1">
        <v>5750</v>
      </c>
      <c r="I47">
        <v>46</v>
      </c>
      <c r="J47">
        <f t="shared" si="2"/>
        <v>34500</v>
      </c>
      <c r="K47">
        <f t="shared" si="2"/>
        <v>2300</v>
      </c>
      <c r="L47">
        <f t="shared" si="2"/>
        <v>4600</v>
      </c>
      <c r="T47">
        <f t="shared" si="19"/>
        <v>60</v>
      </c>
      <c r="U47" s="73" t="s">
        <v>254</v>
      </c>
      <c r="V47" s="73" t="str">
        <f t="shared" si="12"/>
        <v>60护手</v>
      </c>
      <c r="W47" s="76">
        <f t="shared" si="13"/>
        <v>149</v>
      </c>
      <c r="X47" s="76">
        <f t="shared" si="36"/>
        <v>311</v>
      </c>
      <c r="Y47" s="76">
        <f t="shared" si="36"/>
        <v>490</v>
      </c>
      <c r="Z47" s="76">
        <f t="shared" si="36"/>
        <v>679</v>
      </c>
      <c r="AA47" s="76">
        <f t="shared" si="36"/>
        <v>894</v>
      </c>
      <c r="AB47" s="76">
        <f t="shared" si="36"/>
        <v>1135</v>
      </c>
      <c r="AC47" s="76">
        <f t="shared" si="36"/>
        <v>1401</v>
      </c>
      <c r="AD47" s="76">
        <f t="shared" si="36"/>
        <v>1690</v>
      </c>
      <c r="AE47" s="76">
        <f t="shared" si="36"/>
        <v>2005</v>
      </c>
      <c r="AF47" s="76">
        <f t="shared" si="36"/>
        <v>2341</v>
      </c>
      <c r="AG47" s="76">
        <f t="shared" si="36"/>
        <v>2701</v>
      </c>
      <c r="AH47" s="76">
        <f t="shared" si="36"/>
        <v>3083</v>
      </c>
      <c r="AI47" s="76">
        <f t="shared" si="36"/>
        <v>3488</v>
      </c>
      <c r="AJ47" s="76">
        <f t="shared" si="36"/>
        <v>3914</v>
      </c>
      <c r="AK47" s="76">
        <f t="shared" si="36"/>
        <v>4362</v>
      </c>
      <c r="AL47" s="76">
        <f t="shared" ref="X47:AZ50" si="43">ROUND((VLOOKUP($T47,$N$2:$Q$7,2,FALSE)*VLOOKUP($U47,$N$11:$S$18,2,FALSE)*AL$2),0)</f>
        <v>4830</v>
      </c>
      <c r="AM47" s="76">
        <f t="shared" si="43"/>
        <v>5320</v>
      </c>
      <c r="AN47" s="76">
        <f t="shared" si="43"/>
        <v>5831</v>
      </c>
      <c r="AO47" s="76">
        <f t="shared" si="43"/>
        <v>6361</v>
      </c>
      <c r="AP47" s="76">
        <f t="shared" si="43"/>
        <v>6913</v>
      </c>
      <c r="AQ47" s="76">
        <f t="shared" si="43"/>
        <v>7484</v>
      </c>
      <c r="AR47" s="76">
        <f t="shared" si="43"/>
        <v>8076</v>
      </c>
      <c r="AS47" s="76">
        <f t="shared" si="43"/>
        <v>8686</v>
      </c>
      <c r="AT47" s="76">
        <f t="shared" si="43"/>
        <v>9316</v>
      </c>
      <c r="AU47" s="76">
        <f t="shared" si="43"/>
        <v>9966</v>
      </c>
      <c r="AV47" s="76">
        <f t="shared" si="43"/>
        <v>10634</v>
      </c>
      <c r="AW47" s="76">
        <f t="shared" si="43"/>
        <v>11322</v>
      </c>
      <c r="AX47" s="76">
        <f t="shared" si="43"/>
        <v>12029</v>
      </c>
      <c r="AY47" s="76">
        <f t="shared" si="43"/>
        <v>12755</v>
      </c>
      <c r="AZ47" s="76">
        <f t="shared" si="43"/>
        <v>13499</v>
      </c>
      <c r="BA47" s="77">
        <f t="shared" si="14"/>
        <v>7</v>
      </c>
      <c r="BB47" s="77">
        <f t="shared" si="37"/>
        <v>14</v>
      </c>
      <c r="BC47" s="77">
        <f t="shared" si="37"/>
        <v>22</v>
      </c>
      <c r="BD47" s="77">
        <f t="shared" si="37"/>
        <v>30</v>
      </c>
      <c r="BE47" s="77">
        <f t="shared" si="37"/>
        <v>40</v>
      </c>
      <c r="BF47" s="77">
        <f t="shared" si="37"/>
        <v>50</v>
      </c>
      <c r="BG47" s="77">
        <f t="shared" si="37"/>
        <v>62</v>
      </c>
      <c r="BH47" s="77">
        <f t="shared" si="37"/>
        <v>75</v>
      </c>
      <c r="BI47" s="77">
        <f t="shared" si="37"/>
        <v>89</v>
      </c>
      <c r="BJ47" s="77">
        <f t="shared" si="37"/>
        <v>104</v>
      </c>
      <c r="BK47" s="77">
        <f t="shared" si="37"/>
        <v>120</v>
      </c>
      <c r="BL47" s="77">
        <f t="shared" si="37"/>
        <v>137</v>
      </c>
      <c r="BM47" s="77">
        <f t="shared" si="37"/>
        <v>155</v>
      </c>
      <c r="BN47" s="77">
        <f t="shared" si="37"/>
        <v>174</v>
      </c>
      <c r="BO47" s="77">
        <f t="shared" si="37"/>
        <v>194</v>
      </c>
      <c r="BP47" s="77">
        <f t="shared" ref="BB47:CD50" si="44">ROUND((VLOOKUP($T47,$N$2:$Q$7,3,FALSE)*VLOOKUP($U47,$N$11:$S$18,3,FALSE)*BP$2),0)</f>
        <v>215</v>
      </c>
      <c r="BQ47" s="77">
        <f t="shared" si="44"/>
        <v>236</v>
      </c>
      <c r="BR47" s="77">
        <f t="shared" si="44"/>
        <v>259</v>
      </c>
      <c r="BS47" s="77">
        <f t="shared" si="44"/>
        <v>283</v>
      </c>
      <c r="BT47" s="77">
        <f t="shared" si="44"/>
        <v>307</v>
      </c>
      <c r="BU47" s="77">
        <f t="shared" si="44"/>
        <v>333</v>
      </c>
      <c r="BV47" s="77">
        <f t="shared" si="44"/>
        <v>359</v>
      </c>
      <c r="BW47" s="77">
        <f t="shared" si="44"/>
        <v>386</v>
      </c>
      <c r="BX47" s="77">
        <f t="shared" si="44"/>
        <v>414</v>
      </c>
      <c r="BY47" s="77">
        <f t="shared" si="44"/>
        <v>443</v>
      </c>
      <c r="BZ47" s="77">
        <f t="shared" si="44"/>
        <v>473</v>
      </c>
      <c r="CA47" s="77">
        <f t="shared" si="44"/>
        <v>503</v>
      </c>
      <c r="CB47" s="77">
        <f t="shared" si="44"/>
        <v>535</v>
      </c>
      <c r="CC47" s="77">
        <f t="shared" si="44"/>
        <v>567</v>
      </c>
      <c r="CD47" s="77">
        <f t="shared" si="44"/>
        <v>600</v>
      </c>
      <c r="CE47" s="78">
        <f t="shared" si="15"/>
        <v>0</v>
      </c>
      <c r="CF47" s="78">
        <f t="shared" si="38"/>
        <v>0</v>
      </c>
      <c r="CG47" s="78">
        <f t="shared" si="38"/>
        <v>0</v>
      </c>
      <c r="CH47" s="78">
        <f t="shared" si="38"/>
        <v>0</v>
      </c>
      <c r="CI47" s="78">
        <f t="shared" si="38"/>
        <v>0</v>
      </c>
      <c r="CJ47" s="78">
        <f t="shared" si="38"/>
        <v>0</v>
      </c>
      <c r="CK47" s="78">
        <f t="shared" si="38"/>
        <v>0</v>
      </c>
      <c r="CL47" s="78">
        <f t="shared" si="38"/>
        <v>0</v>
      </c>
      <c r="CM47" s="78">
        <f t="shared" si="38"/>
        <v>0</v>
      </c>
      <c r="CN47" s="78">
        <f t="shared" si="38"/>
        <v>0</v>
      </c>
      <c r="CO47" s="78">
        <f t="shared" si="38"/>
        <v>0</v>
      </c>
      <c r="CP47" s="78">
        <f t="shared" si="38"/>
        <v>0</v>
      </c>
      <c r="CQ47" s="78">
        <f t="shared" si="38"/>
        <v>0</v>
      </c>
      <c r="CR47" s="78">
        <f t="shared" si="38"/>
        <v>0</v>
      </c>
      <c r="CS47" s="78">
        <f t="shared" si="38"/>
        <v>0</v>
      </c>
      <c r="CT47" s="78">
        <f t="shared" ref="CF47:DH50" si="45">ROUND((VLOOKUP($T47,$N$2:$Q$7,3,FALSE)*VLOOKUP($U47,$N$11:$S$18,4,FALSE)*CT$2),0)</f>
        <v>0</v>
      </c>
      <c r="CU47" s="78">
        <f t="shared" si="45"/>
        <v>0</v>
      </c>
      <c r="CV47" s="78">
        <f t="shared" si="45"/>
        <v>0</v>
      </c>
      <c r="CW47" s="78">
        <f t="shared" si="45"/>
        <v>0</v>
      </c>
      <c r="CX47" s="78">
        <f t="shared" si="45"/>
        <v>0</v>
      </c>
      <c r="CY47" s="78">
        <f t="shared" si="45"/>
        <v>0</v>
      </c>
      <c r="CZ47" s="78">
        <f t="shared" si="45"/>
        <v>0</v>
      </c>
      <c r="DA47" s="78">
        <f t="shared" si="45"/>
        <v>0</v>
      </c>
      <c r="DB47" s="78">
        <f t="shared" si="45"/>
        <v>0</v>
      </c>
      <c r="DC47" s="78">
        <f t="shared" si="45"/>
        <v>0</v>
      </c>
      <c r="DD47" s="78">
        <f t="shared" si="45"/>
        <v>0</v>
      </c>
      <c r="DE47" s="78">
        <f t="shared" si="45"/>
        <v>0</v>
      </c>
      <c r="DF47" s="78">
        <f t="shared" si="45"/>
        <v>0</v>
      </c>
      <c r="DG47" s="78">
        <f t="shared" si="45"/>
        <v>0</v>
      </c>
      <c r="DH47" s="78">
        <f t="shared" si="45"/>
        <v>0</v>
      </c>
      <c r="DI47" s="79">
        <f t="shared" si="16"/>
        <v>0</v>
      </c>
      <c r="DJ47" s="79">
        <f t="shared" si="39"/>
        <v>0</v>
      </c>
      <c r="DK47" s="79">
        <f t="shared" si="39"/>
        <v>0</v>
      </c>
      <c r="DL47" s="79">
        <f t="shared" si="39"/>
        <v>0</v>
      </c>
      <c r="DM47" s="79">
        <f t="shared" si="39"/>
        <v>0</v>
      </c>
      <c r="DN47" s="79">
        <f t="shared" si="39"/>
        <v>0</v>
      </c>
      <c r="DO47" s="79">
        <f t="shared" si="39"/>
        <v>0</v>
      </c>
      <c r="DP47" s="79">
        <f t="shared" si="39"/>
        <v>0</v>
      </c>
      <c r="DQ47" s="79">
        <f t="shared" si="39"/>
        <v>0</v>
      </c>
      <c r="DR47" s="79">
        <f t="shared" si="39"/>
        <v>0</v>
      </c>
      <c r="DS47" s="79">
        <f t="shared" si="39"/>
        <v>0</v>
      </c>
      <c r="DT47" s="79">
        <f t="shared" si="39"/>
        <v>0</v>
      </c>
      <c r="DU47" s="79">
        <f t="shared" si="39"/>
        <v>0</v>
      </c>
      <c r="DV47" s="79">
        <f t="shared" si="39"/>
        <v>0</v>
      </c>
      <c r="DW47" s="79">
        <f t="shared" si="39"/>
        <v>0</v>
      </c>
      <c r="DX47" s="79">
        <f t="shared" ref="DJ47:EL50" si="46">ROUND((VLOOKUP($T47,$N$2:$Q$7,4,FALSE)*VLOOKUP($U47,$N$11:$S$18,5,FALSE)*DX$2),0)</f>
        <v>0</v>
      </c>
      <c r="DY47" s="79">
        <f t="shared" si="46"/>
        <v>0</v>
      </c>
      <c r="DZ47" s="79">
        <f t="shared" si="46"/>
        <v>0</v>
      </c>
      <c r="EA47" s="79">
        <f t="shared" si="46"/>
        <v>0</v>
      </c>
      <c r="EB47" s="79">
        <f t="shared" si="46"/>
        <v>0</v>
      </c>
      <c r="EC47" s="79">
        <f t="shared" si="46"/>
        <v>0</v>
      </c>
      <c r="ED47" s="79">
        <f t="shared" si="46"/>
        <v>0</v>
      </c>
      <c r="EE47" s="79">
        <f t="shared" si="46"/>
        <v>0</v>
      </c>
      <c r="EF47" s="79">
        <f t="shared" si="46"/>
        <v>0</v>
      </c>
      <c r="EG47" s="79">
        <f t="shared" si="46"/>
        <v>0</v>
      </c>
      <c r="EH47" s="79">
        <f t="shared" si="46"/>
        <v>0</v>
      </c>
      <c r="EI47" s="79">
        <f t="shared" si="46"/>
        <v>0</v>
      </c>
      <c r="EJ47" s="79">
        <f t="shared" si="46"/>
        <v>0</v>
      </c>
      <c r="EK47" s="79">
        <f t="shared" si="46"/>
        <v>0</v>
      </c>
      <c r="EL47" s="79">
        <f t="shared" si="46"/>
        <v>0</v>
      </c>
      <c r="EM47" s="80">
        <f t="shared" si="17"/>
        <v>0</v>
      </c>
      <c r="EN47" s="80">
        <f t="shared" si="40"/>
        <v>0</v>
      </c>
      <c r="EO47" s="80">
        <f t="shared" si="40"/>
        <v>0</v>
      </c>
      <c r="EP47" s="80">
        <f t="shared" si="40"/>
        <v>0</v>
      </c>
      <c r="EQ47" s="80">
        <f t="shared" si="40"/>
        <v>0</v>
      </c>
      <c r="ER47" s="80">
        <f t="shared" si="40"/>
        <v>0</v>
      </c>
      <c r="ES47" s="80">
        <f t="shared" si="40"/>
        <v>0</v>
      </c>
      <c r="ET47" s="80">
        <f t="shared" si="40"/>
        <v>0</v>
      </c>
      <c r="EU47" s="80">
        <f t="shared" si="40"/>
        <v>0</v>
      </c>
      <c r="EV47" s="80">
        <f t="shared" si="40"/>
        <v>0</v>
      </c>
      <c r="EW47" s="80">
        <f t="shared" si="40"/>
        <v>0</v>
      </c>
      <c r="EX47" s="80">
        <f t="shared" si="40"/>
        <v>0</v>
      </c>
      <c r="EY47" s="80">
        <f t="shared" si="40"/>
        <v>0</v>
      </c>
      <c r="EZ47" s="80">
        <f t="shared" si="40"/>
        <v>0</v>
      </c>
      <c r="FA47" s="80">
        <f t="shared" si="40"/>
        <v>0</v>
      </c>
      <c r="FB47" s="80">
        <f t="shared" ref="EN47:FP50" si="47">ROUND((VLOOKUP($T47,$N$2:$Q$7,4,FALSE)*VLOOKUP($U47,$N$11:$S$18,6,FALSE)*FB$2),0)</f>
        <v>0</v>
      </c>
      <c r="FC47" s="80">
        <f t="shared" si="47"/>
        <v>0</v>
      </c>
      <c r="FD47" s="80">
        <f t="shared" si="47"/>
        <v>0</v>
      </c>
      <c r="FE47" s="80">
        <f t="shared" si="47"/>
        <v>0</v>
      </c>
      <c r="FF47" s="80">
        <f t="shared" si="47"/>
        <v>0</v>
      </c>
      <c r="FG47" s="80">
        <f t="shared" si="47"/>
        <v>0</v>
      </c>
      <c r="FH47" s="80">
        <f t="shared" si="47"/>
        <v>0</v>
      </c>
      <c r="FI47" s="80">
        <f t="shared" si="47"/>
        <v>0</v>
      </c>
      <c r="FJ47" s="80">
        <f t="shared" si="47"/>
        <v>0</v>
      </c>
      <c r="FK47" s="80">
        <f t="shared" si="47"/>
        <v>0</v>
      </c>
      <c r="FL47" s="80">
        <f t="shared" si="47"/>
        <v>0</v>
      </c>
      <c r="FM47" s="80">
        <f t="shared" si="47"/>
        <v>0</v>
      </c>
      <c r="FN47" s="80">
        <f t="shared" si="47"/>
        <v>0</v>
      </c>
      <c r="FO47" s="80">
        <f t="shared" si="47"/>
        <v>0</v>
      </c>
      <c r="FP47" s="80">
        <f t="shared" si="47"/>
        <v>0</v>
      </c>
      <c r="FS47" s="82">
        <f t="shared" si="41"/>
        <v>20</v>
      </c>
      <c r="FT47" s="82" t="str">
        <f t="shared" si="42"/>
        <v>绿色</v>
      </c>
      <c r="FU47" s="82" t="str">
        <f t="shared" si="42"/>
        <v>鞋子</v>
      </c>
      <c r="FV47" s="82" t="str">
        <f t="shared" si="11"/>
        <v>20绿色鞋子</v>
      </c>
      <c r="FW47" s="82">
        <f>IFERROR((ROUND((VLOOKUP($A47,装备总属性!$A:$G,GI$11,FALSE)*VLOOKUP($C47,$P$13:$W$20,GI$11,FALSE)*VLOOKUP($B47,$P$3:$R$7,3,FALSE)*$M$2),0)),0)</f>
        <v>0</v>
      </c>
      <c r="FX47" s="82">
        <f>IFERROR((ROUND((VLOOKUP($A47,装备总属性!$A:$G,GJ$11,FALSE)*VLOOKUP($C47,$P$13:$W$20,GJ$11,FALSE)*VLOOKUP($B47,$P$3:$R$7,3,FALSE)*$M$2),0)),0)</f>
        <v>0</v>
      </c>
      <c r="FY47" s="82">
        <f>IFERROR((ROUND((VLOOKUP($A47,装备总属性!$A:$G,GK$11,FALSE)*VLOOKUP($C47,$P$13:$W$20,GK$11,FALSE)*VLOOKUP($B47,$P$3:$R$7,3,FALSE)*$M$2),0)),0)</f>
        <v>0</v>
      </c>
      <c r="FZ47" s="82">
        <f>IFERROR((ROUND((VLOOKUP($A47,装备总属性!$A:$G,GL$11,FALSE)*VLOOKUP($C47,$P$13:$W$20,GL$11,FALSE)*VLOOKUP($B47,$P$3:$R$7,3,FALSE)*$M$2),0)),0)</f>
        <v>0</v>
      </c>
      <c r="GA47" s="82">
        <f>IFERROR((ROUND((VLOOKUP($A47,装备总属性!$A:$G,GM$11,FALSE)*VLOOKUP($C47,$P$13:$W$20,GM$11,FALSE)*VLOOKUP($B47,$P$3:$R$7,3,FALSE)*$M$2),0)),0)</f>
        <v>0</v>
      </c>
      <c r="GB47" s="82">
        <f>IFERROR((ROUND((VLOOKUP($A47,装备总属性!$A:$G,GN$11,FALSE)*VLOOKUP($C47,$P$13:$W$20,GN$11,FALSE)*VLOOKUP($B47,$P$3:$R$7,3,FALSE)*$M$2),0)),0)</f>
        <v>0</v>
      </c>
    </row>
    <row r="48" spans="1:184">
      <c r="A48">
        <v>47</v>
      </c>
      <c r="B48">
        <f t="shared" si="0"/>
        <v>44070</v>
      </c>
      <c r="C48">
        <f t="shared" si="1"/>
        <v>2938</v>
      </c>
      <c r="D48" s="1">
        <v>5875</v>
      </c>
      <c r="I48">
        <v>47</v>
      </c>
      <c r="J48">
        <f t="shared" si="2"/>
        <v>35256</v>
      </c>
      <c r="K48">
        <f t="shared" si="2"/>
        <v>2350</v>
      </c>
      <c r="L48">
        <f t="shared" si="2"/>
        <v>4700</v>
      </c>
      <c r="T48">
        <f t="shared" si="19"/>
        <v>60</v>
      </c>
      <c r="U48" s="73" t="s">
        <v>255</v>
      </c>
      <c r="V48" s="73" t="str">
        <f t="shared" si="12"/>
        <v>60鞋子</v>
      </c>
      <c r="W48" s="76">
        <f t="shared" si="13"/>
        <v>149</v>
      </c>
      <c r="X48" s="76">
        <f t="shared" si="43"/>
        <v>311</v>
      </c>
      <c r="Y48" s="76">
        <f t="shared" si="43"/>
        <v>490</v>
      </c>
      <c r="Z48" s="76">
        <f t="shared" si="43"/>
        <v>679</v>
      </c>
      <c r="AA48" s="76">
        <f t="shared" si="43"/>
        <v>894</v>
      </c>
      <c r="AB48" s="76">
        <f t="shared" si="43"/>
        <v>1135</v>
      </c>
      <c r="AC48" s="76">
        <f t="shared" si="43"/>
        <v>1401</v>
      </c>
      <c r="AD48" s="76">
        <f t="shared" si="43"/>
        <v>1690</v>
      </c>
      <c r="AE48" s="76">
        <f t="shared" si="43"/>
        <v>2005</v>
      </c>
      <c r="AF48" s="76">
        <f t="shared" si="43"/>
        <v>2341</v>
      </c>
      <c r="AG48" s="76">
        <f t="shared" si="43"/>
        <v>2701</v>
      </c>
      <c r="AH48" s="76">
        <f t="shared" si="43"/>
        <v>3083</v>
      </c>
      <c r="AI48" s="76">
        <f t="shared" si="43"/>
        <v>3488</v>
      </c>
      <c r="AJ48" s="76">
        <f t="shared" si="43"/>
        <v>3914</v>
      </c>
      <c r="AK48" s="76">
        <f t="shared" si="43"/>
        <v>4362</v>
      </c>
      <c r="AL48" s="76">
        <f t="shared" si="43"/>
        <v>4830</v>
      </c>
      <c r="AM48" s="76">
        <f t="shared" si="43"/>
        <v>5320</v>
      </c>
      <c r="AN48" s="76">
        <f t="shared" si="43"/>
        <v>5831</v>
      </c>
      <c r="AO48" s="76">
        <f t="shared" si="43"/>
        <v>6361</v>
      </c>
      <c r="AP48" s="76">
        <f t="shared" si="43"/>
        <v>6913</v>
      </c>
      <c r="AQ48" s="76">
        <f t="shared" si="43"/>
        <v>7484</v>
      </c>
      <c r="AR48" s="76">
        <f t="shared" si="43"/>
        <v>8076</v>
      </c>
      <c r="AS48" s="76">
        <f t="shared" si="43"/>
        <v>8686</v>
      </c>
      <c r="AT48" s="76">
        <f t="shared" si="43"/>
        <v>9316</v>
      </c>
      <c r="AU48" s="76">
        <f t="shared" si="43"/>
        <v>9966</v>
      </c>
      <c r="AV48" s="76">
        <f t="shared" si="43"/>
        <v>10634</v>
      </c>
      <c r="AW48" s="76">
        <f t="shared" si="43"/>
        <v>11322</v>
      </c>
      <c r="AX48" s="76">
        <f t="shared" si="43"/>
        <v>12029</v>
      </c>
      <c r="AY48" s="76">
        <f t="shared" si="43"/>
        <v>12755</v>
      </c>
      <c r="AZ48" s="76">
        <f t="shared" si="43"/>
        <v>13499</v>
      </c>
      <c r="BA48" s="77">
        <f t="shared" si="14"/>
        <v>0</v>
      </c>
      <c r="BB48" s="77">
        <f t="shared" si="44"/>
        <v>0</v>
      </c>
      <c r="BC48" s="77">
        <f t="shared" si="44"/>
        <v>0</v>
      </c>
      <c r="BD48" s="77">
        <f t="shared" si="44"/>
        <v>0</v>
      </c>
      <c r="BE48" s="77">
        <f t="shared" si="44"/>
        <v>0</v>
      </c>
      <c r="BF48" s="77">
        <f t="shared" si="44"/>
        <v>0</v>
      </c>
      <c r="BG48" s="77">
        <f t="shared" si="44"/>
        <v>0</v>
      </c>
      <c r="BH48" s="77">
        <f t="shared" si="44"/>
        <v>0</v>
      </c>
      <c r="BI48" s="77">
        <f t="shared" si="44"/>
        <v>0</v>
      </c>
      <c r="BJ48" s="77">
        <f t="shared" si="44"/>
        <v>0</v>
      </c>
      <c r="BK48" s="77">
        <f t="shared" si="44"/>
        <v>0</v>
      </c>
      <c r="BL48" s="77">
        <f t="shared" si="44"/>
        <v>0</v>
      </c>
      <c r="BM48" s="77">
        <f t="shared" si="44"/>
        <v>0</v>
      </c>
      <c r="BN48" s="77">
        <f t="shared" si="44"/>
        <v>0</v>
      </c>
      <c r="BO48" s="77">
        <f t="shared" si="44"/>
        <v>0</v>
      </c>
      <c r="BP48" s="77">
        <f t="shared" si="44"/>
        <v>0</v>
      </c>
      <c r="BQ48" s="77">
        <f t="shared" si="44"/>
        <v>0</v>
      </c>
      <c r="BR48" s="77">
        <f t="shared" si="44"/>
        <v>0</v>
      </c>
      <c r="BS48" s="77">
        <f t="shared" si="44"/>
        <v>0</v>
      </c>
      <c r="BT48" s="77">
        <f t="shared" si="44"/>
        <v>0</v>
      </c>
      <c r="BU48" s="77">
        <f t="shared" si="44"/>
        <v>0</v>
      </c>
      <c r="BV48" s="77">
        <f t="shared" si="44"/>
        <v>0</v>
      </c>
      <c r="BW48" s="77">
        <f t="shared" si="44"/>
        <v>0</v>
      </c>
      <c r="BX48" s="77">
        <f t="shared" si="44"/>
        <v>0</v>
      </c>
      <c r="BY48" s="77">
        <f t="shared" si="44"/>
        <v>0</v>
      </c>
      <c r="BZ48" s="77">
        <f t="shared" si="44"/>
        <v>0</v>
      </c>
      <c r="CA48" s="77">
        <f t="shared" si="44"/>
        <v>0</v>
      </c>
      <c r="CB48" s="77">
        <f t="shared" si="44"/>
        <v>0</v>
      </c>
      <c r="CC48" s="77">
        <f t="shared" si="44"/>
        <v>0</v>
      </c>
      <c r="CD48" s="77">
        <f t="shared" si="44"/>
        <v>0</v>
      </c>
      <c r="CE48" s="78">
        <f t="shared" si="15"/>
        <v>7</v>
      </c>
      <c r="CF48" s="78">
        <f t="shared" si="45"/>
        <v>14</v>
      </c>
      <c r="CG48" s="78">
        <f t="shared" si="45"/>
        <v>22</v>
      </c>
      <c r="CH48" s="78">
        <f t="shared" si="45"/>
        <v>30</v>
      </c>
      <c r="CI48" s="78">
        <f t="shared" si="45"/>
        <v>40</v>
      </c>
      <c r="CJ48" s="78">
        <f t="shared" si="45"/>
        <v>50</v>
      </c>
      <c r="CK48" s="78">
        <f t="shared" si="45"/>
        <v>62</v>
      </c>
      <c r="CL48" s="78">
        <f t="shared" si="45"/>
        <v>75</v>
      </c>
      <c r="CM48" s="78">
        <f t="shared" si="45"/>
        <v>89</v>
      </c>
      <c r="CN48" s="78">
        <f t="shared" si="45"/>
        <v>104</v>
      </c>
      <c r="CO48" s="78">
        <f t="shared" si="45"/>
        <v>120</v>
      </c>
      <c r="CP48" s="78">
        <f t="shared" si="45"/>
        <v>137</v>
      </c>
      <c r="CQ48" s="78">
        <f t="shared" si="45"/>
        <v>155</v>
      </c>
      <c r="CR48" s="78">
        <f t="shared" si="45"/>
        <v>174</v>
      </c>
      <c r="CS48" s="78">
        <f t="shared" si="45"/>
        <v>194</v>
      </c>
      <c r="CT48" s="78">
        <f t="shared" si="45"/>
        <v>215</v>
      </c>
      <c r="CU48" s="78">
        <f t="shared" si="45"/>
        <v>236</v>
      </c>
      <c r="CV48" s="78">
        <f t="shared" si="45"/>
        <v>259</v>
      </c>
      <c r="CW48" s="78">
        <f t="shared" si="45"/>
        <v>283</v>
      </c>
      <c r="CX48" s="78">
        <f t="shared" si="45"/>
        <v>307</v>
      </c>
      <c r="CY48" s="78">
        <f t="shared" si="45"/>
        <v>333</v>
      </c>
      <c r="CZ48" s="78">
        <f t="shared" si="45"/>
        <v>359</v>
      </c>
      <c r="DA48" s="78">
        <f t="shared" si="45"/>
        <v>386</v>
      </c>
      <c r="DB48" s="78">
        <f t="shared" si="45"/>
        <v>414</v>
      </c>
      <c r="DC48" s="78">
        <f t="shared" si="45"/>
        <v>443</v>
      </c>
      <c r="DD48" s="78">
        <f t="shared" si="45"/>
        <v>473</v>
      </c>
      <c r="DE48" s="78">
        <f t="shared" si="45"/>
        <v>503</v>
      </c>
      <c r="DF48" s="78">
        <f t="shared" si="45"/>
        <v>535</v>
      </c>
      <c r="DG48" s="78">
        <f t="shared" si="45"/>
        <v>567</v>
      </c>
      <c r="DH48" s="78">
        <f t="shared" si="45"/>
        <v>600</v>
      </c>
      <c r="DI48" s="79">
        <f t="shared" si="16"/>
        <v>0</v>
      </c>
      <c r="DJ48" s="79">
        <f t="shared" si="46"/>
        <v>0</v>
      </c>
      <c r="DK48" s="79">
        <f t="shared" si="46"/>
        <v>0</v>
      </c>
      <c r="DL48" s="79">
        <f t="shared" si="46"/>
        <v>0</v>
      </c>
      <c r="DM48" s="79">
        <f t="shared" si="46"/>
        <v>0</v>
      </c>
      <c r="DN48" s="79">
        <f t="shared" si="46"/>
        <v>0</v>
      </c>
      <c r="DO48" s="79">
        <f t="shared" si="46"/>
        <v>0</v>
      </c>
      <c r="DP48" s="79">
        <f t="shared" si="46"/>
        <v>0</v>
      </c>
      <c r="DQ48" s="79">
        <f t="shared" si="46"/>
        <v>0</v>
      </c>
      <c r="DR48" s="79">
        <f t="shared" si="46"/>
        <v>0</v>
      </c>
      <c r="DS48" s="79">
        <f t="shared" si="46"/>
        <v>0</v>
      </c>
      <c r="DT48" s="79">
        <f t="shared" si="46"/>
        <v>0</v>
      </c>
      <c r="DU48" s="79">
        <f t="shared" si="46"/>
        <v>0</v>
      </c>
      <c r="DV48" s="79">
        <f t="shared" si="46"/>
        <v>0</v>
      </c>
      <c r="DW48" s="79">
        <f t="shared" si="46"/>
        <v>0</v>
      </c>
      <c r="DX48" s="79">
        <f t="shared" si="46"/>
        <v>0</v>
      </c>
      <c r="DY48" s="79">
        <f t="shared" si="46"/>
        <v>0</v>
      </c>
      <c r="DZ48" s="79">
        <f t="shared" si="46"/>
        <v>0</v>
      </c>
      <c r="EA48" s="79">
        <f t="shared" si="46"/>
        <v>0</v>
      </c>
      <c r="EB48" s="79">
        <f t="shared" si="46"/>
        <v>0</v>
      </c>
      <c r="EC48" s="79">
        <f t="shared" si="46"/>
        <v>0</v>
      </c>
      <c r="ED48" s="79">
        <f t="shared" si="46"/>
        <v>0</v>
      </c>
      <c r="EE48" s="79">
        <f t="shared" si="46"/>
        <v>0</v>
      </c>
      <c r="EF48" s="79">
        <f t="shared" si="46"/>
        <v>0</v>
      </c>
      <c r="EG48" s="79">
        <f t="shared" si="46"/>
        <v>0</v>
      </c>
      <c r="EH48" s="79">
        <f t="shared" si="46"/>
        <v>0</v>
      </c>
      <c r="EI48" s="79">
        <f t="shared" si="46"/>
        <v>0</v>
      </c>
      <c r="EJ48" s="79">
        <f t="shared" si="46"/>
        <v>0</v>
      </c>
      <c r="EK48" s="79">
        <f t="shared" si="46"/>
        <v>0</v>
      </c>
      <c r="EL48" s="79">
        <f t="shared" si="46"/>
        <v>0</v>
      </c>
      <c r="EM48" s="80">
        <f t="shared" si="17"/>
        <v>0</v>
      </c>
      <c r="EN48" s="80">
        <f t="shared" si="47"/>
        <v>0</v>
      </c>
      <c r="EO48" s="80">
        <f t="shared" si="47"/>
        <v>0</v>
      </c>
      <c r="EP48" s="80">
        <f t="shared" si="47"/>
        <v>0</v>
      </c>
      <c r="EQ48" s="80">
        <f t="shared" si="47"/>
        <v>0</v>
      </c>
      <c r="ER48" s="80">
        <f t="shared" si="47"/>
        <v>0</v>
      </c>
      <c r="ES48" s="80">
        <f t="shared" si="47"/>
        <v>0</v>
      </c>
      <c r="ET48" s="80">
        <f t="shared" si="47"/>
        <v>0</v>
      </c>
      <c r="EU48" s="80">
        <f t="shared" si="47"/>
        <v>0</v>
      </c>
      <c r="EV48" s="80">
        <f t="shared" si="47"/>
        <v>0</v>
      </c>
      <c r="EW48" s="80">
        <f t="shared" si="47"/>
        <v>0</v>
      </c>
      <c r="EX48" s="80">
        <f t="shared" si="47"/>
        <v>0</v>
      </c>
      <c r="EY48" s="80">
        <f t="shared" si="47"/>
        <v>0</v>
      </c>
      <c r="EZ48" s="80">
        <f t="shared" si="47"/>
        <v>0</v>
      </c>
      <c r="FA48" s="80">
        <f t="shared" si="47"/>
        <v>0</v>
      </c>
      <c r="FB48" s="80">
        <f t="shared" si="47"/>
        <v>0</v>
      </c>
      <c r="FC48" s="80">
        <f t="shared" si="47"/>
        <v>0</v>
      </c>
      <c r="FD48" s="80">
        <f t="shared" si="47"/>
        <v>0</v>
      </c>
      <c r="FE48" s="80">
        <f t="shared" si="47"/>
        <v>0</v>
      </c>
      <c r="FF48" s="80">
        <f t="shared" si="47"/>
        <v>0</v>
      </c>
      <c r="FG48" s="80">
        <f t="shared" si="47"/>
        <v>0</v>
      </c>
      <c r="FH48" s="80">
        <f t="shared" si="47"/>
        <v>0</v>
      </c>
      <c r="FI48" s="80">
        <f t="shared" si="47"/>
        <v>0</v>
      </c>
      <c r="FJ48" s="80">
        <f t="shared" si="47"/>
        <v>0</v>
      </c>
      <c r="FK48" s="80">
        <f t="shared" si="47"/>
        <v>0</v>
      </c>
      <c r="FL48" s="80">
        <f t="shared" si="47"/>
        <v>0</v>
      </c>
      <c r="FM48" s="80">
        <f t="shared" si="47"/>
        <v>0</v>
      </c>
      <c r="FN48" s="80">
        <f t="shared" si="47"/>
        <v>0</v>
      </c>
      <c r="FO48" s="80">
        <f t="shared" si="47"/>
        <v>0</v>
      </c>
      <c r="FP48" s="80">
        <f t="shared" si="47"/>
        <v>0</v>
      </c>
      <c r="FS48" s="82">
        <f t="shared" si="41"/>
        <v>20</v>
      </c>
      <c r="FT48" s="82" t="str">
        <f t="shared" si="42"/>
        <v>绿色</v>
      </c>
      <c r="FU48" s="82" t="str">
        <f t="shared" si="42"/>
        <v>项链</v>
      </c>
      <c r="FV48" s="82" t="str">
        <f t="shared" si="11"/>
        <v>20绿色项链</v>
      </c>
      <c r="FW48" s="82">
        <f>IFERROR((ROUND((VLOOKUP($A48,装备总属性!$A:$G,GI$11,FALSE)*VLOOKUP($C48,$P$13:$W$20,GI$11,FALSE)*VLOOKUP($B48,$P$3:$R$7,3,FALSE)*$M$2),0)),0)</f>
        <v>0</v>
      </c>
      <c r="FX48" s="82">
        <f>IFERROR((ROUND((VLOOKUP($A48,装备总属性!$A:$G,GJ$11,FALSE)*VLOOKUP($C48,$P$13:$W$20,GJ$11,FALSE)*VLOOKUP($B48,$P$3:$R$7,3,FALSE)*$M$2),0)),0)</f>
        <v>0</v>
      </c>
      <c r="FY48" s="82">
        <f>IFERROR((ROUND((VLOOKUP($A48,装备总属性!$A:$G,GK$11,FALSE)*VLOOKUP($C48,$P$13:$W$20,GK$11,FALSE)*VLOOKUP($B48,$P$3:$R$7,3,FALSE)*$M$2),0)),0)</f>
        <v>0</v>
      </c>
      <c r="FZ48" s="82">
        <f>IFERROR((ROUND((VLOOKUP($A48,装备总属性!$A:$G,GL$11,FALSE)*VLOOKUP($C48,$P$13:$W$20,GL$11,FALSE)*VLOOKUP($B48,$P$3:$R$7,3,FALSE)*$M$2),0)),0)</f>
        <v>0</v>
      </c>
      <c r="GA48" s="82">
        <f>IFERROR((ROUND((VLOOKUP($A48,装备总属性!$A:$G,GM$11,FALSE)*VLOOKUP($C48,$P$13:$W$20,GM$11,FALSE)*VLOOKUP($B48,$P$3:$R$7,3,FALSE)*$M$2),0)),0)</f>
        <v>0</v>
      </c>
      <c r="GB48" s="82">
        <f>IFERROR((ROUND((VLOOKUP($A48,装备总属性!$A:$G,GN$11,FALSE)*VLOOKUP($C48,$P$13:$W$20,GN$11,FALSE)*VLOOKUP($B48,$P$3:$R$7,3,FALSE)*$M$2),0)),0)</f>
        <v>0</v>
      </c>
    </row>
    <row r="49" spans="1:184">
      <c r="A49">
        <v>48</v>
      </c>
      <c r="B49">
        <f t="shared" si="0"/>
        <v>45000</v>
      </c>
      <c r="C49">
        <f t="shared" si="1"/>
        <v>3000</v>
      </c>
      <c r="D49" s="1">
        <v>6000</v>
      </c>
      <c r="I49">
        <v>48</v>
      </c>
      <c r="J49">
        <f t="shared" si="2"/>
        <v>36000</v>
      </c>
      <c r="K49">
        <f t="shared" si="2"/>
        <v>2400</v>
      </c>
      <c r="L49">
        <f t="shared" si="2"/>
        <v>4800</v>
      </c>
      <c r="T49">
        <f t="shared" si="19"/>
        <v>60</v>
      </c>
      <c r="U49" s="73" t="s">
        <v>256</v>
      </c>
      <c r="V49" s="73" t="str">
        <f t="shared" si="12"/>
        <v>60项链</v>
      </c>
      <c r="W49" s="76">
        <f t="shared" si="13"/>
        <v>0</v>
      </c>
      <c r="X49" s="76">
        <f t="shared" si="43"/>
        <v>0</v>
      </c>
      <c r="Y49" s="76">
        <f t="shared" si="43"/>
        <v>0</v>
      </c>
      <c r="Z49" s="76">
        <f t="shared" si="43"/>
        <v>0</v>
      </c>
      <c r="AA49" s="76">
        <f t="shared" si="43"/>
        <v>0</v>
      </c>
      <c r="AB49" s="76">
        <f t="shared" si="43"/>
        <v>0</v>
      </c>
      <c r="AC49" s="76">
        <f t="shared" si="43"/>
        <v>0</v>
      </c>
      <c r="AD49" s="76">
        <f t="shared" si="43"/>
        <v>0</v>
      </c>
      <c r="AE49" s="76">
        <f t="shared" si="43"/>
        <v>0</v>
      </c>
      <c r="AF49" s="76">
        <f t="shared" si="43"/>
        <v>0</v>
      </c>
      <c r="AG49" s="76">
        <f t="shared" si="43"/>
        <v>0</v>
      </c>
      <c r="AH49" s="76">
        <f t="shared" si="43"/>
        <v>0</v>
      </c>
      <c r="AI49" s="76">
        <f t="shared" si="43"/>
        <v>0</v>
      </c>
      <c r="AJ49" s="76">
        <f t="shared" si="43"/>
        <v>0</v>
      </c>
      <c r="AK49" s="76">
        <f t="shared" si="43"/>
        <v>0</v>
      </c>
      <c r="AL49" s="76">
        <f t="shared" si="43"/>
        <v>0</v>
      </c>
      <c r="AM49" s="76">
        <f t="shared" si="43"/>
        <v>0</v>
      </c>
      <c r="AN49" s="76">
        <f t="shared" si="43"/>
        <v>0</v>
      </c>
      <c r="AO49" s="76">
        <f t="shared" si="43"/>
        <v>0</v>
      </c>
      <c r="AP49" s="76">
        <f t="shared" si="43"/>
        <v>0</v>
      </c>
      <c r="AQ49" s="76">
        <f t="shared" si="43"/>
        <v>0</v>
      </c>
      <c r="AR49" s="76">
        <f t="shared" si="43"/>
        <v>0</v>
      </c>
      <c r="AS49" s="76">
        <f t="shared" si="43"/>
        <v>0</v>
      </c>
      <c r="AT49" s="76">
        <f t="shared" si="43"/>
        <v>0</v>
      </c>
      <c r="AU49" s="76">
        <f t="shared" si="43"/>
        <v>0</v>
      </c>
      <c r="AV49" s="76">
        <f t="shared" si="43"/>
        <v>0</v>
      </c>
      <c r="AW49" s="76">
        <f t="shared" si="43"/>
        <v>0</v>
      </c>
      <c r="AX49" s="76">
        <f t="shared" si="43"/>
        <v>0</v>
      </c>
      <c r="AY49" s="76">
        <f t="shared" si="43"/>
        <v>0</v>
      </c>
      <c r="AZ49" s="76">
        <f t="shared" si="43"/>
        <v>0</v>
      </c>
      <c r="BA49" s="77">
        <f t="shared" si="14"/>
        <v>7</v>
      </c>
      <c r="BB49" s="77">
        <f t="shared" si="44"/>
        <v>14</v>
      </c>
      <c r="BC49" s="77">
        <f t="shared" si="44"/>
        <v>22</v>
      </c>
      <c r="BD49" s="77">
        <f t="shared" si="44"/>
        <v>30</v>
      </c>
      <c r="BE49" s="77">
        <f t="shared" si="44"/>
        <v>40</v>
      </c>
      <c r="BF49" s="77">
        <f t="shared" si="44"/>
        <v>50</v>
      </c>
      <c r="BG49" s="77">
        <f t="shared" si="44"/>
        <v>62</v>
      </c>
      <c r="BH49" s="77">
        <f t="shared" si="44"/>
        <v>75</v>
      </c>
      <c r="BI49" s="77">
        <f t="shared" si="44"/>
        <v>89</v>
      </c>
      <c r="BJ49" s="77">
        <f t="shared" si="44"/>
        <v>104</v>
      </c>
      <c r="BK49" s="77">
        <f t="shared" si="44"/>
        <v>120</v>
      </c>
      <c r="BL49" s="77">
        <f t="shared" si="44"/>
        <v>137</v>
      </c>
      <c r="BM49" s="77">
        <f t="shared" si="44"/>
        <v>155</v>
      </c>
      <c r="BN49" s="77">
        <f t="shared" si="44"/>
        <v>174</v>
      </c>
      <c r="BO49" s="77">
        <f t="shared" si="44"/>
        <v>194</v>
      </c>
      <c r="BP49" s="77">
        <f t="shared" si="44"/>
        <v>215</v>
      </c>
      <c r="BQ49" s="77">
        <f t="shared" si="44"/>
        <v>236</v>
      </c>
      <c r="BR49" s="77">
        <f t="shared" si="44"/>
        <v>259</v>
      </c>
      <c r="BS49" s="77">
        <f t="shared" si="44"/>
        <v>283</v>
      </c>
      <c r="BT49" s="77">
        <f t="shared" si="44"/>
        <v>307</v>
      </c>
      <c r="BU49" s="77">
        <f t="shared" si="44"/>
        <v>333</v>
      </c>
      <c r="BV49" s="77">
        <f t="shared" si="44"/>
        <v>359</v>
      </c>
      <c r="BW49" s="77">
        <f t="shared" si="44"/>
        <v>386</v>
      </c>
      <c r="BX49" s="77">
        <f t="shared" si="44"/>
        <v>414</v>
      </c>
      <c r="BY49" s="77">
        <f t="shared" si="44"/>
        <v>443</v>
      </c>
      <c r="BZ49" s="77">
        <f t="shared" si="44"/>
        <v>473</v>
      </c>
      <c r="CA49" s="77">
        <f t="shared" si="44"/>
        <v>503</v>
      </c>
      <c r="CB49" s="77">
        <f t="shared" si="44"/>
        <v>535</v>
      </c>
      <c r="CC49" s="77">
        <f t="shared" si="44"/>
        <v>567</v>
      </c>
      <c r="CD49" s="77">
        <f t="shared" si="44"/>
        <v>600</v>
      </c>
      <c r="CE49" s="78">
        <f t="shared" si="15"/>
        <v>0</v>
      </c>
      <c r="CF49" s="78">
        <f t="shared" si="45"/>
        <v>0</v>
      </c>
      <c r="CG49" s="78">
        <f t="shared" si="45"/>
        <v>0</v>
      </c>
      <c r="CH49" s="78">
        <f t="shared" si="45"/>
        <v>0</v>
      </c>
      <c r="CI49" s="78">
        <f t="shared" si="45"/>
        <v>0</v>
      </c>
      <c r="CJ49" s="78">
        <f t="shared" si="45"/>
        <v>0</v>
      </c>
      <c r="CK49" s="78">
        <f t="shared" si="45"/>
        <v>0</v>
      </c>
      <c r="CL49" s="78">
        <f t="shared" si="45"/>
        <v>0</v>
      </c>
      <c r="CM49" s="78">
        <f t="shared" si="45"/>
        <v>0</v>
      </c>
      <c r="CN49" s="78">
        <f t="shared" si="45"/>
        <v>0</v>
      </c>
      <c r="CO49" s="78">
        <f t="shared" si="45"/>
        <v>0</v>
      </c>
      <c r="CP49" s="78">
        <f t="shared" si="45"/>
        <v>0</v>
      </c>
      <c r="CQ49" s="78">
        <f t="shared" si="45"/>
        <v>0</v>
      </c>
      <c r="CR49" s="78">
        <f t="shared" si="45"/>
        <v>0</v>
      </c>
      <c r="CS49" s="78">
        <f t="shared" si="45"/>
        <v>0</v>
      </c>
      <c r="CT49" s="78">
        <f t="shared" si="45"/>
        <v>0</v>
      </c>
      <c r="CU49" s="78">
        <f t="shared" si="45"/>
        <v>0</v>
      </c>
      <c r="CV49" s="78">
        <f t="shared" si="45"/>
        <v>0</v>
      </c>
      <c r="CW49" s="78">
        <f t="shared" si="45"/>
        <v>0</v>
      </c>
      <c r="CX49" s="78">
        <f t="shared" si="45"/>
        <v>0</v>
      </c>
      <c r="CY49" s="78">
        <f t="shared" si="45"/>
        <v>0</v>
      </c>
      <c r="CZ49" s="78">
        <f t="shared" si="45"/>
        <v>0</v>
      </c>
      <c r="DA49" s="78">
        <f t="shared" si="45"/>
        <v>0</v>
      </c>
      <c r="DB49" s="78">
        <f t="shared" si="45"/>
        <v>0</v>
      </c>
      <c r="DC49" s="78">
        <f t="shared" si="45"/>
        <v>0</v>
      </c>
      <c r="DD49" s="78">
        <f t="shared" si="45"/>
        <v>0</v>
      </c>
      <c r="DE49" s="78">
        <f t="shared" si="45"/>
        <v>0</v>
      </c>
      <c r="DF49" s="78">
        <f t="shared" si="45"/>
        <v>0</v>
      </c>
      <c r="DG49" s="78">
        <f t="shared" si="45"/>
        <v>0</v>
      </c>
      <c r="DH49" s="78">
        <f t="shared" si="45"/>
        <v>0</v>
      </c>
      <c r="DI49" s="79">
        <f t="shared" si="16"/>
        <v>20</v>
      </c>
      <c r="DJ49" s="79">
        <f t="shared" si="46"/>
        <v>41</v>
      </c>
      <c r="DK49" s="79">
        <f t="shared" si="46"/>
        <v>65</v>
      </c>
      <c r="DL49" s="79">
        <f t="shared" si="46"/>
        <v>91</v>
      </c>
      <c r="DM49" s="79">
        <f t="shared" si="46"/>
        <v>119</v>
      </c>
      <c r="DN49" s="79">
        <f t="shared" si="46"/>
        <v>151</v>
      </c>
      <c r="DO49" s="79">
        <f t="shared" si="46"/>
        <v>187</v>
      </c>
      <c r="DP49" s="79">
        <f t="shared" si="46"/>
        <v>225</v>
      </c>
      <c r="DQ49" s="79">
        <f t="shared" si="46"/>
        <v>267</v>
      </c>
      <c r="DR49" s="79">
        <f t="shared" si="46"/>
        <v>312</v>
      </c>
      <c r="DS49" s="79">
        <f t="shared" si="46"/>
        <v>360</v>
      </c>
      <c r="DT49" s="79">
        <f t="shared" si="46"/>
        <v>411</v>
      </c>
      <c r="DU49" s="79">
        <f t="shared" si="46"/>
        <v>465</v>
      </c>
      <c r="DV49" s="79">
        <f t="shared" si="46"/>
        <v>522</v>
      </c>
      <c r="DW49" s="79">
        <f t="shared" si="46"/>
        <v>582</v>
      </c>
      <c r="DX49" s="79">
        <f t="shared" si="46"/>
        <v>644</v>
      </c>
      <c r="DY49" s="79">
        <f t="shared" si="46"/>
        <v>709</v>
      </c>
      <c r="DZ49" s="79">
        <f t="shared" si="46"/>
        <v>777</v>
      </c>
      <c r="EA49" s="79">
        <f t="shared" si="46"/>
        <v>848</v>
      </c>
      <c r="EB49" s="79">
        <f t="shared" si="46"/>
        <v>922</v>
      </c>
      <c r="EC49" s="79">
        <f t="shared" si="46"/>
        <v>998</v>
      </c>
      <c r="ED49" s="79">
        <f t="shared" si="46"/>
        <v>1077</v>
      </c>
      <c r="EE49" s="79">
        <f t="shared" si="46"/>
        <v>1158</v>
      </c>
      <c r="EF49" s="79">
        <f t="shared" si="46"/>
        <v>1242</v>
      </c>
      <c r="EG49" s="79">
        <f t="shared" si="46"/>
        <v>1329</v>
      </c>
      <c r="EH49" s="79">
        <f t="shared" si="46"/>
        <v>1418</v>
      </c>
      <c r="EI49" s="79">
        <f t="shared" si="46"/>
        <v>1510</v>
      </c>
      <c r="EJ49" s="79">
        <f t="shared" si="46"/>
        <v>1604</v>
      </c>
      <c r="EK49" s="79">
        <f t="shared" si="46"/>
        <v>1701</v>
      </c>
      <c r="EL49" s="79">
        <f t="shared" si="46"/>
        <v>1800</v>
      </c>
      <c r="EM49" s="80">
        <f t="shared" si="17"/>
        <v>0</v>
      </c>
      <c r="EN49" s="80">
        <f t="shared" si="47"/>
        <v>0</v>
      </c>
      <c r="EO49" s="80">
        <f t="shared" si="47"/>
        <v>0</v>
      </c>
      <c r="EP49" s="80">
        <f t="shared" si="47"/>
        <v>0</v>
      </c>
      <c r="EQ49" s="80">
        <f t="shared" si="47"/>
        <v>0</v>
      </c>
      <c r="ER49" s="80">
        <f t="shared" si="47"/>
        <v>0</v>
      </c>
      <c r="ES49" s="80">
        <f t="shared" si="47"/>
        <v>0</v>
      </c>
      <c r="ET49" s="80">
        <f t="shared" si="47"/>
        <v>0</v>
      </c>
      <c r="EU49" s="80">
        <f t="shared" si="47"/>
        <v>0</v>
      </c>
      <c r="EV49" s="80">
        <f t="shared" si="47"/>
        <v>0</v>
      </c>
      <c r="EW49" s="80">
        <f t="shared" si="47"/>
        <v>0</v>
      </c>
      <c r="EX49" s="80">
        <f t="shared" si="47"/>
        <v>0</v>
      </c>
      <c r="EY49" s="80">
        <f t="shared" si="47"/>
        <v>0</v>
      </c>
      <c r="EZ49" s="80">
        <f t="shared" si="47"/>
        <v>0</v>
      </c>
      <c r="FA49" s="80">
        <f t="shared" si="47"/>
        <v>0</v>
      </c>
      <c r="FB49" s="80">
        <f t="shared" si="47"/>
        <v>0</v>
      </c>
      <c r="FC49" s="80">
        <f t="shared" si="47"/>
        <v>0</v>
      </c>
      <c r="FD49" s="80">
        <f t="shared" si="47"/>
        <v>0</v>
      </c>
      <c r="FE49" s="80">
        <f t="shared" si="47"/>
        <v>0</v>
      </c>
      <c r="FF49" s="80">
        <f t="shared" si="47"/>
        <v>0</v>
      </c>
      <c r="FG49" s="80">
        <f t="shared" si="47"/>
        <v>0</v>
      </c>
      <c r="FH49" s="80">
        <f t="shared" si="47"/>
        <v>0</v>
      </c>
      <c r="FI49" s="80">
        <f t="shared" si="47"/>
        <v>0</v>
      </c>
      <c r="FJ49" s="80">
        <f t="shared" si="47"/>
        <v>0</v>
      </c>
      <c r="FK49" s="80">
        <f t="shared" si="47"/>
        <v>0</v>
      </c>
      <c r="FL49" s="80">
        <f t="shared" si="47"/>
        <v>0</v>
      </c>
      <c r="FM49" s="80">
        <f t="shared" si="47"/>
        <v>0</v>
      </c>
      <c r="FN49" s="80">
        <f t="shared" si="47"/>
        <v>0</v>
      </c>
      <c r="FO49" s="80">
        <f t="shared" si="47"/>
        <v>0</v>
      </c>
      <c r="FP49" s="80">
        <f t="shared" si="47"/>
        <v>0</v>
      </c>
      <c r="FS49" s="82">
        <f t="shared" si="41"/>
        <v>20</v>
      </c>
      <c r="FT49" s="82" t="str">
        <f t="shared" si="42"/>
        <v>绿色</v>
      </c>
      <c r="FU49" s="82" t="str">
        <f t="shared" si="42"/>
        <v>戒指</v>
      </c>
      <c r="FV49" s="82" t="str">
        <f t="shared" si="11"/>
        <v>20绿色戒指</v>
      </c>
      <c r="FW49" s="82">
        <f>IFERROR((ROUND((VLOOKUP($A49,装备总属性!$A:$G,GI$11,FALSE)*VLOOKUP($C49,$P$13:$W$20,GI$11,FALSE)*VLOOKUP($B49,$P$3:$R$7,3,FALSE)*$M$2),0)),0)</f>
        <v>0</v>
      </c>
      <c r="FX49" s="82">
        <f>IFERROR((ROUND((VLOOKUP($A49,装备总属性!$A:$G,GJ$11,FALSE)*VLOOKUP($C49,$P$13:$W$20,GJ$11,FALSE)*VLOOKUP($B49,$P$3:$R$7,3,FALSE)*$M$2),0)),0)</f>
        <v>0</v>
      </c>
      <c r="FY49" s="82">
        <f>IFERROR((ROUND((VLOOKUP($A49,装备总属性!$A:$G,GK$11,FALSE)*VLOOKUP($C49,$P$13:$W$20,GK$11,FALSE)*VLOOKUP($B49,$P$3:$R$7,3,FALSE)*$M$2),0)),0)</f>
        <v>0</v>
      </c>
      <c r="FZ49" s="82">
        <f>IFERROR((ROUND((VLOOKUP($A49,装备总属性!$A:$G,GL$11,FALSE)*VLOOKUP($C49,$P$13:$W$20,GL$11,FALSE)*VLOOKUP($B49,$P$3:$R$7,3,FALSE)*$M$2),0)),0)</f>
        <v>0</v>
      </c>
      <c r="GA49" s="82">
        <f>IFERROR((ROUND((VLOOKUP($A49,装备总属性!$A:$G,GM$11,FALSE)*VLOOKUP($C49,$P$13:$W$20,GM$11,FALSE)*VLOOKUP($B49,$P$3:$R$7,3,FALSE)*$M$2),0)),0)</f>
        <v>0</v>
      </c>
      <c r="GB49" s="82">
        <f>IFERROR((ROUND((VLOOKUP($A49,装备总属性!$A:$G,GN$11,FALSE)*VLOOKUP($C49,$P$13:$W$20,GN$11,FALSE)*VLOOKUP($B49,$P$3:$R$7,3,FALSE)*$M$2),0)),0)</f>
        <v>0</v>
      </c>
    </row>
    <row r="50" spans="1:184">
      <c r="A50">
        <v>49</v>
      </c>
      <c r="B50">
        <f t="shared" si="0"/>
        <v>45945</v>
      </c>
      <c r="C50">
        <f t="shared" si="1"/>
        <v>3063</v>
      </c>
      <c r="D50" s="1">
        <v>6125</v>
      </c>
      <c r="I50">
        <v>49</v>
      </c>
      <c r="J50">
        <f t="shared" si="2"/>
        <v>36756</v>
      </c>
      <c r="K50">
        <f t="shared" si="2"/>
        <v>2450</v>
      </c>
      <c r="L50">
        <f t="shared" si="2"/>
        <v>4900</v>
      </c>
      <c r="T50">
        <f t="shared" si="19"/>
        <v>60</v>
      </c>
      <c r="U50" s="73" t="s">
        <v>257</v>
      </c>
      <c r="V50" s="73" t="str">
        <f t="shared" si="12"/>
        <v>60戒指</v>
      </c>
      <c r="W50" s="76">
        <f t="shared" si="13"/>
        <v>0</v>
      </c>
      <c r="X50" s="76">
        <f t="shared" si="43"/>
        <v>0</v>
      </c>
      <c r="Y50" s="76">
        <f t="shared" si="43"/>
        <v>0</v>
      </c>
      <c r="Z50" s="76">
        <f t="shared" si="43"/>
        <v>0</v>
      </c>
      <c r="AA50" s="76">
        <f t="shared" si="43"/>
        <v>0</v>
      </c>
      <c r="AB50" s="76">
        <f t="shared" si="43"/>
        <v>0</v>
      </c>
      <c r="AC50" s="76">
        <f t="shared" si="43"/>
        <v>0</v>
      </c>
      <c r="AD50" s="76">
        <f t="shared" si="43"/>
        <v>0</v>
      </c>
      <c r="AE50" s="76">
        <f t="shared" si="43"/>
        <v>0</v>
      </c>
      <c r="AF50" s="76">
        <f t="shared" si="43"/>
        <v>0</v>
      </c>
      <c r="AG50" s="76">
        <f t="shared" si="43"/>
        <v>0</v>
      </c>
      <c r="AH50" s="76">
        <f t="shared" si="43"/>
        <v>0</v>
      </c>
      <c r="AI50" s="76">
        <f t="shared" si="43"/>
        <v>0</v>
      </c>
      <c r="AJ50" s="76">
        <f t="shared" si="43"/>
        <v>0</v>
      </c>
      <c r="AK50" s="76">
        <f t="shared" si="43"/>
        <v>0</v>
      </c>
      <c r="AL50" s="76">
        <f t="shared" si="43"/>
        <v>0</v>
      </c>
      <c r="AM50" s="76">
        <f t="shared" si="43"/>
        <v>0</v>
      </c>
      <c r="AN50" s="76">
        <f t="shared" si="43"/>
        <v>0</v>
      </c>
      <c r="AO50" s="76">
        <f t="shared" si="43"/>
        <v>0</v>
      </c>
      <c r="AP50" s="76">
        <f t="shared" si="43"/>
        <v>0</v>
      </c>
      <c r="AQ50" s="76">
        <f t="shared" si="43"/>
        <v>0</v>
      </c>
      <c r="AR50" s="76">
        <f t="shared" si="43"/>
        <v>0</v>
      </c>
      <c r="AS50" s="76">
        <f t="shared" si="43"/>
        <v>0</v>
      </c>
      <c r="AT50" s="76">
        <f t="shared" si="43"/>
        <v>0</v>
      </c>
      <c r="AU50" s="76">
        <f t="shared" si="43"/>
        <v>0</v>
      </c>
      <c r="AV50" s="76">
        <f t="shared" si="43"/>
        <v>0</v>
      </c>
      <c r="AW50" s="76">
        <f t="shared" si="43"/>
        <v>0</v>
      </c>
      <c r="AX50" s="76">
        <f t="shared" si="43"/>
        <v>0</v>
      </c>
      <c r="AY50" s="76">
        <f t="shared" si="43"/>
        <v>0</v>
      </c>
      <c r="AZ50" s="76">
        <f t="shared" si="43"/>
        <v>0</v>
      </c>
      <c r="BA50" s="77">
        <f t="shared" si="14"/>
        <v>0</v>
      </c>
      <c r="BB50" s="77">
        <f t="shared" si="44"/>
        <v>0</v>
      </c>
      <c r="BC50" s="77">
        <f t="shared" si="44"/>
        <v>0</v>
      </c>
      <c r="BD50" s="77">
        <f t="shared" si="44"/>
        <v>0</v>
      </c>
      <c r="BE50" s="77">
        <f t="shared" si="44"/>
        <v>0</v>
      </c>
      <c r="BF50" s="77">
        <f t="shared" si="44"/>
        <v>0</v>
      </c>
      <c r="BG50" s="77">
        <f t="shared" si="44"/>
        <v>0</v>
      </c>
      <c r="BH50" s="77">
        <f t="shared" si="44"/>
        <v>0</v>
      </c>
      <c r="BI50" s="77">
        <f t="shared" si="44"/>
        <v>0</v>
      </c>
      <c r="BJ50" s="77">
        <f t="shared" si="44"/>
        <v>0</v>
      </c>
      <c r="BK50" s="77">
        <f t="shared" si="44"/>
        <v>0</v>
      </c>
      <c r="BL50" s="77">
        <f t="shared" si="44"/>
        <v>0</v>
      </c>
      <c r="BM50" s="77">
        <f t="shared" si="44"/>
        <v>0</v>
      </c>
      <c r="BN50" s="77">
        <f t="shared" si="44"/>
        <v>0</v>
      </c>
      <c r="BO50" s="77">
        <f t="shared" si="44"/>
        <v>0</v>
      </c>
      <c r="BP50" s="77">
        <f t="shared" si="44"/>
        <v>0</v>
      </c>
      <c r="BQ50" s="77">
        <f t="shared" si="44"/>
        <v>0</v>
      </c>
      <c r="BR50" s="77">
        <f t="shared" si="44"/>
        <v>0</v>
      </c>
      <c r="BS50" s="77">
        <f t="shared" si="44"/>
        <v>0</v>
      </c>
      <c r="BT50" s="77">
        <f t="shared" si="44"/>
        <v>0</v>
      </c>
      <c r="BU50" s="77">
        <f t="shared" si="44"/>
        <v>0</v>
      </c>
      <c r="BV50" s="77">
        <f t="shared" si="44"/>
        <v>0</v>
      </c>
      <c r="BW50" s="77">
        <f t="shared" si="44"/>
        <v>0</v>
      </c>
      <c r="BX50" s="77">
        <f t="shared" si="44"/>
        <v>0</v>
      </c>
      <c r="BY50" s="77">
        <f t="shared" si="44"/>
        <v>0</v>
      </c>
      <c r="BZ50" s="77">
        <f t="shared" si="44"/>
        <v>0</v>
      </c>
      <c r="CA50" s="77">
        <f t="shared" si="44"/>
        <v>0</v>
      </c>
      <c r="CB50" s="77">
        <f t="shared" si="44"/>
        <v>0</v>
      </c>
      <c r="CC50" s="77">
        <f t="shared" si="44"/>
        <v>0</v>
      </c>
      <c r="CD50" s="77">
        <f t="shared" si="44"/>
        <v>0</v>
      </c>
      <c r="CE50" s="78">
        <f t="shared" si="15"/>
        <v>7</v>
      </c>
      <c r="CF50" s="78">
        <f t="shared" si="45"/>
        <v>14</v>
      </c>
      <c r="CG50" s="78">
        <f t="shared" si="45"/>
        <v>22</v>
      </c>
      <c r="CH50" s="78">
        <f t="shared" si="45"/>
        <v>30</v>
      </c>
      <c r="CI50" s="78">
        <f t="shared" si="45"/>
        <v>40</v>
      </c>
      <c r="CJ50" s="78">
        <f t="shared" si="45"/>
        <v>50</v>
      </c>
      <c r="CK50" s="78">
        <f t="shared" si="45"/>
        <v>62</v>
      </c>
      <c r="CL50" s="78">
        <f t="shared" si="45"/>
        <v>75</v>
      </c>
      <c r="CM50" s="78">
        <f t="shared" si="45"/>
        <v>89</v>
      </c>
      <c r="CN50" s="78">
        <f t="shared" si="45"/>
        <v>104</v>
      </c>
      <c r="CO50" s="78">
        <f t="shared" si="45"/>
        <v>120</v>
      </c>
      <c r="CP50" s="78">
        <f t="shared" si="45"/>
        <v>137</v>
      </c>
      <c r="CQ50" s="78">
        <f t="shared" si="45"/>
        <v>155</v>
      </c>
      <c r="CR50" s="78">
        <f t="shared" si="45"/>
        <v>174</v>
      </c>
      <c r="CS50" s="78">
        <f t="shared" si="45"/>
        <v>194</v>
      </c>
      <c r="CT50" s="78">
        <f t="shared" si="45"/>
        <v>215</v>
      </c>
      <c r="CU50" s="78">
        <f t="shared" si="45"/>
        <v>236</v>
      </c>
      <c r="CV50" s="78">
        <f t="shared" si="45"/>
        <v>259</v>
      </c>
      <c r="CW50" s="78">
        <f t="shared" si="45"/>
        <v>283</v>
      </c>
      <c r="CX50" s="78">
        <f t="shared" si="45"/>
        <v>307</v>
      </c>
      <c r="CY50" s="78">
        <f t="shared" si="45"/>
        <v>333</v>
      </c>
      <c r="CZ50" s="78">
        <f t="shared" si="45"/>
        <v>359</v>
      </c>
      <c r="DA50" s="78">
        <f t="shared" si="45"/>
        <v>386</v>
      </c>
      <c r="DB50" s="78">
        <f t="shared" si="45"/>
        <v>414</v>
      </c>
      <c r="DC50" s="78">
        <f t="shared" si="45"/>
        <v>443</v>
      </c>
      <c r="DD50" s="78">
        <f t="shared" si="45"/>
        <v>473</v>
      </c>
      <c r="DE50" s="78">
        <f t="shared" si="45"/>
        <v>503</v>
      </c>
      <c r="DF50" s="78">
        <f t="shared" si="45"/>
        <v>535</v>
      </c>
      <c r="DG50" s="78">
        <f t="shared" si="45"/>
        <v>567</v>
      </c>
      <c r="DH50" s="78">
        <f t="shared" si="45"/>
        <v>600</v>
      </c>
      <c r="DI50" s="79">
        <f t="shared" si="16"/>
        <v>0</v>
      </c>
      <c r="DJ50" s="79">
        <f t="shared" si="46"/>
        <v>0</v>
      </c>
      <c r="DK50" s="79">
        <f t="shared" si="46"/>
        <v>0</v>
      </c>
      <c r="DL50" s="79">
        <f t="shared" si="46"/>
        <v>0</v>
      </c>
      <c r="DM50" s="79">
        <f t="shared" si="46"/>
        <v>0</v>
      </c>
      <c r="DN50" s="79">
        <f t="shared" si="46"/>
        <v>0</v>
      </c>
      <c r="DO50" s="79">
        <f t="shared" si="46"/>
        <v>0</v>
      </c>
      <c r="DP50" s="79">
        <f t="shared" si="46"/>
        <v>0</v>
      </c>
      <c r="DQ50" s="79">
        <f t="shared" si="46"/>
        <v>0</v>
      </c>
      <c r="DR50" s="79">
        <f t="shared" si="46"/>
        <v>0</v>
      </c>
      <c r="DS50" s="79">
        <f t="shared" si="46"/>
        <v>0</v>
      </c>
      <c r="DT50" s="79">
        <f t="shared" si="46"/>
        <v>0</v>
      </c>
      <c r="DU50" s="79">
        <f t="shared" si="46"/>
        <v>0</v>
      </c>
      <c r="DV50" s="79">
        <f t="shared" si="46"/>
        <v>0</v>
      </c>
      <c r="DW50" s="79">
        <f t="shared" si="46"/>
        <v>0</v>
      </c>
      <c r="DX50" s="79">
        <f t="shared" si="46"/>
        <v>0</v>
      </c>
      <c r="DY50" s="79">
        <f t="shared" si="46"/>
        <v>0</v>
      </c>
      <c r="DZ50" s="79">
        <f t="shared" si="46"/>
        <v>0</v>
      </c>
      <c r="EA50" s="79">
        <f t="shared" si="46"/>
        <v>0</v>
      </c>
      <c r="EB50" s="79">
        <f t="shared" si="46"/>
        <v>0</v>
      </c>
      <c r="EC50" s="79">
        <f t="shared" si="46"/>
        <v>0</v>
      </c>
      <c r="ED50" s="79">
        <f t="shared" si="46"/>
        <v>0</v>
      </c>
      <c r="EE50" s="79">
        <f t="shared" si="46"/>
        <v>0</v>
      </c>
      <c r="EF50" s="79">
        <f t="shared" si="46"/>
        <v>0</v>
      </c>
      <c r="EG50" s="79">
        <f t="shared" si="46"/>
        <v>0</v>
      </c>
      <c r="EH50" s="79">
        <f t="shared" si="46"/>
        <v>0</v>
      </c>
      <c r="EI50" s="79">
        <f t="shared" si="46"/>
        <v>0</v>
      </c>
      <c r="EJ50" s="79">
        <f t="shared" si="46"/>
        <v>0</v>
      </c>
      <c r="EK50" s="79">
        <f t="shared" si="46"/>
        <v>0</v>
      </c>
      <c r="EL50" s="79">
        <f t="shared" si="46"/>
        <v>0</v>
      </c>
      <c r="EM50" s="80">
        <f t="shared" si="17"/>
        <v>20</v>
      </c>
      <c r="EN50" s="80">
        <f t="shared" si="47"/>
        <v>41</v>
      </c>
      <c r="EO50" s="80">
        <f t="shared" si="47"/>
        <v>65</v>
      </c>
      <c r="EP50" s="80">
        <f t="shared" si="47"/>
        <v>91</v>
      </c>
      <c r="EQ50" s="80">
        <f t="shared" si="47"/>
        <v>119</v>
      </c>
      <c r="ER50" s="80">
        <f t="shared" si="47"/>
        <v>151</v>
      </c>
      <c r="ES50" s="80">
        <f t="shared" si="47"/>
        <v>187</v>
      </c>
      <c r="ET50" s="80">
        <f t="shared" si="47"/>
        <v>225</v>
      </c>
      <c r="EU50" s="80">
        <f t="shared" si="47"/>
        <v>267</v>
      </c>
      <c r="EV50" s="80">
        <f t="shared" si="47"/>
        <v>312</v>
      </c>
      <c r="EW50" s="80">
        <f t="shared" si="47"/>
        <v>360</v>
      </c>
      <c r="EX50" s="80">
        <f t="shared" si="47"/>
        <v>411</v>
      </c>
      <c r="EY50" s="80">
        <f t="shared" si="47"/>
        <v>465</v>
      </c>
      <c r="EZ50" s="80">
        <f t="shared" si="47"/>
        <v>522</v>
      </c>
      <c r="FA50" s="80">
        <f t="shared" si="47"/>
        <v>582</v>
      </c>
      <c r="FB50" s="80">
        <f t="shared" si="47"/>
        <v>644</v>
      </c>
      <c r="FC50" s="80">
        <f t="shared" si="47"/>
        <v>709</v>
      </c>
      <c r="FD50" s="80">
        <f t="shared" si="47"/>
        <v>777</v>
      </c>
      <c r="FE50" s="80">
        <f t="shared" si="47"/>
        <v>848</v>
      </c>
      <c r="FF50" s="80">
        <f t="shared" si="47"/>
        <v>922</v>
      </c>
      <c r="FG50" s="80">
        <f t="shared" si="47"/>
        <v>998</v>
      </c>
      <c r="FH50" s="80">
        <f t="shared" si="47"/>
        <v>1077</v>
      </c>
      <c r="FI50" s="80">
        <f t="shared" si="47"/>
        <v>1158</v>
      </c>
      <c r="FJ50" s="80">
        <f t="shared" si="47"/>
        <v>1242</v>
      </c>
      <c r="FK50" s="80">
        <f t="shared" si="47"/>
        <v>1329</v>
      </c>
      <c r="FL50" s="80">
        <f t="shared" si="47"/>
        <v>1418</v>
      </c>
      <c r="FM50" s="80">
        <f t="shared" si="47"/>
        <v>1510</v>
      </c>
      <c r="FN50" s="80">
        <f t="shared" si="47"/>
        <v>1604</v>
      </c>
      <c r="FO50" s="80">
        <f t="shared" si="47"/>
        <v>1701</v>
      </c>
      <c r="FP50" s="80">
        <f t="shared" si="47"/>
        <v>1800</v>
      </c>
      <c r="FS50" s="81">
        <f t="shared" si="41"/>
        <v>20</v>
      </c>
      <c r="FT50" s="81" t="str">
        <f t="shared" si="42"/>
        <v>蓝色</v>
      </c>
      <c r="FU50" s="81" t="str">
        <f t="shared" si="42"/>
        <v>武器</v>
      </c>
      <c r="FV50" s="82" t="str">
        <f t="shared" si="11"/>
        <v>20蓝色武器</v>
      </c>
      <c r="FW50" s="81">
        <f>IFERROR((ROUND((VLOOKUP($A50,装备总属性!$A:$G,GI$11,FALSE)*VLOOKUP($C50,$P$13:$W$20,GI$11,FALSE)*VLOOKUP($B50,$P$3:$R$7,3,FALSE)*$M$2),0)),0)</f>
        <v>0</v>
      </c>
      <c r="FX50" s="81">
        <f>IFERROR((ROUND((VLOOKUP($A50,装备总属性!$A:$G,GJ$11,FALSE)*VLOOKUP($C50,$P$13:$W$20,GJ$11,FALSE)*VLOOKUP($B50,$P$3:$R$7,3,FALSE)*$M$2),0)),0)</f>
        <v>0</v>
      </c>
      <c r="FY50" s="81">
        <f>IFERROR((ROUND((VLOOKUP($A50,装备总属性!$A:$G,GK$11,FALSE)*VLOOKUP($C50,$P$13:$W$20,GK$11,FALSE)*VLOOKUP($B50,$P$3:$R$7,3,FALSE)*$M$2),0)),0)</f>
        <v>0</v>
      </c>
      <c r="FZ50" s="81">
        <f>IFERROR((ROUND((VLOOKUP($A50,装备总属性!$A:$G,GL$11,FALSE)*VLOOKUP($C50,$P$13:$W$20,GL$11,FALSE)*VLOOKUP($B50,$P$3:$R$7,3,FALSE)*$M$2),0)),0)</f>
        <v>0</v>
      </c>
      <c r="GA50" s="81">
        <f>IFERROR((ROUND((VLOOKUP($A50,装备总属性!$A:$G,GM$11,FALSE)*VLOOKUP($C50,$P$13:$W$20,GM$11,FALSE)*VLOOKUP($B50,$P$3:$R$7,3,FALSE)*$M$2),0)),0)</f>
        <v>0</v>
      </c>
      <c r="GB50" s="81">
        <f>IFERROR((ROUND((VLOOKUP($A50,装备总属性!$A:$G,GN$11,FALSE)*VLOOKUP($C50,$P$13:$W$20,GN$11,FALSE)*VLOOKUP($B50,$P$3:$R$7,3,FALSE)*$M$2),0)),0)</f>
        <v>0</v>
      </c>
    </row>
    <row r="51" spans="1:184">
      <c r="A51">
        <v>50</v>
      </c>
      <c r="B51">
        <f t="shared" si="0"/>
        <v>46875</v>
      </c>
      <c r="C51">
        <f t="shared" si="1"/>
        <v>3125</v>
      </c>
      <c r="D51" s="1">
        <v>6250</v>
      </c>
      <c r="I51">
        <v>50</v>
      </c>
      <c r="J51">
        <f t="shared" si="2"/>
        <v>37500</v>
      </c>
      <c r="K51">
        <f t="shared" si="2"/>
        <v>2500</v>
      </c>
      <c r="L51">
        <f t="shared" si="2"/>
        <v>5000</v>
      </c>
      <c r="FS51" s="81">
        <f t="shared" si="41"/>
        <v>20</v>
      </c>
      <c r="FT51" s="81" t="str">
        <f t="shared" si="42"/>
        <v>蓝色</v>
      </c>
      <c r="FU51" s="81" t="str">
        <f t="shared" si="42"/>
        <v>帽子</v>
      </c>
      <c r="FV51" s="82" t="str">
        <f t="shared" si="11"/>
        <v>20蓝色帽子</v>
      </c>
      <c r="FW51" s="81">
        <f>IFERROR((ROUND((VLOOKUP($A51,装备总属性!$A:$G,GI$11,FALSE)*VLOOKUP($C51,$P$13:$W$20,GI$11,FALSE)*VLOOKUP($B51,$P$3:$R$7,3,FALSE)*$M$2),0)),0)</f>
        <v>0</v>
      </c>
      <c r="FX51" s="81">
        <f>IFERROR((ROUND((VLOOKUP($A51,装备总属性!$A:$G,GJ$11,FALSE)*VLOOKUP($C51,$P$13:$W$20,GJ$11,FALSE)*VLOOKUP($B51,$P$3:$R$7,3,FALSE)*$M$2),0)),0)</f>
        <v>0</v>
      </c>
      <c r="FY51" s="81">
        <f>IFERROR((ROUND((VLOOKUP($A51,装备总属性!$A:$G,GK$11,FALSE)*VLOOKUP($C51,$P$13:$W$20,GK$11,FALSE)*VLOOKUP($B51,$P$3:$R$7,3,FALSE)*$M$2),0)),0)</f>
        <v>0</v>
      </c>
      <c r="FZ51" s="81">
        <f>IFERROR((ROUND((VLOOKUP($A51,装备总属性!$A:$G,GL$11,FALSE)*VLOOKUP($C51,$P$13:$W$20,GL$11,FALSE)*VLOOKUP($B51,$P$3:$R$7,3,FALSE)*$M$2),0)),0)</f>
        <v>0</v>
      </c>
      <c r="GA51" s="81">
        <f>IFERROR((ROUND((VLOOKUP($A51,装备总属性!$A:$G,GM$11,FALSE)*VLOOKUP($C51,$P$13:$W$20,GM$11,FALSE)*VLOOKUP($B51,$P$3:$R$7,3,FALSE)*$M$2),0)),0)</f>
        <v>0</v>
      </c>
      <c r="GB51" s="81">
        <f>IFERROR((ROUND((VLOOKUP($A51,装备总属性!$A:$G,GN$11,FALSE)*VLOOKUP($C51,$P$13:$W$20,GN$11,FALSE)*VLOOKUP($B51,$P$3:$R$7,3,FALSE)*$M$2),0)),0)</f>
        <v>0</v>
      </c>
    </row>
    <row r="52" spans="1:184">
      <c r="A52">
        <v>51</v>
      </c>
      <c r="B52">
        <f t="shared" si="0"/>
        <v>47820</v>
      </c>
      <c r="C52">
        <f t="shared" si="1"/>
        <v>3188</v>
      </c>
      <c r="D52" s="1">
        <v>6375</v>
      </c>
      <c r="I52">
        <v>51</v>
      </c>
      <c r="J52">
        <f t="shared" si="2"/>
        <v>38256</v>
      </c>
      <c r="K52">
        <f t="shared" si="2"/>
        <v>2550</v>
      </c>
      <c r="L52">
        <f t="shared" si="2"/>
        <v>5100</v>
      </c>
      <c r="FS52" s="81">
        <f t="shared" si="41"/>
        <v>20</v>
      </c>
      <c r="FT52" s="81" t="str">
        <f t="shared" si="42"/>
        <v>蓝色</v>
      </c>
      <c r="FU52" s="81" t="str">
        <f t="shared" si="42"/>
        <v>衣服</v>
      </c>
      <c r="FV52" s="82" t="str">
        <f t="shared" si="11"/>
        <v>20蓝色衣服</v>
      </c>
      <c r="FW52" s="81">
        <f>IFERROR((ROUND((VLOOKUP($A52,装备总属性!$A:$G,GI$11,FALSE)*VLOOKUP($C52,$P$13:$W$20,GI$11,FALSE)*VLOOKUP($B52,$P$3:$R$7,3,FALSE)*$M$2),0)),0)</f>
        <v>0</v>
      </c>
      <c r="FX52" s="81">
        <f>IFERROR((ROUND((VLOOKUP($A52,装备总属性!$A:$G,GJ$11,FALSE)*VLOOKUP($C52,$P$13:$W$20,GJ$11,FALSE)*VLOOKUP($B52,$P$3:$R$7,3,FALSE)*$M$2),0)),0)</f>
        <v>0</v>
      </c>
      <c r="FY52" s="81">
        <f>IFERROR((ROUND((VLOOKUP($A52,装备总属性!$A:$G,GK$11,FALSE)*VLOOKUP($C52,$P$13:$W$20,GK$11,FALSE)*VLOOKUP($B52,$P$3:$R$7,3,FALSE)*$M$2),0)),0)</f>
        <v>0</v>
      </c>
      <c r="FZ52" s="81">
        <f>IFERROR((ROUND((VLOOKUP($A52,装备总属性!$A:$G,GL$11,FALSE)*VLOOKUP($C52,$P$13:$W$20,GL$11,FALSE)*VLOOKUP($B52,$P$3:$R$7,3,FALSE)*$M$2),0)),0)</f>
        <v>0</v>
      </c>
      <c r="GA52" s="81">
        <f>IFERROR((ROUND((VLOOKUP($A52,装备总属性!$A:$G,GM$11,FALSE)*VLOOKUP($C52,$P$13:$W$20,GM$11,FALSE)*VLOOKUP($B52,$P$3:$R$7,3,FALSE)*$M$2),0)),0)</f>
        <v>0</v>
      </c>
      <c r="GB52" s="81">
        <f>IFERROR((ROUND((VLOOKUP($A52,装备总属性!$A:$G,GN$11,FALSE)*VLOOKUP($C52,$P$13:$W$20,GN$11,FALSE)*VLOOKUP($B52,$P$3:$R$7,3,FALSE)*$M$2),0)),0)</f>
        <v>0</v>
      </c>
    </row>
    <row r="53" spans="1:184">
      <c r="A53">
        <v>52</v>
      </c>
      <c r="B53">
        <f t="shared" si="0"/>
        <v>48750</v>
      </c>
      <c r="C53">
        <f t="shared" si="1"/>
        <v>3250</v>
      </c>
      <c r="D53" s="1">
        <v>6500</v>
      </c>
      <c r="I53">
        <v>52</v>
      </c>
      <c r="J53">
        <f t="shared" si="2"/>
        <v>39000</v>
      </c>
      <c r="K53">
        <f t="shared" si="2"/>
        <v>2600</v>
      </c>
      <c r="L53">
        <f t="shared" si="2"/>
        <v>5200</v>
      </c>
      <c r="FS53" s="81">
        <f t="shared" si="41"/>
        <v>20</v>
      </c>
      <c r="FT53" s="81" t="str">
        <f t="shared" si="42"/>
        <v>蓝色</v>
      </c>
      <c r="FU53" s="81" t="str">
        <f t="shared" si="42"/>
        <v>腰带</v>
      </c>
      <c r="FV53" s="82" t="str">
        <f t="shared" si="11"/>
        <v>20蓝色腰带</v>
      </c>
      <c r="FW53" s="81">
        <f>IFERROR((ROUND((VLOOKUP($A53,装备总属性!$A:$G,GI$11,FALSE)*VLOOKUP($C53,$P$13:$W$20,GI$11,FALSE)*VLOOKUP($B53,$P$3:$R$7,3,FALSE)*$M$2),0)),0)</f>
        <v>0</v>
      </c>
      <c r="FX53" s="81">
        <f>IFERROR((ROUND((VLOOKUP($A53,装备总属性!$A:$G,GJ$11,FALSE)*VLOOKUP($C53,$P$13:$W$20,GJ$11,FALSE)*VLOOKUP($B53,$P$3:$R$7,3,FALSE)*$M$2),0)),0)</f>
        <v>0</v>
      </c>
      <c r="FY53" s="81">
        <f>IFERROR((ROUND((VLOOKUP($A53,装备总属性!$A:$G,GK$11,FALSE)*VLOOKUP($C53,$P$13:$W$20,GK$11,FALSE)*VLOOKUP($B53,$P$3:$R$7,3,FALSE)*$M$2),0)),0)</f>
        <v>0</v>
      </c>
      <c r="FZ53" s="81">
        <f>IFERROR((ROUND((VLOOKUP($A53,装备总属性!$A:$G,GL$11,FALSE)*VLOOKUP($C53,$P$13:$W$20,GL$11,FALSE)*VLOOKUP($B53,$P$3:$R$7,3,FALSE)*$M$2),0)),0)</f>
        <v>0</v>
      </c>
      <c r="GA53" s="81">
        <f>IFERROR((ROUND((VLOOKUP($A53,装备总属性!$A:$G,GM$11,FALSE)*VLOOKUP($C53,$P$13:$W$20,GM$11,FALSE)*VLOOKUP($B53,$P$3:$R$7,3,FALSE)*$M$2),0)),0)</f>
        <v>0</v>
      </c>
      <c r="GB53" s="81">
        <f>IFERROR((ROUND((VLOOKUP($A53,装备总属性!$A:$G,GN$11,FALSE)*VLOOKUP($C53,$P$13:$W$20,GN$11,FALSE)*VLOOKUP($B53,$P$3:$R$7,3,FALSE)*$M$2),0)),0)</f>
        <v>0</v>
      </c>
    </row>
    <row r="54" spans="1:184">
      <c r="A54">
        <v>53</v>
      </c>
      <c r="B54">
        <f t="shared" si="0"/>
        <v>49695</v>
      </c>
      <c r="C54">
        <f t="shared" si="1"/>
        <v>3313</v>
      </c>
      <c r="D54" s="1">
        <v>6625</v>
      </c>
      <c r="I54">
        <v>53</v>
      </c>
      <c r="J54">
        <f t="shared" si="2"/>
        <v>39756</v>
      </c>
      <c r="K54">
        <f t="shared" si="2"/>
        <v>2650</v>
      </c>
      <c r="L54">
        <f t="shared" si="2"/>
        <v>5300</v>
      </c>
      <c r="FS54" s="81">
        <f t="shared" si="41"/>
        <v>20</v>
      </c>
      <c r="FT54" s="81" t="str">
        <f t="shared" si="42"/>
        <v>蓝色</v>
      </c>
      <c r="FU54" s="81" t="str">
        <f t="shared" si="42"/>
        <v>护手</v>
      </c>
      <c r="FV54" s="82" t="str">
        <f t="shared" si="11"/>
        <v>20蓝色护手</v>
      </c>
      <c r="FW54" s="81">
        <f>IFERROR((ROUND((VLOOKUP($A54,装备总属性!$A:$G,GI$11,FALSE)*VLOOKUP($C54,$P$13:$W$20,GI$11,FALSE)*VLOOKUP($B54,$P$3:$R$7,3,FALSE)*$M$2),0)),0)</f>
        <v>0</v>
      </c>
      <c r="FX54" s="81">
        <f>IFERROR((ROUND((VLOOKUP($A54,装备总属性!$A:$G,GJ$11,FALSE)*VLOOKUP($C54,$P$13:$W$20,GJ$11,FALSE)*VLOOKUP($B54,$P$3:$R$7,3,FALSE)*$M$2),0)),0)</f>
        <v>0</v>
      </c>
      <c r="FY54" s="81">
        <f>IFERROR((ROUND((VLOOKUP($A54,装备总属性!$A:$G,GK$11,FALSE)*VLOOKUP($C54,$P$13:$W$20,GK$11,FALSE)*VLOOKUP($B54,$P$3:$R$7,3,FALSE)*$M$2),0)),0)</f>
        <v>0</v>
      </c>
      <c r="FZ54" s="81">
        <f>IFERROR((ROUND((VLOOKUP($A54,装备总属性!$A:$G,GL$11,FALSE)*VLOOKUP($C54,$P$13:$W$20,GL$11,FALSE)*VLOOKUP($B54,$P$3:$R$7,3,FALSE)*$M$2),0)),0)</f>
        <v>0</v>
      </c>
      <c r="GA54" s="81">
        <f>IFERROR((ROUND((VLOOKUP($A54,装备总属性!$A:$G,GM$11,FALSE)*VLOOKUP($C54,$P$13:$W$20,GM$11,FALSE)*VLOOKUP($B54,$P$3:$R$7,3,FALSE)*$M$2),0)),0)</f>
        <v>0</v>
      </c>
      <c r="GB54" s="81">
        <f>IFERROR((ROUND((VLOOKUP($A54,装备总属性!$A:$G,GN$11,FALSE)*VLOOKUP($C54,$P$13:$W$20,GN$11,FALSE)*VLOOKUP($B54,$P$3:$R$7,3,FALSE)*$M$2),0)),0)</f>
        <v>0</v>
      </c>
    </row>
    <row r="55" spans="1:184">
      <c r="A55">
        <v>54</v>
      </c>
      <c r="B55">
        <f t="shared" si="0"/>
        <v>50625</v>
      </c>
      <c r="C55">
        <f t="shared" si="1"/>
        <v>3375</v>
      </c>
      <c r="D55" s="1">
        <v>6750</v>
      </c>
      <c r="I55">
        <v>54</v>
      </c>
      <c r="J55">
        <f t="shared" si="2"/>
        <v>40500</v>
      </c>
      <c r="K55">
        <f t="shared" si="2"/>
        <v>2700</v>
      </c>
      <c r="L55">
        <f t="shared" si="2"/>
        <v>5400</v>
      </c>
      <c r="FS55" s="81">
        <f t="shared" si="41"/>
        <v>20</v>
      </c>
      <c r="FT55" s="81" t="str">
        <f t="shared" si="42"/>
        <v>蓝色</v>
      </c>
      <c r="FU55" s="81" t="str">
        <f t="shared" si="42"/>
        <v>鞋子</v>
      </c>
      <c r="FV55" s="82" t="str">
        <f t="shared" si="11"/>
        <v>20蓝色鞋子</v>
      </c>
      <c r="FW55" s="81">
        <f>IFERROR((ROUND((VLOOKUP($A55,装备总属性!$A:$G,GI$11,FALSE)*VLOOKUP($C55,$P$13:$W$20,GI$11,FALSE)*VLOOKUP($B55,$P$3:$R$7,3,FALSE)*$M$2),0)),0)</f>
        <v>0</v>
      </c>
      <c r="FX55" s="81">
        <f>IFERROR((ROUND((VLOOKUP($A55,装备总属性!$A:$G,GJ$11,FALSE)*VLOOKUP($C55,$P$13:$W$20,GJ$11,FALSE)*VLOOKUP($B55,$P$3:$R$7,3,FALSE)*$M$2),0)),0)</f>
        <v>0</v>
      </c>
      <c r="FY55" s="81">
        <f>IFERROR((ROUND((VLOOKUP($A55,装备总属性!$A:$G,GK$11,FALSE)*VLOOKUP($C55,$P$13:$W$20,GK$11,FALSE)*VLOOKUP($B55,$P$3:$R$7,3,FALSE)*$M$2),0)),0)</f>
        <v>0</v>
      </c>
      <c r="FZ55" s="81">
        <f>IFERROR((ROUND((VLOOKUP($A55,装备总属性!$A:$G,GL$11,FALSE)*VLOOKUP($C55,$P$13:$W$20,GL$11,FALSE)*VLOOKUP($B55,$P$3:$R$7,3,FALSE)*$M$2),0)),0)</f>
        <v>0</v>
      </c>
      <c r="GA55" s="81">
        <f>IFERROR((ROUND((VLOOKUP($A55,装备总属性!$A:$G,GM$11,FALSE)*VLOOKUP($C55,$P$13:$W$20,GM$11,FALSE)*VLOOKUP($B55,$P$3:$R$7,3,FALSE)*$M$2),0)),0)</f>
        <v>0</v>
      </c>
      <c r="GB55" s="81">
        <f>IFERROR((ROUND((VLOOKUP($A55,装备总属性!$A:$G,GN$11,FALSE)*VLOOKUP($C55,$P$13:$W$20,GN$11,FALSE)*VLOOKUP($B55,$P$3:$R$7,3,FALSE)*$M$2),0)),0)</f>
        <v>0</v>
      </c>
    </row>
    <row r="56" spans="1:184">
      <c r="A56">
        <v>55</v>
      </c>
      <c r="B56">
        <f t="shared" si="0"/>
        <v>51570</v>
      </c>
      <c r="C56">
        <f t="shared" si="1"/>
        <v>3438</v>
      </c>
      <c r="D56" s="1">
        <v>6875</v>
      </c>
      <c r="I56">
        <v>55</v>
      </c>
      <c r="J56">
        <f t="shared" si="2"/>
        <v>41256</v>
      </c>
      <c r="K56">
        <f t="shared" si="2"/>
        <v>2750</v>
      </c>
      <c r="L56">
        <f t="shared" si="2"/>
        <v>5500</v>
      </c>
      <c r="FS56" s="81">
        <f t="shared" si="41"/>
        <v>20</v>
      </c>
      <c r="FT56" s="81" t="str">
        <f t="shared" si="42"/>
        <v>蓝色</v>
      </c>
      <c r="FU56" s="81" t="str">
        <f t="shared" si="42"/>
        <v>项链</v>
      </c>
      <c r="FV56" s="82" t="str">
        <f t="shared" si="11"/>
        <v>20蓝色项链</v>
      </c>
      <c r="FW56" s="81">
        <f>IFERROR((ROUND((VLOOKUP($A56,装备总属性!$A:$G,GI$11,FALSE)*VLOOKUP($C56,$P$13:$W$20,GI$11,FALSE)*VLOOKUP($B56,$P$3:$R$7,3,FALSE)*$M$2),0)),0)</f>
        <v>0</v>
      </c>
      <c r="FX56" s="81">
        <f>IFERROR((ROUND((VLOOKUP($A56,装备总属性!$A:$G,GJ$11,FALSE)*VLOOKUP($C56,$P$13:$W$20,GJ$11,FALSE)*VLOOKUP($B56,$P$3:$R$7,3,FALSE)*$M$2),0)),0)</f>
        <v>0</v>
      </c>
      <c r="FY56" s="81">
        <f>IFERROR((ROUND((VLOOKUP($A56,装备总属性!$A:$G,GK$11,FALSE)*VLOOKUP($C56,$P$13:$W$20,GK$11,FALSE)*VLOOKUP($B56,$P$3:$R$7,3,FALSE)*$M$2),0)),0)</f>
        <v>0</v>
      </c>
      <c r="FZ56" s="81">
        <f>IFERROR((ROUND((VLOOKUP($A56,装备总属性!$A:$G,GL$11,FALSE)*VLOOKUP($C56,$P$13:$W$20,GL$11,FALSE)*VLOOKUP($B56,$P$3:$R$7,3,FALSE)*$M$2),0)),0)</f>
        <v>0</v>
      </c>
      <c r="GA56" s="81">
        <f>IFERROR((ROUND((VLOOKUP($A56,装备总属性!$A:$G,GM$11,FALSE)*VLOOKUP($C56,$P$13:$W$20,GM$11,FALSE)*VLOOKUP($B56,$P$3:$R$7,3,FALSE)*$M$2),0)),0)</f>
        <v>0</v>
      </c>
      <c r="GB56" s="81">
        <f>IFERROR((ROUND((VLOOKUP($A56,装备总属性!$A:$G,GN$11,FALSE)*VLOOKUP($C56,$P$13:$W$20,GN$11,FALSE)*VLOOKUP($B56,$P$3:$R$7,3,FALSE)*$M$2),0)),0)</f>
        <v>0</v>
      </c>
    </row>
    <row r="57" spans="1:184">
      <c r="A57">
        <v>56</v>
      </c>
      <c r="B57">
        <f t="shared" si="0"/>
        <v>52500</v>
      </c>
      <c r="C57">
        <f t="shared" si="1"/>
        <v>3500</v>
      </c>
      <c r="D57" s="1">
        <v>7000</v>
      </c>
      <c r="I57">
        <v>56</v>
      </c>
      <c r="J57">
        <f t="shared" si="2"/>
        <v>42000</v>
      </c>
      <c r="K57">
        <f t="shared" si="2"/>
        <v>2800</v>
      </c>
      <c r="L57">
        <f t="shared" si="2"/>
        <v>5600</v>
      </c>
      <c r="FS57" s="81">
        <f t="shared" si="41"/>
        <v>20</v>
      </c>
      <c r="FT57" s="81" t="str">
        <f t="shared" si="42"/>
        <v>蓝色</v>
      </c>
      <c r="FU57" s="81" t="str">
        <f t="shared" si="42"/>
        <v>戒指</v>
      </c>
      <c r="FV57" s="82" t="str">
        <f t="shared" si="11"/>
        <v>20蓝色戒指</v>
      </c>
      <c r="FW57" s="81">
        <f>IFERROR((ROUND((VLOOKUP($A57,装备总属性!$A:$G,GI$11,FALSE)*VLOOKUP($C57,$P$13:$W$20,GI$11,FALSE)*VLOOKUP($B57,$P$3:$R$7,3,FALSE)*$M$2),0)),0)</f>
        <v>0</v>
      </c>
      <c r="FX57" s="81">
        <f>IFERROR((ROUND((VLOOKUP($A57,装备总属性!$A:$G,GJ$11,FALSE)*VLOOKUP($C57,$P$13:$W$20,GJ$11,FALSE)*VLOOKUP($B57,$P$3:$R$7,3,FALSE)*$M$2),0)),0)</f>
        <v>0</v>
      </c>
      <c r="FY57" s="81">
        <f>IFERROR((ROUND((VLOOKUP($A57,装备总属性!$A:$G,GK$11,FALSE)*VLOOKUP($C57,$P$13:$W$20,GK$11,FALSE)*VLOOKUP($B57,$P$3:$R$7,3,FALSE)*$M$2),0)),0)</f>
        <v>0</v>
      </c>
      <c r="FZ57" s="81">
        <f>IFERROR((ROUND((VLOOKUP($A57,装备总属性!$A:$G,GL$11,FALSE)*VLOOKUP($C57,$P$13:$W$20,GL$11,FALSE)*VLOOKUP($B57,$P$3:$R$7,3,FALSE)*$M$2),0)),0)</f>
        <v>0</v>
      </c>
      <c r="GA57" s="81">
        <f>IFERROR((ROUND((VLOOKUP($A57,装备总属性!$A:$G,GM$11,FALSE)*VLOOKUP($C57,$P$13:$W$20,GM$11,FALSE)*VLOOKUP($B57,$P$3:$R$7,3,FALSE)*$M$2),0)),0)</f>
        <v>0</v>
      </c>
      <c r="GB57" s="81">
        <f>IFERROR((ROUND((VLOOKUP($A57,装备总属性!$A:$G,GN$11,FALSE)*VLOOKUP($C57,$P$13:$W$20,GN$11,FALSE)*VLOOKUP($B57,$P$3:$R$7,3,FALSE)*$M$2),0)),0)</f>
        <v>0</v>
      </c>
    </row>
    <row r="58" spans="1:184">
      <c r="A58">
        <v>57</v>
      </c>
      <c r="B58">
        <f t="shared" si="0"/>
        <v>53445</v>
      </c>
      <c r="C58">
        <f t="shared" si="1"/>
        <v>3563</v>
      </c>
      <c r="D58" s="1">
        <v>7125</v>
      </c>
      <c r="I58">
        <v>57</v>
      </c>
      <c r="J58">
        <f t="shared" si="2"/>
        <v>42756</v>
      </c>
      <c r="K58">
        <f t="shared" si="2"/>
        <v>2850</v>
      </c>
      <c r="L58">
        <f t="shared" si="2"/>
        <v>5700</v>
      </c>
      <c r="FS58" s="84">
        <f t="shared" si="41"/>
        <v>20</v>
      </c>
      <c r="FT58" s="84" t="str">
        <f t="shared" si="42"/>
        <v>紫色</v>
      </c>
      <c r="FU58" s="84" t="str">
        <f t="shared" si="42"/>
        <v>武器</v>
      </c>
      <c r="FV58" s="82" t="str">
        <f t="shared" si="11"/>
        <v>20紫色武器</v>
      </c>
      <c r="FW58" s="84">
        <f>IFERROR((ROUND((VLOOKUP($A58,装备总属性!$A:$G,GI$11,FALSE)*VLOOKUP($C58,$P$13:$W$20,GI$11,FALSE)*VLOOKUP($B58,$P$3:$R$7,3,FALSE)*$M$2),0)),0)</f>
        <v>0</v>
      </c>
      <c r="FX58" s="84">
        <f>IFERROR((ROUND((VLOOKUP($A58,装备总属性!$A:$G,GJ$11,FALSE)*VLOOKUP($C58,$P$13:$W$20,GJ$11,FALSE)*VLOOKUP($B58,$P$3:$R$7,3,FALSE)*$M$2),0)),0)</f>
        <v>0</v>
      </c>
      <c r="FY58" s="84">
        <f>IFERROR((ROUND((VLOOKUP($A58,装备总属性!$A:$G,GK$11,FALSE)*VLOOKUP($C58,$P$13:$W$20,GK$11,FALSE)*VLOOKUP($B58,$P$3:$R$7,3,FALSE)*$M$2),0)),0)</f>
        <v>0</v>
      </c>
      <c r="FZ58" s="84">
        <f>IFERROR((ROUND((VLOOKUP($A58,装备总属性!$A:$G,GL$11,FALSE)*VLOOKUP($C58,$P$13:$W$20,GL$11,FALSE)*VLOOKUP($B58,$P$3:$R$7,3,FALSE)*$M$2),0)),0)</f>
        <v>0</v>
      </c>
      <c r="GA58" s="84">
        <f>IFERROR((ROUND((VLOOKUP($A58,装备总属性!$A:$G,GM$11,FALSE)*VLOOKUP($C58,$P$13:$W$20,GM$11,FALSE)*VLOOKUP($B58,$P$3:$R$7,3,FALSE)*$M$2),0)),0)</f>
        <v>0</v>
      </c>
      <c r="GB58" s="84">
        <f>IFERROR((ROUND((VLOOKUP($A58,装备总属性!$A:$G,GN$11,FALSE)*VLOOKUP($C58,$P$13:$W$20,GN$11,FALSE)*VLOOKUP($B58,$P$3:$R$7,3,FALSE)*$M$2),0)),0)</f>
        <v>0</v>
      </c>
    </row>
    <row r="59" spans="1:184">
      <c r="A59">
        <v>58</v>
      </c>
      <c r="B59">
        <f t="shared" si="0"/>
        <v>54375</v>
      </c>
      <c r="C59">
        <f t="shared" si="1"/>
        <v>3625</v>
      </c>
      <c r="D59" s="1">
        <v>7250</v>
      </c>
      <c r="I59">
        <v>58</v>
      </c>
      <c r="J59">
        <f t="shared" si="2"/>
        <v>43500</v>
      </c>
      <c r="K59">
        <f t="shared" si="2"/>
        <v>2900</v>
      </c>
      <c r="L59">
        <f t="shared" si="2"/>
        <v>5800</v>
      </c>
      <c r="FS59" s="84">
        <f t="shared" si="41"/>
        <v>20</v>
      </c>
      <c r="FT59" s="84" t="str">
        <f t="shared" ref="FT59:FU74" si="48">FT19</f>
        <v>紫色</v>
      </c>
      <c r="FU59" s="84" t="str">
        <f t="shared" si="48"/>
        <v>帽子</v>
      </c>
      <c r="FV59" s="82" t="str">
        <f t="shared" si="11"/>
        <v>20紫色帽子</v>
      </c>
      <c r="FW59" s="84">
        <f>IFERROR((ROUND((VLOOKUP($A59,装备总属性!$A:$G,GI$11,FALSE)*VLOOKUP($C59,$P$13:$W$20,GI$11,FALSE)*VLOOKUP($B59,$P$3:$R$7,3,FALSE)*$M$2),0)),0)</f>
        <v>0</v>
      </c>
      <c r="FX59" s="84">
        <f>IFERROR((ROUND((VLOOKUP($A59,装备总属性!$A:$G,GJ$11,FALSE)*VLOOKUP($C59,$P$13:$W$20,GJ$11,FALSE)*VLOOKUP($B59,$P$3:$R$7,3,FALSE)*$M$2),0)),0)</f>
        <v>0</v>
      </c>
      <c r="FY59" s="84">
        <f>IFERROR((ROUND((VLOOKUP($A59,装备总属性!$A:$G,GK$11,FALSE)*VLOOKUP($C59,$P$13:$W$20,GK$11,FALSE)*VLOOKUP($B59,$P$3:$R$7,3,FALSE)*$M$2),0)),0)</f>
        <v>0</v>
      </c>
      <c r="FZ59" s="84">
        <f>IFERROR((ROUND((VLOOKUP($A59,装备总属性!$A:$G,GL$11,FALSE)*VLOOKUP($C59,$P$13:$W$20,GL$11,FALSE)*VLOOKUP($B59,$P$3:$R$7,3,FALSE)*$M$2),0)),0)</f>
        <v>0</v>
      </c>
      <c r="GA59" s="84">
        <f>IFERROR((ROUND((VLOOKUP($A59,装备总属性!$A:$G,GM$11,FALSE)*VLOOKUP($C59,$P$13:$W$20,GM$11,FALSE)*VLOOKUP($B59,$P$3:$R$7,3,FALSE)*$M$2),0)),0)</f>
        <v>0</v>
      </c>
      <c r="GB59" s="84">
        <f>IFERROR((ROUND((VLOOKUP($A59,装备总属性!$A:$G,GN$11,FALSE)*VLOOKUP($C59,$P$13:$W$20,GN$11,FALSE)*VLOOKUP($B59,$P$3:$R$7,3,FALSE)*$M$2),0)),0)</f>
        <v>0</v>
      </c>
    </row>
    <row r="60" spans="1:184">
      <c r="A60">
        <v>59</v>
      </c>
      <c r="B60">
        <f t="shared" si="0"/>
        <v>55320</v>
      </c>
      <c r="C60">
        <f t="shared" si="1"/>
        <v>3688</v>
      </c>
      <c r="D60" s="1">
        <v>7375</v>
      </c>
      <c r="I60">
        <v>59</v>
      </c>
      <c r="J60">
        <f t="shared" si="2"/>
        <v>44256</v>
      </c>
      <c r="K60">
        <f t="shared" si="2"/>
        <v>2950</v>
      </c>
      <c r="L60">
        <f t="shared" si="2"/>
        <v>5900</v>
      </c>
      <c r="FS60" s="84">
        <f t="shared" si="41"/>
        <v>20</v>
      </c>
      <c r="FT60" s="84" t="str">
        <f t="shared" si="48"/>
        <v>紫色</v>
      </c>
      <c r="FU60" s="84" t="str">
        <f t="shared" si="48"/>
        <v>衣服</v>
      </c>
      <c r="FV60" s="82" t="str">
        <f t="shared" si="11"/>
        <v>20紫色衣服</v>
      </c>
      <c r="FW60" s="84">
        <f>IFERROR((ROUND((VLOOKUP($A60,装备总属性!$A:$G,GI$11,FALSE)*VLOOKUP($C60,$P$13:$W$20,GI$11,FALSE)*VLOOKUP($B60,$P$3:$R$7,3,FALSE)*$M$2),0)),0)</f>
        <v>0</v>
      </c>
      <c r="FX60" s="84">
        <f>IFERROR((ROUND((VLOOKUP($A60,装备总属性!$A:$G,GJ$11,FALSE)*VLOOKUP($C60,$P$13:$W$20,GJ$11,FALSE)*VLOOKUP($B60,$P$3:$R$7,3,FALSE)*$M$2),0)),0)</f>
        <v>0</v>
      </c>
      <c r="FY60" s="84">
        <f>IFERROR((ROUND((VLOOKUP($A60,装备总属性!$A:$G,GK$11,FALSE)*VLOOKUP($C60,$P$13:$W$20,GK$11,FALSE)*VLOOKUP($B60,$P$3:$R$7,3,FALSE)*$M$2),0)),0)</f>
        <v>0</v>
      </c>
      <c r="FZ60" s="84">
        <f>IFERROR((ROUND((VLOOKUP($A60,装备总属性!$A:$G,GL$11,FALSE)*VLOOKUP($C60,$P$13:$W$20,GL$11,FALSE)*VLOOKUP($B60,$P$3:$R$7,3,FALSE)*$M$2),0)),0)</f>
        <v>0</v>
      </c>
      <c r="GA60" s="84">
        <f>IFERROR((ROUND((VLOOKUP($A60,装备总属性!$A:$G,GM$11,FALSE)*VLOOKUP($C60,$P$13:$W$20,GM$11,FALSE)*VLOOKUP($B60,$P$3:$R$7,3,FALSE)*$M$2),0)),0)</f>
        <v>0</v>
      </c>
      <c r="GB60" s="84">
        <f>IFERROR((ROUND((VLOOKUP($A60,装备总属性!$A:$G,GN$11,FALSE)*VLOOKUP($C60,$P$13:$W$20,GN$11,FALSE)*VLOOKUP($B60,$P$3:$R$7,3,FALSE)*$M$2),0)),0)</f>
        <v>0</v>
      </c>
    </row>
    <row r="61" spans="1:184">
      <c r="A61">
        <v>60</v>
      </c>
      <c r="B61">
        <f t="shared" si="0"/>
        <v>56250</v>
      </c>
      <c r="C61">
        <f t="shared" si="1"/>
        <v>3750</v>
      </c>
      <c r="D61" s="1">
        <v>7500</v>
      </c>
      <c r="I61">
        <v>60</v>
      </c>
      <c r="J61">
        <f t="shared" si="2"/>
        <v>45000</v>
      </c>
      <c r="K61">
        <f t="shared" si="2"/>
        <v>3000</v>
      </c>
      <c r="L61">
        <f t="shared" si="2"/>
        <v>6000</v>
      </c>
      <c r="FS61" s="84">
        <f t="shared" si="41"/>
        <v>20</v>
      </c>
      <c r="FT61" s="84" t="str">
        <f t="shared" si="48"/>
        <v>紫色</v>
      </c>
      <c r="FU61" s="84" t="str">
        <f t="shared" si="48"/>
        <v>腰带</v>
      </c>
      <c r="FV61" s="82" t="str">
        <f t="shared" si="11"/>
        <v>20紫色腰带</v>
      </c>
      <c r="FW61" s="84">
        <f>IFERROR((ROUND((VLOOKUP($A61,装备总属性!$A:$G,GI$11,FALSE)*VLOOKUP($C61,$P$13:$W$20,GI$11,FALSE)*VLOOKUP($B61,$P$3:$R$7,3,FALSE)*$M$2),0)),0)</f>
        <v>0</v>
      </c>
      <c r="FX61" s="84">
        <f>IFERROR((ROUND((VLOOKUP($A61,装备总属性!$A:$G,GJ$11,FALSE)*VLOOKUP($C61,$P$13:$W$20,GJ$11,FALSE)*VLOOKUP($B61,$P$3:$R$7,3,FALSE)*$M$2),0)),0)</f>
        <v>0</v>
      </c>
      <c r="FY61" s="84">
        <f>IFERROR((ROUND((VLOOKUP($A61,装备总属性!$A:$G,GK$11,FALSE)*VLOOKUP($C61,$P$13:$W$20,GK$11,FALSE)*VLOOKUP($B61,$P$3:$R$7,3,FALSE)*$M$2),0)),0)</f>
        <v>0</v>
      </c>
      <c r="FZ61" s="84">
        <f>IFERROR((ROUND((VLOOKUP($A61,装备总属性!$A:$G,GL$11,FALSE)*VLOOKUP($C61,$P$13:$W$20,GL$11,FALSE)*VLOOKUP($B61,$P$3:$R$7,3,FALSE)*$M$2),0)),0)</f>
        <v>0</v>
      </c>
      <c r="GA61" s="84">
        <f>IFERROR((ROUND((VLOOKUP($A61,装备总属性!$A:$G,GM$11,FALSE)*VLOOKUP($C61,$P$13:$W$20,GM$11,FALSE)*VLOOKUP($B61,$P$3:$R$7,3,FALSE)*$M$2),0)),0)</f>
        <v>0</v>
      </c>
      <c r="GB61" s="84">
        <f>IFERROR((ROUND((VLOOKUP($A61,装备总属性!$A:$G,GN$11,FALSE)*VLOOKUP($C61,$P$13:$W$20,GN$11,FALSE)*VLOOKUP($B61,$P$3:$R$7,3,FALSE)*$M$2),0)),0)</f>
        <v>0</v>
      </c>
    </row>
    <row r="62" spans="1:184">
      <c r="D62" s="1"/>
      <c r="FS62" s="84">
        <f t="shared" si="41"/>
        <v>20</v>
      </c>
      <c r="FT62" s="84" t="str">
        <f t="shared" si="48"/>
        <v>紫色</v>
      </c>
      <c r="FU62" s="84" t="str">
        <f t="shared" si="48"/>
        <v>护手</v>
      </c>
      <c r="FV62" s="82" t="str">
        <f t="shared" si="11"/>
        <v>20紫色护手</v>
      </c>
      <c r="FW62" s="84">
        <f>IFERROR((ROUND((VLOOKUP($A62,装备总属性!$A:$G,GI$11,FALSE)*VLOOKUP($C62,$P$13:$W$20,GI$11,FALSE)*VLOOKUP($B62,$P$3:$R$7,3,FALSE)*$M$2),0)),0)</f>
        <v>0</v>
      </c>
      <c r="FX62" s="84">
        <f>IFERROR((ROUND((VLOOKUP($A62,装备总属性!$A:$G,GJ$11,FALSE)*VLOOKUP($C62,$P$13:$W$20,GJ$11,FALSE)*VLOOKUP($B62,$P$3:$R$7,3,FALSE)*$M$2),0)),0)</f>
        <v>0</v>
      </c>
      <c r="FY62" s="84">
        <f>IFERROR((ROUND((VLOOKUP($A62,装备总属性!$A:$G,GK$11,FALSE)*VLOOKUP($C62,$P$13:$W$20,GK$11,FALSE)*VLOOKUP($B62,$P$3:$R$7,3,FALSE)*$M$2),0)),0)</f>
        <v>0</v>
      </c>
      <c r="FZ62" s="84">
        <f>IFERROR((ROUND((VLOOKUP($A62,装备总属性!$A:$G,GL$11,FALSE)*VLOOKUP($C62,$P$13:$W$20,GL$11,FALSE)*VLOOKUP($B62,$P$3:$R$7,3,FALSE)*$M$2),0)),0)</f>
        <v>0</v>
      </c>
      <c r="GA62" s="84">
        <f>IFERROR((ROUND((VLOOKUP($A62,装备总属性!$A:$G,GM$11,FALSE)*VLOOKUP($C62,$P$13:$W$20,GM$11,FALSE)*VLOOKUP($B62,$P$3:$R$7,3,FALSE)*$M$2),0)),0)</f>
        <v>0</v>
      </c>
      <c r="GB62" s="84">
        <f>IFERROR((ROUND((VLOOKUP($A62,装备总属性!$A:$G,GN$11,FALSE)*VLOOKUP($C62,$P$13:$W$20,GN$11,FALSE)*VLOOKUP($B62,$P$3:$R$7,3,FALSE)*$M$2),0)),0)</f>
        <v>0</v>
      </c>
    </row>
    <row r="63" spans="1:184">
      <c r="D63" s="1"/>
      <c r="FS63" s="84">
        <f t="shared" si="41"/>
        <v>20</v>
      </c>
      <c r="FT63" s="84" t="str">
        <f t="shared" si="48"/>
        <v>紫色</v>
      </c>
      <c r="FU63" s="84" t="str">
        <f t="shared" si="48"/>
        <v>鞋子</v>
      </c>
      <c r="FV63" s="82" t="str">
        <f t="shared" si="11"/>
        <v>20紫色鞋子</v>
      </c>
      <c r="FW63" s="84">
        <f>IFERROR((ROUND((VLOOKUP($A63,装备总属性!$A:$G,GI$11,FALSE)*VLOOKUP($C63,$P$13:$W$20,GI$11,FALSE)*VLOOKUP($B63,$P$3:$R$7,3,FALSE)*$M$2),0)),0)</f>
        <v>0</v>
      </c>
      <c r="FX63" s="84">
        <f>IFERROR((ROUND((VLOOKUP($A63,装备总属性!$A:$G,GJ$11,FALSE)*VLOOKUP($C63,$P$13:$W$20,GJ$11,FALSE)*VLOOKUP($B63,$P$3:$R$7,3,FALSE)*$M$2),0)),0)</f>
        <v>0</v>
      </c>
      <c r="FY63" s="84">
        <f>IFERROR((ROUND((VLOOKUP($A63,装备总属性!$A:$G,GK$11,FALSE)*VLOOKUP($C63,$P$13:$W$20,GK$11,FALSE)*VLOOKUP($B63,$P$3:$R$7,3,FALSE)*$M$2),0)),0)</f>
        <v>0</v>
      </c>
      <c r="FZ63" s="84">
        <f>IFERROR((ROUND((VLOOKUP($A63,装备总属性!$A:$G,GL$11,FALSE)*VLOOKUP($C63,$P$13:$W$20,GL$11,FALSE)*VLOOKUP($B63,$P$3:$R$7,3,FALSE)*$M$2),0)),0)</f>
        <v>0</v>
      </c>
      <c r="GA63" s="84">
        <f>IFERROR((ROUND((VLOOKUP($A63,装备总属性!$A:$G,GM$11,FALSE)*VLOOKUP($C63,$P$13:$W$20,GM$11,FALSE)*VLOOKUP($B63,$P$3:$R$7,3,FALSE)*$M$2),0)),0)</f>
        <v>0</v>
      </c>
      <c r="GB63" s="84">
        <f>IFERROR((ROUND((VLOOKUP($A63,装备总属性!$A:$G,GN$11,FALSE)*VLOOKUP($C63,$P$13:$W$20,GN$11,FALSE)*VLOOKUP($B63,$P$3:$R$7,3,FALSE)*$M$2),0)),0)</f>
        <v>0</v>
      </c>
    </row>
    <row r="64" spans="1:184">
      <c r="D64" s="1"/>
      <c r="FS64" s="84">
        <f t="shared" si="41"/>
        <v>20</v>
      </c>
      <c r="FT64" s="84" t="str">
        <f t="shared" si="48"/>
        <v>紫色</v>
      </c>
      <c r="FU64" s="84" t="str">
        <f t="shared" si="48"/>
        <v>项链</v>
      </c>
      <c r="FV64" s="82" t="str">
        <f t="shared" si="11"/>
        <v>20紫色项链</v>
      </c>
      <c r="FW64" s="84">
        <f>IFERROR((ROUND((VLOOKUP($A64,装备总属性!$A:$G,GI$11,FALSE)*VLOOKUP($C64,$P$13:$W$20,GI$11,FALSE)*VLOOKUP($B64,$P$3:$R$7,3,FALSE)*$M$2),0)),0)</f>
        <v>0</v>
      </c>
      <c r="FX64" s="84">
        <f>IFERROR((ROUND((VLOOKUP($A64,装备总属性!$A:$G,GJ$11,FALSE)*VLOOKUP($C64,$P$13:$W$20,GJ$11,FALSE)*VLOOKUP($B64,$P$3:$R$7,3,FALSE)*$M$2),0)),0)</f>
        <v>0</v>
      </c>
      <c r="FY64" s="84">
        <f>IFERROR((ROUND((VLOOKUP($A64,装备总属性!$A:$G,GK$11,FALSE)*VLOOKUP($C64,$P$13:$W$20,GK$11,FALSE)*VLOOKUP($B64,$P$3:$R$7,3,FALSE)*$M$2),0)),0)</f>
        <v>0</v>
      </c>
      <c r="FZ64" s="84">
        <f>IFERROR((ROUND((VLOOKUP($A64,装备总属性!$A:$G,GL$11,FALSE)*VLOOKUP($C64,$P$13:$W$20,GL$11,FALSE)*VLOOKUP($B64,$P$3:$R$7,3,FALSE)*$M$2),0)),0)</f>
        <v>0</v>
      </c>
      <c r="GA64" s="84">
        <f>IFERROR((ROUND((VLOOKUP($A64,装备总属性!$A:$G,GM$11,FALSE)*VLOOKUP($C64,$P$13:$W$20,GM$11,FALSE)*VLOOKUP($B64,$P$3:$R$7,3,FALSE)*$M$2),0)),0)</f>
        <v>0</v>
      </c>
      <c r="GB64" s="84">
        <f>IFERROR((ROUND((VLOOKUP($A64,装备总属性!$A:$G,GN$11,FALSE)*VLOOKUP($C64,$P$13:$W$20,GN$11,FALSE)*VLOOKUP($B64,$P$3:$R$7,3,FALSE)*$M$2),0)),0)</f>
        <v>0</v>
      </c>
    </row>
    <row r="65" spans="4:184">
      <c r="D65" s="1"/>
      <c r="FS65" s="84">
        <f t="shared" si="41"/>
        <v>20</v>
      </c>
      <c r="FT65" s="84" t="str">
        <f t="shared" si="48"/>
        <v>紫色</v>
      </c>
      <c r="FU65" s="84" t="str">
        <f t="shared" si="48"/>
        <v>戒指</v>
      </c>
      <c r="FV65" s="82" t="str">
        <f t="shared" si="11"/>
        <v>20紫色戒指</v>
      </c>
      <c r="FW65" s="84">
        <f>IFERROR((ROUND((VLOOKUP($A65,装备总属性!$A:$G,GI$11,FALSE)*VLOOKUP($C65,$P$13:$W$20,GI$11,FALSE)*VLOOKUP($B65,$P$3:$R$7,3,FALSE)*$M$2),0)),0)</f>
        <v>0</v>
      </c>
      <c r="FX65" s="84">
        <f>IFERROR((ROUND((VLOOKUP($A65,装备总属性!$A:$G,GJ$11,FALSE)*VLOOKUP($C65,$P$13:$W$20,GJ$11,FALSE)*VLOOKUP($B65,$P$3:$R$7,3,FALSE)*$M$2),0)),0)</f>
        <v>0</v>
      </c>
      <c r="FY65" s="84">
        <f>IFERROR((ROUND((VLOOKUP($A65,装备总属性!$A:$G,GK$11,FALSE)*VLOOKUP($C65,$P$13:$W$20,GK$11,FALSE)*VLOOKUP($B65,$P$3:$R$7,3,FALSE)*$M$2),0)),0)</f>
        <v>0</v>
      </c>
      <c r="FZ65" s="84">
        <f>IFERROR((ROUND((VLOOKUP($A65,装备总属性!$A:$G,GL$11,FALSE)*VLOOKUP($C65,$P$13:$W$20,GL$11,FALSE)*VLOOKUP($B65,$P$3:$R$7,3,FALSE)*$M$2),0)),0)</f>
        <v>0</v>
      </c>
      <c r="GA65" s="84">
        <f>IFERROR((ROUND((VLOOKUP($A65,装备总属性!$A:$G,GM$11,FALSE)*VLOOKUP($C65,$P$13:$W$20,GM$11,FALSE)*VLOOKUP($B65,$P$3:$R$7,3,FALSE)*$M$2),0)),0)</f>
        <v>0</v>
      </c>
      <c r="GB65" s="84">
        <f>IFERROR((ROUND((VLOOKUP($A65,装备总属性!$A:$G,GN$11,FALSE)*VLOOKUP($C65,$P$13:$W$20,GN$11,FALSE)*VLOOKUP($B65,$P$3:$R$7,3,FALSE)*$M$2),0)),0)</f>
        <v>0</v>
      </c>
    </row>
    <row r="66" spans="4:184">
      <c r="D66" s="1"/>
      <c r="FS66" s="83">
        <f t="shared" si="41"/>
        <v>20</v>
      </c>
      <c r="FT66" s="83" t="str">
        <f t="shared" si="48"/>
        <v>橙色</v>
      </c>
      <c r="FU66" s="83" t="str">
        <f t="shared" si="48"/>
        <v>武器</v>
      </c>
      <c r="FV66" s="82" t="str">
        <f t="shared" si="11"/>
        <v>20橙色武器</v>
      </c>
      <c r="FW66" s="83">
        <f>IFERROR((ROUND((VLOOKUP($A66,装备总属性!$A:$G,GI$11,FALSE)*VLOOKUP($C66,$P$13:$W$20,GI$11,FALSE)*VLOOKUP($B66,$P$3:$R$7,3,FALSE)*$M$2),0)),0)</f>
        <v>0</v>
      </c>
      <c r="FX66" s="83">
        <f>IFERROR((ROUND((VLOOKUP($A66,装备总属性!$A:$G,GJ$11,FALSE)*VLOOKUP($C66,$P$13:$W$20,GJ$11,FALSE)*VLOOKUP($B66,$P$3:$R$7,3,FALSE)*$M$2),0)),0)</f>
        <v>0</v>
      </c>
      <c r="FY66" s="83">
        <f>IFERROR((ROUND((VLOOKUP($A66,装备总属性!$A:$G,GK$11,FALSE)*VLOOKUP($C66,$P$13:$W$20,GK$11,FALSE)*VLOOKUP($B66,$P$3:$R$7,3,FALSE)*$M$2),0)),0)</f>
        <v>0</v>
      </c>
      <c r="FZ66" s="83">
        <f>IFERROR((ROUND((VLOOKUP($A66,装备总属性!$A:$G,GL$11,FALSE)*VLOOKUP($C66,$P$13:$W$20,GL$11,FALSE)*VLOOKUP($B66,$P$3:$R$7,3,FALSE)*$M$2),0)),0)</f>
        <v>0</v>
      </c>
      <c r="GA66" s="83">
        <f>IFERROR((ROUND((VLOOKUP($A66,装备总属性!$A:$G,GM$11,FALSE)*VLOOKUP($C66,$P$13:$W$20,GM$11,FALSE)*VLOOKUP($B66,$P$3:$R$7,3,FALSE)*$M$2),0)),0)</f>
        <v>0</v>
      </c>
      <c r="GB66" s="83">
        <f>IFERROR((ROUND((VLOOKUP($A66,装备总属性!$A:$G,GN$11,FALSE)*VLOOKUP($C66,$P$13:$W$20,GN$11,FALSE)*VLOOKUP($B66,$P$3:$R$7,3,FALSE)*$M$2),0)),0)</f>
        <v>0</v>
      </c>
    </row>
    <row r="67" spans="4:184">
      <c r="D67" s="1"/>
      <c r="FS67" s="83">
        <f t="shared" si="41"/>
        <v>20</v>
      </c>
      <c r="FT67" s="83" t="str">
        <f t="shared" si="48"/>
        <v>橙色</v>
      </c>
      <c r="FU67" s="83" t="str">
        <f t="shared" si="48"/>
        <v>帽子</v>
      </c>
      <c r="FV67" s="82" t="str">
        <f t="shared" ref="FV67:FV130" si="49">FS67&amp;FT67&amp;FU67</f>
        <v>20橙色帽子</v>
      </c>
      <c r="FW67" s="83">
        <f>IFERROR((ROUND((VLOOKUP($A67,装备总属性!$A:$G,GI$11,FALSE)*VLOOKUP($C67,$P$13:$W$20,GI$11,FALSE)*VLOOKUP($B67,$P$3:$R$7,3,FALSE)*$M$2),0)),0)</f>
        <v>0</v>
      </c>
      <c r="FX67" s="83">
        <f>IFERROR((ROUND((VLOOKUP($A67,装备总属性!$A:$G,GJ$11,FALSE)*VLOOKUP($C67,$P$13:$W$20,GJ$11,FALSE)*VLOOKUP($B67,$P$3:$R$7,3,FALSE)*$M$2),0)),0)</f>
        <v>0</v>
      </c>
      <c r="FY67" s="83">
        <f>IFERROR((ROUND((VLOOKUP($A67,装备总属性!$A:$G,GK$11,FALSE)*VLOOKUP($C67,$P$13:$W$20,GK$11,FALSE)*VLOOKUP($B67,$P$3:$R$7,3,FALSE)*$M$2),0)),0)</f>
        <v>0</v>
      </c>
      <c r="FZ67" s="83">
        <f>IFERROR((ROUND((VLOOKUP($A67,装备总属性!$A:$G,GL$11,FALSE)*VLOOKUP($C67,$P$13:$W$20,GL$11,FALSE)*VLOOKUP($B67,$P$3:$R$7,3,FALSE)*$M$2),0)),0)</f>
        <v>0</v>
      </c>
      <c r="GA67" s="83">
        <f>IFERROR((ROUND((VLOOKUP($A67,装备总属性!$A:$G,GM$11,FALSE)*VLOOKUP($C67,$P$13:$W$20,GM$11,FALSE)*VLOOKUP($B67,$P$3:$R$7,3,FALSE)*$M$2),0)),0)</f>
        <v>0</v>
      </c>
      <c r="GB67" s="83">
        <f>IFERROR((ROUND((VLOOKUP($A67,装备总属性!$A:$G,GN$11,FALSE)*VLOOKUP($C67,$P$13:$W$20,GN$11,FALSE)*VLOOKUP($B67,$P$3:$R$7,3,FALSE)*$M$2),0)),0)</f>
        <v>0</v>
      </c>
    </row>
    <row r="68" spans="4:184">
      <c r="D68" s="1"/>
      <c r="FS68" s="83">
        <f t="shared" si="41"/>
        <v>20</v>
      </c>
      <c r="FT68" s="83" t="str">
        <f t="shared" si="48"/>
        <v>橙色</v>
      </c>
      <c r="FU68" s="83" t="str">
        <f t="shared" si="48"/>
        <v>衣服</v>
      </c>
      <c r="FV68" s="82" t="str">
        <f t="shared" si="49"/>
        <v>20橙色衣服</v>
      </c>
      <c r="FW68" s="83">
        <f>IFERROR((ROUND((VLOOKUP($A68,装备总属性!$A:$G,GI$11,FALSE)*VLOOKUP($C68,$P$13:$W$20,GI$11,FALSE)*VLOOKUP($B68,$P$3:$R$7,3,FALSE)*$M$2),0)),0)</f>
        <v>0</v>
      </c>
      <c r="FX68" s="83">
        <f>IFERROR((ROUND((VLOOKUP($A68,装备总属性!$A:$G,GJ$11,FALSE)*VLOOKUP($C68,$P$13:$W$20,GJ$11,FALSE)*VLOOKUP($B68,$P$3:$R$7,3,FALSE)*$M$2),0)),0)</f>
        <v>0</v>
      </c>
      <c r="FY68" s="83">
        <f>IFERROR((ROUND((VLOOKUP($A68,装备总属性!$A:$G,GK$11,FALSE)*VLOOKUP($C68,$P$13:$W$20,GK$11,FALSE)*VLOOKUP($B68,$P$3:$R$7,3,FALSE)*$M$2),0)),0)</f>
        <v>0</v>
      </c>
      <c r="FZ68" s="83">
        <f>IFERROR((ROUND((VLOOKUP($A68,装备总属性!$A:$G,GL$11,FALSE)*VLOOKUP($C68,$P$13:$W$20,GL$11,FALSE)*VLOOKUP($B68,$P$3:$R$7,3,FALSE)*$M$2),0)),0)</f>
        <v>0</v>
      </c>
      <c r="GA68" s="83">
        <f>IFERROR((ROUND((VLOOKUP($A68,装备总属性!$A:$G,GM$11,FALSE)*VLOOKUP($C68,$P$13:$W$20,GM$11,FALSE)*VLOOKUP($B68,$P$3:$R$7,3,FALSE)*$M$2),0)),0)</f>
        <v>0</v>
      </c>
      <c r="GB68" s="83">
        <f>IFERROR((ROUND((VLOOKUP($A68,装备总属性!$A:$G,GN$11,FALSE)*VLOOKUP($C68,$P$13:$W$20,GN$11,FALSE)*VLOOKUP($B68,$P$3:$R$7,3,FALSE)*$M$2),0)),0)</f>
        <v>0</v>
      </c>
    </row>
    <row r="69" spans="4:184">
      <c r="D69" s="1"/>
      <c r="FS69" s="83">
        <f t="shared" si="41"/>
        <v>20</v>
      </c>
      <c r="FT69" s="83" t="str">
        <f t="shared" si="48"/>
        <v>橙色</v>
      </c>
      <c r="FU69" s="83" t="str">
        <f t="shared" si="48"/>
        <v>腰带</v>
      </c>
      <c r="FV69" s="82" t="str">
        <f t="shared" si="49"/>
        <v>20橙色腰带</v>
      </c>
      <c r="FW69" s="83">
        <f>IFERROR((ROUND((VLOOKUP($A69,装备总属性!$A:$G,GI$11,FALSE)*VLOOKUP($C69,$P$13:$W$20,GI$11,FALSE)*VLOOKUP($B69,$P$3:$R$7,3,FALSE)*$M$2),0)),0)</f>
        <v>0</v>
      </c>
      <c r="FX69" s="83">
        <f>IFERROR((ROUND((VLOOKUP($A69,装备总属性!$A:$G,GJ$11,FALSE)*VLOOKUP($C69,$P$13:$W$20,GJ$11,FALSE)*VLOOKUP($B69,$P$3:$R$7,3,FALSE)*$M$2),0)),0)</f>
        <v>0</v>
      </c>
      <c r="FY69" s="83">
        <f>IFERROR((ROUND((VLOOKUP($A69,装备总属性!$A:$G,GK$11,FALSE)*VLOOKUP($C69,$P$13:$W$20,GK$11,FALSE)*VLOOKUP($B69,$P$3:$R$7,3,FALSE)*$M$2),0)),0)</f>
        <v>0</v>
      </c>
      <c r="FZ69" s="83">
        <f>IFERROR((ROUND((VLOOKUP($A69,装备总属性!$A:$G,GL$11,FALSE)*VLOOKUP($C69,$P$13:$W$20,GL$11,FALSE)*VLOOKUP($B69,$P$3:$R$7,3,FALSE)*$M$2),0)),0)</f>
        <v>0</v>
      </c>
      <c r="GA69" s="83">
        <f>IFERROR((ROUND((VLOOKUP($A69,装备总属性!$A:$G,GM$11,FALSE)*VLOOKUP($C69,$P$13:$W$20,GM$11,FALSE)*VLOOKUP($B69,$P$3:$R$7,3,FALSE)*$M$2),0)),0)</f>
        <v>0</v>
      </c>
      <c r="GB69" s="83">
        <f>IFERROR((ROUND((VLOOKUP($A69,装备总属性!$A:$G,GN$11,FALSE)*VLOOKUP($C69,$P$13:$W$20,GN$11,FALSE)*VLOOKUP($B69,$P$3:$R$7,3,FALSE)*$M$2),0)),0)</f>
        <v>0</v>
      </c>
    </row>
    <row r="70" spans="4:184">
      <c r="D70" s="1"/>
      <c r="FS70" s="83">
        <f t="shared" si="41"/>
        <v>20</v>
      </c>
      <c r="FT70" s="83" t="str">
        <f t="shared" si="48"/>
        <v>橙色</v>
      </c>
      <c r="FU70" s="83" t="str">
        <f t="shared" si="48"/>
        <v>护手</v>
      </c>
      <c r="FV70" s="82" t="str">
        <f t="shared" si="49"/>
        <v>20橙色护手</v>
      </c>
      <c r="FW70" s="83">
        <f>IFERROR((ROUND((VLOOKUP($A70,装备总属性!$A:$G,GI$11,FALSE)*VLOOKUP($C70,$P$13:$W$20,GI$11,FALSE)*VLOOKUP($B70,$P$3:$R$7,3,FALSE)*$M$2),0)),0)</f>
        <v>0</v>
      </c>
      <c r="FX70" s="83">
        <f>IFERROR((ROUND((VLOOKUP($A70,装备总属性!$A:$G,GJ$11,FALSE)*VLOOKUP($C70,$P$13:$W$20,GJ$11,FALSE)*VLOOKUP($B70,$P$3:$R$7,3,FALSE)*$M$2),0)),0)</f>
        <v>0</v>
      </c>
      <c r="FY70" s="83">
        <f>IFERROR((ROUND((VLOOKUP($A70,装备总属性!$A:$G,GK$11,FALSE)*VLOOKUP($C70,$P$13:$W$20,GK$11,FALSE)*VLOOKUP($B70,$P$3:$R$7,3,FALSE)*$M$2),0)),0)</f>
        <v>0</v>
      </c>
      <c r="FZ70" s="83">
        <f>IFERROR((ROUND((VLOOKUP($A70,装备总属性!$A:$G,GL$11,FALSE)*VLOOKUP($C70,$P$13:$W$20,GL$11,FALSE)*VLOOKUP($B70,$P$3:$R$7,3,FALSE)*$M$2),0)),0)</f>
        <v>0</v>
      </c>
      <c r="GA70" s="83">
        <f>IFERROR((ROUND((VLOOKUP($A70,装备总属性!$A:$G,GM$11,FALSE)*VLOOKUP($C70,$P$13:$W$20,GM$11,FALSE)*VLOOKUP($B70,$P$3:$R$7,3,FALSE)*$M$2),0)),0)</f>
        <v>0</v>
      </c>
      <c r="GB70" s="83">
        <f>IFERROR((ROUND((VLOOKUP($A70,装备总属性!$A:$G,GN$11,FALSE)*VLOOKUP($C70,$P$13:$W$20,GN$11,FALSE)*VLOOKUP($B70,$P$3:$R$7,3,FALSE)*$M$2),0)),0)</f>
        <v>0</v>
      </c>
    </row>
    <row r="71" spans="4:184">
      <c r="D71" s="1"/>
      <c r="FS71" s="83">
        <f t="shared" si="41"/>
        <v>20</v>
      </c>
      <c r="FT71" s="83" t="str">
        <f t="shared" si="48"/>
        <v>橙色</v>
      </c>
      <c r="FU71" s="83" t="str">
        <f t="shared" si="48"/>
        <v>鞋子</v>
      </c>
      <c r="FV71" s="82" t="str">
        <f t="shared" si="49"/>
        <v>20橙色鞋子</v>
      </c>
      <c r="FW71" s="83">
        <f>IFERROR((ROUND((VLOOKUP($A71,装备总属性!$A:$G,GI$11,FALSE)*VLOOKUP($C71,$P$13:$W$20,GI$11,FALSE)*VLOOKUP($B71,$P$3:$R$7,3,FALSE)*$M$2),0)),0)</f>
        <v>0</v>
      </c>
      <c r="FX71" s="83">
        <f>IFERROR((ROUND((VLOOKUP($A71,装备总属性!$A:$G,GJ$11,FALSE)*VLOOKUP($C71,$P$13:$W$20,GJ$11,FALSE)*VLOOKUP($B71,$P$3:$R$7,3,FALSE)*$M$2),0)),0)</f>
        <v>0</v>
      </c>
      <c r="FY71" s="83">
        <f>IFERROR((ROUND((VLOOKUP($A71,装备总属性!$A:$G,GK$11,FALSE)*VLOOKUP($C71,$P$13:$W$20,GK$11,FALSE)*VLOOKUP($B71,$P$3:$R$7,3,FALSE)*$M$2),0)),0)</f>
        <v>0</v>
      </c>
      <c r="FZ71" s="83">
        <f>IFERROR((ROUND((VLOOKUP($A71,装备总属性!$A:$G,GL$11,FALSE)*VLOOKUP($C71,$P$13:$W$20,GL$11,FALSE)*VLOOKUP($B71,$P$3:$R$7,3,FALSE)*$M$2),0)),0)</f>
        <v>0</v>
      </c>
      <c r="GA71" s="83">
        <f>IFERROR((ROUND((VLOOKUP($A71,装备总属性!$A:$G,GM$11,FALSE)*VLOOKUP($C71,$P$13:$W$20,GM$11,FALSE)*VLOOKUP($B71,$P$3:$R$7,3,FALSE)*$M$2),0)),0)</f>
        <v>0</v>
      </c>
      <c r="GB71" s="83">
        <f>IFERROR((ROUND((VLOOKUP($A71,装备总属性!$A:$G,GN$11,FALSE)*VLOOKUP($C71,$P$13:$W$20,GN$11,FALSE)*VLOOKUP($B71,$P$3:$R$7,3,FALSE)*$M$2),0)),0)</f>
        <v>0</v>
      </c>
    </row>
    <row r="72" spans="4:184">
      <c r="D72" s="1"/>
      <c r="FS72" s="83">
        <f t="shared" si="41"/>
        <v>20</v>
      </c>
      <c r="FT72" s="83" t="str">
        <f t="shared" si="48"/>
        <v>橙色</v>
      </c>
      <c r="FU72" s="83" t="str">
        <f t="shared" si="48"/>
        <v>项链</v>
      </c>
      <c r="FV72" s="82" t="str">
        <f t="shared" si="49"/>
        <v>20橙色项链</v>
      </c>
      <c r="FW72" s="83">
        <f>IFERROR((ROUND((VLOOKUP($A72,装备总属性!$A:$G,GI$11,FALSE)*VLOOKUP($C72,$P$13:$W$20,GI$11,FALSE)*VLOOKUP($B72,$P$3:$R$7,3,FALSE)*$M$2),0)),0)</f>
        <v>0</v>
      </c>
      <c r="FX72" s="83">
        <f>IFERROR((ROUND((VLOOKUP($A72,装备总属性!$A:$G,GJ$11,FALSE)*VLOOKUP($C72,$P$13:$W$20,GJ$11,FALSE)*VLOOKUP($B72,$P$3:$R$7,3,FALSE)*$M$2),0)),0)</f>
        <v>0</v>
      </c>
      <c r="FY72" s="83">
        <f>IFERROR((ROUND((VLOOKUP($A72,装备总属性!$A:$G,GK$11,FALSE)*VLOOKUP($C72,$P$13:$W$20,GK$11,FALSE)*VLOOKUP($B72,$P$3:$R$7,3,FALSE)*$M$2),0)),0)</f>
        <v>0</v>
      </c>
      <c r="FZ72" s="83">
        <f>IFERROR((ROUND((VLOOKUP($A72,装备总属性!$A:$G,GL$11,FALSE)*VLOOKUP($C72,$P$13:$W$20,GL$11,FALSE)*VLOOKUP($B72,$P$3:$R$7,3,FALSE)*$M$2),0)),0)</f>
        <v>0</v>
      </c>
      <c r="GA72" s="83">
        <f>IFERROR((ROUND((VLOOKUP($A72,装备总属性!$A:$G,GM$11,FALSE)*VLOOKUP($C72,$P$13:$W$20,GM$11,FALSE)*VLOOKUP($B72,$P$3:$R$7,3,FALSE)*$M$2),0)),0)</f>
        <v>0</v>
      </c>
      <c r="GB72" s="83">
        <f>IFERROR((ROUND((VLOOKUP($A72,装备总属性!$A:$G,GN$11,FALSE)*VLOOKUP($C72,$P$13:$W$20,GN$11,FALSE)*VLOOKUP($B72,$P$3:$R$7,3,FALSE)*$M$2),0)),0)</f>
        <v>0</v>
      </c>
    </row>
    <row r="73" spans="4:184">
      <c r="D73" s="1"/>
      <c r="FS73" s="83">
        <f t="shared" si="41"/>
        <v>20</v>
      </c>
      <c r="FT73" s="83" t="str">
        <f t="shared" si="48"/>
        <v>橙色</v>
      </c>
      <c r="FU73" s="83" t="str">
        <f t="shared" si="48"/>
        <v>戒指</v>
      </c>
      <c r="FV73" s="82" t="str">
        <f t="shared" si="49"/>
        <v>20橙色戒指</v>
      </c>
      <c r="FW73" s="83">
        <f>IFERROR((ROUND((VLOOKUP($A73,装备总属性!$A:$G,GI$11,FALSE)*VLOOKUP($C73,$P$13:$W$20,GI$11,FALSE)*VLOOKUP($B73,$P$3:$R$7,3,FALSE)*$M$2),0)),0)</f>
        <v>0</v>
      </c>
      <c r="FX73" s="83">
        <f>IFERROR((ROUND((VLOOKUP($A73,装备总属性!$A:$G,GJ$11,FALSE)*VLOOKUP($C73,$P$13:$W$20,GJ$11,FALSE)*VLOOKUP($B73,$P$3:$R$7,3,FALSE)*$M$2),0)),0)</f>
        <v>0</v>
      </c>
      <c r="FY73" s="83">
        <f>IFERROR((ROUND((VLOOKUP($A73,装备总属性!$A:$G,GK$11,FALSE)*VLOOKUP($C73,$P$13:$W$20,GK$11,FALSE)*VLOOKUP($B73,$P$3:$R$7,3,FALSE)*$M$2),0)),0)</f>
        <v>0</v>
      </c>
      <c r="FZ73" s="83">
        <f>IFERROR((ROUND((VLOOKUP($A73,装备总属性!$A:$G,GL$11,FALSE)*VLOOKUP($C73,$P$13:$W$20,GL$11,FALSE)*VLOOKUP($B73,$P$3:$R$7,3,FALSE)*$M$2),0)),0)</f>
        <v>0</v>
      </c>
      <c r="GA73" s="83">
        <f>IFERROR((ROUND((VLOOKUP($A73,装备总属性!$A:$G,GM$11,FALSE)*VLOOKUP($C73,$P$13:$W$20,GM$11,FALSE)*VLOOKUP($B73,$P$3:$R$7,3,FALSE)*$M$2),0)),0)</f>
        <v>0</v>
      </c>
      <c r="GB73" s="83">
        <f>IFERROR((ROUND((VLOOKUP($A73,装备总属性!$A:$G,GN$11,FALSE)*VLOOKUP($C73,$P$13:$W$20,GN$11,FALSE)*VLOOKUP($B73,$P$3:$R$7,3,FALSE)*$M$2),0)),0)</f>
        <v>0</v>
      </c>
    </row>
    <row r="74" spans="4:184">
      <c r="D74" s="1"/>
      <c r="FS74" s="85">
        <f t="shared" si="41"/>
        <v>20</v>
      </c>
      <c r="FT74" s="85" t="str">
        <f t="shared" si="48"/>
        <v>金色</v>
      </c>
      <c r="FU74" s="85" t="str">
        <f t="shared" si="48"/>
        <v>武器</v>
      </c>
      <c r="FV74" s="82" t="str">
        <f t="shared" si="49"/>
        <v>20金色武器</v>
      </c>
      <c r="FW74" s="85">
        <f>IFERROR((ROUND((VLOOKUP($A74,装备总属性!$A:$G,GI$11,FALSE)*VLOOKUP($C74,$P$13:$W$20,GI$11,FALSE)*VLOOKUP($B74,$P$3:$R$7,3,FALSE)*$M$2),0)),0)</f>
        <v>0</v>
      </c>
      <c r="FX74" s="85">
        <f>IFERROR((ROUND((VLOOKUP($A74,装备总属性!$A:$G,GJ$11,FALSE)*VLOOKUP($C74,$P$13:$W$20,GJ$11,FALSE)*VLOOKUP($B74,$P$3:$R$7,3,FALSE)*$M$2),0)),0)</f>
        <v>0</v>
      </c>
      <c r="FY74" s="85">
        <f>IFERROR((ROUND((VLOOKUP($A74,装备总属性!$A:$G,GK$11,FALSE)*VLOOKUP($C74,$P$13:$W$20,GK$11,FALSE)*VLOOKUP($B74,$P$3:$R$7,3,FALSE)*$M$2),0)),0)</f>
        <v>0</v>
      </c>
      <c r="FZ74" s="85">
        <f>IFERROR((ROUND((VLOOKUP($A74,装备总属性!$A:$G,GL$11,FALSE)*VLOOKUP($C74,$P$13:$W$20,GL$11,FALSE)*VLOOKUP($B74,$P$3:$R$7,3,FALSE)*$M$2),0)),0)</f>
        <v>0</v>
      </c>
      <c r="GA74" s="85">
        <f>IFERROR((ROUND((VLOOKUP($A74,装备总属性!$A:$G,GM$11,FALSE)*VLOOKUP($C74,$P$13:$W$20,GM$11,FALSE)*VLOOKUP($B74,$P$3:$R$7,3,FALSE)*$M$2),0)),0)</f>
        <v>0</v>
      </c>
      <c r="GB74" s="85">
        <f>IFERROR((ROUND((VLOOKUP($A74,装备总属性!$A:$G,GN$11,FALSE)*VLOOKUP($C74,$P$13:$W$20,GN$11,FALSE)*VLOOKUP($B74,$P$3:$R$7,3,FALSE)*$M$2),0)),0)</f>
        <v>0</v>
      </c>
    </row>
    <row r="75" spans="4:184">
      <c r="D75" s="1"/>
      <c r="FS75" s="85">
        <f t="shared" si="41"/>
        <v>20</v>
      </c>
      <c r="FT75" s="85" t="str">
        <f t="shared" ref="FT75:FU90" si="50">FT35</f>
        <v>金色</v>
      </c>
      <c r="FU75" s="85" t="str">
        <f t="shared" si="50"/>
        <v>帽子</v>
      </c>
      <c r="FV75" s="82" t="str">
        <f t="shared" si="49"/>
        <v>20金色帽子</v>
      </c>
      <c r="FW75" s="85">
        <f>IFERROR((ROUND((VLOOKUP($A75,装备总属性!$A:$G,GI$11,FALSE)*VLOOKUP($C75,$P$13:$W$20,GI$11,FALSE)*VLOOKUP($B75,$P$3:$R$7,3,FALSE)*$M$2),0)),0)</f>
        <v>0</v>
      </c>
      <c r="FX75" s="85">
        <f>IFERROR((ROUND((VLOOKUP($A75,装备总属性!$A:$G,GJ$11,FALSE)*VLOOKUP($C75,$P$13:$W$20,GJ$11,FALSE)*VLOOKUP($B75,$P$3:$R$7,3,FALSE)*$M$2),0)),0)</f>
        <v>0</v>
      </c>
      <c r="FY75" s="85">
        <f>IFERROR((ROUND((VLOOKUP($A75,装备总属性!$A:$G,GK$11,FALSE)*VLOOKUP($C75,$P$13:$W$20,GK$11,FALSE)*VLOOKUP($B75,$P$3:$R$7,3,FALSE)*$M$2),0)),0)</f>
        <v>0</v>
      </c>
      <c r="FZ75" s="85">
        <f>IFERROR((ROUND((VLOOKUP($A75,装备总属性!$A:$G,GL$11,FALSE)*VLOOKUP($C75,$P$13:$W$20,GL$11,FALSE)*VLOOKUP($B75,$P$3:$R$7,3,FALSE)*$M$2),0)),0)</f>
        <v>0</v>
      </c>
      <c r="GA75" s="85">
        <f>IFERROR((ROUND((VLOOKUP($A75,装备总属性!$A:$G,GM$11,FALSE)*VLOOKUP($C75,$P$13:$W$20,GM$11,FALSE)*VLOOKUP($B75,$P$3:$R$7,3,FALSE)*$M$2),0)),0)</f>
        <v>0</v>
      </c>
      <c r="GB75" s="85">
        <f>IFERROR((ROUND((VLOOKUP($A75,装备总属性!$A:$G,GN$11,FALSE)*VLOOKUP($C75,$P$13:$W$20,GN$11,FALSE)*VLOOKUP($B75,$P$3:$R$7,3,FALSE)*$M$2),0)),0)</f>
        <v>0</v>
      </c>
    </row>
    <row r="76" spans="4:184">
      <c r="D76" s="1"/>
      <c r="FS76" s="85">
        <f t="shared" si="41"/>
        <v>20</v>
      </c>
      <c r="FT76" s="85" t="str">
        <f t="shared" si="50"/>
        <v>金色</v>
      </c>
      <c r="FU76" s="85" t="str">
        <f t="shared" si="50"/>
        <v>衣服</v>
      </c>
      <c r="FV76" s="82" t="str">
        <f t="shared" si="49"/>
        <v>20金色衣服</v>
      </c>
      <c r="FW76" s="85">
        <f>IFERROR((ROUND((VLOOKUP($A76,装备总属性!$A:$G,GI$11,FALSE)*VLOOKUP($C76,$P$13:$W$20,GI$11,FALSE)*VLOOKUP($B76,$P$3:$R$7,3,FALSE)*$M$2),0)),0)</f>
        <v>0</v>
      </c>
      <c r="FX76" s="85">
        <f>IFERROR((ROUND((VLOOKUP($A76,装备总属性!$A:$G,GJ$11,FALSE)*VLOOKUP($C76,$P$13:$W$20,GJ$11,FALSE)*VLOOKUP($B76,$P$3:$R$7,3,FALSE)*$M$2),0)),0)</f>
        <v>0</v>
      </c>
      <c r="FY76" s="85">
        <f>IFERROR((ROUND((VLOOKUP($A76,装备总属性!$A:$G,GK$11,FALSE)*VLOOKUP($C76,$P$13:$W$20,GK$11,FALSE)*VLOOKUP($B76,$P$3:$R$7,3,FALSE)*$M$2),0)),0)</f>
        <v>0</v>
      </c>
      <c r="FZ76" s="85">
        <f>IFERROR((ROUND((VLOOKUP($A76,装备总属性!$A:$G,GL$11,FALSE)*VLOOKUP($C76,$P$13:$W$20,GL$11,FALSE)*VLOOKUP($B76,$P$3:$R$7,3,FALSE)*$M$2),0)),0)</f>
        <v>0</v>
      </c>
      <c r="GA76" s="85">
        <f>IFERROR((ROUND((VLOOKUP($A76,装备总属性!$A:$G,GM$11,FALSE)*VLOOKUP($C76,$P$13:$W$20,GM$11,FALSE)*VLOOKUP($B76,$P$3:$R$7,3,FALSE)*$M$2),0)),0)</f>
        <v>0</v>
      </c>
      <c r="GB76" s="85">
        <f>IFERROR((ROUND((VLOOKUP($A76,装备总属性!$A:$G,GN$11,FALSE)*VLOOKUP($C76,$P$13:$W$20,GN$11,FALSE)*VLOOKUP($B76,$P$3:$R$7,3,FALSE)*$M$2),0)),0)</f>
        <v>0</v>
      </c>
    </row>
    <row r="77" spans="4:184">
      <c r="D77" s="1"/>
      <c r="FS77" s="85">
        <f t="shared" si="41"/>
        <v>20</v>
      </c>
      <c r="FT77" s="85" t="str">
        <f t="shared" si="50"/>
        <v>金色</v>
      </c>
      <c r="FU77" s="85" t="str">
        <f t="shared" si="50"/>
        <v>腰带</v>
      </c>
      <c r="FV77" s="82" t="str">
        <f t="shared" si="49"/>
        <v>20金色腰带</v>
      </c>
      <c r="FW77" s="85">
        <f>IFERROR((ROUND((VLOOKUP($A77,装备总属性!$A:$G,GI$11,FALSE)*VLOOKUP($C77,$P$13:$W$20,GI$11,FALSE)*VLOOKUP($B77,$P$3:$R$7,3,FALSE)*$M$2),0)),0)</f>
        <v>0</v>
      </c>
      <c r="FX77" s="85">
        <f>IFERROR((ROUND((VLOOKUP($A77,装备总属性!$A:$G,GJ$11,FALSE)*VLOOKUP($C77,$P$13:$W$20,GJ$11,FALSE)*VLOOKUP($B77,$P$3:$R$7,3,FALSE)*$M$2),0)),0)</f>
        <v>0</v>
      </c>
      <c r="FY77" s="85">
        <f>IFERROR((ROUND((VLOOKUP($A77,装备总属性!$A:$G,GK$11,FALSE)*VLOOKUP($C77,$P$13:$W$20,GK$11,FALSE)*VLOOKUP($B77,$P$3:$R$7,3,FALSE)*$M$2),0)),0)</f>
        <v>0</v>
      </c>
      <c r="FZ77" s="85">
        <f>IFERROR((ROUND((VLOOKUP($A77,装备总属性!$A:$G,GL$11,FALSE)*VLOOKUP($C77,$P$13:$W$20,GL$11,FALSE)*VLOOKUP($B77,$P$3:$R$7,3,FALSE)*$M$2),0)),0)</f>
        <v>0</v>
      </c>
      <c r="GA77" s="85">
        <f>IFERROR((ROUND((VLOOKUP($A77,装备总属性!$A:$G,GM$11,FALSE)*VLOOKUP($C77,$P$13:$W$20,GM$11,FALSE)*VLOOKUP($B77,$P$3:$R$7,3,FALSE)*$M$2),0)),0)</f>
        <v>0</v>
      </c>
      <c r="GB77" s="85">
        <f>IFERROR((ROUND((VLOOKUP($A77,装备总属性!$A:$G,GN$11,FALSE)*VLOOKUP($C77,$P$13:$W$20,GN$11,FALSE)*VLOOKUP($B77,$P$3:$R$7,3,FALSE)*$M$2),0)),0)</f>
        <v>0</v>
      </c>
    </row>
    <row r="78" spans="4:184">
      <c r="D78" s="1"/>
      <c r="FS78" s="85">
        <f t="shared" si="41"/>
        <v>20</v>
      </c>
      <c r="FT78" s="85" t="str">
        <f t="shared" si="50"/>
        <v>金色</v>
      </c>
      <c r="FU78" s="85" t="str">
        <f t="shared" si="50"/>
        <v>护手</v>
      </c>
      <c r="FV78" s="82" t="str">
        <f t="shared" si="49"/>
        <v>20金色护手</v>
      </c>
      <c r="FW78" s="85">
        <f>IFERROR((ROUND((VLOOKUP($A78,装备总属性!$A:$G,GI$11,FALSE)*VLOOKUP($C78,$P$13:$W$20,GI$11,FALSE)*VLOOKUP($B78,$P$3:$R$7,3,FALSE)*$M$2),0)),0)</f>
        <v>0</v>
      </c>
      <c r="FX78" s="85">
        <f>IFERROR((ROUND((VLOOKUP($A78,装备总属性!$A:$G,GJ$11,FALSE)*VLOOKUP($C78,$P$13:$W$20,GJ$11,FALSE)*VLOOKUP($B78,$P$3:$R$7,3,FALSE)*$M$2),0)),0)</f>
        <v>0</v>
      </c>
      <c r="FY78" s="85">
        <f>IFERROR((ROUND((VLOOKUP($A78,装备总属性!$A:$G,GK$11,FALSE)*VLOOKUP($C78,$P$13:$W$20,GK$11,FALSE)*VLOOKUP($B78,$P$3:$R$7,3,FALSE)*$M$2),0)),0)</f>
        <v>0</v>
      </c>
      <c r="FZ78" s="85">
        <f>IFERROR((ROUND((VLOOKUP($A78,装备总属性!$A:$G,GL$11,FALSE)*VLOOKUP($C78,$P$13:$W$20,GL$11,FALSE)*VLOOKUP($B78,$P$3:$R$7,3,FALSE)*$M$2),0)),0)</f>
        <v>0</v>
      </c>
      <c r="GA78" s="85">
        <f>IFERROR((ROUND((VLOOKUP($A78,装备总属性!$A:$G,GM$11,FALSE)*VLOOKUP($C78,$P$13:$W$20,GM$11,FALSE)*VLOOKUP($B78,$P$3:$R$7,3,FALSE)*$M$2),0)),0)</f>
        <v>0</v>
      </c>
      <c r="GB78" s="85">
        <f>IFERROR((ROUND((VLOOKUP($A78,装备总属性!$A:$G,GN$11,FALSE)*VLOOKUP($C78,$P$13:$W$20,GN$11,FALSE)*VLOOKUP($B78,$P$3:$R$7,3,FALSE)*$M$2),0)),0)</f>
        <v>0</v>
      </c>
    </row>
    <row r="79" spans="4:184">
      <c r="D79" s="1"/>
      <c r="FS79" s="85">
        <f t="shared" si="41"/>
        <v>20</v>
      </c>
      <c r="FT79" s="85" t="str">
        <f t="shared" si="50"/>
        <v>金色</v>
      </c>
      <c r="FU79" s="85" t="str">
        <f t="shared" si="50"/>
        <v>鞋子</v>
      </c>
      <c r="FV79" s="82" t="str">
        <f t="shared" si="49"/>
        <v>20金色鞋子</v>
      </c>
      <c r="FW79" s="85">
        <f>IFERROR((ROUND((VLOOKUP($A79,装备总属性!$A:$G,GI$11,FALSE)*VLOOKUP($C79,$P$13:$W$20,GI$11,FALSE)*VLOOKUP($B79,$P$3:$R$7,3,FALSE)*$M$2),0)),0)</f>
        <v>0</v>
      </c>
      <c r="FX79" s="85">
        <f>IFERROR((ROUND((VLOOKUP($A79,装备总属性!$A:$G,GJ$11,FALSE)*VLOOKUP($C79,$P$13:$W$20,GJ$11,FALSE)*VLOOKUP($B79,$P$3:$R$7,3,FALSE)*$M$2),0)),0)</f>
        <v>0</v>
      </c>
      <c r="FY79" s="85">
        <f>IFERROR((ROUND((VLOOKUP($A79,装备总属性!$A:$G,GK$11,FALSE)*VLOOKUP($C79,$P$13:$W$20,GK$11,FALSE)*VLOOKUP($B79,$P$3:$R$7,3,FALSE)*$M$2),0)),0)</f>
        <v>0</v>
      </c>
      <c r="FZ79" s="85">
        <f>IFERROR((ROUND((VLOOKUP($A79,装备总属性!$A:$G,GL$11,FALSE)*VLOOKUP($C79,$P$13:$W$20,GL$11,FALSE)*VLOOKUP($B79,$P$3:$R$7,3,FALSE)*$M$2),0)),0)</f>
        <v>0</v>
      </c>
      <c r="GA79" s="85">
        <f>IFERROR((ROUND((VLOOKUP($A79,装备总属性!$A:$G,GM$11,FALSE)*VLOOKUP($C79,$P$13:$W$20,GM$11,FALSE)*VLOOKUP($B79,$P$3:$R$7,3,FALSE)*$M$2),0)),0)</f>
        <v>0</v>
      </c>
      <c r="GB79" s="85">
        <f>IFERROR((ROUND((VLOOKUP($A79,装备总属性!$A:$G,GN$11,FALSE)*VLOOKUP($C79,$P$13:$W$20,GN$11,FALSE)*VLOOKUP($B79,$P$3:$R$7,3,FALSE)*$M$2),0)),0)</f>
        <v>0</v>
      </c>
    </row>
    <row r="80" spans="4:184">
      <c r="D80" s="1"/>
      <c r="FS80" s="85">
        <f t="shared" si="41"/>
        <v>20</v>
      </c>
      <c r="FT80" s="85" t="str">
        <f t="shared" si="50"/>
        <v>金色</v>
      </c>
      <c r="FU80" s="85" t="str">
        <f t="shared" si="50"/>
        <v>项链</v>
      </c>
      <c r="FV80" s="82" t="str">
        <f t="shared" si="49"/>
        <v>20金色项链</v>
      </c>
      <c r="FW80" s="85">
        <f>IFERROR((ROUND((VLOOKUP($A80,装备总属性!$A:$G,GI$11,FALSE)*VLOOKUP($C80,$P$13:$W$20,GI$11,FALSE)*VLOOKUP($B80,$P$3:$R$7,3,FALSE)*$M$2),0)),0)</f>
        <v>0</v>
      </c>
      <c r="FX80" s="85">
        <f>IFERROR((ROUND((VLOOKUP($A80,装备总属性!$A:$G,GJ$11,FALSE)*VLOOKUP($C80,$P$13:$W$20,GJ$11,FALSE)*VLOOKUP($B80,$P$3:$R$7,3,FALSE)*$M$2),0)),0)</f>
        <v>0</v>
      </c>
      <c r="FY80" s="85">
        <f>IFERROR((ROUND((VLOOKUP($A80,装备总属性!$A:$G,GK$11,FALSE)*VLOOKUP($C80,$P$13:$W$20,GK$11,FALSE)*VLOOKUP($B80,$P$3:$R$7,3,FALSE)*$M$2),0)),0)</f>
        <v>0</v>
      </c>
      <c r="FZ80" s="85">
        <f>IFERROR((ROUND((VLOOKUP($A80,装备总属性!$A:$G,GL$11,FALSE)*VLOOKUP($C80,$P$13:$W$20,GL$11,FALSE)*VLOOKUP($B80,$P$3:$R$7,3,FALSE)*$M$2),0)),0)</f>
        <v>0</v>
      </c>
      <c r="GA80" s="85">
        <f>IFERROR((ROUND((VLOOKUP($A80,装备总属性!$A:$G,GM$11,FALSE)*VLOOKUP($C80,$P$13:$W$20,GM$11,FALSE)*VLOOKUP($B80,$P$3:$R$7,3,FALSE)*$M$2),0)),0)</f>
        <v>0</v>
      </c>
      <c r="GB80" s="85">
        <f>IFERROR((ROUND((VLOOKUP($A80,装备总属性!$A:$G,GN$11,FALSE)*VLOOKUP($C80,$P$13:$W$20,GN$11,FALSE)*VLOOKUP($B80,$P$3:$R$7,3,FALSE)*$M$2),0)),0)</f>
        <v>0</v>
      </c>
    </row>
    <row r="81" spans="4:184">
      <c r="D81" s="1"/>
      <c r="FS81" s="85">
        <f t="shared" si="41"/>
        <v>20</v>
      </c>
      <c r="FT81" s="85" t="str">
        <f t="shared" si="50"/>
        <v>金色</v>
      </c>
      <c r="FU81" s="85" t="str">
        <f t="shared" si="50"/>
        <v>戒指</v>
      </c>
      <c r="FV81" s="82" t="str">
        <f t="shared" si="49"/>
        <v>20金色戒指</v>
      </c>
      <c r="FW81" s="85">
        <f>IFERROR((ROUND((VLOOKUP($A81,装备总属性!$A:$G,GI$11,FALSE)*VLOOKUP($C81,$P$13:$W$20,GI$11,FALSE)*VLOOKUP($B81,$P$3:$R$7,3,FALSE)*$M$2),0)),0)</f>
        <v>0</v>
      </c>
      <c r="FX81" s="85">
        <f>IFERROR((ROUND((VLOOKUP($A81,装备总属性!$A:$G,GJ$11,FALSE)*VLOOKUP($C81,$P$13:$W$20,GJ$11,FALSE)*VLOOKUP($B81,$P$3:$R$7,3,FALSE)*$M$2),0)),0)</f>
        <v>0</v>
      </c>
      <c r="FY81" s="85">
        <f>IFERROR((ROUND((VLOOKUP($A81,装备总属性!$A:$G,GK$11,FALSE)*VLOOKUP($C81,$P$13:$W$20,GK$11,FALSE)*VLOOKUP($B81,$P$3:$R$7,3,FALSE)*$M$2),0)),0)</f>
        <v>0</v>
      </c>
      <c r="FZ81" s="85">
        <f>IFERROR((ROUND((VLOOKUP($A81,装备总属性!$A:$G,GL$11,FALSE)*VLOOKUP($C81,$P$13:$W$20,GL$11,FALSE)*VLOOKUP($B81,$P$3:$R$7,3,FALSE)*$M$2),0)),0)</f>
        <v>0</v>
      </c>
      <c r="GA81" s="85">
        <f>IFERROR((ROUND((VLOOKUP($A81,装备总属性!$A:$G,GM$11,FALSE)*VLOOKUP($C81,$P$13:$W$20,GM$11,FALSE)*VLOOKUP($B81,$P$3:$R$7,3,FALSE)*$M$2),0)),0)</f>
        <v>0</v>
      </c>
      <c r="GB81" s="85">
        <f>IFERROR((ROUND((VLOOKUP($A81,装备总属性!$A:$G,GN$11,FALSE)*VLOOKUP($C81,$P$13:$W$20,GN$11,FALSE)*VLOOKUP($B81,$P$3:$R$7,3,FALSE)*$M$2),0)),0)</f>
        <v>0</v>
      </c>
    </row>
    <row r="82" spans="4:184">
      <c r="D82" s="1"/>
      <c r="FS82" s="82">
        <f t="shared" si="41"/>
        <v>30</v>
      </c>
      <c r="FT82" s="82" t="str">
        <f t="shared" si="50"/>
        <v>绿色</v>
      </c>
      <c r="FU82" s="82" t="str">
        <f t="shared" si="50"/>
        <v>武器</v>
      </c>
      <c r="FV82" s="82" t="str">
        <f t="shared" si="49"/>
        <v>30绿色武器</v>
      </c>
      <c r="FW82" s="82">
        <f>IFERROR((ROUND((VLOOKUP($A82,装备总属性!$A:$G,GI$11,FALSE)*VLOOKUP($C82,$P$13:$W$20,GI$11,FALSE)*VLOOKUP($B82,$P$3:$R$7,3,FALSE)*$M$2),0)),0)</f>
        <v>0</v>
      </c>
      <c r="FX82" s="82">
        <f>IFERROR((ROUND((VLOOKUP($A82,装备总属性!$A:$G,GJ$11,FALSE)*VLOOKUP($C82,$P$13:$W$20,GJ$11,FALSE)*VLOOKUP($B82,$P$3:$R$7,3,FALSE)*$M$2),0)),0)</f>
        <v>0</v>
      </c>
      <c r="FY82" s="82">
        <f>IFERROR((ROUND((VLOOKUP($A82,装备总属性!$A:$G,GK$11,FALSE)*VLOOKUP($C82,$P$13:$W$20,GK$11,FALSE)*VLOOKUP($B82,$P$3:$R$7,3,FALSE)*$M$2),0)),0)</f>
        <v>0</v>
      </c>
      <c r="FZ82" s="82">
        <f>IFERROR((ROUND((VLOOKUP($A82,装备总属性!$A:$G,GL$11,FALSE)*VLOOKUP($C82,$P$13:$W$20,GL$11,FALSE)*VLOOKUP($B82,$P$3:$R$7,3,FALSE)*$M$2),0)),0)</f>
        <v>0</v>
      </c>
      <c r="GA82" s="82">
        <f>IFERROR((ROUND((VLOOKUP($A82,装备总属性!$A:$G,GM$11,FALSE)*VLOOKUP($C82,$P$13:$W$20,GM$11,FALSE)*VLOOKUP($B82,$P$3:$R$7,3,FALSE)*$M$2),0)),0)</f>
        <v>0</v>
      </c>
      <c r="GB82" s="82">
        <f>IFERROR((ROUND((VLOOKUP($A82,装备总属性!$A:$G,GN$11,FALSE)*VLOOKUP($C82,$P$13:$W$20,GN$11,FALSE)*VLOOKUP($B82,$P$3:$R$7,3,FALSE)*$M$2),0)),0)</f>
        <v>0</v>
      </c>
    </row>
    <row r="83" spans="4:184">
      <c r="D83" s="1"/>
      <c r="FS83" s="82">
        <f t="shared" si="41"/>
        <v>30</v>
      </c>
      <c r="FT83" s="82" t="str">
        <f t="shared" si="50"/>
        <v>绿色</v>
      </c>
      <c r="FU83" s="82" t="str">
        <f t="shared" si="50"/>
        <v>帽子</v>
      </c>
      <c r="FV83" s="82" t="str">
        <f t="shared" si="49"/>
        <v>30绿色帽子</v>
      </c>
      <c r="FW83" s="82">
        <f>IFERROR((ROUND((VLOOKUP($A83,装备总属性!$A:$G,GI$11,FALSE)*VLOOKUP($C83,$P$13:$W$20,GI$11,FALSE)*VLOOKUP($B83,$P$3:$R$7,3,FALSE)*$M$2),0)),0)</f>
        <v>0</v>
      </c>
      <c r="FX83" s="82">
        <f>IFERROR((ROUND((VLOOKUP($A83,装备总属性!$A:$G,GJ$11,FALSE)*VLOOKUP($C83,$P$13:$W$20,GJ$11,FALSE)*VLOOKUP($B83,$P$3:$R$7,3,FALSE)*$M$2),0)),0)</f>
        <v>0</v>
      </c>
      <c r="FY83" s="82">
        <f>IFERROR((ROUND((VLOOKUP($A83,装备总属性!$A:$G,GK$11,FALSE)*VLOOKUP($C83,$P$13:$W$20,GK$11,FALSE)*VLOOKUP($B83,$P$3:$R$7,3,FALSE)*$M$2),0)),0)</f>
        <v>0</v>
      </c>
      <c r="FZ83" s="82">
        <f>IFERROR((ROUND((VLOOKUP($A83,装备总属性!$A:$G,GL$11,FALSE)*VLOOKUP($C83,$P$13:$W$20,GL$11,FALSE)*VLOOKUP($B83,$P$3:$R$7,3,FALSE)*$M$2),0)),0)</f>
        <v>0</v>
      </c>
      <c r="GA83" s="82">
        <f>IFERROR((ROUND((VLOOKUP($A83,装备总属性!$A:$G,GM$11,FALSE)*VLOOKUP($C83,$P$13:$W$20,GM$11,FALSE)*VLOOKUP($B83,$P$3:$R$7,3,FALSE)*$M$2),0)),0)</f>
        <v>0</v>
      </c>
      <c r="GB83" s="82">
        <f>IFERROR((ROUND((VLOOKUP($A83,装备总属性!$A:$G,GN$11,FALSE)*VLOOKUP($C83,$P$13:$W$20,GN$11,FALSE)*VLOOKUP($B83,$P$3:$R$7,3,FALSE)*$M$2),0)),0)</f>
        <v>0</v>
      </c>
    </row>
    <row r="84" spans="4:184">
      <c r="D84" s="1"/>
      <c r="FS84" s="82">
        <f t="shared" si="41"/>
        <v>30</v>
      </c>
      <c r="FT84" s="82" t="str">
        <f t="shared" si="50"/>
        <v>绿色</v>
      </c>
      <c r="FU84" s="82" t="str">
        <f t="shared" si="50"/>
        <v>衣服</v>
      </c>
      <c r="FV84" s="82" t="str">
        <f t="shared" si="49"/>
        <v>30绿色衣服</v>
      </c>
      <c r="FW84" s="82">
        <f>IFERROR((ROUND((VLOOKUP($A84,装备总属性!$A:$G,GI$11,FALSE)*VLOOKUP($C84,$P$13:$W$20,GI$11,FALSE)*VLOOKUP($B84,$P$3:$R$7,3,FALSE)*$M$2),0)),0)</f>
        <v>0</v>
      </c>
      <c r="FX84" s="82">
        <f>IFERROR((ROUND((VLOOKUP($A84,装备总属性!$A:$G,GJ$11,FALSE)*VLOOKUP($C84,$P$13:$W$20,GJ$11,FALSE)*VLOOKUP($B84,$P$3:$R$7,3,FALSE)*$M$2),0)),0)</f>
        <v>0</v>
      </c>
      <c r="FY84" s="82">
        <f>IFERROR((ROUND((VLOOKUP($A84,装备总属性!$A:$G,GK$11,FALSE)*VLOOKUP($C84,$P$13:$W$20,GK$11,FALSE)*VLOOKUP($B84,$P$3:$R$7,3,FALSE)*$M$2),0)),0)</f>
        <v>0</v>
      </c>
      <c r="FZ84" s="82">
        <f>IFERROR((ROUND((VLOOKUP($A84,装备总属性!$A:$G,GL$11,FALSE)*VLOOKUP($C84,$P$13:$W$20,GL$11,FALSE)*VLOOKUP($B84,$P$3:$R$7,3,FALSE)*$M$2),0)),0)</f>
        <v>0</v>
      </c>
      <c r="GA84" s="82">
        <f>IFERROR((ROUND((VLOOKUP($A84,装备总属性!$A:$G,GM$11,FALSE)*VLOOKUP($C84,$P$13:$W$20,GM$11,FALSE)*VLOOKUP($B84,$P$3:$R$7,3,FALSE)*$M$2),0)),0)</f>
        <v>0</v>
      </c>
      <c r="GB84" s="82">
        <f>IFERROR((ROUND((VLOOKUP($A84,装备总属性!$A:$G,GN$11,FALSE)*VLOOKUP($C84,$P$13:$W$20,GN$11,FALSE)*VLOOKUP($B84,$P$3:$R$7,3,FALSE)*$M$2),0)),0)</f>
        <v>0</v>
      </c>
    </row>
    <row r="85" spans="4:184">
      <c r="D85" s="1"/>
      <c r="FS85" s="82">
        <f t="shared" si="41"/>
        <v>30</v>
      </c>
      <c r="FT85" s="82" t="str">
        <f t="shared" si="50"/>
        <v>绿色</v>
      </c>
      <c r="FU85" s="82" t="str">
        <f t="shared" si="50"/>
        <v>腰带</v>
      </c>
      <c r="FV85" s="82" t="str">
        <f t="shared" si="49"/>
        <v>30绿色腰带</v>
      </c>
      <c r="FW85" s="82">
        <f>IFERROR((ROUND((VLOOKUP($A85,装备总属性!$A:$G,GI$11,FALSE)*VLOOKUP($C85,$P$13:$W$20,GI$11,FALSE)*VLOOKUP($B85,$P$3:$R$7,3,FALSE)*$M$2),0)),0)</f>
        <v>0</v>
      </c>
      <c r="FX85" s="82">
        <f>IFERROR((ROUND((VLOOKUP($A85,装备总属性!$A:$G,GJ$11,FALSE)*VLOOKUP($C85,$P$13:$W$20,GJ$11,FALSE)*VLOOKUP($B85,$P$3:$R$7,3,FALSE)*$M$2),0)),0)</f>
        <v>0</v>
      </c>
      <c r="FY85" s="82">
        <f>IFERROR((ROUND((VLOOKUP($A85,装备总属性!$A:$G,GK$11,FALSE)*VLOOKUP($C85,$P$13:$W$20,GK$11,FALSE)*VLOOKUP($B85,$P$3:$R$7,3,FALSE)*$M$2),0)),0)</f>
        <v>0</v>
      </c>
      <c r="FZ85" s="82">
        <f>IFERROR((ROUND((VLOOKUP($A85,装备总属性!$A:$G,GL$11,FALSE)*VLOOKUP($C85,$P$13:$W$20,GL$11,FALSE)*VLOOKUP($B85,$P$3:$R$7,3,FALSE)*$M$2),0)),0)</f>
        <v>0</v>
      </c>
      <c r="GA85" s="82">
        <f>IFERROR((ROUND((VLOOKUP($A85,装备总属性!$A:$G,GM$11,FALSE)*VLOOKUP($C85,$P$13:$W$20,GM$11,FALSE)*VLOOKUP($B85,$P$3:$R$7,3,FALSE)*$M$2),0)),0)</f>
        <v>0</v>
      </c>
      <c r="GB85" s="82">
        <f>IFERROR((ROUND((VLOOKUP($A85,装备总属性!$A:$G,GN$11,FALSE)*VLOOKUP($C85,$P$13:$W$20,GN$11,FALSE)*VLOOKUP($B85,$P$3:$R$7,3,FALSE)*$M$2),0)),0)</f>
        <v>0</v>
      </c>
    </row>
    <row r="86" spans="4:184">
      <c r="D86" s="1"/>
      <c r="FS86" s="82">
        <f t="shared" si="41"/>
        <v>30</v>
      </c>
      <c r="FT86" s="82" t="str">
        <f t="shared" si="50"/>
        <v>绿色</v>
      </c>
      <c r="FU86" s="82" t="str">
        <f t="shared" si="50"/>
        <v>护手</v>
      </c>
      <c r="FV86" s="82" t="str">
        <f t="shared" si="49"/>
        <v>30绿色护手</v>
      </c>
      <c r="FW86" s="82">
        <f>IFERROR((ROUND((VLOOKUP($A86,装备总属性!$A:$G,GI$11,FALSE)*VLOOKUP($C86,$P$13:$W$20,GI$11,FALSE)*VLOOKUP($B86,$P$3:$R$7,3,FALSE)*$M$2),0)),0)</f>
        <v>0</v>
      </c>
      <c r="FX86" s="82">
        <f>IFERROR((ROUND((VLOOKUP($A86,装备总属性!$A:$G,GJ$11,FALSE)*VLOOKUP($C86,$P$13:$W$20,GJ$11,FALSE)*VLOOKUP($B86,$P$3:$R$7,3,FALSE)*$M$2),0)),0)</f>
        <v>0</v>
      </c>
      <c r="FY86" s="82">
        <f>IFERROR((ROUND((VLOOKUP($A86,装备总属性!$A:$G,GK$11,FALSE)*VLOOKUP($C86,$P$13:$W$20,GK$11,FALSE)*VLOOKUP($B86,$P$3:$R$7,3,FALSE)*$M$2),0)),0)</f>
        <v>0</v>
      </c>
      <c r="FZ86" s="82">
        <f>IFERROR((ROUND((VLOOKUP($A86,装备总属性!$A:$G,GL$11,FALSE)*VLOOKUP($C86,$P$13:$W$20,GL$11,FALSE)*VLOOKUP($B86,$P$3:$R$7,3,FALSE)*$M$2),0)),0)</f>
        <v>0</v>
      </c>
      <c r="GA86" s="82">
        <f>IFERROR((ROUND((VLOOKUP($A86,装备总属性!$A:$G,GM$11,FALSE)*VLOOKUP($C86,$P$13:$W$20,GM$11,FALSE)*VLOOKUP($B86,$P$3:$R$7,3,FALSE)*$M$2),0)),0)</f>
        <v>0</v>
      </c>
      <c r="GB86" s="82">
        <f>IFERROR((ROUND((VLOOKUP($A86,装备总属性!$A:$G,GN$11,FALSE)*VLOOKUP($C86,$P$13:$W$20,GN$11,FALSE)*VLOOKUP($B86,$P$3:$R$7,3,FALSE)*$M$2),0)),0)</f>
        <v>0</v>
      </c>
    </row>
    <row r="87" spans="4:184">
      <c r="D87" s="1"/>
      <c r="FS87" s="82">
        <f t="shared" si="41"/>
        <v>30</v>
      </c>
      <c r="FT87" s="82" t="str">
        <f t="shared" si="50"/>
        <v>绿色</v>
      </c>
      <c r="FU87" s="82" t="str">
        <f t="shared" si="50"/>
        <v>鞋子</v>
      </c>
      <c r="FV87" s="82" t="str">
        <f t="shared" si="49"/>
        <v>30绿色鞋子</v>
      </c>
      <c r="FW87" s="82">
        <f>IFERROR((ROUND((VLOOKUP($A87,装备总属性!$A:$G,GI$11,FALSE)*VLOOKUP($C87,$P$13:$W$20,GI$11,FALSE)*VLOOKUP($B87,$P$3:$R$7,3,FALSE)*$M$2),0)),0)</f>
        <v>0</v>
      </c>
      <c r="FX87" s="82">
        <f>IFERROR((ROUND((VLOOKUP($A87,装备总属性!$A:$G,GJ$11,FALSE)*VLOOKUP($C87,$P$13:$W$20,GJ$11,FALSE)*VLOOKUP($B87,$P$3:$R$7,3,FALSE)*$M$2),0)),0)</f>
        <v>0</v>
      </c>
      <c r="FY87" s="82">
        <f>IFERROR((ROUND((VLOOKUP($A87,装备总属性!$A:$G,GK$11,FALSE)*VLOOKUP($C87,$P$13:$W$20,GK$11,FALSE)*VLOOKUP($B87,$P$3:$R$7,3,FALSE)*$M$2),0)),0)</f>
        <v>0</v>
      </c>
      <c r="FZ87" s="82">
        <f>IFERROR((ROUND((VLOOKUP($A87,装备总属性!$A:$G,GL$11,FALSE)*VLOOKUP($C87,$P$13:$W$20,GL$11,FALSE)*VLOOKUP($B87,$P$3:$R$7,3,FALSE)*$M$2),0)),0)</f>
        <v>0</v>
      </c>
      <c r="GA87" s="82">
        <f>IFERROR((ROUND((VLOOKUP($A87,装备总属性!$A:$G,GM$11,FALSE)*VLOOKUP($C87,$P$13:$W$20,GM$11,FALSE)*VLOOKUP($B87,$P$3:$R$7,3,FALSE)*$M$2),0)),0)</f>
        <v>0</v>
      </c>
      <c r="GB87" s="82">
        <f>IFERROR((ROUND((VLOOKUP($A87,装备总属性!$A:$G,GN$11,FALSE)*VLOOKUP($C87,$P$13:$W$20,GN$11,FALSE)*VLOOKUP($B87,$P$3:$R$7,3,FALSE)*$M$2),0)),0)</f>
        <v>0</v>
      </c>
    </row>
    <row r="88" spans="4:184">
      <c r="D88" s="1"/>
      <c r="FS88" s="82">
        <f t="shared" si="41"/>
        <v>30</v>
      </c>
      <c r="FT88" s="82" t="str">
        <f t="shared" si="50"/>
        <v>绿色</v>
      </c>
      <c r="FU88" s="82" t="str">
        <f t="shared" si="50"/>
        <v>项链</v>
      </c>
      <c r="FV88" s="82" t="str">
        <f t="shared" si="49"/>
        <v>30绿色项链</v>
      </c>
      <c r="FW88" s="82">
        <f>IFERROR((ROUND((VLOOKUP($A88,装备总属性!$A:$G,GI$11,FALSE)*VLOOKUP($C88,$P$13:$W$20,GI$11,FALSE)*VLOOKUP($B88,$P$3:$R$7,3,FALSE)*$M$2),0)),0)</f>
        <v>0</v>
      </c>
      <c r="FX88" s="82">
        <f>IFERROR((ROUND((VLOOKUP($A88,装备总属性!$A:$G,GJ$11,FALSE)*VLOOKUP($C88,$P$13:$W$20,GJ$11,FALSE)*VLOOKUP($B88,$P$3:$R$7,3,FALSE)*$M$2),0)),0)</f>
        <v>0</v>
      </c>
      <c r="FY88" s="82">
        <f>IFERROR((ROUND((VLOOKUP($A88,装备总属性!$A:$G,GK$11,FALSE)*VLOOKUP($C88,$P$13:$W$20,GK$11,FALSE)*VLOOKUP($B88,$P$3:$R$7,3,FALSE)*$M$2),0)),0)</f>
        <v>0</v>
      </c>
      <c r="FZ88" s="82">
        <f>IFERROR((ROUND((VLOOKUP($A88,装备总属性!$A:$G,GL$11,FALSE)*VLOOKUP($C88,$P$13:$W$20,GL$11,FALSE)*VLOOKUP($B88,$P$3:$R$7,3,FALSE)*$M$2),0)),0)</f>
        <v>0</v>
      </c>
      <c r="GA88" s="82">
        <f>IFERROR((ROUND((VLOOKUP($A88,装备总属性!$A:$G,GM$11,FALSE)*VLOOKUP($C88,$P$13:$W$20,GM$11,FALSE)*VLOOKUP($B88,$P$3:$R$7,3,FALSE)*$M$2),0)),0)</f>
        <v>0</v>
      </c>
      <c r="GB88" s="82">
        <f>IFERROR((ROUND((VLOOKUP($A88,装备总属性!$A:$G,GN$11,FALSE)*VLOOKUP($C88,$P$13:$W$20,GN$11,FALSE)*VLOOKUP($B88,$P$3:$R$7,3,FALSE)*$M$2),0)),0)</f>
        <v>0</v>
      </c>
    </row>
    <row r="89" spans="4:184">
      <c r="D89" s="1"/>
      <c r="FS89" s="82">
        <f t="shared" si="41"/>
        <v>30</v>
      </c>
      <c r="FT89" s="82" t="str">
        <f t="shared" si="50"/>
        <v>绿色</v>
      </c>
      <c r="FU89" s="82" t="str">
        <f t="shared" si="50"/>
        <v>戒指</v>
      </c>
      <c r="FV89" s="82" t="str">
        <f t="shared" si="49"/>
        <v>30绿色戒指</v>
      </c>
      <c r="FW89" s="82">
        <f>IFERROR((ROUND((VLOOKUP($A89,装备总属性!$A:$G,GI$11,FALSE)*VLOOKUP($C89,$P$13:$W$20,GI$11,FALSE)*VLOOKUP($B89,$P$3:$R$7,3,FALSE)*$M$2),0)),0)</f>
        <v>0</v>
      </c>
      <c r="FX89" s="82">
        <f>IFERROR((ROUND((VLOOKUP($A89,装备总属性!$A:$G,GJ$11,FALSE)*VLOOKUP($C89,$P$13:$W$20,GJ$11,FALSE)*VLOOKUP($B89,$P$3:$R$7,3,FALSE)*$M$2),0)),0)</f>
        <v>0</v>
      </c>
      <c r="FY89" s="82">
        <f>IFERROR((ROUND((VLOOKUP($A89,装备总属性!$A:$G,GK$11,FALSE)*VLOOKUP($C89,$P$13:$W$20,GK$11,FALSE)*VLOOKUP($B89,$P$3:$R$7,3,FALSE)*$M$2),0)),0)</f>
        <v>0</v>
      </c>
      <c r="FZ89" s="82">
        <f>IFERROR((ROUND((VLOOKUP($A89,装备总属性!$A:$G,GL$11,FALSE)*VLOOKUP($C89,$P$13:$W$20,GL$11,FALSE)*VLOOKUP($B89,$P$3:$R$7,3,FALSE)*$M$2),0)),0)</f>
        <v>0</v>
      </c>
      <c r="GA89" s="82">
        <f>IFERROR((ROUND((VLOOKUP($A89,装备总属性!$A:$G,GM$11,FALSE)*VLOOKUP($C89,$P$13:$W$20,GM$11,FALSE)*VLOOKUP($B89,$P$3:$R$7,3,FALSE)*$M$2),0)),0)</f>
        <v>0</v>
      </c>
      <c r="GB89" s="82">
        <f>IFERROR((ROUND((VLOOKUP($A89,装备总属性!$A:$G,GN$11,FALSE)*VLOOKUP($C89,$P$13:$W$20,GN$11,FALSE)*VLOOKUP($B89,$P$3:$R$7,3,FALSE)*$M$2),0)),0)</f>
        <v>0</v>
      </c>
    </row>
    <row r="90" spans="4:184">
      <c r="D90" s="1"/>
      <c r="FS90" s="81">
        <f t="shared" si="41"/>
        <v>30</v>
      </c>
      <c r="FT90" s="81" t="str">
        <f t="shared" si="50"/>
        <v>蓝色</v>
      </c>
      <c r="FU90" s="81" t="str">
        <f t="shared" si="50"/>
        <v>武器</v>
      </c>
      <c r="FV90" s="82" t="str">
        <f t="shared" si="49"/>
        <v>30蓝色武器</v>
      </c>
      <c r="FW90" s="81">
        <f>IFERROR((ROUND((VLOOKUP($A90,装备总属性!$A:$G,GI$11,FALSE)*VLOOKUP($C90,$P$13:$W$20,GI$11,FALSE)*VLOOKUP($B90,$P$3:$R$7,3,FALSE)*$M$2),0)),0)</f>
        <v>0</v>
      </c>
      <c r="FX90" s="81">
        <f>IFERROR((ROUND((VLOOKUP($A90,装备总属性!$A:$G,GJ$11,FALSE)*VLOOKUP($C90,$P$13:$W$20,GJ$11,FALSE)*VLOOKUP($B90,$P$3:$R$7,3,FALSE)*$M$2),0)),0)</f>
        <v>0</v>
      </c>
      <c r="FY90" s="81">
        <f>IFERROR((ROUND((VLOOKUP($A90,装备总属性!$A:$G,GK$11,FALSE)*VLOOKUP($C90,$P$13:$W$20,GK$11,FALSE)*VLOOKUP($B90,$P$3:$R$7,3,FALSE)*$M$2),0)),0)</f>
        <v>0</v>
      </c>
      <c r="FZ90" s="81">
        <f>IFERROR((ROUND((VLOOKUP($A90,装备总属性!$A:$G,GL$11,FALSE)*VLOOKUP($C90,$P$13:$W$20,GL$11,FALSE)*VLOOKUP($B90,$P$3:$R$7,3,FALSE)*$M$2),0)),0)</f>
        <v>0</v>
      </c>
      <c r="GA90" s="81">
        <f>IFERROR((ROUND((VLOOKUP($A90,装备总属性!$A:$G,GM$11,FALSE)*VLOOKUP($C90,$P$13:$W$20,GM$11,FALSE)*VLOOKUP($B90,$P$3:$R$7,3,FALSE)*$M$2),0)),0)</f>
        <v>0</v>
      </c>
      <c r="GB90" s="81">
        <f>IFERROR((ROUND((VLOOKUP($A90,装备总属性!$A:$G,GN$11,FALSE)*VLOOKUP($C90,$P$13:$W$20,GN$11,FALSE)*VLOOKUP($B90,$P$3:$R$7,3,FALSE)*$M$2),0)),0)</f>
        <v>0</v>
      </c>
    </row>
    <row r="91" spans="4:184">
      <c r="D91" s="1"/>
      <c r="FS91" s="81">
        <f t="shared" si="41"/>
        <v>30</v>
      </c>
      <c r="FT91" s="81" t="str">
        <f t="shared" ref="FT91:FU106" si="51">FT51</f>
        <v>蓝色</v>
      </c>
      <c r="FU91" s="81" t="str">
        <f t="shared" si="51"/>
        <v>帽子</v>
      </c>
      <c r="FV91" s="82" t="str">
        <f t="shared" si="49"/>
        <v>30蓝色帽子</v>
      </c>
      <c r="FW91" s="81">
        <f>IFERROR((ROUND((VLOOKUP($A91,装备总属性!$A:$G,GI$11,FALSE)*VLOOKUP($C91,$P$13:$W$20,GI$11,FALSE)*VLOOKUP($B91,$P$3:$R$7,3,FALSE)*$M$2),0)),0)</f>
        <v>0</v>
      </c>
      <c r="FX91" s="81">
        <f>IFERROR((ROUND((VLOOKUP($A91,装备总属性!$A:$G,GJ$11,FALSE)*VLOOKUP($C91,$P$13:$W$20,GJ$11,FALSE)*VLOOKUP($B91,$P$3:$R$7,3,FALSE)*$M$2),0)),0)</f>
        <v>0</v>
      </c>
      <c r="FY91" s="81">
        <f>IFERROR((ROUND((VLOOKUP($A91,装备总属性!$A:$G,GK$11,FALSE)*VLOOKUP($C91,$P$13:$W$20,GK$11,FALSE)*VLOOKUP($B91,$P$3:$R$7,3,FALSE)*$M$2),0)),0)</f>
        <v>0</v>
      </c>
      <c r="FZ91" s="81">
        <f>IFERROR((ROUND((VLOOKUP($A91,装备总属性!$A:$G,GL$11,FALSE)*VLOOKUP($C91,$P$13:$W$20,GL$11,FALSE)*VLOOKUP($B91,$P$3:$R$7,3,FALSE)*$M$2),0)),0)</f>
        <v>0</v>
      </c>
      <c r="GA91" s="81">
        <f>IFERROR((ROUND((VLOOKUP($A91,装备总属性!$A:$G,GM$11,FALSE)*VLOOKUP($C91,$P$13:$W$20,GM$11,FALSE)*VLOOKUP($B91,$P$3:$R$7,3,FALSE)*$M$2),0)),0)</f>
        <v>0</v>
      </c>
      <c r="GB91" s="81">
        <f>IFERROR((ROUND((VLOOKUP($A91,装备总属性!$A:$G,GN$11,FALSE)*VLOOKUP($C91,$P$13:$W$20,GN$11,FALSE)*VLOOKUP($B91,$P$3:$R$7,3,FALSE)*$M$2),0)),0)</f>
        <v>0</v>
      </c>
    </row>
    <row r="92" spans="4:184">
      <c r="D92" s="1"/>
      <c r="FS92" s="81">
        <f t="shared" si="41"/>
        <v>30</v>
      </c>
      <c r="FT92" s="81" t="str">
        <f t="shared" si="51"/>
        <v>蓝色</v>
      </c>
      <c r="FU92" s="81" t="str">
        <f t="shared" si="51"/>
        <v>衣服</v>
      </c>
      <c r="FV92" s="82" t="str">
        <f t="shared" si="49"/>
        <v>30蓝色衣服</v>
      </c>
      <c r="FW92" s="81">
        <f>IFERROR((ROUND((VLOOKUP($A92,装备总属性!$A:$G,GI$11,FALSE)*VLOOKUP($C92,$P$13:$W$20,GI$11,FALSE)*VLOOKUP($B92,$P$3:$R$7,3,FALSE)*$M$2),0)),0)</f>
        <v>0</v>
      </c>
      <c r="FX92" s="81">
        <f>IFERROR((ROUND((VLOOKUP($A92,装备总属性!$A:$G,GJ$11,FALSE)*VLOOKUP($C92,$P$13:$W$20,GJ$11,FALSE)*VLOOKUP($B92,$P$3:$R$7,3,FALSE)*$M$2),0)),0)</f>
        <v>0</v>
      </c>
      <c r="FY92" s="81">
        <f>IFERROR((ROUND((VLOOKUP($A92,装备总属性!$A:$G,GK$11,FALSE)*VLOOKUP($C92,$P$13:$W$20,GK$11,FALSE)*VLOOKUP($B92,$P$3:$R$7,3,FALSE)*$M$2),0)),0)</f>
        <v>0</v>
      </c>
      <c r="FZ92" s="81">
        <f>IFERROR((ROUND((VLOOKUP($A92,装备总属性!$A:$G,GL$11,FALSE)*VLOOKUP($C92,$P$13:$W$20,GL$11,FALSE)*VLOOKUP($B92,$P$3:$R$7,3,FALSE)*$M$2),0)),0)</f>
        <v>0</v>
      </c>
      <c r="GA92" s="81">
        <f>IFERROR((ROUND((VLOOKUP($A92,装备总属性!$A:$G,GM$11,FALSE)*VLOOKUP($C92,$P$13:$W$20,GM$11,FALSE)*VLOOKUP($B92,$P$3:$R$7,3,FALSE)*$M$2),0)),0)</f>
        <v>0</v>
      </c>
      <c r="GB92" s="81">
        <f>IFERROR((ROUND((VLOOKUP($A92,装备总属性!$A:$G,GN$11,FALSE)*VLOOKUP($C92,$P$13:$W$20,GN$11,FALSE)*VLOOKUP($B92,$P$3:$R$7,3,FALSE)*$M$2),0)),0)</f>
        <v>0</v>
      </c>
    </row>
    <row r="93" spans="4:184">
      <c r="D93" s="1"/>
      <c r="FS93" s="81">
        <f t="shared" si="41"/>
        <v>30</v>
      </c>
      <c r="FT93" s="81" t="str">
        <f t="shared" si="51"/>
        <v>蓝色</v>
      </c>
      <c r="FU93" s="81" t="str">
        <f t="shared" si="51"/>
        <v>腰带</v>
      </c>
      <c r="FV93" s="82" t="str">
        <f t="shared" si="49"/>
        <v>30蓝色腰带</v>
      </c>
      <c r="FW93" s="81">
        <f>IFERROR((ROUND((VLOOKUP($A93,装备总属性!$A:$G,GI$11,FALSE)*VLOOKUP($C93,$P$13:$W$20,GI$11,FALSE)*VLOOKUP($B93,$P$3:$R$7,3,FALSE)*$M$2),0)),0)</f>
        <v>0</v>
      </c>
      <c r="FX93" s="81">
        <f>IFERROR((ROUND((VLOOKUP($A93,装备总属性!$A:$G,GJ$11,FALSE)*VLOOKUP($C93,$P$13:$W$20,GJ$11,FALSE)*VLOOKUP($B93,$P$3:$R$7,3,FALSE)*$M$2),0)),0)</f>
        <v>0</v>
      </c>
      <c r="FY93" s="81">
        <f>IFERROR((ROUND((VLOOKUP($A93,装备总属性!$A:$G,GK$11,FALSE)*VLOOKUP($C93,$P$13:$W$20,GK$11,FALSE)*VLOOKUP($B93,$P$3:$R$7,3,FALSE)*$M$2),0)),0)</f>
        <v>0</v>
      </c>
      <c r="FZ93" s="81">
        <f>IFERROR((ROUND((VLOOKUP($A93,装备总属性!$A:$G,GL$11,FALSE)*VLOOKUP($C93,$P$13:$W$20,GL$11,FALSE)*VLOOKUP($B93,$P$3:$R$7,3,FALSE)*$M$2),0)),0)</f>
        <v>0</v>
      </c>
      <c r="GA93" s="81">
        <f>IFERROR((ROUND((VLOOKUP($A93,装备总属性!$A:$G,GM$11,FALSE)*VLOOKUP($C93,$P$13:$W$20,GM$11,FALSE)*VLOOKUP($B93,$P$3:$R$7,3,FALSE)*$M$2),0)),0)</f>
        <v>0</v>
      </c>
      <c r="GB93" s="81">
        <f>IFERROR((ROUND((VLOOKUP($A93,装备总属性!$A:$G,GN$11,FALSE)*VLOOKUP($C93,$P$13:$W$20,GN$11,FALSE)*VLOOKUP($B93,$P$3:$R$7,3,FALSE)*$M$2),0)),0)</f>
        <v>0</v>
      </c>
    </row>
    <row r="94" spans="4:184">
      <c r="D94" s="1"/>
      <c r="FS94" s="81">
        <f t="shared" si="41"/>
        <v>30</v>
      </c>
      <c r="FT94" s="81" t="str">
        <f t="shared" si="51"/>
        <v>蓝色</v>
      </c>
      <c r="FU94" s="81" t="str">
        <f t="shared" si="51"/>
        <v>护手</v>
      </c>
      <c r="FV94" s="82" t="str">
        <f t="shared" si="49"/>
        <v>30蓝色护手</v>
      </c>
      <c r="FW94" s="81">
        <f>IFERROR((ROUND((VLOOKUP($A94,装备总属性!$A:$G,GI$11,FALSE)*VLOOKUP($C94,$P$13:$W$20,GI$11,FALSE)*VLOOKUP($B94,$P$3:$R$7,3,FALSE)*$M$2),0)),0)</f>
        <v>0</v>
      </c>
      <c r="FX94" s="81">
        <f>IFERROR((ROUND((VLOOKUP($A94,装备总属性!$A:$G,GJ$11,FALSE)*VLOOKUP($C94,$P$13:$W$20,GJ$11,FALSE)*VLOOKUP($B94,$P$3:$R$7,3,FALSE)*$M$2),0)),0)</f>
        <v>0</v>
      </c>
      <c r="FY94" s="81">
        <f>IFERROR((ROUND((VLOOKUP($A94,装备总属性!$A:$G,GK$11,FALSE)*VLOOKUP($C94,$P$13:$W$20,GK$11,FALSE)*VLOOKUP($B94,$P$3:$R$7,3,FALSE)*$M$2),0)),0)</f>
        <v>0</v>
      </c>
      <c r="FZ94" s="81">
        <f>IFERROR((ROUND((VLOOKUP($A94,装备总属性!$A:$G,GL$11,FALSE)*VLOOKUP($C94,$P$13:$W$20,GL$11,FALSE)*VLOOKUP($B94,$P$3:$R$7,3,FALSE)*$M$2),0)),0)</f>
        <v>0</v>
      </c>
      <c r="GA94" s="81">
        <f>IFERROR((ROUND((VLOOKUP($A94,装备总属性!$A:$G,GM$11,FALSE)*VLOOKUP($C94,$P$13:$W$20,GM$11,FALSE)*VLOOKUP($B94,$P$3:$R$7,3,FALSE)*$M$2),0)),0)</f>
        <v>0</v>
      </c>
      <c r="GB94" s="81">
        <f>IFERROR((ROUND((VLOOKUP($A94,装备总属性!$A:$G,GN$11,FALSE)*VLOOKUP($C94,$P$13:$W$20,GN$11,FALSE)*VLOOKUP($B94,$P$3:$R$7,3,FALSE)*$M$2),0)),0)</f>
        <v>0</v>
      </c>
    </row>
    <row r="95" spans="4:184">
      <c r="D95" s="1"/>
      <c r="FS95" s="81">
        <f t="shared" si="41"/>
        <v>30</v>
      </c>
      <c r="FT95" s="81" t="str">
        <f t="shared" si="51"/>
        <v>蓝色</v>
      </c>
      <c r="FU95" s="81" t="str">
        <f t="shared" si="51"/>
        <v>鞋子</v>
      </c>
      <c r="FV95" s="82" t="str">
        <f t="shared" si="49"/>
        <v>30蓝色鞋子</v>
      </c>
      <c r="FW95" s="81">
        <f>IFERROR((ROUND((VLOOKUP($A95,装备总属性!$A:$G,GI$11,FALSE)*VLOOKUP($C95,$P$13:$W$20,GI$11,FALSE)*VLOOKUP($B95,$P$3:$R$7,3,FALSE)*$M$2),0)),0)</f>
        <v>0</v>
      </c>
      <c r="FX95" s="81">
        <f>IFERROR((ROUND((VLOOKUP($A95,装备总属性!$A:$G,GJ$11,FALSE)*VLOOKUP($C95,$P$13:$W$20,GJ$11,FALSE)*VLOOKUP($B95,$P$3:$R$7,3,FALSE)*$M$2),0)),0)</f>
        <v>0</v>
      </c>
      <c r="FY95" s="81">
        <f>IFERROR((ROUND((VLOOKUP($A95,装备总属性!$A:$G,GK$11,FALSE)*VLOOKUP($C95,$P$13:$W$20,GK$11,FALSE)*VLOOKUP($B95,$P$3:$R$7,3,FALSE)*$M$2),0)),0)</f>
        <v>0</v>
      </c>
      <c r="FZ95" s="81">
        <f>IFERROR((ROUND((VLOOKUP($A95,装备总属性!$A:$G,GL$11,FALSE)*VLOOKUP($C95,$P$13:$W$20,GL$11,FALSE)*VLOOKUP($B95,$P$3:$R$7,3,FALSE)*$M$2),0)),0)</f>
        <v>0</v>
      </c>
      <c r="GA95" s="81">
        <f>IFERROR((ROUND((VLOOKUP($A95,装备总属性!$A:$G,GM$11,FALSE)*VLOOKUP($C95,$P$13:$W$20,GM$11,FALSE)*VLOOKUP($B95,$P$3:$R$7,3,FALSE)*$M$2),0)),0)</f>
        <v>0</v>
      </c>
      <c r="GB95" s="81">
        <f>IFERROR((ROUND((VLOOKUP($A95,装备总属性!$A:$G,GN$11,FALSE)*VLOOKUP($C95,$P$13:$W$20,GN$11,FALSE)*VLOOKUP($B95,$P$3:$R$7,3,FALSE)*$M$2),0)),0)</f>
        <v>0</v>
      </c>
    </row>
    <row r="96" spans="4:184">
      <c r="D96" s="1"/>
      <c r="FS96" s="81">
        <f t="shared" si="41"/>
        <v>30</v>
      </c>
      <c r="FT96" s="81" t="str">
        <f t="shared" si="51"/>
        <v>蓝色</v>
      </c>
      <c r="FU96" s="81" t="str">
        <f t="shared" si="51"/>
        <v>项链</v>
      </c>
      <c r="FV96" s="82" t="str">
        <f t="shared" si="49"/>
        <v>30蓝色项链</v>
      </c>
      <c r="FW96" s="81">
        <f>IFERROR((ROUND((VLOOKUP($A96,装备总属性!$A:$G,GI$11,FALSE)*VLOOKUP($C96,$P$13:$W$20,GI$11,FALSE)*VLOOKUP($B96,$P$3:$R$7,3,FALSE)*$M$2),0)),0)</f>
        <v>0</v>
      </c>
      <c r="FX96" s="81">
        <f>IFERROR((ROUND((VLOOKUP($A96,装备总属性!$A:$G,GJ$11,FALSE)*VLOOKUP($C96,$P$13:$W$20,GJ$11,FALSE)*VLOOKUP($B96,$P$3:$R$7,3,FALSE)*$M$2),0)),0)</f>
        <v>0</v>
      </c>
      <c r="FY96" s="81">
        <f>IFERROR((ROUND((VLOOKUP($A96,装备总属性!$A:$G,GK$11,FALSE)*VLOOKUP($C96,$P$13:$W$20,GK$11,FALSE)*VLOOKUP($B96,$P$3:$R$7,3,FALSE)*$M$2),0)),0)</f>
        <v>0</v>
      </c>
      <c r="FZ96" s="81">
        <f>IFERROR((ROUND((VLOOKUP($A96,装备总属性!$A:$G,GL$11,FALSE)*VLOOKUP($C96,$P$13:$W$20,GL$11,FALSE)*VLOOKUP($B96,$P$3:$R$7,3,FALSE)*$M$2),0)),0)</f>
        <v>0</v>
      </c>
      <c r="GA96" s="81">
        <f>IFERROR((ROUND((VLOOKUP($A96,装备总属性!$A:$G,GM$11,FALSE)*VLOOKUP($C96,$P$13:$W$20,GM$11,FALSE)*VLOOKUP($B96,$P$3:$R$7,3,FALSE)*$M$2),0)),0)</f>
        <v>0</v>
      </c>
      <c r="GB96" s="81">
        <f>IFERROR((ROUND((VLOOKUP($A96,装备总属性!$A:$G,GN$11,FALSE)*VLOOKUP($C96,$P$13:$W$20,GN$11,FALSE)*VLOOKUP($B96,$P$3:$R$7,3,FALSE)*$M$2),0)),0)</f>
        <v>0</v>
      </c>
    </row>
    <row r="97" spans="4:184">
      <c r="D97" s="1"/>
      <c r="FS97" s="81">
        <f t="shared" si="41"/>
        <v>30</v>
      </c>
      <c r="FT97" s="81" t="str">
        <f t="shared" si="51"/>
        <v>蓝色</v>
      </c>
      <c r="FU97" s="81" t="str">
        <f t="shared" si="51"/>
        <v>戒指</v>
      </c>
      <c r="FV97" s="82" t="str">
        <f t="shared" si="49"/>
        <v>30蓝色戒指</v>
      </c>
      <c r="FW97" s="81">
        <f>IFERROR((ROUND((VLOOKUP($A97,装备总属性!$A:$G,GI$11,FALSE)*VLOOKUP($C97,$P$13:$W$20,GI$11,FALSE)*VLOOKUP($B97,$P$3:$R$7,3,FALSE)*$M$2),0)),0)</f>
        <v>0</v>
      </c>
      <c r="FX97" s="81">
        <f>IFERROR((ROUND((VLOOKUP($A97,装备总属性!$A:$G,GJ$11,FALSE)*VLOOKUP($C97,$P$13:$W$20,GJ$11,FALSE)*VLOOKUP($B97,$P$3:$R$7,3,FALSE)*$M$2),0)),0)</f>
        <v>0</v>
      </c>
      <c r="FY97" s="81">
        <f>IFERROR((ROUND((VLOOKUP($A97,装备总属性!$A:$G,GK$11,FALSE)*VLOOKUP($C97,$P$13:$W$20,GK$11,FALSE)*VLOOKUP($B97,$P$3:$R$7,3,FALSE)*$M$2),0)),0)</f>
        <v>0</v>
      </c>
      <c r="FZ97" s="81">
        <f>IFERROR((ROUND((VLOOKUP($A97,装备总属性!$A:$G,GL$11,FALSE)*VLOOKUP($C97,$P$13:$W$20,GL$11,FALSE)*VLOOKUP($B97,$P$3:$R$7,3,FALSE)*$M$2),0)),0)</f>
        <v>0</v>
      </c>
      <c r="GA97" s="81">
        <f>IFERROR((ROUND((VLOOKUP($A97,装备总属性!$A:$G,GM$11,FALSE)*VLOOKUP($C97,$P$13:$W$20,GM$11,FALSE)*VLOOKUP($B97,$P$3:$R$7,3,FALSE)*$M$2),0)),0)</f>
        <v>0</v>
      </c>
      <c r="GB97" s="81">
        <f>IFERROR((ROUND((VLOOKUP($A97,装备总属性!$A:$G,GN$11,FALSE)*VLOOKUP($C97,$P$13:$W$20,GN$11,FALSE)*VLOOKUP($B97,$P$3:$R$7,3,FALSE)*$M$2),0)),0)</f>
        <v>0</v>
      </c>
    </row>
    <row r="98" spans="4:184">
      <c r="D98" s="1"/>
      <c r="FS98" s="84">
        <f t="shared" si="41"/>
        <v>30</v>
      </c>
      <c r="FT98" s="84" t="str">
        <f t="shared" si="51"/>
        <v>紫色</v>
      </c>
      <c r="FU98" s="84" t="str">
        <f t="shared" si="51"/>
        <v>武器</v>
      </c>
      <c r="FV98" s="82" t="str">
        <f t="shared" si="49"/>
        <v>30紫色武器</v>
      </c>
      <c r="FW98" s="84">
        <f>IFERROR((ROUND((VLOOKUP($A98,装备总属性!$A:$G,GI$11,FALSE)*VLOOKUP($C98,$P$13:$W$20,GI$11,FALSE)*VLOOKUP($B98,$P$3:$R$7,3,FALSE)*$M$2),0)),0)</f>
        <v>0</v>
      </c>
      <c r="FX98" s="84">
        <f>IFERROR((ROUND((VLOOKUP($A98,装备总属性!$A:$G,GJ$11,FALSE)*VLOOKUP($C98,$P$13:$W$20,GJ$11,FALSE)*VLOOKUP($B98,$P$3:$R$7,3,FALSE)*$M$2),0)),0)</f>
        <v>0</v>
      </c>
      <c r="FY98" s="84">
        <f>IFERROR((ROUND((VLOOKUP($A98,装备总属性!$A:$G,GK$11,FALSE)*VLOOKUP($C98,$P$13:$W$20,GK$11,FALSE)*VLOOKUP($B98,$P$3:$R$7,3,FALSE)*$M$2),0)),0)</f>
        <v>0</v>
      </c>
      <c r="FZ98" s="84">
        <f>IFERROR((ROUND((VLOOKUP($A98,装备总属性!$A:$G,GL$11,FALSE)*VLOOKUP($C98,$P$13:$W$20,GL$11,FALSE)*VLOOKUP($B98,$P$3:$R$7,3,FALSE)*$M$2),0)),0)</f>
        <v>0</v>
      </c>
      <c r="GA98" s="84">
        <f>IFERROR((ROUND((VLOOKUP($A98,装备总属性!$A:$G,GM$11,FALSE)*VLOOKUP($C98,$P$13:$W$20,GM$11,FALSE)*VLOOKUP($B98,$P$3:$R$7,3,FALSE)*$M$2),0)),0)</f>
        <v>0</v>
      </c>
      <c r="GB98" s="84">
        <f>IFERROR((ROUND((VLOOKUP($A98,装备总属性!$A:$G,GN$11,FALSE)*VLOOKUP($C98,$P$13:$W$20,GN$11,FALSE)*VLOOKUP($B98,$P$3:$R$7,3,FALSE)*$M$2),0)),0)</f>
        <v>0</v>
      </c>
    </row>
    <row r="99" spans="4:184">
      <c r="D99" s="1"/>
      <c r="FS99" s="84">
        <f t="shared" si="41"/>
        <v>30</v>
      </c>
      <c r="FT99" s="84" t="str">
        <f t="shared" si="51"/>
        <v>紫色</v>
      </c>
      <c r="FU99" s="84" t="str">
        <f t="shared" si="51"/>
        <v>帽子</v>
      </c>
      <c r="FV99" s="82" t="str">
        <f t="shared" si="49"/>
        <v>30紫色帽子</v>
      </c>
      <c r="FW99" s="84">
        <f>IFERROR((ROUND((VLOOKUP($A99,装备总属性!$A:$G,GI$11,FALSE)*VLOOKUP($C99,$P$13:$W$20,GI$11,FALSE)*VLOOKUP($B99,$P$3:$R$7,3,FALSE)*$M$2),0)),0)</f>
        <v>0</v>
      </c>
      <c r="FX99" s="84">
        <f>IFERROR((ROUND((VLOOKUP($A99,装备总属性!$A:$G,GJ$11,FALSE)*VLOOKUP($C99,$P$13:$W$20,GJ$11,FALSE)*VLOOKUP($B99,$P$3:$R$7,3,FALSE)*$M$2),0)),0)</f>
        <v>0</v>
      </c>
      <c r="FY99" s="84">
        <f>IFERROR((ROUND((VLOOKUP($A99,装备总属性!$A:$G,GK$11,FALSE)*VLOOKUP($C99,$P$13:$W$20,GK$11,FALSE)*VLOOKUP($B99,$P$3:$R$7,3,FALSE)*$M$2),0)),0)</f>
        <v>0</v>
      </c>
      <c r="FZ99" s="84">
        <f>IFERROR((ROUND((VLOOKUP($A99,装备总属性!$A:$G,GL$11,FALSE)*VLOOKUP($C99,$P$13:$W$20,GL$11,FALSE)*VLOOKUP($B99,$P$3:$R$7,3,FALSE)*$M$2),0)),0)</f>
        <v>0</v>
      </c>
      <c r="GA99" s="84">
        <f>IFERROR((ROUND((VLOOKUP($A99,装备总属性!$A:$G,GM$11,FALSE)*VLOOKUP($C99,$P$13:$W$20,GM$11,FALSE)*VLOOKUP($B99,$P$3:$R$7,3,FALSE)*$M$2),0)),0)</f>
        <v>0</v>
      </c>
      <c r="GB99" s="84">
        <f>IFERROR((ROUND((VLOOKUP($A99,装备总属性!$A:$G,GN$11,FALSE)*VLOOKUP($C99,$P$13:$W$20,GN$11,FALSE)*VLOOKUP($B99,$P$3:$R$7,3,FALSE)*$M$2),0)),0)</f>
        <v>0</v>
      </c>
    </row>
    <row r="100" spans="4:184">
      <c r="D100" s="1"/>
      <c r="FS100" s="84">
        <f t="shared" si="41"/>
        <v>30</v>
      </c>
      <c r="FT100" s="84" t="str">
        <f t="shared" si="51"/>
        <v>紫色</v>
      </c>
      <c r="FU100" s="84" t="str">
        <f t="shared" si="51"/>
        <v>衣服</v>
      </c>
      <c r="FV100" s="82" t="str">
        <f t="shared" si="49"/>
        <v>30紫色衣服</v>
      </c>
      <c r="FW100" s="84">
        <f>IFERROR((ROUND((VLOOKUP($A100,装备总属性!$A:$G,GI$11,FALSE)*VLOOKUP($C100,$P$13:$W$20,GI$11,FALSE)*VLOOKUP($B100,$P$3:$R$7,3,FALSE)*$M$2),0)),0)</f>
        <v>0</v>
      </c>
      <c r="FX100" s="84">
        <f>IFERROR((ROUND((VLOOKUP($A100,装备总属性!$A:$G,GJ$11,FALSE)*VLOOKUP($C100,$P$13:$W$20,GJ$11,FALSE)*VLOOKUP($B100,$P$3:$R$7,3,FALSE)*$M$2),0)),0)</f>
        <v>0</v>
      </c>
      <c r="FY100" s="84">
        <f>IFERROR((ROUND((VLOOKUP($A100,装备总属性!$A:$G,GK$11,FALSE)*VLOOKUP($C100,$P$13:$W$20,GK$11,FALSE)*VLOOKUP($B100,$P$3:$R$7,3,FALSE)*$M$2),0)),0)</f>
        <v>0</v>
      </c>
      <c r="FZ100" s="84">
        <f>IFERROR((ROUND((VLOOKUP($A100,装备总属性!$A:$G,GL$11,FALSE)*VLOOKUP($C100,$P$13:$W$20,GL$11,FALSE)*VLOOKUP($B100,$P$3:$R$7,3,FALSE)*$M$2),0)),0)</f>
        <v>0</v>
      </c>
      <c r="GA100" s="84">
        <f>IFERROR((ROUND((VLOOKUP($A100,装备总属性!$A:$G,GM$11,FALSE)*VLOOKUP($C100,$P$13:$W$20,GM$11,FALSE)*VLOOKUP($B100,$P$3:$R$7,3,FALSE)*$M$2),0)),0)</f>
        <v>0</v>
      </c>
      <c r="GB100" s="84">
        <f>IFERROR((ROUND((VLOOKUP($A100,装备总属性!$A:$G,GN$11,FALSE)*VLOOKUP($C100,$P$13:$W$20,GN$11,FALSE)*VLOOKUP($B100,$P$3:$R$7,3,FALSE)*$M$2),0)),0)</f>
        <v>0</v>
      </c>
    </row>
    <row r="101" spans="4:184">
      <c r="D101" s="1"/>
      <c r="FS101" s="84">
        <f t="shared" si="41"/>
        <v>30</v>
      </c>
      <c r="FT101" s="84" t="str">
        <f t="shared" si="51"/>
        <v>紫色</v>
      </c>
      <c r="FU101" s="84" t="str">
        <f t="shared" si="51"/>
        <v>腰带</v>
      </c>
      <c r="FV101" s="82" t="str">
        <f t="shared" si="49"/>
        <v>30紫色腰带</v>
      </c>
      <c r="FW101" s="84">
        <f>IFERROR((ROUND((VLOOKUP($A101,装备总属性!$A:$G,GI$11,FALSE)*VLOOKUP($C101,$P$13:$W$20,GI$11,FALSE)*VLOOKUP($B101,$P$3:$R$7,3,FALSE)*$M$2),0)),0)</f>
        <v>0</v>
      </c>
      <c r="FX101" s="84">
        <f>IFERROR((ROUND((VLOOKUP($A101,装备总属性!$A:$G,GJ$11,FALSE)*VLOOKUP($C101,$P$13:$W$20,GJ$11,FALSE)*VLOOKUP($B101,$P$3:$R$7,3,FALSE)*$M$2),0)),0)</f>
        <v>0</v>
      </c>
      <c r="FY101" s="84">
        <f>IFERROR((ROUND((VLOOKUP($A101,装备总属性!$A:$G,GK$11,FALSE)*VLOOKUP($C101,$P$13:$W$20,GK$11,FALSE)*VLOOKUP($B101,$P$3:$R$7,3,FALSE)*$M$2),0)),0)</f>
        <v>0</v>
      </c>
      <c r="FZ101" s="84">
        <f>IFERROR((ROUND((VLOOKUP($A101,装备总属性!$A:$G,GL$11,FALSE)*VLOOKUP($C101,$P$13:$W$20,GL$11,FALSE)*VLOOKUP($B101,$P$3:$R$7,3,FALSE)*$M$2),0)),0)</f>
        <v>0</v>
      </c>
      <c r="GA101" s="84">
        <f>IFERROR((ROUND((VLOOKUP($A101,装备总属性!$A:$G,GM$11,FALSE)*VLOOKUP($C101,$P$13:$W$20,GM$11,FALSE)*VLOOKUP($B101,$P$3:$R$7,3,FALSE)*$M$2),0)),0)</f>
        <v>0</v>
      </c>
      <c r="GB101" s="84">
        <f>IFERROR((ROUND((VLOOKUP($A101,装备总属性!$A:$G,GN$11,FALSE)*VLOOKUP($C101,$P$13:$W$20,GN$11,FALSE)*VLOOKUP($B101,$P$3:$R$7,3,FALSE)*$M$2),0)),0)</f>
        <v>0</v>
      </c>
    </row>
    <row r="102" spans="4:184">
      <c r="FS102" s="84">
        <f t="shared" si="41"/>
        <v>30</v>
      </c>
      <c r="FT102" s="84" t="str">
        <f t="shared" si="51"/>
        <v>紫色</v>
      </c>
      <c r="FU102" s="84" t="str">
        <f t="shared" si="51"/>
        <v>护手</v>
      </c>
      <c r="FV102" s="82" t="str">
        <f t="shared" si="49"/>
        <v>30紫色护手</v>
      </c>
      <c r="FW102" s="84">
        <f>IFERROR((ROUND((VLOOKUP($A102,装备总属性!$A:$G,GI$11,FALSE)*VLOOKUP($C102,$P$13:$W$20,GI$11,FALSE)*VLOOKUP($B102,$P$3:$R$7,3,FALSE)*$M$2),0)),0)</f>
        <v>0</v>
      </c>
      <c r="FX102" s="84">
        <f>IFERROR((ROUND((VLOOKUP($A102,装备总属性!$A:$G,GJ$11,FALSE)*VLOOKUP($C102,$P$13:$W$20,GJ$11,FALSE)*VLOOKUP($B102,$P$3:$R$7,3,FALSE)*$M$2),0)),0)</f>
        <v>0</v>
      </c>
      <c r="FY102" s="84">
        <f>IFERROR((ROUND((VLOOKUP($A102,装备总属性!$A:$G,GK$11,FALSE)*VLOOKUP($C102,$P$13:$W$20,GK$11,FALSE)*VLOOKUP($B102,$P$3:$R$7,3,FALSE)*$M$2),0)),0)</f>
        <v>0</v>
      </c>
      <c r="FZ102" s="84">
        <f>IFERROR((ROUND((VLOOKUP($A102,装备总属性!$A:$G,GL$11,FALSE)*VLOOKUP($C102,$P$13:$W$20,GL$11,FALSE)*VLOOKUP($B102,$P$3:$R$7,3,FALSE)*$M$2),0)),0)</f>
        <v>0</v>
      </c>
      <c r="GA102" s="84">
        <f>IFERROR((ROUND((VLOOKUP($A102,装备总属性!$A:$G,GM$11,FALSE)*VLOOKUP($C102,$P$13:$W$20,GM$11,FALSE)*VLOOKUP($B102,$P$3:$R$7,3,FALSE)*$M$2),0)),0)</f>
        <v>0</v>
      </c>
      <c r="GB102" s="84">
        <f>IFERROR((ROUND((VLOOKUP($A102,装备总属性!$A:$G,GN$11,FALSE)*VLOOKUP($C102,$P$13:$W$20,GN$11,FALSE)*VLOOKUP($B102,$P$3:$R$7,3,FALSE)*$M$2),0)),0)</f>
        <v>0</v>
      </c>
    </row>
    <row r="103" spans="4:184">
      <c r="FS103" s="84">
        <f t="shared" si="41"/>
        <v>30</v>
      </c>
      <c r="FT103" s="84" t="str">
        <f t="shared" si="51"/>
        <v>紫色</v>
      </c>
      <c r="FU103" s="84" t="str">
        <f t="shared" si="51"/>
        <v>鞋子</v>
      </c>
      <c r="FV103" s="82" t="str">
        <f t="shared" si="49"/>
        <v>30紫色鞋子</v>
      </c>
      <c r="FW103" s="84">
        <f>IFERROR((ROUND((VLOOKUP($A103,装备总属性!$A:$G,GI$11,FALSE)*VLOOKUP($C103,$P$13:$W$20,GI$11,FALSE)*VLOOKUP($B103,$P$3:$R$7,3,FALSE)*$M$2),0)),0)</f>
        <v>0</v>
      </c>
      <c r="FX103" s="84">
        <f>IFERROR((ROUND((VLOOKUP($A103,装备总属性!$A:$G,GJ$11,FALSE)*VLOOKUP($C103,$P$13:$W$20,GJ$11,FALSE)*VLOOKUP($B103,$P$3:$R$7,3,FALSE)*$M$2),0)),0)</f>
        <v>0</v>
      </c>
      <c r="FY103" s="84">
        <f>IFERROR((ROUND((VLOOKUP($A103,装备总属性!$A:$G,GK$11,FALSE)*VLOOKUP($C103,$P$13:$W$20,GK$11,FALSE)*VLOOKUP($B103,$P$3:$R$7,3,FALSE)*$M$2),0)),0)</f>
        <v>0</v>
      </c>
      <c r="FZ103" s="84">
        <f>IFERROR((ROUND((VLOOKUP($A103,装备总属性!$A:$G,GL$11,FALSE)*VLOOKUP($C103,$P$13:$W$20,GL$11,FALSE)*VLOOKUP($B103,$P$3:$R$7,3,FALSE)*$M$2),0)),0)</f>
        <v>0</v>
      </c>
      <c r="GA103" s="84">
        <f>IFERROR((ROUND((VLOOKUP($A103,装备总属性!$A:$G,GM$11,FALSE)*VLOOKUP($C103,$P$13:$W$20,GM$11,FALSE)*VLOOKUP($B103,$P$3:$R$7,3,FALSE)*$M$2),0)),0)</f>
        <v>0</v>
      </c>
      <c r="GB103" s="84">
        <f>IFERROR((ROUND((VLOOKUP($A103,装备总属性!$A:$G,GN$11,FALSE)*VLOOKUP($C103,$P$13:$W$20,GN$11,FALSE)*VLOOKUP($B103,$P$3:$R$7,3,FALSE)*$M$2),0)),0)</f>
        <v>0</v>
      </c>
    </row>
    <row r="104" spans="4:184">
      <c r="FS104" s="84">
        <f t="shared" si="41"/>
        <v>30</v>
      </c>
      <c r="FT104" s="84" t="str">
        <f t="shared" si="51"/>
        <v>紫色</v>
      </c>
      <c r="FU104" s="84" t="str">
        <f t="shared" si="51"/>
        <v>项链</v>
      </c>
      <c r="FV104" s="82" t="str">
        <f t="shared" si="49"/>
        <v>30紫色项链</v>
      </c>
      <c r="FW104" s="84">
        <f>IFERROR((ROUND((VLOOKUP($A104,装备总属性!$A:$G,GI$11,FALSE)*VLOOKUP($C104,$P$13:$W$20,GI$11,FALSE)*VLOOKUP($B104,$P$3:$R$7,3,FALSE)*$M$2),0)),0)</f>
        <v>0</v>
      </c>
      <c r="FX104" s="84">
        <f>IFERROR((ROUND((VLOOKUP($A104,装备总属性!$A:$G,GJ$11,FALSE)*VLOOKUP($C104,$P$13:$W$20,GJ$11,FALSE)*VLOOKUP($B104,$P$3:$R$7,3,FALSE)*$M$2),0)),0)</f>
        <v>0</v>
      </c>
      <c r="FY104" s="84">
        <f>IFERROR((ROUND((VLOOKUP($A104,装备总属性!$A:$G,GK$11,FALSE)*VLOOKUP($C104,$P$13:$W$20,GK$11,FALSE)*VLOOKUP($B104,$P$3:$R$7,3,FALSE)*$M$2),0)),0)</f>
        <v>0</v>
      </c>
      <c r="FZ104" s="84">
        <f>IFERROR((ROUND((VLOOKUP($A104,装备总属性!$A:$G,GL$11,FALSE)*VLOOKUP($C104,$P$13:$W$20,GL$11,FALSE)*VLOOKUP($B104,$P$3:$R$7,3,FALSE)*$M$2),0)),0)</f>
        <v>0</v>
      </c>
      <c r="GA104" s="84">
        <f>IFERROR((ROUND((VLOOKUP($A104,装备总属性!$A:$G,GM$11,FALSE)*VLOOKUP($C104,$P$13:$W$20,GM$11,FALSE)*VLOOKUP($B104,$P$3:$R$7,3,FALSE)*$M$2),0)),0)</f>
        <v>0</v>
      </c>
      <c r="GB104" s="84">
        <f>IFERROR((ROUND((VLOOKUP($A104,装备总属性!$A:$G,GN$11,FALSE)*VLOOKUP($C104,$P$13:$W$20,GN$11,FALSE)*VLOOKUP($B104,$P$3:$R$7,3,FALSE)*$M$2),0)),0)</f>
        <v>0</v>
      </c>
    </row>
    <row r="105" spans="4:184">
      <c r="FS105" s="84">
        <f t="shared" si="41"/>
        <v>30</v>
      </c>
      <c r="FT105" s="84" t="str">
        <f t="shared" si="51"/>
        <v>紫色</v>
      </c>
      <c r="FU105" s="84" t="str">
        <f t="shared" si="51"/>
        <v>戒指</v>
      </c>
      <c r="FV105" s="82" t="str">
        <f t="shared" si="49"/>
        <v>30紫色戒指</v>
      </c>
      <c r="FW105" s="84">
        <f>IFERROR((ROUND((VLOOKUP($A105,装备总属性!$A:$G,GI$11,FALSE)*VLOOKUP($C105,$P$13:$W$20,GI$11,FALSE)*VLOOKUP($B105,$P$3:$R$7,3,FALSE)*$M$2),0)),0)</f>
        <v>0</v>
      </c>
      <c r="FX105" s="84">
        <f>IFERROR((ROUND((VLOOKUP($A105,装备总属性!$A:$G,GJ$11,FALSE)*VLOOKUP($C105,$P$13:$W$20,GJ$11,FALSE)*VLOOKUP($B105,$P$3:$R$7,3,FALSE)*$M$2),0)),0)</f>
        <v>0</v>
      </c>
      <c r="FY105" s="84">
        <f>IFERROR((ROUND((VLOOKUP($A105,装备总属性!$A:$G,GK$11,FALSE)*VLOOKUP($C105,$P$13:$W$20,GK$11,FALSE)*VLOOKUP($B105,$P$3:$R$7,3,FALSE)*$M$2),0)),0)</f>
        <v>0</v>
      </c>
      <c r="FZ105" s="84">
        <f>IFERROR((ROUND((VLOOKUP($A105,装备总属性!$A:$G,GL$11,FALSE)*VLOOKUP($C105,$P$13:$W$20,GL$11,FALSE)*VLOOKUP($B105,$P$3:$R$7,3,FALSE)*$M$2),0)),0)</f>
        <v>0</v>
      </c>
      <c r="GA105" s="84">
        <f>IFERROR((ROUND((VLOOKUP($A105,装备总属性!$A:$G,GM$11,FALSE)*VLOOKUP($C105,$P$13:$W$20,GM$11,FALSE)*VLOOKUP($B105,$P$3:$R$7,3,FALSE)*$M$2),0)),0)</f>
        <v>0</v>
      </c>
      <c r="GB105" s="84">
        <f>IFERROR((ROUND((VLOOKUP($A105,装备总属性!$A:$G,GN$11,FALSE)*VLOOKUP($C105,$P$13:$W$20,GN$11,FALSE)*VLOOKUP($B105,$P$3:$R$7,3,FALSE)*$M$2),0)),0)</f>
        <v>0</v>
      </c>
    </row>
    <row r="106" spans="4:184">
      <c r="FS106" s="83">
        <f t="shared" si="41"/>
        <v>30</v>
      </c>
      <c r="FT106" s="83" t="str">
        <f t="shared" si="51"/>
        <v>橙色</v>
      </c>
      <c r="FU106" s="83" t="str">
        <f t="shared" si="51"/>
        <v>武器</v>
      </c>
      <c r="FV106" s="82" t="str">
        <f t="shared" si="49"/>
        <v>30橙色武器</v>
      </c>
      <c r="FW106" s="83">
        <f>IFERROR((ROUND((VLOOKUP($A106,装备总属性!$A:$G,GI$11,FALSE)*VLOOKUP($C106,$P$13:$W$20,GI$11,FALSE)*VLOOKUP($B106,$P$3:$R$7,3,FALSE)*$M$2),0)),0)</f>
        <v>0</v>
      </c>
      <c r="FX106" s="83">
        <f>IFERROR((ROUND((VLOOKUP($A106,装备总属性!$A:$G,GJ$11,FALSE)*VLOOKUP($C106,$P$13:$W$20,GJ$11,FALSE)*VLOOKUP($B106,$P$3:$R$7,3,FALSE)*$M$2),0)),0)</f>
        <v>0</v>
      </c>
      <c r="FY106" s="83">
        <f>IFERROR((ROUND((VLOOKUP($A106,装备总属性!$A:$G,GK$11,FALSE)*VLOOKUP($C106,$P$13:$W$20,GK$11,FALSE)*VLOOKUP($B106,$P$3:$R$7,3,FALSE)*$M$2),0)),0)</f>
        <v>0</v>
      </c>
      <c r="FZ106" s="83">
        <f>IFERROR((ROUND((VLOOKUP($A106,装备总属性!$A:$G,GL$11,FALSE)*VLOOKUP($C106,$P$13:$W$20,GL$11,FALSE)*VLOOKUP($B106,$P$3:$R$7,3,FALSE)*$M$2),0)),0)</f>
        <v>0</v>
      </c>
      <c r="GA106" s="83">
        <f>IFERROR((ROUND((VLOOKUP($A106,装备总属性!$A:$G,GM$11,FALSE)*VLOOKUP($C106,$P$13:$W$20,GM$11,FALSE)*VLOOKUP($B106,$P$3:$R$7,3,FALSE)*$M$2),0)),0)</f>
        <v>0</v>
      </c>
      <c r="GB106" s="83">
        <f>IFERROR((ROUND((VLOOKUP($A106,装备总属性!$A:$G,GN$11,FALSE)*VLOOKUP($C106,$P$13:$W$20,GN$11,FALSE)*VLOOKUP($B106,$P$3:$R$7,3,FALSE)*$M$2),0)),0)</f>
        <v>0</v>
      </c>
    </row>
    <row r="107" spans="4:184">
      <c r="FS107" s="83">
        <f t="shared" ref="FS107:FS170" si="52">FS67+10</f>
        <v>30</v>
      </c>
      <c r="FT107" s="83" t="str">
        <f t="shared" ref="FT107:FU122" si="53">FT67</f>
        <v>橙色</v>
      </c>
      <c r="FU107" s="83" t="str">
        <f t="shared" si="53"/>
        <v>帽子</v>
      </c>
      <c r="FV107" s="82" t="str">
        <f t="shared" si="49"/>
        <v>30橙色帽子</v>
      </c>
      <c r="FW107" s="83">
        <f>IFERROR((ROUND((VLOOKUP($A107,装备总属性!$A:$G,GI$11,FALSE)*VLOOKUP($C107,$P$13:$W$20,GI$11,FALSE)*VLOOKUP($B107,$P$3:$R$7,3,FALSE)*$M$2),0)),0)</f>
        <v>0</v>
      </c>
      <c r="FX107" s="83">
        <f>IFERROR((ROUND((VLOOKUP($A107,装备总属性!$A:$G,GJ$11,FALSE)*VLOOKUP($C107,$P$13:$W$20,GJ$11,FALSE)*VLOOKUP($B107,$P$3:$R$7,3,FALSE)*$M$2),0)),0)</f>
        <v>0</v>
      </c>
      <c r="FY107" s="83">
        <f>IFERROR((ROUND((VLOOKUP($A107,装备总属性!$A:$G,GK$11,FALSE)*VLOOKUP($C107,$P$13:$W$20,GK$11,FALSE)*VLOOKUP($B107,$P$3:$R$7,3,FALSE)*$M$2),0)),0)</f>
        <v>0</v>
      </c>
      <c r="FZ107" s="83">
        <f>IFERROR((ROUND((VLOOKUP($A107,装备总属性!$A:$G,GL$11,FALSE)*VLOOKUP($C107,$P$13:$W$20,GL$11,FALSE)*VLOOKUP($B107,$P$3:$R$7,3,FALSE)*$M$2),0)),0)</f>
        <v>0</v>
      </c>
      <c r="GA107" s="83">
        <f>IFERROR((ROUND((VLOOKUP($A107,装备总属性!$A:$G,GM$11,FALSE)*VLOOKUP($C107,$P$13:$W$20,GM$11,FALSE)*VLOOKUP($B107,$P$3:$R$7,3,FALSE)*$M$2),0)),0)</f>
        <v>0</v>
      </c>
      <c r="GB107" s="83">
        <f>IFERROR((ROUND((VLOOKUP($A107,装备总属性!$A:$G,GN$11,FALSE)*VLOOKUP($C107,$P$13:$W$20,GN$11,FALSE)*VLOOKUP($B107,$P$3:$R$7,3,FALSE)*$M$2),0)),0)</f>
        <v>0</v>
      </c>
    </row>
    <row r="108" spans="4:184">
      <c r="FS108" s="83">
        <f t="shared" si="52"/>
        <v>30</v>
      </c>
      <c r="FT108" s="83" t="str">
        <f t="shared" si="53"/>
        <v>橙色</v>
      </c>
      <c r="FU108" s="83" t="str">
        <f t="shared" si="53"/>
        <v>衣服</v>
      </c>
      <c r="FV108" s="82" t="str">
        <f t="shared" si="49"/>
        <v>30橙色衣服</v>
      </c>
      <c r="FW108" s="83">
        <f>IFERROR((ROUND((VLOOKUP($A108,装备总属性!$A:$G,GI$11,FALSE)*VLOOKUP($C108,$P$13:$W$20,GI$11,FALSE)*VLOOKUP($B108,$P$3:$R$7,3,FALSE)*$M$2),0)),0)</f>
        <v>0</v>
      </c>
      <c r="FX108" s="83">
        <f>IFERROR((ROUND((VLOOKUP($A108,装备总属性!$A:$G,GJ$11,FALSE)*VLOOKUP($C108,$P$13:$W$20,GJ$11,FALSE)*VLOOKUP($B108,$P$3:$R$7,3,FALSE)*$M$2),0)),0)</f>
        <v>0</v>
      </c>
      <c r="FY108" s="83">
        <f>IFERROR((ROUND((VLOOKUP($A108,装备总属性!$A:$G,GK$11,FALSE)*VLOOKUP($C108,$P$13:$W$20,GK$11,FALSE)*VLOOKUP($B108,$P$3:$R$7,3,FALSE)*$M$2),0)),0)</f>
        <v>0</v>
      </c>
      <c r="FZ108" s="83">
        <f>IFERROR((ROUND((VLOOKUP($A108,装备总属性!$A:$G,GL$11,FALSE)*VLOOKUP($C108,$P$13:$W$20,GL$11,FALSE)*VLOOKUP($B108,$P$3:$R$7,3,FALSE)*$M$2),0)),0)</f>
        <v>0</v>
      </c>
      <c r="GA108" s="83">
        <f>IFERROR((ROUND((VLOOKUP($A108,装备总属性!$A:$G,GM$11,FALSE)*VLOOKUP($C108,$P$13:$W$20,GM$11,FALSE)*VLOOKUP($B108,$P$3:$R$7,3,FALSE)*$M$2),0)),0)</f>
        <v>0</v>
      </c>
      <c r="GB108" s="83">
        <f>IFERROR((ROUND((VLOOKUP($A108,装备总属性!$A:$G,GN$11,FALSE)*VLOOKUP($C108,$P$13:$W$20,GN$11,FALSE)*VLOOKUP($B108,$P$3:$R$7,3,FALSE)*$M$2),0)),0)</f>
        <v>0</v>
      </c>
    </row>
    <row r="109" spans="4:184">
      <c r="FS109" s="83">
        <f t="shared" si="52"/>
        <v>30</v>
      </c>
      <c r="FT109" s="83" t="str">
        <f t="shared" si="53"/>
        <v>橙色</v>
      </c>
      <c r="FU109" s="83" t="str">
        <f t="shared" si="53"/>
        <v>腰带</v>
      </c>
      <c r="FV109" s="82" t="str">
        <f t="shared" si="49"/>
        <v>30橙色腰带</v>
      </c>
      <c r="FW109" s="83">
        <f>IFERROR((ROUND((VLOOKUP($A109,装备总属性!$A:$G,GI$11,FALSE)*VLOOKUP($C109,$P$13:$W$20,GI$11,FALSE)*VLOOKUP($B109,$P$3:$R$7,3,FALSE)*$M$2),0)),0)</f>
        <v>0</v>
      </c>
      <c r="FX109" s="83">
        <f>IFERROR((ROUND((VLOOKUP($A109,装备总属性!$A:$G,GJ$11,FALSE)*VLOOKUP($C109,$P$13:$W$20,GJ$11,FALSE)*VLOOKUP($B109,$P$3:$R$7,3,FALSE)*$M$2),0)),0)</f>
        <v>0</v>
      </c>
      <c r="FY109" s="83">
        <f>IFERROR((ROUND((VLOOKUP($A109,装备总属性!$A:$G,GK$11,FALSE)*VLOOKUP($C109,$P$13:$W$20,GK$11,FALSE)*VLOOKUP($B109,$P$3:$R$7,3,FALSE)*$M$2),0)),0)</f>
        <v>0</v>
      </c>
      <c r="FZ109" s="83">
        <f>IFERROR((ROUND((VLOOKUP($A109,装备总属性!$A:$G,GL$11,FALSE)*VLOOKUP($C109,$P$13:$W$20,GL$11,FALSE)*VLOOKUP($B109,$P$3:$R$7,3,FALSE)*$M$2),0)),0)</f>
        <v>0</v>
      </c>
      <c r="GA109" s="83">
        <f>IFERROR((ROUND((VLOOKUP($A109,装备总属性!$A:$G,GM$11,FALSE)*VLOOKUP($C109,$P$13:$W$20,GM$11,FALSE)*VLOOKUP($B109,$P$3:$R$7,3,FALSE)*$M$2),0)),0)</f>
        <v>0</v>
      </c>
      <c r="GB109" s="83">
        <f>IFERROR((ROUND((VLOOKUP($A109,装备总属性!$A:$G,GN$11,FALSE)*VLOOKUP($C109,$P$13:$W$20,GN$11,FALSE)*VLOOKUP($B109,$P$3:$R$7,3,FALSE)*$M$2),0)),0)</f>
        <v>0</v>
      </c>
    </row>
    <row r="110" spans="4:184">
      <c r="FS110" s="83">
        <f t="shared" si="52"/>
        <v>30</v>
      </c>
      <c r="FT110" s="83" t="str">
        <f t="shared" si="53"/>
        <v>橙色</v>
      </c>
      <c r="FU110" s="83" t="str">
        <f t="shared" si="53"/>
        <v>护手</v>
      </c>
      <c r="FV110" s="82" t="str">
        <f t="shared" si="49"/>
        <v>30橙色护手</v>
      </c>
      <c r="FW110" s="83">
        <f>IFERROR((ROUND((VLOOKUP($A110,装备总属性!$A:$G,GI$11,FALSE)*VLOOKUP($C110,$P$13:$W$20,GI$11,FALSE)*VLOOKUP($B110,$P$3:$R$7,3,FALSE)*$M$2),0)),0)</f>
        <v>0</v>
      </c>
      <c r="FX110" s="83">
        <f>IFERROR((ROUND((VLOOKUP($A110,装备总属性!$A:$G,GJ$11,FALSE)*VLOOKUP($C110,$P$13:$W$20,GJ$11,FALSE)*VLOOKUP($B110,$P$3:$R$7,3,FALSE)*$M$2),0)),0)</f>
        <v>0</v>
      </c>
      <c r="FY110" s="83">
        <f>IFERROR((ROUND((VLOOKUP($A110,装备总属性!$A:$G,GK$11,FALSE)*VLOOKUP($C110,$P$13:$W$20,GK$11,FALSE)*VLOOKUP($B110,$P$3:$R$7,3,FALSE)*$M$2),0)),0)</f>
        <v>0</v>
      </c>
      <c r="FZ110" s="83">
        <f>IFERROR((ROUND((VLOOKUP($A110,装备总属性!$A:$G,GL$11,FALSE)*VLOOKUP($C110,$P$13:$W$20,GL$11,FALSE)*VLOOKUP($B110,$P$3:$R$7,3,FALSE)*$M$2),0)),0)</f>
        <v>0</v>
      </c>
      <c r="GA110" s="83">
        <f>IFERROR((ROUND((VLOOKUP($A110,装备总属性!$A:$G,GM$11,FALSE)*VLOOKUP($C110,$P$13:$W$20,GM$11,FALSE)*VLOOKUP($B110,$P$3:$R$7,3,FALSE)*$M$2),0)),0)</f>
        <v>0</v>
      </c>
      <c r="GB110" s="83">
        <f>IFERROR((ROUND((VLOOKUP($A110,装备总属性!$A:$G,GN$11,FALSE)*VLOOKUP($C110,$P$13:$W$20,GN$11,FALSE)*VLOOKUP($B110,$P$3:$R$7,3,FALSE)*$M$2),0)),0)</f>
        <v>0</v>
      </c>
    </row>
    <row r="111" spans="4:184">
      <c r="FS111" s="83">
        <f t="shared" si="52"/>
        <v>30</v>
      </c>
      <c r="FT111" s="83" t="str">
        <f t="shared" si="53"/>
        <v>橙色</v>
      </c>
      <c r="FU111" s="83" t="str">
        <f t="shared" si="53"/>
        <v>鞋子</v>
      </c>
      <c r="FV111" s="82" t="str">
        <f t="shared" si="49"/>
        <v>30橙色鞋子</v>
      </c>
      <c r="FW111" s="83">
        <f>IFERROR((ROUND((VLOOKUP($A111,装备总属性!$A:$G,GI$11,FALSE)*VLOOKUP($C111,$P$13:$W$20,GI$11,FALSE)*VLOOKUP($B111,$P$3:$R$7,3,FALSE)*$M$2),0)),0)</f>
        <v>0</v>
      </c>
      <c r="FX111" s="83">
        <f>IFERROR((ROUND((VLOOKUP($A111,装备总属性!$A:$G,GJ$11,FALSE)*VLOOKUP($C111,$P$13:$W$20,GJ$11,FALSE)*VLOOKUP($B111,$P$3:$R$7,3,FALSE)*$M$2),0)),0)</f>
        <v>0</v>
      </c>
      <c r="FY111" s="83">
        <f>IFERROR((ROUND((VLOOKUP($A111,装备总属性!$A:$G,GK$11,FALSE)*VLOOKUP($C111,$P$13:$W$20,GK$11,FALSE)*VLOOKUP($B111,$P$3:$R$7,3,FALSE)*$M$2),0)),0)</f>
        <v>0</v>
      </c>
      <c r="FZ111" s="83">
        <f>IFERROR((ROUND((VLOOKUP($A111,装备总属性!$A:$G,GL$11,FALSE)*VLOOKUP($C111,$P$13:$W$20,GL$11,FALSE)*VLOOKUP($B111,$P$3:$R$7,3,FALSE)*$M$2),0)),0)</f>
        <v>0</v>
      </c>
      <c r="GA111" s="83">
        <f>IFERROR((ROUND((VLOOKUP($A111,装备总属性!$A:$G,GM$11,FALSE)*VLOOKUP($C111,$P$13:$W$20,GM$11,FALSE)*VLOOKUP($B111,$P$3:$R$7,3,FALSE)*$M$2),0)),0)</f>
        <v>0</v>
      </c>
      <c r="GB111" s="83">
        <f>IFERROR((ROUND((VLOOKUP($A111,装备总属性!$A:$G,GN$11,FALSE)*VLOOKUP($C111,$P$13:$W$20,GN$11,FALSE)*VLOOKUP($B111,$P$3:$R$7,3,FALSE)*$M$2),0)),0)</f>
        <v>0</v>
      </c>
    </row>
    <row r="112" spans="4:184">
      <c r="FS112" s="83">
        <f t="shared" si="52"/>
        <v>30</v>
      </c>
      <c r="FT112" s="83" t="str">
        <f t="shared" si="53"/>
        <v>橙色</v>
      </c>
      <c r="FU112" s="83" t="str">
        <f t="shared" si="53"/>
        <v>项链</v>
      </c>
      <c r="FV112" s="82" t="str">
        <f t="shared" si="49"/>
        <v>30橙色项链</v>
      </c>
      <c r="FW112" s="83">
        <f>IFERROR((ROUND((VLOOKUP($A112,装备总属性!$A:$G,GI$11,FALSE)*VLOOKUP($C112,$P$13:$W$20,GI$11,FALSE)*VLOOKUP($B112,$P$3:$R$7,3,FALSE)*$M$2),0)),0)</f>
        <v>0</v>
      </c>
      <c r="FX112" s="83">
        <f>IFERROR((ROUND((VLOOKUP($A112,装备总属性!$A:$G,GJ$11,FALSE)*VLOOKUP($C112,$P$13:$W$20,GJ$11,FALSE)*VLOOKUP($B112,$P$3:$R$7,3,FALSE)*$M$2),0)),0)</f>
        <v>0</v>
      </c>
      <c r="FY112" s="83">
        <f>IFERROR((ROUND((VLOOKUP($A112,装备总属性!$A:$G,GK$11,FALSE)*VLOOKUP($C112,$P$13:$W$20,GK$11,FALSE)*VLOOKUP($B112,$P$3:$R$7,3,FALSE)*$M$2),0)),0)</f>
        <v>0</v>
      </c>
      <c r="FZ112" s="83">
        <f>IFERROR((ROUND((VLOOKUP($A112,装备总属性!$A:$G,GL$11,FALSE)*VLOOKUP($C112,$P$13:$W$20,GL$11,FALSE)*VLOOKUP($B112,$P$3:$R$7,3,FALSE)*$M$2),0)),0)</f>
        <v>0</v>
      </c>
      <c r="GA112" s="83">
        <f>IFERROR((ROUND((VLOOKUP($A112,装备总属性!$A:$G,GM$11,FALSE)*VLOOKUP($C112,$P$13:$W$20,GM$11,FALSE)*VLOOKUP($B112,$P$3:$R$7,3,FALSE)*$M$2),0)),0)</f>
        <v>0</v>
      </c>
      <c r="GB112" s="83">
        <f>IFERROR((ROUND((VLOOKUP($A112,装备总属性!$A:$G,GN$11,FALSE)*VLOOKUP($C112,$P$13:$W$20,GN$11,FALSE)*VLOOKUP($B112,$P$3:$R$7,3,FALSE)*$M$2),0)),0)</f>
        <v>0</v>
      </c>
    </row>
    <row r="113" spans="175:184">
      <c r="FS113" s="83">
        <f t="shared" si="52"/>
        <v>30</v>
      </c>
      <c r="FT113" s="83" t="str">
        <f t="shared" si="53"/>
        <v>橙色</v>
      </c>
      <c r="FU113" s="83" t="str">
        <f t="shared" si="53"/>
        <v>戒指</v>
      </c>
      <c r="FV113" s="82" t="str">
        <f t="shared" si="49"/>
        <v>30橙色戒指</v>
      </c>
      <c r="FW113" s="83">
        <f>IFERROR((ROUND((VLOOKUP($A113,装备总属性!$A:$G,GI$11,FALSE)*VLOOKUP($C113,$P$13:$W$20,GI$11,FALSE)*VLOOKUP($B113,$P$3:$R$7,3,FALSE)*$M$2),0)),0)</f>
        <v>0</v>
      </c>
      <c r="FX113" s="83">
        <f>IFERROR((ROUND((VLOOKUP($A113,装备总属性!$A:$G,GJ$11,FALSE)*VLOOKUP($C113,$P$13:$W$20,GJ$11,FALSE)*VLOOKUP($B113,$P$3:$R$7,3,FALSE)*$M$2),0)),0)</f>
        <v>0</v>
      </c>
      <c r="FY113" s="83">
        <f>IFERROR((ROUND((VLOOKUP($A113,装备总属性!$A:$G,GK$11,FALSE)*VLOOKUP($C113,$P$13:$W$20,GK$11,FALSE)*VLOOKUP($B113,$P$3:$R$7,3,FALSE)*$M$2),0)),0)</f>
        <v>0</v>
      </c>
      <c r="FZ113" s="83">
        <f>IFERROR((ROUND((VLOOKUP($A113,装备总属性!$A:$G,GL$11,FALSE)*VLOOKUP($C113,$P$13:$W$20,GL$11,FALSE)*VLOOKUP($B113,$P$3:$R$7,3,FALSE)*$M$2),0)),0)</f>
        <v>0</v>
      </c>
      <c r="GA113" s="83">
        <f>IFERROR((ROUND((VLOOKUP($A113,装备总属性!$A:$G,GM$11,FALSE)*VLOOKUP($C113,$P$13:$W$20,GM$11,FALSE)*VLOOKUP($B113,$P$3:$R$7,3,FALSE)*$M$2),0)),0)</f>
        <v>0</v>
      </c>
      <c r="GB113" s="83">
        <f>IFERROR((ROUND((VLOOKUP($A113,装备总属性!$A:$G,GN$11,FALSE)*VLOOKUP($C113,$P$13:$W$20,GN$11,FALSE)*VLOOKUP($B113,$P$3:$R$7,3,FALSE)*$M$2),0)),0)</f>
        <v>0</v>
      </c>
    </row>
    <row r="114" spans="175:184">
      <c r="FS114" s="85">
        <f t="shared" si="52"/>
        <v>30</v>
      </c>
      <c r="FT114" s="85" t="str">
        <f t="shared" si="53"/>
        <v>金色</v>
      </c>
      <c r="FU114" s="85" t="str">
        <f t="shared" si="53"/>
        <v>武器</v>
      </c>
      <c r="FV114" s="82" t="str">
        <f t="shared" si="49"/>
        <v>30金色武器</v>
      </c>
      <c r="FW114" s="85">
        <f>IFERROR((ROUND((VLOOKUP($A114,装备总属性!$A:$G,GI$11,FALSE)*VLOOKUP($C114,$P$13:$W$20,GI$11,FALSE)*VLOOKUP($B114,$P$3:$R$7,3,FALSE)*$M$2),0)),0)</f>
        <v>0</v>
      </c>
      <c r="FX114" s="85">
        <f>IFERROR((ROUND((VLOOKUP($A114,装备总属性!$A:$G,GJ$11,FALSE)*VLOOKUP($C114,$P$13:$W$20,GJ$11,FALSE)*VLOOKUP($B114,$P$3:$R$7,3,FALSE)*$M$2),0)),0)</f>
        <v>0</v>
      </c>
      <c r="FY114" s="85">
        <f>IFERROR((ROUND((VLOOKUP($A114,装备总属性!$A:$G,GK$11,FALSE)*VLOOKUP($C114,$P$13:$W$20,GK$11,FALSE)*VLOOKUP($B114,$P$3:$R$7,3,FALSE)*$M$2),0)),0)</f>
        <v>0</v>
      </c>
      <c r="FZ114" s="85">
        <f>IFERROR((ROUND((VLOOKUP($A114,装备总属性!$A:$G,GL$11,FALSE)*VLOOKUP($C114,$P$13:$W$20,GL$11,FALSE)*VLOOKUP($B114,$P$3:$R$7,3,FALSE)*$M$2),0)),0)</f>
        <v>0</v>
      </c>
      <c r="GA114" s="85">
        <f>IFERROR((ROUND((VLOOKUP($A114,装备总属性!$A:$G,GM$11,FALSE)*VLOOKUP($C114,$P$13:$W$20,GM$11,FALSE)*VLOOKUP($B114,$P$3:$R$7,3,FALSE)*$M$2),0)),0)</f>
        <v>0</v>
      </c>
      <c r="GB114" s="85">
        <f>IFERROR((ROUND((VLOOKUP($A114,装备总属性!$A:$G,GN$11,FALSE)*VLOOKUP($C114,$P$13:$W$20,GN$11,FALSE)*VLOOKUP($B114,$P$3:$R$7,3,FALSE)*$M$2),0)),0)</f>
        <v>0</v>
      </c>
    </row>
    <row r="115" spans="175:184">
      <c r="FS115" s="85">
        <f t="shared" si="52"/>
        <v>30</v>
      </c>
      <c r="FT115" s="85" t="str">
        <f t="shared" si="53"/>
        <v>金色</v>
      </c>
      <c r="FU115" s="85" t="str">
        <f t="shared" si="53"/>
        <v>帽子</v>
      </c>
      <c r="FV115" s="82" t="str">
        <f t="shared" si="49"/>
        <v>30金色帽子</v>
      </c>
      <c r="FW115" s="85">
        <f>IFERROR((ROUND((VLOOKUP($A115,装备总属性!$A:$G,GI$11,FALSE)*VLOOKUP($C115,$P$13:$W$20,GI$11,FALSE)*VLOOKUP($B115,$P$3:$R$7,3,FALSE)*$M$2),0)),0)</f>
        <v>0</v>
      </c>
      <c r="FX115" s="85">
        <f>IFERROR((ROUND((VLOOKUP($A115,装备总属性!$A:$G,GJ$11,FALSE)*VLOOKUP($C115,$P$13:$W$20,GJ$11,FALSE)*VLOOKUP($B115,$P$3:$R$7,3,FALSE)*$M$2),0)),0)</f>
        <v>0</v>
      </c>
      <c r="FY115" s="85">
        <f>IFERROR((ROUND((VLOOKUP($A115,装备总属性!$A:$G,GK$11,FALSE)*VLOOKUP($C115,$P$13:$W$20,GK$11,FALSE)*VLOOKUP($B115,$P$3:$R$7,3,FALSE)*$M$2),0)),0)</f>
        <v>0</v>
      </c>
      <c r="FZ115" s="85">
        <f>IFERROR((ROUND((VLOOKUP($A115,装备总属性!$A:$G,GL$11,FALSE)*VLOOKUP($C115,$P$13:$W$20,GL$11,FALSE)*VLOOKUP($B115,$P$3:$R$7,3,FALSE)*$M$2),0)),0)</f>
        <v>0</v>
      </c>
      <c r="GA115" s="85">
        <f>IFERROR((ROUND((VLOOKUP($A115,装备总属性!$A:$G,GM$11,FALSE)*VLOOKUP($C115,$P$13:$W$20,GM$11,FALSE)*VLOOKUP($B115,$P$3:$R$7,3,FALSE)*$M$2),0)),0)</f>
        <v>0</v>
      </c>
      <c r="GB115" s="85">
        <f>IFERROR((ROUND((VLOOKUP($A115,装备总属性!$A:$G,GN$11,FALSE)*VLOOKUP($C115,$P$13:$W$20,GN$11,FALSE)*VLOOKUP($B115,$P$3:$R$7,3,FALSE)*$M$2),0)),0)</f>
        <v>0</v>
      </c>
    </row>
    <row r="116" spans="175:184">
      <c r="FS116" s="85">
        <f t="shared" si="52"/>
        <v>30</v>
      </c>
      <c r="FT116" s="85" t="str">
        <f t="shared" si="53"/>
        <v>金色</v>
      </c>
      <c r="FU116" s="85" t="str">
        <f t="shared" si="53"/>
        <v>衣服</v>
      </c>
      <c r="FV116" s="82" t="str">
        <f t="shared" si="49"/>
        <v>30金色衣服</v>
      </c>
      <c r="FW116" s="85">
        <f>IFERROR((ROUND((VLOOKUP($A116,装备总属性!$A:$G,GI$11,FALSE)*VLOOKUP($C116,$P$13:$W$20,GI$11,FALSE)*VLOOKUP($B116,$P$3:$R$7,3,FALSE)*$M$2),0)),0)</f>
        <v>0</v>
      </c>
      <c r="FX116" s="85">
        <f>IFERROR((ROUND((VLOOKUP($A116,装备总属性!$A:$G,GJ$11,FALSE)*VLOOKUP($C116,$P$13:$W$20,GJ$11,FALSE)*VLOOKUP($B116,$P$3:$R$7,3,FALSE)*$M$2),0)),0)</f>
        <v>0</v>
      </c>
      <c r="FY116" s="85">
        <f>IFERROR((ROUND((VLOOKUP($A116,装备总属性!$A:$G,GK$11,FALSE)*VLOOKUP($C116,$P$13:$W$20,GK$11,FALSE)*VLOOKUP($B116,$P$3:$R$7,3,FALSE)*$M$2),0)),0)</f>
        <v>0</v>
      </c>
      <c r="FZ116" s="85">
        <f>IFERROR((ROUND((VLOOKUP($A116,装备总属性!$A:$G,GL$11,FALSE)*VLOOKUP($C116,$P$13:$W$20,GL$11,FALSE)*VLOOKUP($B116,$P$3:$R$7,3,FALSE)*$M$2),0)),0)</f>
        <v>0</v>
      </c>
      <c r="GA116" s="85">
        <f>IFERROR((ROUND((VLOOKUP($A116,装备总属性!$A:$G,GM$11,FALSE)*VLOOKUP($C116,$P$13:$W$20,GM$11,FALSE)*VLOOKUP($B116,$P$3:$R$7,3,FALSE)*$M$2),0)),0)</f>
        <v>0</v>
      </c>
      <c r="GB116" s="85">
        <f>IFERROR((ROUND((VLOOKUP($A116,装备总属性!$A:$G,GN$11,FALSE)*VLOOKUP($C116,$P$13:$W$20,GN$11,FALSE)*VLOOKUP($B116,$P$3:$R$7,3,FALSE)*$M$2),0)),0)</f>
        <v>0</v>
      </c>
    </row>
    <row r="117" spans="175:184">
      <c r="FS117" s="85">
        <f t="shared" si="52"/>
        <v>30</v>
      </c>
      <c r="FT117" s="85" t="str">
        <f t="shared" si="53"/>
        <v>金色</v>
      </c>
      <c r="FU117" s="85" t="str">
        <f t="shared" si="53"/>
        <v>腰带</v>
      </c>
      <c r="FV117" s="82" t="str">
        <f t="shared" si="49"/>
        <v>30金色腰带</v>
      </c>
      <c r="FW117" s="85">
        <f>IFERROR((ROUND((VLOOKUP($A117,装备总属性!$A:$G,GI$11,FALSE)*VLOOKUP($C117,$P$13:$W$20,GI$11,FALSE)*VLOOKUP($B117,$P$3:$R$7,3,FALSE)*$M$2),0)),0)</f>
        <v>0</v>
      </c>
      <c r="FX117" s="85">
        <f>IFERROR((ROUND((VLOOKUP($A117,装备总属性!$A:$G,GJ$11,FALSE)*VLOOKUP($C117,$P$13:$W$20,GJ$11,FALSE)*VLOOKUP($B117,$P$3:$R$7,3,FALSE)*$M$2),0)),0)</f>
        <v>0</v>
      </c>
      <c r="FY117" s="85">
        <f>IFERROR((ROUND((VLOOKUP($A117,装备总属性!$A:$G,GK$11,FALSE)*VLOOKUP($C117,$P$13:$W$20,GK$11,FALSE)*VLOOKUP($B117,$P$3:$R$7,3,FALSE)*$M$2),0)),0)</f>
        <v>0</v>
      </c>
      <c r="FZ117" s="85">
        <f>IFERROR((ROUND((VLOOKUP($A117,装备总属性!$A:$G,GL$11,FALSE)*VLOOKUP($C117,$P$13:$W$20,GL$11,FALSE)*VLOOKUP($B117,$P$3:$R$7,3,FALSE)*$M$2),0)),0)</f>
        <v>0</v>
      </c>
      <c r="GA117" s="85">
        <f>IFERROR((ROUND((VLOOKUP($A117,装备总属性!$A:$G,GM$11,FALSE)*VLOOKUP($C117,$P$13:$W$20,GM$11,FALSE)*VLOOKUP($B117,$P$3:$R$7,3,FALSE)*$M$2),0)),0)</f>
        <v>0</v>
      </c>
      <c r="GB117" s="85">
        <f>IFERROR((ROUND((VLOOKUP($A117,装备总属性!$A:$G,GN$11,FALSE)*VLOOKUP($C117,$P$13:$W$20,GN$11,FALSE)*VLOOKUP($B117,$P$3:$R$7,3,FALSE)*$M$2),0)),0)</f>
        <v>0</v>
      </c>
    </row>
    <row r="118" spans="175:184">
      <c r="FS118" s="85">
        <f t="shared" si="52"/>
        <v>30</v>
      </c>
      <c r="FT118" s="85" t="str">
        <f t="shared" si="53"/>
        <v>金色</v>
      </c>
      <c r="FU118" s="85" t="str">
        <f t="shared" si="53"/>
        <v>护手</v>
      </c>
      <c r="FV118" s="82" t="str">
        <f t="shared" si="49"/>
        <v>30金色护手</v>
      </c>
      <c r="FW118" s="85">
        <f>IFERROR((ROUND((VLOOKUP($A118,装备总属性!$A:$G,GI$11,FALSE)*VLOOKUP($C118,$P$13:$W$20,GI$11,FALSE)*VLOOKUP($B118,$P$3:$R$7,3,FALSE)*$M$2),0)),0)</f>
        <v>0</v>
      </c>
      <c r="FX118" s="85">
        <f>IFERROR((ROUND((VLOOKUP($A118,装备总属性!$A:$G,GJ$11,FALSE)*VLOOKUP($C118,$P$13:$W$20,GJ$11,FALSE)*VLOOKUP($B118,$P$3:$R$7,3,FALSE)*$M$2),0)),0)</f>
        <v>0</v>
      </c>
      <c r="FY118" s="85">
        <f>IFERROR((ROUND((VLOOKUP($A118,装备总属性!$A:$G,GK$11,FALSE)*VLOOKUP($C118,$P$13:$W$20,GK$11,FALSE)*VLOOKUP($B118,$P$3:$R$7,3,FALSE)*$M$2),0)),0)</f>
        <v>0</v>
      </c>
      <c r="FZ118" s="85">
        <f>IFERROR((ROUND((VLOOKUP($A118,装备总属性!$A:$G,GL$11,FALSE)*VLOOKUP($C118,$P$13:$W$20,GL$11,FALSE)*VLOOKUP($B118,$P$3:$R$7,3,FALSE)*$M$2),0)),0)</f>
        <v>0</v>
      </c>
      <c r="GA118" s="85">
        <f>IFERROR((ROUND((VLOOKUP($A118,装备总属性!$A:$G,GM$11,FALSE)*VLOOKUP($C118,$P$13:$W$20,GM$11,FALSE)*VLOOKUP($B118,$P$3:$R$7,3,FALSE)*$M$2),0)),0)</f>
        <v>0</v>
      </c>
      <c r="GB118" s="85">
        <f>IFERROR((ROUND((VLOOKUP($A118,装备总属性!$A:$G,GN$11,FALSE)*VLOOKUP($C118,$P$13:$W$20,GN$11,FALSE)*VLOOKUP($B118,$P$3:$R$7,3,FALSE)*$M$2),0)),0)</f>
        <v>0</v>
      </c>
    </row>
    <row r="119" spans="175:184">
      <c r="FS119" s="85">
        <f t="shared" si="52"/>
        <v>30</v>
      </c>
      <c r="FT119" s="85" t="str">
        <f t="shared" si="53"/>
        <v>金色</v>
      </c>
      <c r="FU119" s="85" t="str">
        <f t="shared" si="53"/>
        <v>鞋子</v>
      </c>
      <c r="FV119" s="82" t="str">
        <f t="shared" si="49"/>
        <v>30金色鞋子</v>
      </c>
      <c r="FW119" s="85">
        <f>IFERROR((ROUND((VLOOKUP($A119,装备总属性!$A:$G,GI$11,FALSE)*VLOOKUP($C119,$P$13:$W$20,GI$11,FALSE)*VLOOKUP($B119,$P$3:$R$7,3,FALSE)*$M$2),0)),0)</f>
        <v>0</v>
      </c>
      <c r="FX119" s="85">
        <f>IFERROR((ROUND((VLOOKUP($A119,装备总属性!$A:$G,GJ$11,FALSE)*VLOOKUP($C119,$P$13:$W$20,GJ$11,FALSE)*VLOOKUP($B119,$P$3:$R$7,3,FALSE)*$M$2),0)),0)</f>
        <v>0</v>
      </c>
      <c r="FY119" s="85">
        <f>IFERROR((ROUND((VLOOKUP($A119,装备总属性!$A:$G,GK$11,FALSE)*VLOOKUP($C119,$P$13:$W$20,GK$11,FALSE)*VLOOKUP($B119,$P$3:$R$7,3,FALSE)*$M$2),0)),0)</f>
        <v>0</v>
      </c>
      <c r="FZ119" s="85">
        <f>IFERROR((ROUND((VLOOKUP($A119,装备总属性!$A:$G,GL$11,FALSE)*VLOOKUP($C119,$P$13:$W$20,GL$11,FALSE)*VLOOKUP($B119,$P$3:$R$7,3,FALSE)*$M$2),0)),0)</f>
        <v>0</v>
      </c>
      <c r="GA119" s="85">
        <f>IFERROR((ROUND((VLOOKUP($A119,装备总属性!$A:$G,GM$11,FALSE)*VLOOKUP($C119,$P$13:$W$20,GM$11,FALSE)*VLOOKUP($B119,$P$3:$R$7,3,FALSE)*$M$2),0)),0)</f>
        <v>0</v>
      </c>
      <c r="GB119" s="85">
        <f>IFERROR((ROUND((VLOOKUP($A119,装备总属性!$A:$G,GN$11,FALSE)*VLOOKUP($C119,$P$13:$W$20,GN$11,FALSE)*VLOOKUP($B119,$P$3:$R$7,3,FALSE)*$M$2),0)),0)</f>
        <v>0</v>
      </c>
    </row>
    <row r="120" spans="175:184">
      <c r="FS120" s="85">
        <f t="shared" si="52"/>
        <v>30</v>
      </c>
      <c r="FT120" s="85" t="str">
        <f t="shared" si="53"/>
        <v>金色</v>
      </c>
      <c r="FU120" s="85" t="str">
        <f t="shared" si="53"/>
        <v>项链</v>
      </c>
      <c r="FV120" s="82" t="str">
        <f t="shared" si="49"/>
        <v>30金色项链</v>
      </c>
      <c r="FW120" s="85">
        <f>IFERROR((ROUND((VLOOKUP($A120,装备总属性!$A:$G,GI$11,FALSE)*VLOOKUP($C120,$P$13:$W$20,GI$11,FALSE)*VLOOKUP($B120,$P$3:$R$7,3,FALSE)*$M$2),0)),0)</f>
        <v>0</v>
      </c>
      <c r="FX120" s="85">
        <f>IFERROR((ROUND((VLOOKUP($A120,装备总属性!$A:$G,GJ$11,FALSE)*VLOOKUP($C120,$P$13:$W$20,GJ$11,FALSE)*VLOOKUP($B120,$P$3:$R$7,3,FALSE)*$M$2),0)),0)</f>
        <v>0</v>
      </c>
      <c r="FY120" s="85">
        <f>IFERROR((ROUND((VLOOKUP($A120,装备总属性!$A:$G,GK$11,FALSE)*VLOOKUP($C120,$P$13:$W$20,GK$11,FALSE)*VLOOKUP($B120,$P$3:$R$7,3,FALSE)*$M$2),0)),0)</f>
        <v>0</v>
      </c>
      <c r="FZ120" s="85">
        <f>IFERROR((ROUND((VLOOKUP($A120,装备总属性!$A:$G,GL$11,FALSE)*VLOOKUP($C120,$P$13:$W$20,GL$11,FALSE)*VLOOKUP($B120,$P$3:$R$7,3,FALSE)*$M$2),0)),0)</f>
        <v>0</v>
      </c>
      <c r="GA120" s="85">
        <f>IFERROR((ROUND((VLOOKUP($A120,装备总属性!$A:$G,GM$11,FALSE)*VLOOKUP($C120,$P$13:$W$20,GM$11,FALSE)*VLOOKUP($B120,$P$3:$R$7,3,FALSE)*$M$2),0)),0)</f>
        <v>0</v>
      </c>
      <c r="GB120" s="85">
        <f>IFERROR((ROUND((VLOOKUP($A120,装备总属性!$A:$G,GN$11,FALSE)*VLOOKUP($C120,$P$13:$W$20,GN$11,FALSE)*VLOOKUP($B120,$P$3:$R$7,3,FALSE)*$M$2),0)),0)</f>
        <v>0</v>
      </c>
    </row>
    <row r="121" spans="175:184">
      <c r="FS121" s="85">
        <f t="shared" si="52"/>
        <v>30</v>
      </c>
      <c r="FT121" s="85" t="str">
        <f t="shared" si="53"/>
        <v>金色</v>
      </c>
      <c r="FU121" s="85" t="str">
        <f t="shared" si="53"/>
        <v>戒指</v>
      </c>
      <c r="FV121" s="82" t="str">
        <f t="shared" si="49"/>
        <v>30金色戒指</v>
      </c>
      <c r="FW121" s="85">
        <f>IFERROR((ROUND((VLOOKUP($A121,装备总属性!$A:$G,GI$11,FALSE)*VLOOKUP($C121,$P$13:$W$20,GI$11,FALSE)*VLOOKUP($B121,$P$3:$R$7,3,FALSE)*$M$2),0)),0)</f>
        <v>0</v>
      </c>
      <c r="FX121" s="85">
        <f>IFERROR((ROUND((VLOOKUP($A121,装备总属性!$A:$G,GJ$11,FALSE)*VLOOKUP($C121,$P$13:$W$20,GJ$11,FALSE)*VLOOKUP($B121,$P$3:$R$7,3,FALSE)*$M$2),0)),0)</f>
        <v>0</v>
      </c>
      <c r="FY121" s="85">
        <f>IFERROR((ROUND((VLOOKUP($A121,装备总属性!$A:$G,GK$11,FALSE)*VLOOKUP($C121,$P$13:$W$20,GK$11,FALSE)*VLOOKUP($B121,$P$3:$R$7,3,FALSE)*$M$2),0)),0)</f>
        <v>0</v>
      </c>
      <c r="FZ121" s="85">
        <f>IFERROR((ROUND((VLOOKUP($A121,装备总属性!$A:$G,GL$11,FALSE)*VLOOKUP($C121,$P$13:$W$20,GL$11,FALSE)*VLOOKUP($B121,$P$3:$R$7,3,FALSE)*$M$2),0)),0)</f>
        <v>0</v>
      </c>
      <c r="GA121" s="85">
        <f>IFERROR((ROUND((VLOOKUP($A121,装备总属性!$A:$G,GM$11,FALSE)*VLOOKUP($C121,$P$13:$W$20,GM$11,FALSE)*VLOOKUP($B121,$P$3:$R$7,3,FALSE)*$M$2),0)),0)</f>
        <v>0</v>
      </c>
      <c r="GB121" s="85">
        <f>IFERROR((ROUND((VLOOKUP($A121,装备总属性!$A:$G,GN$11,FALSE)*VLOOKUP($C121,$P$13:$W$20,GN$11,FALSE)*VLOOKUP($B121,$P$3:$R$7,3,FALSE)*$M$2),0)),0)</f>
        <v>0</v>
      </c>
    </row>
    <row r="122" spans="175:184">
      <c r="FS122" s="82">
        <f t="shared" si="52"/>
        <v>40</v>
      </c>
      <c r="FT122" s="82" t="str">
        <f t="shared" si="53"/>
        <v>绿色</v>
      </c>
      <c r="FU122" s="82" t="str">
        <f t="shared" si="53"/>
        <v>武器</v>
      </c>
      <c r="FV122" s="82" t="str">
        <f t="shared" si="49"/>
        <v>40绿色武器</v>
      </c>
      <c r="FW122" s="82">
        <f>IFERROR((ROUND((VLOOKUP($A122,装备总属性!$A:$G,GI$11,FALSE)*VLOOKUP($C122,$P$13:$W$20,GI$11,FALSE)*VLOOKUP($B122,$P$3:$R$7,3,FALSE)*$M$2),0)),0)</f>
        <v>0</v>
      </c>
      <c r="FX122" s="82">
        <f>IFERROR((ROUND((VLOOKUP($A122,装备总属性!$A:$G,GJ$11,FALSE)*VLOOKUP($C122,$P$13:$W$20,GJ$11,FALSE)*VLOOKUP($B122,$P$3:$R$7,3,FALSE)*$M$2),0)),0)</f>
        <v>0</v>
      </c>
      <c r="FY122" s="82">
        <f>IFERROR((ROUND((VLOOKUP($A122,装备总属性!$A:$G,GK$11,FALSE)*VLOOKUP($C122,$P$13:$W$20,GK$11,FALSE)*VLOOKUP($B122,$P$3:$R$7,3,FALSE)*$M$2),0)),0)</f>
        <v>0</v>
      </c>
      <c r="FZ122" s="82">
        <f>IFERROR((ROUND((VLOOKUP($A122,装备总属性!$A:$G,GL$11,FALSE)*VLOOKUP($C122,$P$13:$W$20,GL$11,FALSE)*VLOOKUP($B122,$P$3:$R$7,3,FALSE)*$M$2),0)),0)</f>
        <v>0</v>
      </c>
      <c r="GA122" s="82">
        <f>IFERROR((ROUND((VLOOKUP($A122,装备总属性!$A:$G,GM$11,FALSE)*VLOOKUP($C122,$P$13:$W$20,GM$11,FALSE)*VLOOKUP($B122,$P$3:$R$7,3,FALSE)*$M$2),0)),0)</f>
        <v>0</v>
      </c>
      <c r="GB122" s="82">
        <f>IFERROR((ROUND((VLOOKUP($A122,装备总属性!$A:$G,GN$11,FALSE)*VLOOKUP($C122,$P$13:$W$20,GN$11,FALSE)*VLOOKUP($B122,$P$3:$R$7,3,FALSE)*$M$2),0)),0)</f>
        <v>0</v>
      </c>
    </row>
    <row r="123" spans="175:184">
      <c r="FS123" s="82">
        <f t="shared" si="52"/>
        <v>40</v>
      </c>
      <c r="FT123" s="82" t="str">
        <f t="shared" ref="FT123:FU138" si="54">FT83</f>
        <v>绿色</v>
      </c>
      <c r="FU123" s="82" t="str">
        <f t="shared" si="54"/>
        <v>帽子</v>
      </c>
      <c r="FV123" s="82" t="str">
        <f t="shared" si="49"/>
        <v>40绿色帽子</v>
      </c>
      <c r="FW123" s="82">
        <f>IFERROR((ROUND((VLOOKUP($A123,装备总属性!$A:$G,GI$11,FALSE)*VLOOKUP($C123,$P$13:$W$20,GI$11,FALSE)*VLOOKUP($B123,$P$3:$R$7,3,FALSE)*$M$2),0)),0)</f>
        <v>0</v>
      </c>
      <c r="FX123" s="82">
        <f>IFERROR((ROUND((VLOOKUP($A123,装备总属性!$A:$G,GJ$11,FALSE)*VLOOKUP($C123,$P$13:$W$20,GJ$11,FALSE)*VLOOKUP($B123,$P$3:$R$7,3,FALSE)*$M$2),0)),0)</f>
        <v>0</v>
      </c>
      <c r="FY123" s="82">
        <f>IFERROR((ROUND((VLOOKUP($A123,装备总属性!$A:$G,GK$11,FALSE)*VLOOKUP($C123,$P$13:$W$20,GK$11,FALSE)*VLOOKUP($B123,$P$3:$R$7,3,FALSE)*$M$2),0)),0)</f>
        <v>0</v>
      </c>
      <c r="FZ123" s="82">
        <f>IFERROR((ROUND((VLOOKUP($A123,装备总属性!$A:$G,GL$11,FALSE)*VLOOKUP($C123,$P$13:$W$20,GL$11,FALSE)*VLOOKUP($B123,$P$3:$R$7,3,FALSE)*$M$2),0)),0)</f>
        <v>0</v>
      </c>
      <c r="GA123" s="82">
        <f>IFERROR((ROUND((VLOOKUP($A123,装备总属性!$A:$G,GM$11,FALSE)*VLOOKUP($C123,$P$13:$W$20,GM$11,FALSE)*VLOOKUP($B123,$P$3:$R$7,3,FALSE)*$M$2),0)),0)</f>
        <v>0</v>
      </c>
      <c r="GB123" s="82">
        <f>IFERROR((ROUND((VLOOKUP($A123,装备总属性!$A:$G,GN$11,FALSE)*VLOOKUP($C123,$P$13:$W$20,GN$11,FALSE)*VLOOKUP($B123,$P$3:$R$7,3,FALSE)*$M$2),0)),0)</f>
        <v>0</v>
      </c>
    </row>
    <row r="124" spans="175:184">
      <c r="FS124" s="82">
        <f t="shared" si="52"/>
        <v>40</v>
      </c>
      <c r="FT124" s="82" t="str">
        <f t="shared" si="54"/>
        <v>绿色</v>
      </c>
      <c r="FU124" s="82" t="str">
        <f t="shared" si="54"/>
        <v>衣服</v>
      </c>
      <c r="FV124" s="82" t="str">
        <f t="shared" si="49"/>
        <v>40绿色衣服</v>
      </c>
      <c r="FW124" s="82">
        <f>IFERROR((ROUND((VLOOKUP($A124,装备总属性!$A:$G,GI$11,FALSE)*VLOOKUP($C124,$P$13:$W$20,GI$11,FALSE)*VLOOKUP($B124,$P$3:$R$7,3,FALSE)*$M$2),0)),0)</f>
        <v>0</v>
      </c>
      <c r="FX124" s="82">
        <f>IFERROR((ROUND((VLOOKUP($A124,装备总属性!$A:$G,GJ$11,FALSE)*VLOOKUP($C124,$P$13:$W$20,GJ$11,FALSE)*VLOOKUP($B124,$P$3:$R$7,3,FALSE)*$M$2),0)),0)</f>
        <v>0</v>
      </c>
      <c r="FY124" s="82">
        <f>IFERROR((ROUND((VLOOKUP($A124,装备总属性!$A:$G,GK$11,FALSE)*VLOOKUP($C124,$P$13:$W$20,GK$11,FALSE)*VLOOKUP($B124,$P$3:$R$7,3,FALSE)*$M$2),0)),0)</f>
        <v>0</v>
      </c>
      <c r="FZ124" s="82">
        <f>IFERROR((ROUND((VLOOKUP($A124,装备总属性!$A:$G,GL$11,FALSE)*VLOOKUP($C124,$P$13:$W$20,GL$11,FALSE)*VLOOKUP($B124,$P$3:$R$7,3,FALSE)*$M$2),0)),0)</f>
        <v>0</v>
      </c>
      <c r="GA124" s="82">
        <f>IFERROR((ROUND((VLOOKUP($A124,装备总属性!$A:$G,GM$11,FALSE)*VLOOKUP($C124,$P$13:$W$20,GM$11,FALSE)*VLOOKUP($B124,$P$3:$R$7,3,FALSE)*$M$2),0)),0)</f>
        <v>0</v>
      </c>
      <c r="GB124" s="82">
        <f>IFERROR((ROUND((VLOOKUP($A124,装备总属性!$A:$G,GN$11,FALSE)*VLOOKUP($C124,$P$13:$W$20,GN$11,FALSE)*VLOOKUP($B124,$P$3:$R$7,3,FALSE)*$M$2),0)),0)</f>
        <v>0</v>
      </c>
    </row>
    <row r="125" spans="175:184">
      <c r="FS125" s="82">
        <f t="shared" si="52"/>
        <v>40</v>
      </c>
      <c r="FT125" s="82" t="str">
        <f t="shared" si="54"/>
        <v>绿色</v>
      </c>
      <c r="FU125" s="82" t="str">
        <f t="shared" si="54"/>
        <v>腰带</v>
      </c>
      <c r="FV125" s="82" t="str">
        <f t="shared" si="49"/>
        <v>40绿色腰带</v>
      </c>
      <c r="FW125" s="82">
        <f>IFERROR((ROUND((VLOOKUP($A125,装备总属性!$A:$G,GI$11,FALSE)*VLOOKUP($C125,$P$13:$W$20,GI$11,FALSE)*VLOOKUP($B125,$P$3:$R$7,3,FALSE)*$M$2),0)),0)</f>
        <v>0</v>
      </c>
      <c r="FX125" s="82">
        <f>IFERROR((ROUND((VLOOKUP($A125,装备总属性!$A:$G,GJ$11,FALSE)*VLOOKUP($C125,$P$13:$W$20,GJ$11,FALSE)*VLOOKUP($B125,$P$3:$R$7,3,FALSE)*$M$2),0)),0)</f>
        <v>0</v>
      </c>
      <c r="FY125" s="82">
        <f>IFERROR((ROUND((VLOOKUP($A125,装备总属性!$A:$G,GK$11,FALSE)*VLOOKUP($C125,$P$13:$W$20,GK$11,FALSE)*VLOOKUP($B125,$P$3:$R$7,3,FALSE)*$M$2),0)),0)</f>
        <v>0</v>
      </c>
      <c r="FZ125" s="82">
        <f>IFERROR((ROUND((VLOOKUP($A125,装备总属性!$A:$G,GL$11,FALSE)*VLOOKUP($C125,$P$13:$W$20,GL$11,FALSE)*VLOOKUP($B125,$P$3:$R$7,3,FALSE)*$M$2),0)),0)</f>
        <v>0</v>
      </c>
      <c r="GA125" s="82">
        <f>IFERROR((ROUND((VLOOKUP($A125,装备总属性!$A:$G,GM$11,FALSE)*VLOOKUP($C125,$P$13:$W$20,GM$11,FALSE)*VLOOKUP($B125,$P$3:$R$7,3,FALSE)*$M$2),0)),0)</f>
        <v>0</v>
      </c>
      <c r="GB125" s="82">
        <f>IFERROR((ROUND((VLOOKUP($A125,装备总属性!$A:$G,GN$11,FALSE)*VLOOKUP($C125,$P$13:$W$20,GN$11,FALSE)*VLOOKUP($B125,$P$3:$R$7,3,FALSE)*$M$2),0)),0)</f>
        <v>0</v>
      </c>
    </row>
    <row r="126" spans="175:184">
      <c r="FS126" s="82">
        <f t="shared" si="52"/>
        <v>40</v>
      </c>
      <c r="FT126" s="82" t="str">
        <f t="shared" si="54"/>
        <v>绿色</v>
      </c>
      <c r="FU126" s="82" t="str">
        <f t="shared" si="54"/>
        <v>护手</v>
      </c>
      <c r="FV126" s="82" t="str">
        <f t="shared" si="49"/>
        <v>40绿色护手</v>
      </c>
      <c r="FW126" s="82">
        <f>IFERROR((ROUND((VLOOKUP($A126,装备总属性!$A:$G,GI$11,FALSE)*VLOOKUP($C126,$P$13:$W$20,GI$11,FALSE)*VLOOKUP($B126,$P$3:$R$7,3,FALSE)*$M$2),0)),0)</f>
        <v>0</v>
      </c>
      <c r="FX126" s="82">
        <f>IFERROR((ROUND((VLOOKUP($A126,装备总属性!$A:$G,GJ$11,FALSE)*VLOOKUP($C126,$P$13:$W$20,GJ$11,FALSE)*VLOOKUP($B126,$P$3:$R$7,3,FALSE)*$M$2),0)),0)</f>
        <v>0</v>
      </c>
      <c r="FY126" s="82">
        <f>IFERROR((ROUND((VLOOKUP($A126,装备总属性!$A:$G,GK$11,FALSE)*VLOOKUP($C126,$P$13:$W$20,GK$11,FALSE)*VLOOKUP($B126,$P$3:$R$7,3,FALSE)*$M$2),0)),0)</f>
        <v>0</v>
      </c>
      <c r="FZ126" s="82">
        <f>IFERROR((ROUND((VLOOKUP($A126,装备总属性!$A:$G,GL$11,FALSE)*VLOOKUP($C126,$P$13:$W$20,GL$11,FALSE)*VLOOKUP($B126,$P$3:$R$7,3,FALSE)*$M$2),0)),0)</f>
        <v>0</v>
      </c>
      <c r="GA126" s="82">
        <f>IFERROR((ROUND((VLOOKUP($A126,装备总属性!$A:$G,GM$11,FALSE)*VLOOKUP($C126,$P$13:$W$20,GM$11,FALSE)*VLOOKUP($B126,$P$3:$R$7,3,FALSE)*$M$2),0)),0)</f>
        <v>0</v>
      </c>
      <c r="GB126" s="82">
        <f>IFERROR((ROUND((VLOOKUP($A126,装备总属性!$A:$G,GN$11,FALSE)*VLOOKUP($C126,$P$13:$W$20,GN$11,FALSE)*VLOOKUP($B126,$P$3:$R$7,3,FALSE)*$M$2),0)),0)</f>
        <v>0</v>
      </c>
    </row>
    <row r="127" spans="175:184">
      <c r="FS127" s="82">
        <f t="shared" si="52"/>
        <v>40</v>
      </c>
      <c r="FT127" s="82" t="str">
        <f t="shared" si="54"/>
        <v>绿色</v>
      </c>
      <c r="FU127" s="82" t="str">
        <f t="shared" si="54"/>
        <v>鞋子</v>
      </c>
      <c r="FV127" s="82" t="str">
        <f t="shared" si="49"/>
        <v>40绿色鞋子</v>
      </c>
      <c r="FW127" s="82">
        <f>IFERROR((ROUND((VLOOKUP($A127,装备总属性!$A:$G,GI$11,FALSE)*VLOOKUP($C127,$P$13:$W$20,GI$11,FALSE)*VLOOKUP($B127,$P$3:$R$7,3,FALSE)*$M$2),0)),0)</f>
        <v>0</v>
      </c>
      <c r="FX127" s="82">
        <f>IFERROR((ROUND((VLOOKUP($A127,装备总属性!$A:$G,GJ$11,FALSE)*VLOOKUP($C127,$P$13:$W$20,GJ$11,FALSE)*VLOOKUP($B127,$P$3:$R$7,3,FALSE)*$M$2),0)),0)</f>
        <v>0</v>
      </c>
      <c r="FY127" s="82">
        <f>IFERROR((ROUND((VLOOKUP($A127,装备总属性!$A:$G,GK$11,FALSE)*VLOOKUP($C127,$P$13:$W$20,GK$11,FALSE)*VLOOKUP($B127,$P$3:$R$7,3,FALSE)*$M$2),0)),0)</f>
        <v>0</v>
      </c>
      <c r="FZ127" s="82">
        <f>IFERROR((ROUND((VLOOKUP($A127,装备总属性!$A:$G,GL$11,FALSE)*VLOOKUP($C127,$P$13:$W$20,GL$11,FALSE)*VLOOKUP($B127,$P$3:$R$7,3,FALSE)*$M$2),0)),0)</f>
        <v>0</v>
      </c>
      <c r="GA127" s="82">
        <f>IFERROR((ROUND((VLOOKUP($A127,装备总属性!$A:$G,GM$11,FALSE)*VLOOKUP($C127,$P$13:$W$20,GM$11,FALSE)*VLOOKUP($B127,$P$3:$R$7,3,FALSE)*$M$2),0)),0)</f>
        <v>0</v>
      </c>
      <c r="GB127" s="82">
        <f>IFERROR((ROUND((VLOOKUP($A127,装备总属性!$A:$G,GN$11,FALSE)*VLOOKUP($C127,$P$13:$W$20,GN$11,FALSE)*VLOOKUP($B127,$P$3:$R$7,3,FALSE)*$M$2),0)),0)</f>
        <v>0</v>
      </c>
    </row>
    <row r="128" spans="175:184">
      <c r="FS128" s="82">
        <f t="shared" si="52"/>
        <v>40</v>
      </c>
      <c r="FT128" s="82" t="str">
        <f t="shared" si="54"/>
        <v>绿色</v>
      </c>
      <c r="FU128" s="82" t="str">
        <f t="shared" si="54"/>
        <v>项链</v>
      </c>
      <c r="FV128" s="82" t="str">
        <f t="shared" si="49"/>
        <v>40绿色项链</v>
      </c>
      <c r="FW128" s="82">
        <f>IFERROR((ROUND((VLOOKUP($A128,装备总属性!$A:$G,GI$11,FALSE)*VLOOKUP($C128,$P$13:$W$20,GI$11,FALSE)*VLOOKUP($B128,$P$3:$R$7,3,FALSE)*$M$2),0)),0)</f>
        <v>0</v>
      </c>
      <c r="FX128" s="82">
        <f>IFERROR((ROUND((VLOOKUP($A128,装备总属性!$A:$G,GJ$11,FALSE)*VLOOKUP($C128,$P$13:$W$20,GJ$11,FALSE)*VLOOKUP($B128,$P$3:$R$7,3,FALSE)*$M$2),0)),0)</f>
        <v>0</v>
      </c>
      <c r="FY128" s="82">
        <f>IFERROR((ROUND((VLOOKUP($A128,装备总属性!$A:$G,GK$11,FALSE)*VLOOKUP($C128,$P$13:$W$20,GK$11,FALSE)*VLOOKUP($B128,$P$3:$R$7,3,FALSE)*$M$2),0)),0)</f>
        <v>0</v>
      </c>
      <c r="FZ128" s="82">
        <f>IFERROR((ROUND((VLOOKUP($A128,装备总属性!$A:$G,GL$11,FALSE)*VLOOKUP($C128,$P$13:$W$20,GL$11,FALSE)*VLOOKUP($B128,$P$3:$R$7,3,FALSE)*$M$2),0)),0)</f>
        <v>0</v>
      </c>
      <c r="GA128" s="82">
        <f>IFERROR((ROUND((VLOOKUP($A128,装备总属性!$A:$G,GM$11,FALSE)*VLOOKUP($C128,$P$13:$W$20,GM$11,FALSE)*VLOOKUP($B128,$P$3:$R$7,3,FALSE)*$M$2),0)),0)</f>
        <v>0</v>
      </c>
      <c r="GB128" s="82">
        <f>IFERROR((ROUND((VLOOKUP($A128,装备总属性!$A:$G,GN$11,FALSE)*VLOOKUP($C128,$P$13:$W$20,GN$11,FALSE)*VLOOKUP($B128,$P$3:$R$7,3,FALSE)*$M$2),0)),0)</f>
        <v>0</v>
      </c>
    </row>
    <row r="129" spans="175:184">
      <c r="FS129" s="82">
        <f t="shared" si="52"/>
        <v>40</v>
      </c>
      <c r="FT129" s="82" t="str">
        <f t="shared" si="54"/>
        <v>绿色</v>
      </c>
      <c r="FU129" s="82" t="str">
        <f t="shared" si="54"/>
        <v>戒指</v>
      </c>
      <c r="FV129" s="82" t="str">
        <f t="shared" si="49"/>
        <v>40绿色戒指</v>
      </c>
      <c r="FW129" s="82">
        <f>IFERROR((ROUND((VLOOKUP($A129,装备总属性!$A:$G,GI$11,FALSE)*VLOOKUP($C129,$P$13:$W$20,GI$11,FALSE)*VLOOKUP($B129,$P$3:$R$7,3,FALSE)*$M$2),0)),0)</f>
        <v>0</v>
      </c>
      <c r="FX129" s="82">
        <f>IFERROR((ROUND((VLOOKUP($A129,装备总属性!$A:$G,GJ$11,FALSE)*VLOOKUP($C129,$P$13:$W$20,GJ$11,FALSE)*VLOOKUP($B129,$P$3:$R$7,3,FALSE)*$M$2),0)),0)</f>
        <v>0</v>
      </c>
      <c r="FY129" s="82">
        <f>IFERROR((ROUND((VLOOKUP($A129,装备总属性!$A:$G,GK$11,FALSE)*VLOOKUP($C129,$P$13:$W$20,GK$11,FALSE)*VLOOKUP($B129,$P$3:$R$7,3,FALSE)*$M$2),0)),0)</f>
        <v>0</v>
      </c>
      <c r="FZ129" s="82">
        <f>IFERROR((ROUND((VLOOKUP($A129,装备总属性!$A:$G,GL$11,FALSE)*VLOOKUP($C129,$P$13:$W$20,GL$11,FALSE)*VLOOKUP($B129,$P$3:$R$7,3,FALSE)*$M$2),0)),0)</f>
        <v>0</v>
      </c>
      <c r="GA129" s="82">
        <f>IFERROR((ROUND((VLOOKUP($A129,装备总属性!$A:$G,GM$11,FALSE)*VLOOKUP($C129,$P$13:$W$20,GM$11,FALSE)*VLOOKUP($B129,$P$3:$R$7,3,FALSE)*$M$2),0)),0)</f>
        <v>0</v>
      </c>
      <c r="GB129" s="82">
        <f>IFERROR((ROUND((VLOOKUP($A129,装备总属性!$A:$G,GN$11,FALSE)*VLOOKUP($C129,$P$13:$W$20,GN$11,FALSE)*VLOOKUP($B129,$P$3:$R$7,3,FALSE)*$M$2),0)),0)</f>
        <v>0</v>
      </c>
    </row>
    <row r="130" spans="175:184">
      <c r="FS130" s="81">
        <f t="shared" si="52"/>
        <v>40</v>
      </c>
      <c r="FT130" s="81" t="str">
        <f t="shared" si="54"/>
        <v>蓝色</v>
      </c>
      <c r="FU130" s="81" t="str">
        <f t="shared" si="54"/>
        <v>武器</v>
      </c>
      <c r="FV130" s="82" t="str">
        <f t="shared" si="49"/>
        <v>40蓝色武器</v>
      </c>
      <c r="FW130" s="81">
        <f>IFERROR((ROUND((VLOOKUP($A130,装备总属性!$A:$G,GI$11,FALSE)*VLOOKUP($C130,$P$13:$W$20,GI$11,FALSE)*VLOOKUP($B130,$P$3:$R$7,3,FALSE)*$M$2),0)),0)</f>
        <v>0</v>
      </c>
      <c r="FX130" s="81">
        <f>IFERROR((ROUND((VLOOKUP($A130,装备总属性!$A:$G,GJ$11,FALSE)*VLOOKUP($C130,$P$13:$W$20,GJ$11,FALSE)*VLOOKUP($B130,$P$3:$R$7,3,FALSE)*$M$2),0)),0)</f>
        <v>0</v>
      </c>
      <c r="FY130" s="81">
        <f>IFERROR((ROUND((VLOOKUP($A130,装备总属性!$A:$G,GK$11,FALSE)*VLOOKUP($C130,$P$13:$W$20,GK$11,FALSE)*VLOOKUP($B130,$P$3:$R$7,3,FALSE)*$M$2),0)),0)</f>
        <v>0</v>
      </c>
      <c r="FZ130" s="81">
        <f>IFERROR((ROUND((VLOOKUP($A130,装备总属性!$A:$G,GL$11,FALSE)*VLOOKUP($C130,$P$13:$W$20,GL$11,FALSE)*VLOOKUP($B130,$P$3:$R$7,3,FALSE)*$M$2),0)),0)</f>
        <v>0</v>
      </c>
      <c r="GA130" s="81">
        <f>IFERROR((ROUND((VLOOKUP($A130,装备总属性!$A:$G,GM$11,FALSE)*VLOOKUP($C130,$P$13:$W$20,GM$11,FALSE)*VLOOKUP($B130,$P$3:$R$7,3,FALSE)*$M$2),0)),0)</f>
        <v>0</v>
      </c>
      <c r="GB130" s="81">
        <f>IFERROR((ROUND((VLOOKUP($A130,装备总属性!$A:$G,GN$11,FALSE)*VLOOKUP($C130,$P$13:$W$20,GN$11,FALSE)*VLOOKUP($B130,$P$3:$R$7,3,FALSE)*$M$2),0)),0)</f>
        <v>0</v>
      </c>
    </row>
    <row r="131" spans="175:184">
      <c r="FS131" s="81">
        <f t="shared" si="52"/>
        <v>40</v>
      </c>
      <c r="FT131" s="81" t="str">
        <f t="shared" si="54"/>
        <v>蓝色</v>
      </c>
      <c r="FU131" s="81" t="str">
        <f t="shared" si="54"/>
        <v>帽子</v>
      </c>
      <c r="FV131" s="82" t="str">
        <f t="shared" ref="FV131:FV194" si="55">FS131&amp;FT131&amp;FU131</f>
        <v>40蓝色帽子</v>
      </c>
      <c r="FW131" s="81">
        <f>IFERROR((ROUND((VLOOKUP($A131,装备总属性!$A:$G,GI$11,FALSE)*VLOOKUP($C131,$P$13:$W$20,GI$11,FALSE)*VLOOKUP($B131,$P$3:$R$7,3,FALSE)*$M$2),0)),0)</f>
        <v>0</v>
      </c>
      <c r="FX131" s="81">
        <f>IFERROR((ROUND((VLOOKUP($A131,装备总属性!$A:$G,GJ$11,FALSE)*VLOOKUP($C131,$P$13:$W$20,GJ$11,FALSE)*VLOOKUP($B131,$P$3:$R$7,3,FALSE)*$M$2),0)),0)</f>
        <v>0</v>
      </c>
      <c r="FY131" s="81">
        <f>IFERROR((ROUND((VLOOKUP($A131,装备总属性!$A:$G,GK$11,FALSE)*VLOOKUP($C131,$P$13:$W$20,GK$11,FALSE)*VLOOKUP($B131,$P$3:$R$7,3,FALSE)*$M$2),0)),0)</f>
        <v>0</v>
      </c>
      <c r="FZ131" s="81">
        <f>IFERROR((ROUND((VLOOKUP($A131,装备总属性!$A:$G,GL$11,FALSE)*VLOOKUP($C131,$P$13:$W$20,GL$11,FALSE)*VLOOKUP($B131,$P$3:$R$7,3,FALSE)*$M$2),0)),0)</f>
        <v>0</v>
      </c>
      <c r="GA131" s="81">
        <f>IFERROR((ROUND((VLOOKUP($A131,装备总属性!$A:$G,GM$11,FALSE)*VLOOKUP($C131,$P$13:$W$20,GM$11,FALSE)*VLOOKUP($B131,$P$3:$R$7,3,FALSE)*$M$2),0)),0)</f>
        <v>0</v>
      </c>
      <c r="GB131" s="81">
        <f>IFERROR((ROUND((VLOOKUP($A131,装备总属性!$A:$G,GN$11,FALSE)*VLOOKUP($C131,$P$13:$W$20,GN$11,FALSE)*VLOOKUP($B131,$P$3:$R$7,3,FALSE)*$M$2),0)),0)</f>
        <v>0</v>
      </c>
    </row>
    <row r="132" spans="175:184">
      <c r="FS132" s="81">
        <f t="shared" si="52"/>
        <v>40</v>
      </c>
      <c r="FT132" s="81" t="str">
        <f t="shared" si="54"/>
        <v>蓝色</v>
      </c>
      <c r="FU132" s="81" t="str">
        <f t="shared" si="54"/>
        <v>衣服</v>
      </c>
      <c r="FV132" s="82" t="str">
        <f t="shared" si="55"/>
        <v>40蓝色衣服</v>
      </c>
      <c r="FW132" s="81">
        <f>IFERROR((ROUND((VLOOKUP($A132,装备总属性!$A:$G,GI$11,FALSE)*VLOOKUP($C132,$P$13:$W$20,GI$11,FALSE)*VLOOKUP($B132,$P$3:$R$7,3,FALSE)*$M$2),0)),0)</f>
        <v>0</v>
      </c>
      <c r="FX132" s="81">
        <f>IFERROR((ROUND((VLOOKUP($A132,装备总属性!$A:$G,GJ$11,FALSE)*VLOOKUP($C132,$P$13:$W$20,GJ$11,FALSE)*VLOOKUP($B132,$P$3:$R$7,3,FALSE)*$M$2),0)),0)</f>
        <v>0</v>
      </c>
      <c r="FY132" s="81">
        <f>IFERROR((ROUND((VLOOKUP($A132,装备总属性!$A:$G,GK$11,FALSE)*VLOOKUP($C132,$P$13:$W$20,GK$11,FALSE)*VLOOKUP($B132,$P$3:$R$7,3,FALSE)*$M$2),0)),0)</f>
        <v>0</v>
      </c>
      <c r="FZ132" s="81">
        <f>IFERROR((ROUND((VLOOKUP($A132,装备总属性!$A:$G,GL$11,FALSE)*VLOOKUP($C132,$P$13:$W$20,GL$11,FALSE)*VLOOKUP($B132,$P$3:$R$7,3,FALSE)*$M$2),0)),0)</f>
        <v>0</v>
      </c>
      <c r="GA132" s="81">
        <f>IFERROR((ROUND((VLOOKUP($A132,装备总属性!$A:$G,GM$11,FALSE)*VLOOKUP($C132,$P$13:$W$20,GM$11,FALSE)*VLOOKUP($B132,$P$3:$R$7,3,FALSE)*$M$2),0)),0)</f>
        <v>0</v>
      </c>
      <c r="GB132" s="81">
        <f>IFERROR((ROUND((VLOOKUP($A132,装备总属性!$A:$G,GN$11,FALSE)*VLOOKUP($C132,$P$13:$W$20,GN$11,FALSE)*VLOOKUP($B132,$P$3:$R$7,3,FALSE)*$M$2),0)),0)</f>
        <v>0</v>
      </c>
    </row>
    <row r="133" spans="175:184">
      <c r="FS133" s="81">
        <f t="shared" si="52"/>
        <v>40</v>
      </c>
      <c r="FT133" s="81" t="str">
        <f t="shared" si="54"/>
        <v>蓝色</v>
      </c>
      <c r="FU133" s="81" t="str">
        <f t="shared" si="54"/>
        <v>腰带</v>
      </c>
      <c r="FV133" s="82" t="str">
        <f t="shared" si="55"/>
        <v>40蓝色腰带</v>
      </c>
      <c r="FW133" s="81">
        <f>IFERROR((ROUND((VLOOKUP($A133,装备总属性!$A:$G,GI$11,FALSE)*VLOOKUP($C133,$P$13:$W$20,GI$11,FALSE)*VLOOKUP($B133,$P$3:$R$7,3,FALSE)*$M$2),0)),0)</f>
        <v>0</v>
      </c>
      <c r="FX133" s="81">
        <f>IFERROR((ROUND((VLOOKUP($A133,装备总属性!$A:$G,GJ$11,FALSE)*VLOOKUP($C133,$P$13:$W$20,GJ$11,FALSE)*VLOOKUP($B133,$P$3:$R$7,3,FALSE)*$M$2),0)),0)</f>
        <v>0</v>
      </c>
      <c r="FY133" s="81">
        <f>IFERROR((ROUND((VLOOKUP($A133,装备总属性!$A:$G,GK$11,FALSE)*VLOOKUP($C133,$P$13:$W$20,GK$11,FALSE)*VLOOKUP($B133,$P$3:$R$7,3,FALSE)*$M$2),0)),0)</f>
        <v>0</v>
      </c>
      <c r="FZ133" s="81">
        <f>IFERROR((ROUND((VLOOKUP($A133,装备总属性!$A:$G,GL$11,FALSE)*VLOOKUP($C133,$P$13:$W$20,GL$11,FALSE)*VLOOKUP($B133,$P$3:$R$7,3,FALSE)*$M$2),0)),0)</f>
        <v>0</v>
      </c>
      <c r="GA133" s="81">
        <f>IFERROR((ROUND((VLOOKUP($A133,装备总属性!$A:$G,GM$11,FALSE)*VLOOKUP($C133,$P$13:$W$20,GM$11,FALSE)*VLOOKUP($B133,$P$3:$R$7,3,FALSE)*$M$2),0)),0)</f>
        <v>0</v>
      </c>
      <c r="GB133" s="81">
        <f>IFERROR((ROUND((VLOOKUP($A133,装备总属性!$A:$G,GN$11,FALSE)*VLOOKUP($C133,$P$13:$W$20,GN$11,FALSE)*VLOOKUP($B133,$P$3:$R$7,3,FALSE)*$M$2),0)),0)</f>
        <v>0</v>
      </c>
    </row>
    <row r="134" spans="175:184">
      <c r="FS134" s="81">
        <f t="shared" si="52"/>
        <v>40</v>
      </c>
      <c r="FT134" s="81" t="str">
        <f t="shared" si="54"/>
        <v>蓝色</v>
      </c>
      <c r="FU134" s="81" t="str">
        <f t="shared" si="54"/>
        <v>护手</v>
      </c>
      <c r="FV134" s="82" t="str">
        <f t="shared" si="55"/>
        <v>40蓝色护手</v>
      </c>
      <c r="FW134" s="81">
        <f>IFERROR((ROUND((VLOOKUP($A134,装备总属性!$A:$G,GI$11,FALSE)*VLOOKUP($C134,$P$13:$W$20,GI$11,FALSE)*VLOOKUP($B134,$P$3:$R$7,3,FALSE)*$M$2),0)),0)</f>
        <v>0</v>
      </c>
      <c r="FX134" s="81">
        <f>IFERROR((ROUND((VLOOKUP($A134,装备总属性!$A:$G,GJ$11,FALSE)*VLOOKUP($C134,$P$13:$W$20,GJ$11,FALSE)*VLOOKUP($B134,$P$3:$R$7,3,FALSE)*$M$2),0)),0)</f>
        <v>0</v>
      </c>
      <c r="FY134" s="81">
        <f>IFERROR((ROUND((VLOOKUP($A134,装备总属性!$A:$G,GK$11,FALSE)*VLOOKUP($C134,$P$13:$W$20,GK$11,FALSE)*VLOOKUP($B134,$P$3:$R$7,3,FALSE)*$M$2),0)),0)</f>
        <v>0</v>
      </c>
      <c r="FZ134" s="81">
        <f>IFERROR((ROUND((VLOOKUP($A134,装备总属性!$A:$G,GL$11,FALSE)*VLOOKUP($C134,$P$13:$W$20,GL$11,FALSE)*VLOOKUP($B134,$P$3:$R$7,3,FALSE)*$M$2),0)),0)</f>
        <v>0</v>
      </c>
      <c r="GA134" s="81">
        <f>IFERROR((ROUND((VLOOKUP($A134,装备总属性!$A:$G,GM$11,FALSE)*VLOOKUP($C134,$P$13:$W$20,GM$11,FALSE)*VLOOKUP($B134,$P$3:$R$7,3,FALSE)*$M$2),0)),0)</f>
        <v>0</v>
      </c>
      <c r="GB134" s="81">
        <f>IFERROR((ROUND((VLOOKUP($A134,装备总属性!$A:$G,GN$11,FALSE)*VLOOKUP($C134,$P$13:$W$20,GN$11,FALSE)*VLOOKUP($B134,$P$3:$R$7,3,FALSE)*$M$2),0)),0)</f>
        <v>0</v>
      </c>
    </row>
    <row r="135" spans="175:184">
      <c r="FS135" s="81">
        <f t="shared" si="52"/>
        <v>40</v>
      </c>
      <c r="FT135" s="81" t="str">
        <f t="shared" si="54"/>
        <v>蓝色</v>
      </c>
      <c r="FU135" s="81" t="str">
        <f t="shared" si="54"/>
        <v>鞋子</v>
      </c>
      <c r="FV135" s="82" t="str">
        <f t="shared" si="55"/>
        <v>40蓝色鞋子</v>
      </c>
      <c r="FW135" s="81">
        <f>IFERROR((ROUND((VLOOKUP($A135,装备总属性!$A:$G,GI$11,FALSE)*VLOOKUP($C135,$P$13:$W$20,GI$11,FALSE)*VLOOKUP($B135,$P$3:$R$7,3,FALSE)*$M$2),0)),0)</f>
        <v>0</v>
      </c>
      <c r="FX135" s="81">
        <f>IFERROR((ROUND((VLOOKUP($A135,装备总属性!$A:$G,GJ$11,FALSE)*VLOOKUP($C135,$P$13:$W$20,GJ$11,FALSE)*VLOOKUP($B135,$P$3:$R$7,3,FALSE)*$M$2),0)),0)</f>
        <v>0</v>
      </c>
      <c r="FY135" s="81">
        <f>IFERROR((ROUND((VLOOKUP($A135,装备总属性!$A:$G,GK$11,FALSE)*VLOOKUP($C135,$P$13:$W$20,GK$11,FALSE)*VLOOKUP($B135,$P$3:$R$7,3,FALSE)*$M$2),0)),0)</f>
        <v>0</v>
      </c>
      <c r="FZ135" s="81">
        <f>IFERROR((ROUND((VLOOKUP($A135,装备总属性!$A:$G,GL$11,FALSE)*VLOOKUP($C135,$P$13:$W$20,GL$11,FALSE)*VLOOKUP($B135,$P$3:$R$7,3,FALSE)*$M$2),0)),0)</f>
        <v>0</v>
      </c>
      <c r="GA135" s="81">
        <f>IFERROR((ROUND((VLOOKUP($A135,装备总属性!$A:$G,GM$11,FALSE)*VLOOKUP($C135,$P$13:$W$20,GM$11,FALSE)*VLOOKUP($B135,$P$3:$R$7,3,FALSE)*$M$2),0)),0)</f>
        <v>0</v>
      </c>
      <c r="GB135" s="81">
        <f>IFERROR((ROUND((VLOOKUP($A135,装备总属性!$A:$G,GN$11,FALSE)*VLOOKUP($C135,$P$13:$W$20,GN$11,FALSE)*VLOOKUP($B135,$P$3:$R$7,3,FALSE)*$M$2),0)),0)</f>
        <v>0</v>
      </c>
    </row>
    <row r="136" spans="175:184">
      <c r="FS136" s="81">
        <f t="shared" si="52"/>
        <v>40</v>
      </c>
      <c r="FT136" s="81" t="str">
        <f t="shared" si="54"/>
        <v>蓝色</v>
      </c>
      <c r="FU136" s="81" t="str">
        <f t="shared" si="54"/>
        <v>项链</v>
      </c>
      <c r="FV136" s="82" t="str">
        <f t="shared" si="55"/>
        <v>40蓝色项链</v>
      </c>
      <c r="FW136" s="81">
        <f>IFERROR((ROUND((VLOOKUP($A136,装备总属性!$A:$G,GI$11,FALSE)*VLOOKUP($C136,$P$13:$W$20,GI$11,FALSE)*VLOOKUP($B136,$P$3:$R$7,3,FALSE)*$M$2),0)),0)</f>
        <v>0</v>
      </c>
      <c r="FX136" s="81">
        <f>IFERROR((ROUND((VLOOKUP($A136,装备总属性!$A:$G,GJ$11,FALSE)*VLOOKUP($C136,$P$13:$W$20,GJ$11,FALSE)*VLOOKUP($B136,$P$3:$R$7,3,FALSE)*$M$2),0)),0)</f>
        <v>0</v>
      </c>
      <c r="FY136" s="81">
        <f>IFERROR((ROUND((VLOOKUP($A136,装备总属性!$A:$G,GK$11,FALSE)*VLOOKUP($C136,$P$13:$W$20,GK$11,FALSE)*VLOOKUP($B136,$P$3:$R$7,3,FALSE)*$M$2),0)),0)</f>
        <v>0</v>
      </c>
      <c r="FZ136" s="81">
        <f>IFERROR((ROUND((VLOOKUP($A136,装备总属性!$A:$G,GL$11,FALSE)*VLOOKUP($C136,$P$13:$W$20,GL$11,FALSE)*VLOOKUP($B136,$P$3:$R$7,3,FALSE)*$M$2),0)),0)</f>
        <v>0</v>
      </c>
      <c r="GA136" s="81">
        <f>IFERROR((ROUND((VLOOKUP($A136,装备总属性!$A:$G,GM$11,FALSE)*VLOOKUP($C136,$P$13:$W$20,GM$11,FALSE)*VLOOKUP($B136,$P$3:$R$7,3,FALSE)*$M$2),0)),0)</f>
        <v>0</v>
      </c>
      <c r="GB136" s="81">
        <f>IFERROR((ROUND((VLOOKUP($A136,装备总属性!$A:$G,GN$11,FALSE)*VLOOKUP($C136,$P$13:$W$20,GN$11,FALSE)*VLOOKUP($B136,$P$3:$R$7,3,FALSE)*$M$2),0)),0)</f>
        <v>0</v>
      </c>
    </row>
    <row r="137" spans="175:184">
      <c r="FS137" s="81">
        <f t="shared" si="52"/>
        <v>40</v>
      </c>
      <c r="FT137" s="81" t="str">
        <f t="shared" si="54"/>
        <v>蓝色</v>
      </c>
      <c r="FU137" s="81" t="str">
        <f t="shared" si="54"/>
        <v>戒指</v>
      </c>
      <c r="FV137" s="82" t="str">
        <f t="shared" si="55"/>
        <v>40蓝色戒指</v>
      </c>
      <c r="FW137" s="81">
        <f>IFERROR((ROUND((VLOOKUP($A137,装备总属性!$A:$G,GI$11,FALSE)*VLOOKUP($C137,$P$13:$W$20,GI$11,FALSE)*VLOOKUP($B137,$P$3:$R$7,3,FALSE)*$M$2),0)),0)</f>
        <v>0</v>
      </c>
      <c r="FX137" s="81">
        <f>IFERROR((ROUND((VLOOKUP($A137,装备总属性!$A:$G,GJ$11,FALSE)*VLOOKUP($C137,$P$13:$W$20,GJ$11,FALSE)*VLOOKUP($B137,$P$3:$R$7,3,FALSE)*$M$2),0)),0)</f>
        <v>0</v>
      </c>
      <c r="FY137" s="81">
        <f>IFERROR((ROUND((VLOOKUP($A137,装备总属性!$A:$G,GK$11,FALSE)*VLOOKUP($C137,$P$13:$W$20,GK$11,FALSE)*VLOOKUP($B137,$P$3:$R$7,3,FALSE)*$M$2),0)),0)</f>
        <v>0</v>
      </c>
      <c r="FZ137" s="81">
        <f>IFERROR((ROUND((VLOOKUP($A137,装备总属性!$A:$G,GL$11,FALSE)*VLOOKUP($C137,$P$13:$W$20,GL$11,FALSE)*VLOOKUP($B137,$P$3:$R$7,3,FALSE)*$M$2),0)),0)</f>
        <v>0</v>
      </c>
      <c r="GA137" s="81">
        <f>IFERROR((ROUND((VLOOKUP($A137,装备总属性!$A:$G,GM$11,FALSE)*VLOOKUP($C137,$P$13:$W$20,GM$11,FALSE)*VLOOKUP($B137,$P$3:$R$7,3,FALSE)*$M$2),0)),0)</f>
        <v>0</v>
      </c>
      <c r="GB137" s="81">
        <f>IFERROR((ROUND((VLOOKUP($A137,装备总属性!$A:$G,GN$11,FALSE)*VLOOKUP($C137,$P$13:$W$20,GN$11,FALSE)*VLOOKUP($B137,$P$3:$R$7,3,FALSE)*$M$2),0)),0)</f>
        <v>0</v>
      </c>
    </row>
    <row r="138" spans="175:184">
      <c r="FS138" s="84">
        <f t="shared" si="52"/>
        <v>40</v>
      </c>
      <c r="FT138" s="84" t="str">
        <f t="shared" si="54"/>
        <v>紫色</v>
      </c>
      <c r="FU138" s="84" t="str">
        <f t="shared" si="54"/>
        <v>武器</v>
      </c>
      <c r="FV138" s="82" t="str">
        <f t="shared" si="55"/>
        <v>40紫色武器</v>
      </c>
      <c r="FW138" s="84">
        <f>IFERROR((ROUND((VLOOKUP($A138,装备总属性!$A:$G,GI$11,FALSE)*VLOOKUP($C138,$P$13:$W$20,GI$11,FALSE)*VLOOKUP($B138,$P$3:$R$7,3,FALSE)*$M$2),0)),0)</f>
        <v>0</v>
      </c>
      <c r="FX138" s="84">
        <f>IFERROR((ROUND((VLOOKUP($A138,装备总属性!$A:$G,GJ$11,FALSE)*VLOOKUP($C138,$P$13:$W$20,GJ$11,FALSE)*VLOOKUP($B138,$P$3:$R$7,3,FALSE)*$M$2),0)),0)</f>
        <v>0</v>
      </c>
      <c r="FY138" s="84">
        <f>IFERROR((ROUND((VLOOKUP($A138,装备总属性!$A:$G,GK$11,FALSE)*VLOOKUP($C138,$P$13:$W$20,GK$11,FALSE)*VLOOKUP($B138,$P$3:$R$7,3,FALSE)*$M$2),0)),0)</f>
        <v>0</v>
      </c>
      <c r="FZ138" s="84">
        <f>IFERROR((ROUND((VLOOKUP($A138,装备总属性!$A:$G,GL$11,FALSE)*VLOOKUP($C138,$P$13:$W$20,GL$11,FALSE)*VLOOKUP($B138,$P$3:$R$7,3,FALSE)*$M$2),0)),0)</f>
        <v>0</v>
      </c>
      <c r="GA138" s="84">
        <f>IFERROR((ROUND((VLOOKUP($A138,装备总属性!$A:$G,GM$11,FALSE)*VLOOKUP($C138,$P$13:$W$20,GM$11,FALSE)*VLOOKUP($B138,$P$3:$R$7,3,FALSE)*$M$2),0)),0)</f>
        <v>0</v>
      </c>
      <c r="GB138" s="84">
        <f>IFERROR((ROUND((VLOOKUP($A138,装备总属性!$A:$G,GN$11,FALSE)*VLOOKUP($C138,$P$13:$W$20,GN$11,FALSE)*VLOOKUP($B138,$P$3:$R$7,3,FALSE)*$M$2),0)),0)</f>
        <v>0</v>
      </c>
    </row>
    <row r="139" spans="175:184">
      <c r="FS139" s="84">
        <f t="shared" si="52"/>
        <v>40</v>
      </c>
      <c r="FT139" s="84" t="str">
        <f t="shared" ref="FT139:FU154" si="56">FT99</f>
        <v>紫色</v>
      </c>
      <c r="FU139" s="84" t="str">
        <f t="shared" si="56"/>
        <v>帽子</v>
      </c>
      <c r="FV139" s="82" t="str">
        <f t="shared" si="55"/>
        <v>40紫色帽子</v>
      </c>
      <c r="FW139" s="84">
        <f>IFERROR((ROUND((VLOOKUP($A139,装备总属性!$A:$G,GI$11,FALSE)*VLOOKUP($C139,$P$13:$W$20,GI$11,FALSE)*VLOOKUP($B139,$P$3:$R$7,3,FALSE)*$M$2),0)),0)</f>
        <v>0</v>
      </c>
      <c r="FX139" s="84">
        <f>IFERROR((ROUND((VLOOKUP($A139,装备总属性!$A:$G,GJ$11,FALSE)*VLOOKUP($C139,$P$13:$W$20,GJ$11,FALSE)*VLOOKUP($B139,$P$3:$R$7,3,FALSE)*$M$2),0)),0)</f>
        <v>0</v>
      </c>
      <c r="FY139" s="84">
        <f>IFERROR((ROUND((VLOOKUP($A139,装备总属性!$A:$G,GK$11,FALSE)*VLOOKUP($C139,$P$13:$W$20,GK$11,FALSE)*VLOOKUP($B139,$P$3:$R$7,3,FALSE)*$M$2),0)),0)</f>
        <v>0</v>
      </c>
      <c r="FZ139" s="84">
        <f>IFERROR((ROUND((VLOOKUP($A139,装备总属性!$A:$G,GL$11,FALSE)*VLOOKUP($C139,$P$13:$W$20,GL$11,FALSE)*VLOOKUP($B139,$P$3:$R$7,3,FALSE)*$M$2),0)),0)</f>
        <v>0</v>
      </c>
      <c r="GA139" s="84">
        <f>IFERROR((ROUND((VLOOKUP($A139,装备总属性!$A:$G,GM$11,FALSE)*VLOOKUP($C139,$P$13:$W$20,GM$11,FALSE)*VLOOKUP($B139,$P$3:$R$7,3,FALSE)*$M$2),0)),0)</f>
        <v>0</v>
      </c>
      <c r="GB139" s="84">
        <f>IFERROR((ROUND((VLOOKUP($A139,装备总属性!$A:$G,GN$11,FALSE)*VLOOKUP($C139,$P$13:$W$20,GN$11,FALSE)*VLOOKUP($B139,$P$3:$R$7,3,FALSE)*$M$2),0)),0)</f>
        <v>0</v>
      </c>
    </row>
    <row r="140" spans="175:184">
      <c r="FS140" s="84">
        <f t="shared" si="52"/>
        <v>40</v>
      </c>
      <c r="FT140" s="84" t="str">
        <f t="shared" si="56"/>
        <v>紫色</v>
      </c>
      <c r="FU140" s="84" t="str">
        <f t="shared" si="56"/>
        <v>衣服</v>
      </c>
      <c r="FV140" s="82" t="str">
        <f t="shared" si="55"/>
        <v>40紫色衣服</v>
      </c>
      <c r="FW140" s="84">
        <f>IFERROR((ROUND((VLOOKUP($A140,装备总属性!$A:$G,GI$11,FALSE)*VLOOKUP($C140,$P$13:$W$20,GI$11,FALSE)*VLOOKUP($B140,$P$3:$R$7,3,FALSE)*$M$2),0)),0)</f>
        <v>0</v>
      </c>
      <c r="FX140" s="84">
        <f>IFERROR((ROUND((VLOOKUP($A140,装备总属性!$A:$G,GJ$11,FALSE)*VLOOKUP($C140,$P$13:$W$20,GJ$11,FALSE)*VLOOKUP($B140,$P$3:$R$7,3,FALSE)*$M$2),0)),0)</f>
        <v>0</v>
      </c>
      <c r="FY140" s="84">
        <f>IFERROR((ROUND((VLOOKUP($A140,装备总属性!$A:$G,GK$11,FALSE)*VLOOKUP($C140,$P$13:$W$20,GK$11,FALSE)*VLOOKUP($B140,$P$3:$R$7,3,FALSE)*$M$2),0)),0)</f>
        <v>0</v>
      </c>
      <c r="FZ140" s="84">
        <f>IFERROR((ROUND((VLOOKUP($A140,装备总属性!$A:$G,GL$11,FALSE)*VLOOKUP($C140,$P$13:$W$20,GL$11,FALSE)*VLOOKUP($B140,$P$3:$R$7,3,FALSE)*$M$2),0)),0)</f>
        <v>0</v>
      </c>
      <c r="GA140" s="84">
        <f>IFERROR((ROUND((VLOOKUP($A140,装备总属性!$A:$G,GM$11,FALSE)*VLOOKUP($C140,$P$13:$W$20,GM$11,FALSE)*VLOOKUP($B140,$P$3:$R$7,3,FALSE)*$M$2),0)),0)</f>
        <v>0</v>
      </c>
      <c r="GB140" s="84">
        <f>IFERROR((ROUND((VLOOKUP($A140,装备总属性!$A:$G,GN$11,FALSE)*VLOOKUP($C140,$P$13:$W$20,GN$11,FALSE)*VLOOKUP($B140,$P$3:$R$7,3,FALSE)*$M$2),0)),0)</f>
        <v>0</v>
      </c>
    </row>
    <row r="141" spans="175:184">
      <c r="FS141" s="84">
        <f t="shared" si="52"/>
        <v>40</v>
      </c>
      <c r="FT141" s="84" t="str">
        <f t="shared" si="56"/>
        <v>紫色</v>
      </c>
      <c r="FU141" s="84" t="str">
        <f t="shared" si="56"/>
        <v>腰带</v>
      </c>
      <c r="FV141" s="82" t="str">
        <f t="shared" si="55"/>
        <v>40紫色腰带</v>
      </c>
      <c r="FW141" s="84">
        <f>IFERROR((ROUND((VLOOKUP($A141,装备总属性!$A:$G,GI$11,FALSE)*VLOOKUP($C141,$P$13:$W$20,GI$11,FALSE)*VLOOKUP($B141,$P$3:$R$7,3,FALSE)*$M$2),0)),0)</f>
        <v>0</v>
      </c>
      <c r="FX141" s="84">
        <f>IFERROR((ROUND((VLOOKUP($A141,装备总属性!$A:$G,GJ$11,FALSE)*VLOOKUP($C141,$P$13:$W$20,GJ$11,FALSE)*VLOOKUP($B141,$P$3:$R$7,3,FALSE)*$M$2),0)),0)</f>
        <v>0</v>
      </c>
      <c r="FY141" s="84">
        <f>IFERROR((ROUND((VLOOKUP($A141,装备总属性!$A:$G,GK$11,FALSE)*VLOOKUP($C141,$P$13:$W$20,GK$11,FALSE)*VLOOKUP($B141,$P$3:$R$7,3,FALSE)*$M$2),0)),0)</f>
        <v>0</v>
      </c>
      <c r="FZ141" s="84">
        <f>IFERROR((ROUND((VLOOKUP($A141,装备总属性!$A:$G,GL$11,FALSE)*VLOOKUP($C141,$P$13:$W$20,GL$11,FALSE)*VLOOKUP($B141,$P$3:$R$7,3,FALSE)*$M$2),0)),0)</f>
        <v>0</v>
      </c>
      <c r="GA141" s="84">
        <f>IFERROR((ROUND((VLOOKUP($A141,装备总属性!$A:$G,GM$11,FALSE)*VLOOKUP($C141,$P$13:$W$20,GM$11,FALSE)*VLOOKUP($B141,$P$3:$R$7,3,FALSE)*$M$2),0)),0)</f>
        <v>0</v>
      </c>
      <c r="GB141" s="84">
        <f>IFERROR((ROUND((VLOOKUP($A141,装备总属性!$A:$G,GN$11,FALSE)*VLOOKUP($C141,$P$13:$W$20,GN$11,FALSE)*VLOOKUP($B141,$P$3:$R$7,3,FALSE)*$M$2),0)),0)</f>
        <v>0</v>
      </c>
    </row>
    <row r="142" spans="175:184">
      <c r="FS142" s="84">
        <f t="shared" si="52"/>
        <v>40</v>
      </c>
      <c r="FT142" s="84" t="str">
        <f t="shared" si="56"/>
        <v>紫色</v>
      </c>
      <c r="FU142" s="84" t="str">
        <f t="shared" si="56"/>
        <v>护手</v>
      </c>
      <c r="FV142" s="82" t="str">
        <f t="shared" si="55"/>
        <v>40紫色护手</v>
      </c>
      <c r="FW142" s="84">
        <f>IFERROR((ROUND((VLOOKUP($A142,装备总属性!$A:$G,GI$11,FALSE)*VLOOKUP($C142,$P$13:$W$20,GI$11,FALSE)*VLOOKUP($B142,$P$3:$R$7,3,FALSE)*$M$2),0)),0)</f>
        <v>0</v>
      </c>
      <c r="FX142" s="84">
        <f>IFERROR((ROUND((VLOOKUP($A142,装备总属性!$A:$G,GJ$11,FALSE)*VLOOKUP($C142,$P$13:$W$20,GJ$11,FALSE)*VLOOKUP($B142,$P$3:$R$7,3,FALSE)*$M$2),0)),0)</f>
        <v>0</v>
      </c>
      <c r="FY142" s="84">
        <f>IFERROR((ROUND((VLOOKUP($A142,装备总属性!$A:$G,GK$11,FALSE)*VLOOKUP($C142,$P$13:$W$20,GK$11,FALSE)*VLOOKUP($B142,$P$3:$R$7,3,FALSE)*$M$2),0)),0)</f>
        <v>0</v>
      </c>
      <c r="FZ142" s="84">
        <f>IFERROR((ROUND((VLOOKUP($A142,装备总属性!$A:$G,GL$11,FALSE)*VLOOKUP($C142,$P$13:$W$20,GL$11,FALSE)*VLOOKUP($B142,$P$3:$R$7,3,FALSE)*$M$2),0)),0)</f>
        <v>0</v>
      </c>
      <c r="GA142" s="84">
        <f>IFERROR((ROUND((VLOOKUP($A142,装备总属性!$A:$G,GM$11,FALSE)*VLOOKUP($C142,$P$13:$W$20,GM$11,FALSE)*VLOOKUP($B142,$P$3:$R$7,3,FALSE)*$M$2),0)),0)</f>
        <v>0</v>
      </c>
      <c r="GB142" s="84">
        <f>IFERROR((ROUND((VLOOKUP($A142,装备总属性!$A:$G,GN$11,FALSE)*VLOOKUP($C142,$P$13:$W$20,GN$11,FALSE)*VLOOKUP($B142,$P$3:$R$7,3,FALSE)*$M$2),0)),0)</f>
        <v>0</v>
      </c>
    </row>
    <row r="143" spans="175:184">
      <c r="FS143" s="84">
        <f t="shared" si="52"/>
        <v>40</v>
      </c>
      <c r="FT143" s="84" t="str">
        <f t="shared" si="56"/>
        <v>紫色</v>
      </c>
      <c r="FU143" s="84" t="str">
        <f t="shared" si="56"/>
        <v>鞋子</v>
      </c>
      <c r="FV143" s="82" t="str">
        <f t="shared" si="55"/>
        <v>40紫色鞋子</v>
      </c>
      <c r="FW143" s="84">
        <f>IFERROR((ROUND((VLOOKUP($A143,装备总属性!$A:$G,GI$11,FALSE)*VLOOKUP($C143,$P$13:$W$20,GI$11,FALSE)*VLOOKUP($B143,$P$3:$R$7,3,FALSE)*$M$2),0)),0)</f>
        <v>0</v>
      </c>
      <c r="FX143" s="84">
        <f>IFERROR((ROUND((VLOOKUP($A143,装备总属性!$A:$G,GJ$11,FALSE)*VLOOKUP($C143,$P$13:$W$20,GJ$11,FALSE)*VLOOKUP($B143,$P$3:$R$7,3,FALSE)*$M$2),0)),0)</f>
        <v>0</v>
      </c>
      <c r="FY143" s="84">
        <f>IFERROR((ROUND((VLOOKUP($A143,装备总属性!$A:$G,GK$11,FALSE)*VLOOKUP($C143,$P$13:$W$20,GK$11,FALSE)*VLOOKUP($B143,$P$3:$R$7,3,FALSE)*$M$2),0)),0)</f>
        <v>0</v>
      </c>
      <c r="FZ143" s="84">
        <f>IFERROR((ROUND((VLOOKUP($A143,装备总属性!$A:$G,GL$11,FALSE)*VLOOKUP($C143,$P$13:$W$20,GL$11,FALSE)*VLOOKUP($B143,$P$3:$R$7,3,FALSE)*$M$2),0)),0)</f>
        <v>0</v>
      </c>
      <c r="GA143" s="84">
        <f>IFERROR((ROUND((VLOOKUP($A143,装备总属性!$A:$G,GM$11,FALSE)*VLOOKUP($C143,$P$13:$W$20,GM$11,FALSE)*VLOOKUP($B143,$P$3:$R$7,3,FALSE)*$M$2),0)),0)</f>
        <v>0</v>
      </c>
      <c r="GB143" s="84">
        <f>IFERROR((ROUND((VLOOKUP($A143,装备总属性!$A:$G,GN$11,FALSE)*VLOOKUP($C143,$P$13:$W$20,GN$11,FALSE)*VLOOKUP($B143,$P$3:$R$7,3,FALSE)*$M$2),0)),0)</f>
        <v>0</v>
      </c>
    </row>
    <row r="144" spans="175:184">
      <c r="FS144" s="84">
        <f t="shared" si="52"/>
        <v>40</v>
      </c>
      <c r="FT144" s="84" t="str">
        <f t="shared" si="56"/>
        <v>紫色</v>
      </c>
      <c r="FU144" s="84" t="str">
        <f t="shared" si="56"/>
        <v>项链</v>
      </c>
      <c r="FV144" s="82" t="str">
        <f t="shared" si="55"/>
        <v>40紫色项链</v>
      </c>
      <c r="FW144" s="84">
        <f>IFERROR((ROUND((VLOOKUP($A144,装备总属性!$A:$G,GI$11,FALSE)*VLOOKUP($C144,$P$13:$W$20,GI$11,FALSE)*VLOOKUP($B144,$P$3:$R$7,3,FALSE)*$M$2),0)),0)</f>
        <v>0</v>
      </c>
      <c r="FX144" s="84">
        <f>IFERROR((ROUND((VLOOKUP($A144,装备总属性!$A:$G,GJ$11,FALSE)*VLOOKUP($C144,$P$13:$W$20,GJ$11,FALSE)*VLOOKUP($B144,$P$3:$R$7,3,FALSE)*$M$2),0)),0)</f>
        <v>0</v>
      </c>
      <c r="FY144" s="84">
        <f>IFERROR((ROUND((VLOOKUP($A144,装备总属性!$A:$G,GK$11,FALSE)*VLOOKUP($C144,$P$13:$W$20,GK$11,FALSE)*VLOOKUP($B144,$P$3:$R$7,3,FALSE)*$M$2),0)),0)</f>
        <v>0</v>
      </c>
      <c r="FZ144" s="84">
        <f>IFERROR((ROUND((VLOOKUP($A144,装备总属性!$A:$G,GL$11,FALSE)*VLOOKUP($C144,$P$13:$W$20,GL$11,FALSE)*VLOOKUP($B144,$P$3:$R$7,3,FALSE)*$M$2),0)),0)</f>
        <v>0</v>
      </c>
      <c r="GA144" s="84">
        <f>IFERROR((ROUND((VLOOKUP($A144,装备总属性!$A:$G,GM$11,FALSE)*VLOOKUP($C144,$P$13:$W$20,GM$11,FALSE)*VLOOKUP($B144,$P$3:$R$7,3,FALSE)*$M$2),0)),0)</f>
        <v>0</v>
      </c>
      <c r="GB144" s="84">
        <f>IFERROR((ROUND((VLOOKUP($A144,装备总属性!$A:$G,GN$11,FALSE)*VLOOKUP($C144,$P$13:$W$20,GN$11,FALSE)*VLOOKUP($B144,$P$3:$R$7,3,FALSE)*$M$2),0)),0)</f>
        <v>0</v>
      </c>
    </row>
    <row r="145" spans="175:184">
      <c r="FS145" s="84">
        <f t="shared" si="52"/>
        <v>40</v>
      </c>
      <c r="FT145" s="84" t="str">
        <f t="shared" si="56"/>
        <v>紫色</v>
      </c>
      <c r="FU145" s="84" t="str">
        <f t="shared" si="56"/>
        <v>戒指</v>
      </c>
      <c r="FV145" s="82" t="str">
        <f t="shared" si="55"/>
        <v>40紫色戒指</v>
      </c>
      <c r="FW145" s="84">
        <f>IFERROR((ROUND((VLOOKUP($A145,装备总属性!$A:$G,GI$11,FALSE)*VLOOKUP($C145,$P$13:$W$20,GI$11,FALSE)*VLOOKUP($B145,$P$3:$R$7,3,FALSE)*$M$2),0)),0)</f>
        <v>0</v>
      </c>
      <c r="FX145" s="84">
        <f>IFERROR((ROUND((VLOOKUP($A145,装备总属性!$A:$G,GJ$11,FALSE)*VLOOKUP($C145,$P$13:$W$20,GJ$11,FALSE)*VLOOKUP($B145,$P$3:$R$7,3,FALSE)*$M$2),0)),0)</f>
        <v>0</v>
      </c>
      <c r="FY145" s="84">
        <f>IFERROR((ROUND((VLOOKUP($A145,装备总属性!$A:$G,GK$11,FALSE)*VLOOKUP($C145,$P$13:$W$20,GK$11,FALSE)*VLOOKUP($B145,$P$3:$R$7,3,FALSE)*$M$2),0)),0)</f>
        <v>0</v>
      </c>
      <c r="FZ145" s="84">
        <f>IFERROR((ROUND((VLOOKUP($A145,装备总属性!$A:$G,GL$11,FALSE)*VLOOKUP($C145,$P$13:$W$20,GL$11,FALSE)*VLOOKUP($B145,$P$3:$R$7,3,FALSE)*$M$2),0)),0)</f>
        <v>0</v>
      </c>
      <c r="GA145" s="84">
        <f>IFERROR((ROUND((VLOOKUP($A145,装备总属性!$A:$G,GM$11,FALSE)*VLOOKUP($C145,$P$13:$W$20,GM$11,FALSE)*VLOOKUP($B145,$P$3:$R$7,3,FALSE)*$M$2),0)),0)</f>
        <v>0</v>
      </c>
      <c r="GB145" s="84">
        <f>IFERROR((ROUND((VLOOKUP($A145,装备总属性!$A:$G,GN$11,FALSE)*VLOOKUP($C145,$P$13:$W$20,GN$11,FALSE)*VLOOKUP($B145,$P$3:$R$7,3,FALSE)*$M$2),0)),0)</f>
        <v>0</v>
      </c>
    </row>
    <row r="146" spans="175:184">
      <c r="FS146" s="83">
        <f t="shared" si="52"/>
        <v>40</v>
      </c>
      <c r="FT146" s="83" t="str">
        <f t="shared" si="56"/>
        <v>橙色</v>
      </c>
      <c r="FU146" s="83" t="str">
        <f t="shared" si="56"/>
        <v>武器</v>
      </c>
      <c r="FV146" s="82" t="str">
        <f t="shared" si="55"/>
        <v>40橙色武器</v>
      </c>
      <c r="FW146" s="83">
        <f>IFERROR((ROUND((VLOOKUP($A146,装备总属性!$A:$G,GI$11,FALSE)*VLOOKUP($C146,$P$13:$W$20,GI$11,FALSE)*VLOOKUP($B146,$P$3:$R$7,3,FALSE)*$M$2),0)),0)</f>
        <v>0</v>
      </c>
      <c r="FX146" s="83">
        <f>IFERROR((ROUND((VLOOKUP($A146,装备总属性!$A:$G,GJ$11,FALSE)*VLOOKUP($C146,$P$13:$W$20,GJ$11,FALSE)*VLOOKUP($B146,$P$3:$R$7,3,FALSE)*$M$2),0)),0)</f>
        <v>0</v>
      </c>
      <c r="FY146" s="83">
        <f>IFERROR((ROUND((VLOOKUP($A146,装备总属性!$A:$G,GK$11,FALSE)*VLOOKUP($C146,$P$13:$W$20,GK$11,FALSE)*VLOOKUP($B146,$P$3:$R$7,3,FALSE)*$M$2),0)),0)</f>
        <v>0</v>
      </c>
      <c r="FZ146" s="83">
        <f>IFERROR((ROUND((VLOOKUP($A146,装备总属性!$A:$G,GL$11,FALSE)*VLOOKUP($C146,$P$13:$W$20,GL$11,FALSE)*VLOOKUP($B146,$P$3:$R$7,3,FALSE)*$M$2),0)),0)</f>
        <v>0</v>
      </c>
      <c r="GA146" s="83">
        <f>IFERROR((ROUND((VLOOKUP($A146,装备总属性!$A:$G,GM$11,FALSE)*VLOOKUP($C146,$P$13:$W$20,GM$11,FALSE)*VLOOKUP($B146,$P$3:$R$7,3,FALSE)*$M$2),0)),0)</f>
        <v>0</v>
      </c>
      <c r="GB146" s="83">
        <f>IFERROR((ROUND((VLOOKUP($A146,装备总属性!$A:$G,GN$11,FALSE)*VLOOKUP($C146,$P$13:$W$20,GN$11,FALSE)*VLOOKUP($B146,$P$3:$R$7,3,FALSE)*$M$2),0)),0)</f>
        <v>0</v>
      </c>
    </row>
    <row r="147" spans="175:184">
      <c r="FS147" s="83">
        <f t="shared" si="52"/>
        <v>40</v>
      </c>
      <c r="FT147" s="83" t="str">
        <f t="shared" si="56"/>
        <v>橙色</v>
      </c>
      <c r="FU147" s="83" t="str">
        <f t="shared" si="56"/>
        <v>帽子</v>
      </c>
      <c r="FV147" s="82" t="str">
        <f t="shared" si="55"/>
        <v>40橙色帽子</v>
      </c>
      <c r="FW147" s="83">
        <f>IFERROR((ROUND((VLOOKUP($A147,装备总属性!$A:$G,GI$11,FALSE)*VLOOKUP($C147,$P$13:$W$20,GI$11,FALSE)*VLOOKUP($B147,$P$3:$R$7,3,FALSE)*$M$2),0)),0)</f>
        <v>0</v>
      </c>
      <c r="FX147" s="83">
        <f>IFERROR((ROUND((VLOOKUP($A147,装备总属性!$A:$G,GJ$11,FALSE)*VLOOKUP($C147,$P$13:$W$20,GJ$11,FALSE)*VLOOKUP($B147,$P$3:$R$7,3,FALSE)*$M$2),0)),0)</f>
        <v>0</v>
      </c>
      <c r="FY147" s="83">
        <f>IFERROR((ROUND((VLOOKUP($A147,装备总属性!$A:$G,GK$11,FALSE)*VLOOKUP($C147,$P$13:$W$20,GK$11,FALSE)*VLOOKUP($B147,$P$3:$R$7,3,FALSE)*$M$2),0)),0)</f>
        <v>0</v>
      </c>
      <c r="FZ147" s="83">
        <f>IFERROR((ROUND((VLOOKUP($A147,装备总属性!$A:$G,GL$11,FALSE)*VLOOKUP($C147,$P$13:$W$20,GL$11,FALSE)*VLOOKUP($B147,$P$3:$R$7,3,FALSE)*$M$2),0)),0)</f>
        <v>0</v>
      </c>
      <c r="GA147" s="83">
        <f>IFERROR((ROUND((VLOOKUP($A147,装备总属性!$A:$G,GM$11,FALSE)*VLOOKUP($C147,$P$13:$W$20,GM$11,FALSE)*VLOOKUP($B147,$P$3:$R$7,3,FALSE)*$M$2),0)),0)</f>
        <v>0</v>
      </c>
      <c r="GB147" s="83">
        <f>IFERROR((ROUND((VLOOKUP($A147,装备总属性!$A:$G,GN$11,FALSE)*VLOOKUP($C147,$P$13:$W$20,GN$11,FALSE)*VLOOKUP($B147,$P$3:$R$7,3,FALSE)*$M$2),0)),0)</f>
        <v>0</v>
      </c>
    </row>
    <row r="148" spans="175:184">
      <c r="FS148" s="83">
        <f t="shared" si="52"/>
        <v>40</v>
      </c>
      <c r="FT148" s="83" t="str">
        <f t="shared" si="56"/>
        <v>橙色</v>
      </c>
      <c r="FU148" s="83" t="str">
        <f t="shared" si="56"/>
        <v>衣服</v>
      </c>
      <c r="FV148" s="82" t="str">
        <f t="shared" si="55"/>
        <v>40橙色衣服</v>
      </c>
      <c r="FW148" s="83">
        <f>IFERROR((ROUND((VLOOKUP($A148,装备总属性!$A:$G,GI$11,FALSE)*VLOOKUP($C148,$P$13:$W$20,GI$11,FALSE)*VLOOKUP($B148,$P$3:$R$7,3,FALSE)*$M$2),0)),0)</f>
        <v>0</v>
      </c>
      <c r="FX148" s="83">
        <f>IFERROR((ROUND((VLOOKUP($A148,装备总属性!$A:$G,GJ$11,FALSE)*VLOOKUP($C148,$P$13:$W$20,GJ$11,FALSE)*VLOOKUP($B148,$P$3:$R$7,3,FALSE)*$M$2),0)),0)</f>
        <v>0</v>
      </c>
      <c r="FY148" s="83">
        <f>IFERROR((ROUND((VLOOKUP($A148,装备总属性!$A:$G,GK$11,FALSE)*VLOOKUP($C148,$P$13:$W$20,GK$11,FALSE)*VLOOKUP($B148,$P$3:$R$7,3,FALSE)*$M$2),0)),0)</f>
        <v>0</v>
      </c>
      <c r="FZ148" s="83">
        <f>IFERROR((ROUND((VLOOKUP($A148,装备总属性!$A:$G,GL$11,FALSE)*VLOOKUP($C148,$P$13:$W$20,GL$11,FALSE)*VLOOKUP($B148,$P$3:$R$7,3,FALSE)*$M$2),0)),0)</f>
        <v>0</v>
      </c>
      <c r="GA148" s="83">
        <f>IFERROR((ROUND((VLOOKUP($A148,装备总属性!$A:$G,GM$11,FALSE)*VLOOKUP($C148,$P$13:$W$20,GM$11,FALSE)*VLOOKUP($B148,$P$3:$R$7,3,FALSE)*$M$2),0)),0)</f>
        <v>0</v>
      </c>
      <c r="GB148" s="83">
        <f>IFERROR((ROUND((VLOOKUP($A148,装备总属性!$A:$G,GN$11,FALSE)*VLOOKUP($C148,$P$13:$W$20,GN$11,FALSE)*VLOOKUP($B148,$P$3:$R$7,3,FALSE)*$M$2),0)),0)</f>
        <v>0</v>
      </c>
    </row>
    <row r="149" spans="175:184">
      <c r="FS149" s="83">
        <f t="shared" si="52"/>
        <v>40</v>
      </c>
      <c r="FT149" s="83" t="str">
        <f t="shared" si="56"/>
        <v>橙色</v>
      </c>
      <c r="FU149" s="83" t="str">
        <f t="shared" si="56"/>
        <v>腰带</v>
      </c>
      <c r="FV149" s="82" t="str">
        <f t="shared" si="55"/>
        <v>40橙色腰带</v>
      </c>
      <c r="FW149" s="83">
        <f>IFERROR((ROUND((VLOOKUP($A149,装备总属性!$A:$G,GI$11,FALSE)*VLOOKUP($C149,$P$13:$W$20,GI$11,FALSE)*VLOOKUP($B149,$P$3:$R$7,3,FALSE)*$M$2),0)),0)</f>
        <v>0</v>
      </c>
      <c r="FX149" s="83">
        <f>IFERROR((ROUND((VLOOKUP($A149,装备总属性!$A:$G,GJ$11,FALSE)*VLOOKUP($C149,$P$13:$W$20,GJ$11,FALSE)*VLOOKUP($B149,$P$3:$R$7,3,FALSE)*$M$2),0)),0)</f>
        <v>0</v>
      </c>
      <c r="FY149" s="83">
        <f>IFERROR((ROUND((VLOOKUP($A149,装备总属性!$A:$G,GK$11,FALSE)*VLOOKUP($C149,$P$13:$W$20,GK$11,FALSE)*VLOOKUP($B149,$P$3:$R$7,3,FALSE)*$M$2),0)),0)</f>
        <v>0</v>
      </c>
      <c r="FZ149" s="83">
        <f>IFERROR((ROUND((VLOOKUP($A149,装备总属性!$A:$G,GL$11,FALSE)*VLOOKUP($C149,$P$13:$W$20,GL$11,FALSE)*VLOOKUP($B149,$P$3:$R$7,3,FALSE)*$M$2),0)),0)</f>
        <v>0</v>
      </c>
      <c r="GA149" s="83">
        <f>IFERROR((ROUND((VLOOKUP($A149,装备总属性!$A:$G,GM$11,FALSE)*VLOOKUP($C149,$P$13:$W$20,GM$11,FALSE)*VLOOKUP($B149,$P$3:$R$7,3,FALSE)*$M$2),0)),0)</f>
        <v>0</v>
      </c>
      <c r="GB149" s="83">
        <f>IFERROR((ROUND((VLOOKUP($A149,装备总属性!$A:$G,GN$11,FALSE)*VLOOKUP($C149,$P$13:$W$20,GN$11,FALSE)*VLOOKUP($B149,$P$3:$R$7,3,FALSE)*$M$2),0)),0)</f>
        <v>0</v>
      </c>
    </row>
    <row r="150" spans="175:184">
      <c r="FS150" s="83">
        <f t="shared" si="52"/>
        <v>40</v>
      </c>
      <c r="FT150" s="83" t="str">
        <f t="shared" si="56"/>
        <v>橙色</v>
      </c>
      <c r="FU150" s="83" t="str">
        <f t="shared" si="56"/>
        <v>护手</v>
      </c>
      <c r="FV150" s="82" t="str">
        <f t="shared" si="55"/>
        <v>40橙色护手</v>
      </c>
      <c r="FW150" s="83">
        <f>IFERROR((ROUND((VLOOKUP($A150,装备总属性!$A:$G,GI$11,FALSE)*VLOOKUP($C150,$P$13:$W$20,GI$11,FALSE)*VLOOKUP($B150,$P$3:$R$7,3,FALSE)*$M$2),0)),0)</f>
        <v>0</v>
      </c>
      <c r="FX150" s="83">
        <f>IFERROR((ROUND((VLOOKUP($A150,装备总属性!$A:$G,GJ$11,FALSE)*VLOOKUP($C150,$P$13:$W$20,GJ$11,FALSE)*VLOOKUP($B150,$P$3:$R$7,3,FALSE)*$M$2),0)),0)</f>
        <v>0</v>
      </c>
      <c r="FY150" s="83">
        <f>IFERROR((ROUND((VLOOKUP($A150,装备总属性!$A:$G,GK$11,FALSE)*VLOOKUP($C150,$P$13:$W$20,GK$11,FALSE)*VLOOKUP($B150,$P$3:$R$7,3,FALSE)*$M$2),0)),0)</f>
        <v>0</v>
      </c>
      <c r="FZ150" s="83">
        <f>IFERROR((ROUND((VLOOKUP($A150,装备总属性!$A:$G,GL$11,FALSE)*VLOOKUP($C150,$P$13:$W$20,GL$11,FALSE)*VLOOKUP($B150,$P$3:$R$7,3,FALSE)*$M$2),0)),0)</f>
        <v>0</v>
      </c>
      <c r="GA150" s="83">
        <f>IFERROR((ROUND((VLOOKUP($A150,装备总属性!$A:$G,GM$11,FALSE)*VLOOKUP($C150,$P$13:$W$20,GM$11,FALSE)*VLOOKUP($B150,$P$3:$R$7,3,FALSE)*$M$2),0)),0)</f>
        <v>0</v>
      </c>
      <c r="GB150" s="83">
        <f>IFERROR((ROUND((VLOOKUP($A150,装备总属性!$A:$G,GN$11,FALSE)*VLOOKUP($C150,$P$13:$W$20,GN$11,FALSE)*VLOOKUP($B150,$P$3:$R$7,3,FALSE)*$M$2),0)),0)</f>
        <v>0</v>
      </c>
    </row>
    <row r="151" spans="175:184">
      <c r="FS151" s="83">
        <f t="shared" si="52"/>
        <v>40</v>
      </c>
      <c r="FT151" s="83" t="str">
        <f t="shared" si="56"/>
        <v>橙色</v>
      </c>
      <c r="FU151" s="83" t="str">
        <f t="shared" si="56"/>
        <v>鞋子</v>
      </c>
      <c r="FV151" s="82" t="str">
        <f t="shared" si="55"/>
        <v>40橙色鞋子</v>
      </c>
      <c r="FW151" s="83">
        <f>IFERROR((ROUND((VLOOKUP($A151,装备总属性!$A:$G,GI$11,FALSE)*VLOOKUP($C151,$P$13:$W$20,GI$11,FALSE)*VLOOKUP($B151,$P$3:$R$7,3,FALSE)*$M$2),0)),0)</f>
        <v>0</v>
      </c>
      <c r="FX151" s="83">
        <f>IFERROR((ROUND((VLOOKUP($A151,装备总属性!$A:$G,GJ$11,FALSE)*VLOOKUP($C151,$P$13:$W$20,GJ$11,FALSE)*VLOOKUP($B151,$P$3:$R$7,3,FALSE)*$M$2),0)),0)</f>
        <v>0</v>
      </c>
      <c r="FY151" s="83">
        <f>IFERROR((ROUND((VLOOKUP($A151,装备总属性!$A:$G,GK$11,FALSE)*VLOOKUP($C151,$P$13:$W$20,GK$11,FALSE)*VLOOKUP($B151,$P$3:$R$7,3,FALSE)*$M$2),0)),0)</f>
        <v>0</v>
      </c>
      <c r="FZ151" s="83">
        <f>IFERROR((ROUND((VLOOKUP($A151,装备总属性!$A:$G,GL$11,FALSE)*VLOOKUP($C151,$P$13:$W$20,GL$11,FALSE)*VLOOKUP($B151,$P$3:$R$7,3,FALSE)*$M$2),0)),0)</f>
        <v>0</v>
      </c>
      <c r="GA151" s="83">
        <f>IFERROR((ROUND((VLOOKUP($A151,装备总属性!$A:$G,GM$11,FALSE)*VLOOKUP($C151,$P$13:$W$20,GM$11,FALSE)*VLOOKUP($B151,$P$3:$R$7,3,FALSE)*$M$2),0)),0)</f>
        <v>0</v>
      </c>
      <c r="GB151" s="83">
        <f>IFERROR((ROUND((VLOOKUP($A151,装备总属性!$A:$G,GN$11,FALSE)*VLOOKUP($C151,$P$13:$W$20,GN$11,FALSE)*VLOOKUP($B151,$P$3:$R$7,3,FALSE)*$M$2),0)),0)</f>
        <v>0</v>
      </c>
    </row>
    <row r="152" spans="175:184">
      <c r="FS152" s="83">
        <f t="shared" si="52"/>
        <v>40</v>
      </c>
      <c r="FT152" s="83" t="str">
        <f t="shared" si="56"/>
        <v>橙色</v>
      </c>
      <c r="FU152" s="83" t="str">
        <f t="shared" si="56"/>
        <v>项链</v>
      </c>
      <c r="FV152" s="82" t="str">
        <f t="shared" si="55"/>
        <v>40橙色项链</v>
      </c>
      <c r="FW152" s="83">
        <f>IFERROR((ROUND((VLOOKUP($A152,装备总属性!$A:$G,GI$11,FALSE)*VLOOKUP($C152,$P$13:$W$20,GI$11,FALSE)*VLOOKUP($B152,$P$3:$R$7,3,FALSE)*$M$2),0)),0)</f>
        <v>0</v>
      </c>
      <c r="FX152" s="83">
        <f>IFERROR((ROUND((VLOOKUP($A152,装备总属性!$A:$G,GJ$11,FALSE)*VLOOKUP($C152,$P$13:$W$20,GJ$11,FALSE)*VLOOKUP($B152,$P$3:$R$7,3,FALSE)*$M$2),0)),0)</f>
        <v>0</v>
      </c>
      <c r="FY152" s="83">
        <f>IFERROR((ROUND((VLOOKUP($A152,装备总属性!$A:$G,GK$11,FALSE)*VLOOKUP($C152,$P$13:$W$20,GK$11,FALSE)*VLOOKUP($B152,$P$3:$R$7,3,FALSE)*$M$2),0)),0)</f>
        <v>0</v>
      </c>
      <c r="FZ152" s="83">
        <f>IFERROR((ROUND((VLOOKUP($A152,装备总属性!$A:$G,GL$11,FALSE)*VLOOKUP($C152,$P$13:$W$20,GL$11,FALSE)*VLOOKUP($B152,$P$3:$R$7,3,FALSE)*$M$2),0)),0)</f>
        <v>0</v>
      </c>
      <c r="GA152" s="83">
        <f>IFERROR((ROUND((VLOOKUP($A152,装备总属性!$A:$G,GM$11,FALSE)*VLOOKUP($C152,$P$13:$W$20,GM$11,FALSE)*VLOOKUP($B152,$P$3:$R$7,3,FALSE)*$M$2),0)),0)</f>
        <v>0</v>
      </c>
      <c r="GB152" s="83">
        <f>IFERROR((ROUND((VLOOKUP($A152,装备总属性!$A:$G,GN$11,FALSE)*VLOOKUP($C152,$P$13:$W$20,GN$11,FALSE)*VLOOKUP($B152,$P$3:$R$7,3,FALSE)*$M$2),0)),0)</f>
        <v>0</v>
      </c>
    </row>
    <row r="153" spans="175:184">
      <c r="FS153" s="83">
        <f t="shared" si="52"/>
        <v>40</v>
      </c>
      <c r="FT153" s="83" t="str">
        <f t="shared" si="56"/>
        <v>橙色</v>
      </c>
      <c r="FU153" s="83" t="str">
        <f t="shared" si="56"/>
        <v>戒指</v>
      </c>
      <c r="FV153" s="82" t="str">
        <f t="shared" si="55"/>
        <v>40橙色戒指</v>
      </c>
      <c r="FW153" s="83">
        <f>IFERROR((ROUND((VLOOKUP($A153,装备总属性!$A:$G,GI$11,FALSE)*VLOOKUP($C153,$P$13:$W$20,GI$11,FALSE)*VLOOKUP($B153,$P$3:$R$7,3,FALSE)*$M$2),0)),0)</f>
        <v>0</v>
      </c>
      <c r="FX153" s="83">
        <f>IFERROR((ROUND((VLOOKUP($A153,装备总属性!$A:$G,GJ$11,FALSE)*VLOOKUP($C153,$P$13:$W$20,GJ$11,FALSE)*VLOOKUP($B153,$P$3:$R$7,3,FALSE)*$M$2),0)),0)</f>
        <v>0</v>
      </c>
      <c r="FY153" s="83">
        <f>IFERROR((ROUND((VLOOKUP($A153,装备总属性!$A:$G,GK$11,FALSE)*VLOOKUP($C153,$P$13:$W$20,GK$11,FALSE)*VLOOKUP($B153,$P$3:$R$7,3,FALSE)*$M$2),0)),0)</f>
        <v>0</v>
      </c>
      <c r="FZ153" s="83">
        <f>IFERROR((ROUND((VLOOKUP($A153,装备总属性!$A:$G,GL$11,FALSE)*VLOOKUP($C153,$P$13:$W$20,GL$11,FALSE)*VLOOKUP($B153,$P$3:$R$7,3,FALSE)*$M$2),0)),0)</f>
        <v>0</v>
      </c>
      <c r="GA153" s="83">
        <f>IFERROR((ROUND((VLOOKUP($A153,装备总属性!$A:$G,GM$11,FALSE)*VLOOKUP($C153,$P$13:$W$20,GM$11,FALSE)*VLOOKUP($B153,$P$3:$R$7,3,FALSE)*$M$2),0)),0)</f>
        <v>0</v>
      </c>
      <c r="GB153" s="83">
        <f>IFERROR((ROUND((VLOOKUP($A153,装备总属性!$A:$G,GN$11,FALSE)*VLOOKUP($C153,$P$13:$W$20,GN$11,FALSE)*VLOOKUP($B153,$P$3:$R$7,3,FALSE)*$M$2),0)),0)</f>
        <v>0</v>
      </c>
    </row>
    <row r="154" spans="175:184">
      <c r="FS154" s="85">
        <f t="shared" si="52"/>
        <v>40</v>
      </c>
      <c r="FT154" s="85" t="str">
        <f t="shared" si="56"/>
        <v>金色</v>
      </c>
      <c r="FU154" s="85" t="str">
        <f t="shared" si="56"/>
        <v>武器</v>
      </c>
      <c r="FV154" s="82" t="str">
        <f t="shared" si="55"/>
        <v>40金色武器</v>
      </c>
      <c r="FW154" s="85">
        <f>IFERROR((ROUND((VLOOKUP($A154,装备总属性!$A:$G,GI$11,FALSE)*VLOOKUP($C154,$P$13:$W$20,GI$11,FALSE)*VLOOKUP($B154,$P$3:$R$7,3,FALSE)*$M$2),0)),0)</f>
        <v>0</v>
      </c>
      <c r="FX154" s="85">
        <f>IFERROR((ROUND((VLOOKUP($A154,装备总属性!$A:$G,GJ$11,FALSE)*VLOOKUP($C154,$P$13:$W$20,GJ$11,FALSE)*VLOOKUP($B154,$P$3:$R$7,3,FALSE)*$M$2),0)),0)</f>
        <v>0</v>
      </c>
      <c r="FY154" s="85">
        <f>IFERROR((ROUND((VLOOKUP($A154,装备总属性!$A:$G,GK$11,FALSE)*VLOOKUP($C154,$P$13:$W$20,GK$11,FALSE)*VLOOKUP($B154,$P$3:$R$7,3,FALSE)*$M$2),0)),0)</f>
        <v>0</v>
      </c>
      <c r="FZ154" s="85">
        <f>IFERROR((ROUND((VLOOKUP($A154,装备总属性!$A:$G,GL$11,FALSE)*VLOOKUP($C154,$P$13:$W$20,GL$11,FALSE)*VLOOKUP($B154,$P$3:$R$7,3,FALSE)*$M$2),0)),0)</f>
        <v>0</v>
      </c>
      <c r="GA154" s="85">
        <f>IFERROR((ROUND((VLOOKUP($A154,装备总属性!$A:$G,GM$11,FALSE)*VLOOKUP($C154,$P$13:$W$20,GM$11,FALSE)*VLOOKUP($B154,$P$3:$R$7,3,FALSE)*$M$2),0)),0)</f>
        <v>0</v>
      </c>
      <c r="GB154" s="85">
        <f>IFERROR((ROUND((VLOOKUP($A154,装备总属性!$A:$G,GN$11,FALSE)*VLOOKUP($C154,$P$13:$W$20,GN$11,FALSE)*VLOOKUP($B154,$P$3:$R$7,3,FALSE)*$M$2),0)),0)</f>
        <v>0</v>
      </c>
    </row>
    <row r="155" spans="175:184">
      <c r="FS155" s="85">
        <f t="shared" si="52"/>
        <v>40</v>
      </c>
      <c r="FT155" s="85" t="str">
        <f t="shared" ref="FT155:FU170" si="57">FT115</f>
        <v>金色</v>
      </c>
      <c r="FU155" s="85" t="str">
        <f t="shared" si="57"/>
        <v>帽子</v>
      </c>
      <c r="FV155" s="82" t="str">
        <f t="shared" si="55"/>
        <v>40金色帽子</v>
      </c>
      <c r="FW155" s="85">
        <f>IFERROR((ROUND((VLOOKUP($A155,装备总属性!$A:$G,GI$11,FALSE)*VLOOKUP($C155,$P$13:$W$20,GI$11,FALSE)*VLOOKUP($B155,$P$3:$R$7,3,FALSE)*$M$2),0)),0)</f>
        <v>0</v>
      </c>
      <c r="FX155" s="85">
        <f>IFERROR((ROUND((VLOOKUP($A155,装备总属性!$A:$G,GJ$11,FALSE)*VLOOKUP($C155,$P$13:$W$20,GJ$11,FALSE)*VLOOKUP($B155,$P$3:$R$7,3,FALSE)*$M$2),0)),0)</f>
        <v>0</v>
      </c>
      <c r="FY155" s="85">
        <f>IFERROR((ROUND((VLOOKUP($A155,装备总属性!$A:$G,GK$11,FALSE)*VLOOKUP($C155,$P$13:$W$20,GK$11,FALSE)*VLOOKUP($B155,$P$3:$R$7,3,FALSE)*$M$2),0)),0)</f>
        <v>0</v>
      </c>
      <c r="FZ155" s="85">
        <f>IFERROR((ROUND((VLOOKUP($A155,装备总属性!$A:$G,GL$11,FALSE)*VLOOKUP($C155,$P$13:$W$20,GL$11,FALSE)*VLOOKUP($B155,$P$3:$R$7,3,FALSE)*$M$2),0)),0)</f>
        <v>0</v>
      </c>
      <c r="GA155" s="85">
        <f>IFERROR((ROUND((VLOOKUP($A155,装备总属性!$A:$G,GM$11,FALSE)*VLOOKUP($C155,$P$13:$W$20,GM$11,FALSE)*VLOOKUP($B155,$P$3:$R$7,3,FALSE)*$M$2),0)),0)</f>
        <v>0</v>
      </c>
      <c r="GB155" s="85">
        <f>IFERROR((ROUND((VLOOKUP($A155,装备总属性!$A:$G,GN$11,FALSE)*VLOOKUP($C155,$P$13:$W$20,GN$11,FALSE)*VLOOKUP($B155,$P$3:$R$7,3,FALSE)*$M$2),0)),0)</f>
        <v>0</v>
      </c>
    </row>
    <row r="156" spans="175:184">
      <c r="FS156" s="85">
        <f t="shared" si="52"/>
        <v>40</v>
      </c>
      <c r="FT156" s="85" t="str">
        <f t="shared" si="57"/>
        <v>金色</v>
      </c>
      <c r="FU156" s="85" t="str">
        <f t="shared" si="57"/>
        <v>衣服</v>
      </c>
      <c r="FV156" s="82" t="str">
        <f t="shared" si="55"/>
        <v>40金色衣服</v>
      </c>
      <c r="FW156" s="85">
        <f>IFERROR((ROUND((VLOOKUP($A156,装备总属性!$A:$G,GI$11,FALSE)*VLOOKUP($C156,$P$13:$W$20,GI$11,FALSE)*VLOOKUP($B156,$P$3:$R$7,3,FALSE)*$M$2),0)),0)</f>
        <v>0</v>
      </c>
      <c r="FX156" s="85">
        <f>IFERROR((ROUND((VLOOKUP($A156,装备总属性!$A:$G,GJ$11,FALSE)*VLOOKUP($C156,$P$13:$W$20,GJ$11,FALSE)*VLOOKUP($B156,$P$3:$R$7,3,FALSE)*$M$2),0)),0)</f>
        <v>0</v>
      </c>
      <c r="FY156" s="85">
        <f>IFERROR((ROUND((VLOOKUP($A156,装备总属性!$A:$G,GK$11,FALSE)*VLOOKUP($C156,$P$13:$W$20,GK$11,FALSE)*VLOOKUP($B156,$P$3:$R$7,3,FALSE)*$M$2),0)),0)</f>
        <v>0</v>
      </c>
      <c r="FZ156" s="85">
        <f>IFERROR((ROUND((VLOOKUP($A156,装备总属性!$A:$G,GL$11,FALSE)*VLOOKUP($C156,$P$13:$W$20,GL$11,FALSE)*VLOOKUP($B156,$P$3:$R$7,3,FALSE)*$M$2),0)),0)</f>
        <v>0</v>
      </c>
      <c r="GA156" s="85">
        <f>IFERROR((ROUND((VLOOKUP($A156,装备总属性!$A:$G,GM$11,FALSE)*VLOOKUP($C156,$P$13:$W$20,GM$11,FALSE)*VLOOKUP($B156,$P$3:$R$7,3,FALSE)*$M$2),0)),0)</f>
        <v>0</v>
      </c>
      <c r="GB156" s="85">
        <f>IFERROR((ROUND((VLOOKUP($A156,装备总属性!$A:$G,GN$11,FALSE)*VLOOKUP($C156,$P$13:$W$20,GN$11,FALSE)*VLOOKUP($B156,$P$3:$R$7,3,FALSE)*$M$2),0)),0)</f>
        <v>0</v>
      </c>
    </row>
    <row r="157" spans="175:184">
      <c r="FS157" s="85">
        <f t="shared" si="52"/>
        <v>40</v>
      </c>
      <c r="FT157" s="85" t="str">
        <f t="shared" si="57"/>
        <v>金色</v>
      </c>
      <c r="FU157" s="85" t="str">
        <f t="shared" si="57"/>
        <v>腰带</v>
      </c>
      <c r="FV157" s="82" t="str">
        <f t="shared" si="55"/>
        <v>40金色腰带</v>
      </c>
      <c r="FW157" s="85">
        <f>IFERROR((ROUND((VLOOKUP($A157,装备总属性!$A:$G,GI$11,FALSE)*VLOOKUP($C157,$P$13:$W$20,GI$11,FALSE)*VLOOKUP($B157,$P$3:$R$7,3,FALSE)*$M$2),0)),0)</f>
        <v>0</v>
      </c>
      <c r="FX157" s="85">
        <f>IFERROR((ROUND((VLOOKUP($A157,装备总属性!$A:$G,GJ$11,FALSE)*VLOOKUP($C157,$P$13:$W$20,GJ$11,FALSE)*VLOOKUP($B157,$P$3:$R$7,3,FALSE)*$M$2),0)),0)</f>
        <v>0</v>
      </c>
      <c r="FY157" s="85">
        <f>IFERROR((ROUND((VLOOKUP($A157,装备总属性!$A:$G,GK$11,FALSE)*VLOOKUP($C157,$P$13:$W$20,GK$11,FALSE)*VLOOKUP($B157,$P$3:$R$7,3,FALSE)*$M$2),0)),0)</f>
        <v>0</v>
      </c>
      <c r="FZ157" s="85">
        <f>IFERROR((ROUND((VLOOKUP($A157,装备总属性!$A:$G,GL$11,FALSE)*VLOOKUP($C157,$P$13:$W$20,GL$11,FALSE)*VLOOKUP($B157,$P$3:$R$7,3,FALSE)*$M$2),0)),0)</f>
        <v>0</v>
      </c>
      <c r="GA157" s="85">
        <f>IFERROR((ROUND((VLOOKUP($A157,装备总属性!$A:$G,GM$11,FALSE)*VLOOKUP($C157,$P$13:$W$20,GM$11,FALSE)*VLOOKUP($B157,$P$3:$R$7,3,FALSE)*$M$2),0)),0)</f>
        <v>0</v>
      </c>
      <c r="GB157" s="85">
        <f>IFERROR((ROUND((VLOOKUP($A157,装备总属性!$A:$G,GN$11,FALSE)*VLOOKUP($C157,$P$13:$W$20,GN$11,FALSE)*VLOOKUP($B157,$P$3:$R$7,3,FALSE)*$M$2),0)),0)</f>
        <v>0</v>
      </c>
    </row>
    <row r="158" spans="175:184">
      <c r="FS158" s="85">
        <f t="shared" si="52"/>
        <v>40</v>
      </c>
      <c r="FT158" s="85" t="str">
        <f t="shared" si="57"/>
        <v>金色</v>
      </c>
      <c r="FU158" s="85" t="str">
        <f t="shared" si="57"/>
        <v>护手</v>
      </c>
      <c r="FV158" s="82" t="str">
        <f t="shared" si="55"/>
        <v>40金色护手</v>
      </c>
      <c r="FW158" s="85">
        <f>IFERROR((ROUND((VLOOKUP($A158,装备总属性!$A:$G,GI$11,FALSE)*VLOOKUP($C158,$P$13:$W$20,GI$11,FALSE)*VLOOKUP($B158,$P$3:$R$7,3,FALSE)*$M$2),0)),0)</f>
        <v>0</v>
      </c>
      <c r="FX158" s="85">
        <f>IFERROR((ROUND((VLOOKUP($A158,装备总属性!$A:$G,GJ$11,FALSE)*VLOOKUP($C158,$P$13:$W$20,GJ$11,FALSE)*VLOOKUP($B158,$P$3:$R$7,3,FALSE)*$M$2),0)),0)</f>
        <v>0</v>
      </c>
      <c r="FY158" s="85">
        <f>IFERROR((ROUND((VLOOKUP($A158,装备总属性!$A:$G,GK$11,FALSE)*VLOOKUP($C158,$P$13:$W$20,GK$11,FALSE)*VLOOKUP($B158,$P$3:$R$7,3,FALSE)*$M$2),0)),0)</f>
        <v>0</v>
      </c>
      <c r="FZ158" s="85">
        <f>IFERROR((ROUND((VLOOKUP($A158,装备总属性!$A:$G,GL$11,FALSE)*VLOOKUP($C158,$P$13:$W$20,GL$11,FALSE)*VLOOKUP($B158,$P$3:$R$7,3,FALSE)*$M$2),0)),0)</f>
        <v>0</v>
      </c>
      <c r="GA158" s="85">
        <f>IFERROR((ROUND((VLOOKUP($A158,装备总属性!$A:$G,GM$11,FALSE)*VLOOKUP($C158,$P$13:$W$20,GM$11,FALSE)*VLOOKUP($B158,$P$3:$R$7,3,FALSE)*$M$2),0)),0)</f>
        <v>0</v>
      </c>
      <c r="GB158" s="85">
        <f>IFERROR((ROUND((VLOOKUP($A158,装备总属性!$A:$G,GN$11,FALSE)*VLOOKUP($C158,$P$13:$W$20,GN$11,FALSE)*VLOOKUP($B158,$P$3:$R$7,3,FALSE)*$M$2),0)),0)</f>
        <v>0</v>
      </c>
    </row>
    <row r="159" spans="175:184">
      <c r="FS159" s="85">
        <f t="shared" si="52"/>
        <v>40</v>
      </c>
      <c r="FT159" s="85" t="str">
        <f t="shared" si="57"/>
        <v>金色</v>
      </c>
      <c r="FU159" s="85" t="str">
        <f t="shared" si="57"/>
        <v>鞋子</v>
      </c>
      <c r="FV159" s="82" t="str">
        <f t="shared" si="55"/>
        <v>40金色鞋子</v>
      </c>
      <c r="FW159" s="85">
        <f>IFERROR((ROUND((VLOOKUP($A159,装备总属性!$A:$G,GI$11,FALSE)*VLOOKUP($C159,$P$13:$W$20,GI$11,FALSE)*VLOOKUP($B159,$P$3:$R$7,3,FALSE)*$M$2),0)),0)</f>
        <v>0</v>
      </c>
      <c r="FX159" s="85">
        <f>IFERROR((ROUND((VLOOKUP($A159,装备总属性!$A:$G,GJ$11,FALSE)*VLOOKUP($C159,$P$13:$W$20,GJ$11,FALSE)*VLOOKUP($B159,$P$3:$R$7,3,FALSE)*$M$2),0)),0)</f>
        <v>0</v>
      </c>
      <c r="FY159" s="85">
        <f>IFERROR((ROUND((VLOOKUP($A159,装备总属性!$A:$G,GK$11,FALSE)*VLOOKUP($C159,$P$13:$W$20,GK$11,FALSE)*VLOOKUP($B159,$P$3:$R$7,3,FALSE)*$M$2),0)),0)</f>
        <v>0</v>
      </c>
      <c r="FZ159" s="85">
        <f>IFERROR((ROUND((VLOOKUP($A159,装备总属性!$A:$G,GL$11,FALSE)*VLOOKUP($C159,$P$13:$W$20,GL$11,FALSE)*VLOOKUP($B159,$P$3:$R$7,3,FALSE)*$M$2),0)),0)</f>
        <v>0</v>
      </c>
      <c r="GA159" s="85">
        <f>IFERROR((ROUND((VLOOKUP($A159,装备总属性!$A:$G,GM$11,FALSE)*VLOOKUP($C159,$P$13:$W$20,GM$11,FALSE)*VLOOKUP($B159,$P$3:$R$7,3,FALSE)*$M$2),0)),0)</f>
        <v>0</v>
      </c>
      <c r="GB159" s="85">
        <f>IFERROR((ROUND((VLOOKUP($A159,装备总属性!$A:$G,GN$11,FALSE)*VLOOKUP($C159,$P$13:$W$20,GN$11,FALSE)*VLOOKUP($B159,$P$3:$R$7,3,FALSE)*$M$2),0)),0)</f>
        <v>0</v>
      </c>
    </row>
    <row r="160" spans="175:184">
      <c r="FS160" s="85">
        <f t="shared" si="52"/>
        <v>40</v>
      </c>
      <c r="FT160" s="85" t="str">
        <f t="shared" si="57"/>
        <v>金色</v>
      </c>
      <c r="FU160" s="85" t="str">
        <f t="shared" si="57"/>
        <v>项链</v>
      </c>
      <c r="FV160" s="82" t="str">
        <f t="shared" si="55"/>
        <v>40金色项链</v>
      </c>
      <c r="FW160" s="85">
        <f>IFERROR((ROUND((VLOOKUP($A160,装备总属性!$A:$G,GI$11,FALSE)*VLOOKUP($C160,$P$13:$W$20,GI$11,FALSE)*VLOOKUP($B160,$P$3:$R$7,3,FALSE)*$M$2),0)),0)</f>
        <v>0</v>
      </c>
      <c r="FX160" s="85">
        <f>IFERROR((ROUND((VLOOKUP($A160,装备总属性!$A:$G,GJ$11,FALSE)*VLOOKUP($C160,$P$13:$W$20,GJ$11,FALSE)*VLOOKUP($B160,$P$3:$R$7,3,FALSE)*$M$2),0)),0)</f>
        <v>0</v>
      </c>
      <c r="FY160" s="85">
        <f>IFERROR((ROUND((VLOOKUP($A160,装备总属性!$A:$G,GK$11,FALSE)*VLOOKUP($C160,$P$13:$W$20,GK$11,FALSE)*VLOOKUP($B160,$P$3:$R$7,3,FALSE)*$M$2),0)),0)</f>
        <v>0</v>
      </c>
      <c r="FZ160" s="85">
        <f>IFERROR((ROUND((VLOOKUP($A160,装备总属性!$A:$G,GL$11,FALSE)*VLOOKUP($C160,$P$13:$W$20,GL$11,FALSE)*VLOOKUP($B160,$P$3:$R$7,3,FALSE)*$M$2),0)),0)</f>
        <v>0</v>
      </c>
      <c r="GA160" s="85">
        <f>IFERROR((ROUND((VLOOKUP($A160,装备总属性!$A:$G,GM$11,FALSE)*VLOOKUP($C160,$P$13:$W$20,GM$11,FALSE)*VLOOKUP($B160,$P$3:$R$7,3,FALSE)*$M$2),0)),0)</f>
        <v>0</v>
      </c>
      <c r="GB160" s="85">
        <f>IFERROR((ROUND((VLOOKUP($A160,装备总属性!$A:$G,GN$11,FALSE)*VLOOKUP($C160,$P$13:$W$20,GN$11,FALSE)*VLOOKUP($B160,$P$3:$R$7,3,FALSE)*$M$2),0)),0)</f>
        <v>0</v>
      </c>
    </row>
    <row r="161" spans="175:184">
      <c r="FS161" s="85">
        <f t="shared" si="52"/>
        <v>40</v>
      </c>
      <c r="FT161" s="85" t="str">
        <f t="shared" si="57"/>
        <v>金色</v>
      </c>
      <c r="FU161" s="85" t="str">
        <f t="shared" si="57"/>
        <v>戒指</v>
      </c>
      <c r="FV161" s="82" t="str">
        <f t="shared" si="55"/>
        <v>40金色戒指</v>
      </c>
      <c r="FW161" s="85">
        <f>IFERROR((ROUND((VLOOKUP($A161,装备总属性!$A:$G,GI$11,FALSE)*VLOOKUP($C161,$P$13:$W$20,GI$11,FALSE)*VLOOKUP($B161,$P$3:$R$7,3,FALSE)*$M$2),0)),0)</f>
        <v>0</v>
      </c>
      <c r="FX161" s="85">
        <f>IFERROR((ROUND((VLOOKUP($A161,装备总属性!$A:$G,GJ$11,FALSE)*VLOOKUP($C161,$P$13:$W$20,GJ$11,FALSE)*VLOOKUP($B161,$P$3:$R$7,3,FALSE)*$M$2),0)),0)</f>
        <v>0</v>
      </c>
      <c r="FY161" s="85">
        <f>IFERROR((ROUND((VLOOKUP($A161,装备总属性!$A:$G,GK$11,FALSE)*VLOOKUP($C161,$P$13:$W$20,GK$11,FALSE)*VLOOKUP($B161,$P$3:$R$7,3,FALSE)*$M$2),0)),0)</f>
        <v>0</v>
      </c>
      <c r="FZ161" s="85">
        <f>IFERROR((ROUND((VLOOKUP($A161,装备总属性!$A:$G,GL$11,FALSE)*VLOOKUP($C161,$P$13:$W$20,GL$11,FALSE)*VLOOKUP($B161,$P$3:$R$7,3,FALSE)*$M$2),0)),0)</f>
        <v>0</v>
      </c>
      <c r="GA161" s="85">
        <f>IFERROR((ROUND((VLOOKUP($A161,装备总属性!$A:$G,GM$11,FALSE)*VLOOKUP($C161,$P$13:$W$20,GM$11,FALSE)*VLOOKUP($B161,$P$3:$R$7,3,FALSE)*$M$2),0)),0)</f>
        <v>0</v>
      </c>
      <c r="GB161" s="85">
        <f>IFERROR((ROUND((VLOOKUP($A161,装备总属性!$A:$G,GN$11,FALSE)*VLOOKUP($C161,$P$13:$W$20,GN$11,FALSE)*VLOOKUP($B161,$P$3:$R$7,3,FALSE)*$M$2),0)),0)</f>
        <v>0</v>
      </c>
    </row>
    <row r="162" spans="175:184">
      <c r="FS162" s="82">
        <f t="shared" si="52"/>
        <v>50</v>
      </c>
      <c r="FT162" s="82" t="str">
        <f t="shared" si="57"/>
        <v>绿色</v>
      </c>
      <c r="FU162" s="82" t="str">
        <f t="shared" si="57"/>
        <v>武器</v>
      </c>
      <c r="FV162" s="82" t="str">
        <f t="shared" si="55"/>
        <v>50绿色武器</v>
      </c>
      <c r="FW162" s="82">
        <f>IFERROR((ROUND((VLOOKUP($A162,装备总属性!$A:$G,GI$11,FALSE)*VLOOKUP($C162,$P$13:$W$20,GI$11,FALSE)*VLOOKUP($B162,$P$3:$R$7,3,FALSE)*$M$2),0)),0)</f>
        <v>0</v>
      </c>
      <c r="FX162" s="82">
        <f>IFERROR((ROUND((VLOOKUP($A162,装备总属性!$A:$G,GJ$11,FALSE)*VLOOKUP($C162,$P$13:$W$20,GJ$11,FALSE)*VLOOKUP($B162,$P$3:$R$7,3,FALSE)*$M$2),0)),0)</f>
        <v>0</v>
      </c>
      <c r="FY162" s="82">
        <f>IFERROR((ROUND((VLOOKUP($A162,装备总属性!$A:$G,GK$11,FALSE)*VLOOKUP($C162,$P$13:$W$20,GK$11,FALSE)*VLOOKUP($B162,$P$3:$R$7,3,FALSE)*$M$2),0)),0)</f>
        <v>0</v>
      </c>
      <c r="FZ162" s="82">
        <f>IFERROR((ROUND((VLOOKUP($A162,装备总属性!$A:$G,GL$11,FALSE)*VLOOKUP($C162,$P$13:$W$20,GL$11,FALSE)*VLOOKUP($B162,$P$3:$R$7,3,FALSE)*$M$2),0)),0)</f>
        <v>0</v>
      </c>
      <c r="GA162" s="82">
        <f>IFERROR((ROUND((VLOOKUP($A162,装备总属性!$A:$G,GM$11,FALSE)*VLOOKUP($C162,$P$13:$W$20,GM$11,FALSE)*VLOOKUP($B162,$P$3:$R$7,3,FALSE)*$M$2),0)),0)</f>
        <v>0</v>
      </c>
      <c r="GB162" s="82">
        <f>IFERROR((ROUND((VLOOKUP($A162,装备总属性!$A:$G,GN$11,FALSE)*VLOOKUP($C162,$P$13:$W$20,GN$11,FALSE)*VLOOKUP($B162,$P$3:$R$7,3,FALSE)*$M$2),0)),0)</f>
        <v>0</v>
      </c>
    </row>
    <row r="163" spans="175:184">
      <c r="FS163" s="82">
        <f t="shared" si="52"/>
        <v>50</v>
      </c>
      <c r="FT163" s="82" t="str">
        <f t="shared" si="57"/>
        <v>绿色</v>
      </c>
      <c r="FU163" s="82" t="str">
        <f t="shared" si="57"/>
        <v>帽子</v>
      </c>
      <c r="FV163" s="82" t="str">
        <f t="shared" si="55"/>
        <v>50绿色帽子</v>
      </c>
      <c r="FW163" s="82">
        <f>IFERROR((ROUND((VLOOKUP($A163,装备总属性!$A:$G,GI$11,FALSE)*VLOOKUP($C163,$P$13:$W$20,GI$11,FALSE)*VLOOKUP($B163,$P$3:$R$7,3,FALSE)*$M$2),0)),0)</f>
        <v>0</v>
      </c>
      <c r="FX163" s="82">
        <f>IFERROR((ROUND((VLOOKUP($A163,装备总属性!$A:$G,GJ$11,FALSE)*VLOOKUP($C163,$P$13:$W$20,GJ$11,FALSE)*VLOOKUP($B163,$P$3:$R$7,3,FALSE)*$M$2),0)),0)</f>
        <v>0</v>
      </c>
      <c r="FY163" s="82">
        <f>IFERROR((ROUND((VLOOKUP($A163,装备总属性!$A:$G,GK$11,FALSE)*VLOOKUP($C163,$P$13:$W$20,GK$11,FALSE)*VLOOKUP($B163,$P$3:$R$7,3,FALSE)*$M$2),0)),0)</f>
        <v>0</v>
      </c>
      <c r="FZ163" s="82">
        <f>IFERROR((ROUND((VLOOKUP($A163,装备总属性!$A:$G,GL$11,FALSE)*VLOOKUP($C163,$P$13:$W$20,GL$11,FALSE)*VLOOKUP($B163,$P$3:$R$7,3,FALSE)*$M$2),0)),0)</f>
        <v>0</v>
      </c>
      <c r="GA163" s="82">
        <f>IFERROR((ROUND((VLOOKUP($A163,装备总属性!$A:$G,GM$11,FALSE)*VLOOKUP($C163,$P$13:$W$20,GM$11,FALSE)*VLOOKUP($B163,$P$3:$R$7,3,FALSE)*$M$2),0)),0)</f>
        <v>0</v>
      </c>
      <c r="GB163" s="82">
        <f>IFERROR((ROUND((VLOOKUP($A163,装备总属性!$A:$G,GN$11,FALSE)*VLOOKUP($C163,$P$13:$W$20,GN$11,FALSE)*VLOOKUP($B163,$P$3:$R$7,3,FALSE)*$M$2),0)),0)</f>
        <v>0</v>
      </c>
    </row>
    <row r="164" spans="175:184">
      <c r="FS164" s="82">
        <f t="shared" si="52"/>
        <v>50</v>
      </c>
      <c r="FT164" s="82" t="str">
        <f t="shared" si="57"/>
        <v>绿色</v>
      </c>
      <c r="FU164" s="82" t="str">
        <f t="shared" si="57"/>
        <v>衣服</v>
      </c>
      <c r="FV164" s="82" t="str">
        <f t="shared" si="55"/>
        <v>50绿色衣服</v>
      </c>
      <c r="FW164" s="82">
        <f>IFERROR((ROUND((VLOOKUP($A164,装备总属性!$A:$G,GI$11,FALSE)*VLOOKUP($C164,$P$13:$W$20,GI$11,FALSE)*VLOOKUP($B164,$P$3:$R$7,3,FALSE)*$M$2),0)),0)</f>
        <v>0</v>
      </c>
      <c r="FX164" s="82">
        <f>IFERROR((ROUND((VLOOKUP($A164,装备总属性!$A:$G,GJ$11,FALSE)*VLOOKUP($C164,$P$13:$W$20,GJ$11,FALSE)*VLOOKUP($B164,$P$3:$R$7,3,FALSE)*$M$2),0)),0)</f>
        <v>0</v>
      </c>
      <c r="FY164" s="82">
        <f>IFERROR((ROUND((VLOOKUP($A164,装备总属性!$A:$G,GK$11,FALSE)*VLOOKUP($C164,$P$13:$W$20,GK$11,FALSE)*VLOOKUP($B164,$P$3:$R$7,3,FALSE)*$M$2),0)),0)</f>
        <v>0</v>
      </c>
      <c r="FZ164" s="82">
        <f>IFERROR((ROUND((VLOOKUP($A164,装备总属性!$A:$G,GL$11,FALSE)*VLOOKUP($C164,$P$13:$W$20,GL$11,FALSE)*VLOOKUP($B164,$P$3:$R$7,3,FALSE)*$M$2),0)),0)</f>
        <v>0</v>
      </c>
      <c r="GA164" s="82">
        <f>IFERROR((ROUND((VLOOKUP($A164,装备总属性!$A:$G,GM$11,FALSE)*VLOOKUP($C164,$P$13:$W$20,GM$11,FALSE)*VLOOKUP($B164,$P$3:$R$7,3,FALSE)*$M$2),0)),0)</f>
        <v>0</v>
      </c>
      <c r="GB164" s="82">
        <f>IFERROR((ROUND((VLOOKUP($A164,装备总属性!$A:$G,GN$11,FALSE)*VLOOKUP($C164,$P$13:$W$20,GN$11,FALSE)*VLOOKUP($B164,$P$3:$R$7,3,FALSE)*$M$2),0)),0)</f>
        <v>0</v>
      </c>
    </row>
    <row r="165" spans="175:184">
      <c r="FS165" s="82">
        <f t="shared" si="52"/>
        <v>50</v>
      </c>
      <c r="FT165" s="82" t="str">
        <f t="shared" si="57"/>
        <v>绿色</v>
      </c>
      <c r="FU165" s="82" t="str">
        <f t="shared" si="57"/>
        <v>腰带</v>
      </c>
      <c r="FV165" s="82" t="str">
        <f t="shared" si="55"/>
        <v>50绿色腰带</v>
      </c>
      <c r="FW165" s="82">
        <f>IFERROR((ROUND((VLOOKUP($A165,装备总属性!$A:$G,GI$11,FALSE)*VLOOKUP($C165,$P$13:$W$20,GI$11,FALSE)*VLOOKUP($B165,$P$3:$R$7,3,FALSE)*$M$2),0)),0)</f>
        <v>0</v>
      </c>
      <c r="FX165" s="82">
        <f>IFERROR((ROUND((VLOOKUP($A165,装备总属性!$A:$G,GJ$11,FALSE)*VLOOKUP($C165,$P$13:$W$20,GJ$11,FALSE)*VLOOKUP($B165,$P$3:$R$7,3,FALSE)*$M$2),0)),0)</f>
        <v>0</v>
      </c>
      <c r="FY165" s="82">
        <f>IFERROR((ROUND((VLOOKUP($A165,装备总属性!$A:$G,GK$11,FALSE)*VLOOKUP($C165,$P$13:$W$20,GK$11,FALSE)*VLOOKUP($B165,$P$3:$R$7,3,FALSE)*$M$2),0)),0)</f>
        <v>0</v>
      </c>
      <c r="FZ165" s="82">
        <f>IFERROR((ROUND((VLOOKUP($A165,装备总属性!$A:$G,GL$11,FALSE)*VLOOKUP($C165,$P$13:$W$20,GL$11,FALSE)*VLOOKUP($B165,$P$3:$R$7,3,FALSE)*$M$2),0)),0)</f>
        <v>0</v>
      </c>
      <c r="GA165" s="82">
        <f>IFERROR((ROUND((VLOOKUP($A165,装备总属性!$A:$G,GM$11,FALSE)*VLOOKUP($C165,$P$13:$W$20,GM$11,FALSE)*VLOOKUP($B165,$P$3:$R$7,3,FALSE)*$M$2),0)),0)</f>
        <v>0</v>
      </c>
      <c r="GB165" s="82">
        <f>IFERROR((ROUND((VLOOKUP($A165,装备总属性!$A:$G,GN$11,FALSE)*VLOOKUP($C165,$P$13:$W$20,GN$11,FALSE)*VLOOKUP($B165,$P$3:$R$7,3,FALSE)*$M$2),0)),0)</f>
        <v>0</v>
      </c>
    </row>
    <row r="166" spans="175:184">
      <c r="FS166" s="82">
        <f t="shared" si="52"/>
        <v>50</v>
      </c>
      <c r="FT166" s="82" t="str">
        <f t="shared" si="57"/>
        <v>绿色</v>
      </c>
      <c r="FU166" s="82" t="str">
        <f t="shared" si="57"/>
        <v>护手</v>
      </c>
      <c r="FV166" s="82" t="str">
        <f t="shared" si="55"/>
        <v>50绿色护手</v>
      </c>
      <c r="FW166" s="82">
        <f>IFERROR((ROUND((VLOOKUP($A166,装备总属性!$A:$G,GI$11,FALSE)*VLOOKUP($C166,$P$13:$W$20,GI$11,FALSE)*VLOOKUP($B166,$P$3:$R$7,3,FALSE)*$M$2),0)),0)</f>
        <v>0</v>
      </c>
      <c r="FX166" s="82">
        <f>IFERROR((ROUND((VLOOKUP($A166,装备总属性!$A:$G,GJ$11,FALSE)*VLOOKUP($C166,$P$13:$W$20,GJ$11,FALSE)*VLOOKUP($B166,$P$3:$R$7,3,FALSE)*$M$2),0)),0)</f>
        <v>0</v>
      </c>
      <c r="FY166" s="82">
        <f>IFERROR((ROUND((VLOOKUP($A166,装备总属性!$A:$G,GK$11,FALSE)*VLOOKUP($C166,$P$13:$W$20,GK$11,FALSE)*VLOOKUP($B166,$P$3:$R$7,3,FALSE)*$M$2),0)),0)</f>
        <v>0</v>
      </c>
      <c r="FZ166" s="82">
        <f>IFERROR((ROUND((VLOOKUP($A166,装备总属性!$A:$G,GL$11,FALSE)*VLOOKUP($C166,$P$13:$W$20,GL$11,FALSE)*VLOOKUP($B166,$P$3:$R$7,3,FALSE)*$M$2),0)),0)</f>
        <v>0</v>
      </c>
      <c r="GA166" s="82">
        <f>IFERROR((ROUND((VLOOKUP($A166,装备总属性!$A:$G,GM$11,FALSE)*VLOOKUP($C166,$P$13:$W$20,GM$11,FALSE)*VLOOKUP($B166,$P$3:$R$7,3,FALSE)*$M$2),0)),0)</f>
        <v>0</v>
      </c>
      <c r="GB166" s="82">
        <f>IFERROR((ROUND((VLOOKUP($A166,装备总属性!$A:$G,GN$11,FALSE)*VLOOKUP($C166,$P$13:$W$20,GN$11,FALSE)*VLOOKUP($B166,$P$3:$R$7,3,FALSE)*$M$2),0)),0)</f>
        <v>0</v>
      </c>
    </row>
    <row r="167" spans="175:184">
      <c r="FS167" s="82">
        <f t="shared" si="52"/>
        <v>50</v>
      </c>
      <c r="FT167" s="82" t="str">
        <f t="shared" si="57"/>
        <v>绿色</v>
      </c>
      <c r="FU167" s="82" t="str">
        <f t="shared" si="57"/>
        <v>鞋子</v>
      </c>
      <c r="FV167" s="82" t="str">
        <f t="shared" si="55"/>
        <v>50绿色鞋子</v>
      </c>
      <c r="FW167" s="82">
        <f>IFERROR((ROUND((VLOOKUP($A167,装备总属性!$A:$G,GI$11,FALSE)*VLOOKUP($C167,$P$13:$W$20,GI$11,FALSE)*VLOOKUP($B167,$P$3:$R$7,3,FALSE)*$M$2),0)),0)</f>
        <v>0</v>
      </c>
      <c r="FX167" s="82">
        <f>IFERROR((ROUND((VLOOKUP($A167,装备总属性!$A:$G,GJ$11,FALSE)*VLOOKUP($C167,$P$13:$W$20,GJ$11,FALSE)*VLOOKUP($B167,$P$3:$R$7,3,FALSE)*$M$2),0)),0)</f>
        <v>0</v>
      </c>
      <c r="FY167" s="82">
        <f>IFERROR((ROUND((VLOOKUP($A167,装备总属性!$A:$G,GK$11,FALSE)*VLOOKUP($C167,$P$13:$W$20,GK$11,FALSE)*VLOOKUP($B167,$P$3:$R$7,3,FALSE)*$M$2),0)),0)</f>
        <v>0</v>
      </c>
      <c r="FZ167" s="82">
        <f>IFERROR((ROUND((VLOOKUP($A167,装备总属性!$A:$G,GL$11,FALSE)*VLOOKUP($C167,$P$13:$W$20,GL$11,FALSE)*VLOOKUP($B167,$P$3:$R$7,3,FALSE)*$M$2),0)),0)</f>
        <v>0</v>
      </c>
      <c r="GA167" s="82">
        <f>IFERROR((ROUND((VLOOKUP($A167,装备总属性!$A:$G,GM$11,FALSE)*VLOOKUP($C167,$P$13:$W$20,GM$11,FALSE)*VLOOKUP($B167,$P$3:$R$7,3,FALSE)*$M$2),0)),0)</f>
        <v>0</v>
      </c>
      <c r="GB167" s="82">
        <f>IFERROR((ROUND((VLOOKUP($A167,装备总属性!$A:$G,GN$11,FALSE)*VLOOKUP($C167,$P$13:$W$20,GN$11,FALSE)*VLOOKUP($B167,$P$3:$R$7,3,FALSE)*$M$2),0)),0)</f>
        <v>0</v>
      </c>
    </row>
    <row r="168" spans="175:184">
      <c r="FS168" s="82">
        <f t="shared" si="52"/>
        <v>50</v>
      </c>
      <c r="FT168" s="82" t="str">
        <f t="shared" si="57"/>
        <v>绿色</v>
      </c>
      <c r="FU168" s="82" t="str">
        <f t="shared" si="57"/>
        <v>项链</v>
      </c>
      <c r="FV168" s="82" t="str">
        <f t="shared" si="55"/>
        <v>50绿色项链</v>
      </c>
      <c r="FW168" s="82">
        <f>IFERROR((ROUND((VLOOKUP($A168,装备总属性!$A:$G,GI$11,FALSE)*VLOOKUP($C168,$P$13:$W$20,GI$11,FALSE)*VLOOKUP($B168,$P$3:$R$7,3,FALSE)*$M$2),0)),0)</f>
        <v>0</v>
      </c>
      <c r="FX168" s="82">
        <f>IFERROR((ROUND((VLOOKUP($A168,装备总属性!$A:$G,GJ$11,FALSE)*VLOOKUP($C168,$P$13:$W$20,GJ$11,FALSE)*VLOOKUP($B168,$P$3:$R$7,3,FALSE)*$M$2),0)),0)</f>
        <v>0</v>
      </c>
      <c r="FY168" s="82">
        <f>IFERROR((ROUND((VLOOKUP($A168,装备总属性!$A:$G,GK$11,FALSE)*VLOOKUP($C168,$P$13:$W$20,GK$11,FALSE)*VLOOKUP($B168,$P$3:$R$7,3,FALSE)*$M$2),0)),0)</f>
        <v>0</v>
      </c>
      <c r="FZ168" s="82">
        <f>IFERROR((ROUND((VLOOKUP($A168,装备总属性!$A:$G,GL$11,FALSE)*VLOOKUP($C168,$P$13:$W$20,GL$11,FALSE)*VLOOKUP($B168,$P$3:$R$7,3,FALSE)*$M$2),0)),0)</f>
        <v>0</v>
      </c>
      <c r="GA168" s="82">
        <f>IFERROR((ROUND((VLOOKUP($A168,装备总属性!$A:$G,GM$11,FALSE)*VLOOKUP($C168,$P$13:$W$20,GM$11,FALSE)*VLOOKUP($B168,$P$3:$R$7,3,FALSE)*$M$2),0)),0)</f>
        <v>0</v>
      </c>
      <c r="GB168" s="82">
        <f>IFERROR((ROUND((VLOOKUP($A168,装备总属性!$A:$G,GN$11,FALSE)*VLOOKUP($C168,$P$13:$W$20,GN$11,FALSE)*VLOOKUP($B168,$P$3:$R$7,3,FALSE)*$M$2),0)),0)</f>
        <v>0</v>
      </c>
    </row>
    <row r="169" spans="175:184">
      <c r="FS169" s="82">
        <f t="shared" si="52"/>
        <v>50</v>
      </c>
      <c r="FT169" s="82" t="str">
        <f t="shared" si="57"/>
        <v>绿色</v>
      </c>
      <c r="FU169" s="82" t="str">
        <f t="shared" si="57"/>
        <v>戒指</v>
      </c>
      <c r="FV169" s="82" t="str">
        <f t="shared" si="55"/>
        <v>50绿色戒指</v>
      </c>
      <c r="FW169" s="82">
        <f>IFERROR((ROUND((VLOOKUP($A169,装备总属性!$A:$G,GI$11,FALSE)*VLOOKUP($C169,$P$13:$W$20,GI$11,FALSE)*VLOOKUP($B169,$P$3:$R$7,3,FALSE)*$M$2),0)),0)</f>
        <v>0</v>
      </c>
      <c r="FX169" s="82">
        <f>IFERROR((ROUND((VLOOKUP($A169,装备总属性!$A:$G,GJ$11,FALSE)*VLOOKUP($C169,$P$13:$W$20,GJ$11,FALSE)*VLOOKUP($B169,$P$3:$R$7,3,FALSE)*$M$2),0)),0)</f>
        <v>0</v>
      </c>
      <c r="FY169" s="82">
        <f>IFERROR((ROUND((VLOOKUP($A169,装备总属性!$A:$G,GK$11,FALSE)*VLOOKUP($C169,$P$13:$W$20,GK$11,FALSE)*VLOOKUP($B169,$P$3:$R$7,3,FALSE)*$M$2),0)),0)</f>
        <v>0</v>
      </c>
      <c r="FZ169" s="82">
        <f>IFERROR((ROUND((VLOOKUP($A169,装备总属性!$A:$G,GL$11,FALSE)*VLOOKUP($C169,$P$13:$W$20,GL$11,FALSE)*VLOOKUP($B169,$P$3:$R$7,3,FALSE)*$M$2),0)),0)</f>
        <v>0</v>
      </c>
      <c r="GA169" s="82">
        <f>IFERROR((ROUND((VLOOKUP($A169,装备总属性!$A:$G,GM$11,FALSE)*VLOOKUP($C169,$P$13:$W$20,GM$11,FALSE)*VLOOKUP($B169,$P$3:$R$7,3,FALSE)*$M$2),0)),0)</f>
        <v>0</v>
      </c>
      <c r="GB169" s="82">
        <f>IFERROR((ROUND((VLOOKUP($A169,装备总属性!$A:$G,GN$11,FALSE)*VLOOKUP($C169,$P$13:$W$20,GN$11,FALSE)*VLOOKUP($B169,$P$3:$R$7,3,FALSE)*$M$2),0)),0)</f>
        <v>0</v>
      </c>
    </row>
    <row r="170" spans="175:184">
      <c r="FS170" s="81">
        <f t="shared" si="52"/>
        <v>50</v>
      </c>
      <c r="FT170" s="81" t="str">
        <f t="shared" si="57"/>
        <v>蓝色</v>
      </c>
      <c r="FU170" s="81" t="str">
        <f t="shared" si="57"/>
        <v>武器</v>
      </c>
      <c r="FV170" s="82" t="str">
        <f t="shared" si="55"/>
        <v>50蓝色武器</v>
      </c>
      <c r="FW170" s="81">
        <f>IFERROR((ROUND((VLOOKUP($A170,装备总属性!$A:$G,GI$11,FALSE)*VLOOKUP($C170,$P$13:$W$20,GI$11,FALSE)*VLOOKUP($B170,$P$3:$R$7,3,FALSE)*$M$2),0)),0)</f>
        <v>0</v>
      </c>
      <c r="FX170" s="81">
        <f>IFERROR((ROUND((VLOOKUP($A170,装备总属性!$A:$G,GJ$11,FALSE)*VLOOKUP($C170,$P$13:$W$20,GJ$11,FALSE)*VLOOKUP($B170,$P$3:$R$7,3,FALSE)*$M$2),0)),0)</f>
        <v>0</v>
      </c>
      <c r="FY170" s="81">
        <f>IFERROR((ROUND((VLOOKUP($A170,装备总属性!$A:$G,GK$11,FALSE)*VLOOKUP($C170,$P$13:$W$20,GK$11,FALSE)*VLOOKUP($B170,$P$3:$R$7,3,FALSE)*$M$2),0)),0)</f>
        <v>0</v>
      </c>
      <c r="FZ170" s="81">
        <f>IFERROR((ROUND((VLOOKUP($A170,装备总属性!$A:$G,GL$11,FALSE)*VLOOKUP($C170,$P$13:$W$20,GL$11,FALSE)*VLOOKUP($B170,$P$3:$R$7,3,FALSE)*$M$2),0)),0)</f>
        <v>0</v>
      </c>
      <c r="GA170" s="81">
        <f>IFERROR((ROUND((VLOOKUP($A170,装备总属性!$A:$G,GM$11,FALSE)*VLOOKUP($C170,$P$13:$W$20,GM$11,FALSE)*VLOOKUP($B170,$P$3:$R$7,3,FALSE)*$M$2),0)),0)</f>
        <v>0</v>
      </c>
      <c r="GB170" s="81">
        <f>IFERROR((ROUND((VLOOKUP($A170,装备总属性!$A:$G,GN$11,FALSE)*VLOOKUP($C170,$P$13:$W$20,GN$11,FALSE)*VLOOKUP($B170,$P$3:$R$7,3,FALSE)*$M$2),0)),0)</f>
        <v>0</v>
      </c>
    </row>
    <row r="171" spans="175:184">
      <c r="FS171" s="81">
        <f t="shared" ref="FS171:FS234" si="58">FS131+10</f>
        <v>50</v>
      </c>
      <c r="FT171" s="81" t="str">
        <f t="shared" ref="FT171:FU186" si="59">FT131</f>
        <v>蓝色</v>
      </c>
      <c r="FU171" s="81" t="str">
        <f t="shared" si="59"/>
        <v>帽子</v>
      </c>
      <c r="FV171" s="82" t="str">
        <f t="shared" si="55"/>
        <v>50蓝色帽子</v>
      </c>
      <c r="FW171" s="81">
        <f>IFERROR((ROUND((VLOOKUP($A171,装备总属性!$A:$G,GI$11,FALSE)*VLOOKUP($C171,$P$13:$W$20,GI$11,FALSE)*VLOOKUP($B171,$P$3:$R$7,3,FALSE)*$M$2),0)),0)</f>
        <v>0</v>
      </c>
      <c r="FX171" s="81">
        <f>IFERROR((ROUND((VLOOKUP($A171,装备总属性!$A:$G,GJ$11,FALSE)*VLOOKUP($C171,$P$13:$W$20,GJ$11,FALSE)*VLOOKUP($B171,$P$3:$R$7,3,FALSE)*$M$2),0)),0)</f>
        <v>0</v>
      </c>
      <c r="FY171" s="81">
        <f>IFERROR((ROUND((VLOOKUP($A171,装备总属性!$A:$G,GK$11,FALSE)*VLOOKUP($C171,$P$13:$W$20,GK$11,FALSE)*VLOOKUP($B171,$P$3:$R$7,3,FALSE)*$M$2),0)),0)</f>
        <v>0</v>
      </c>
      <c r="FZ171" s="81">
        <f>IFERROR((ROUND((VLOOKUP($A171,装备总属性!$A:$G,GL$11,FALSE)*VLOOKUP($C171,$P$13:$W$20,GL$11,FALSE)*VLOOKUP($B171,$P$3:$R$7,3,FALSE)*$M$2),0)),0)</f>
        <v>0</v>
      </c>
      <c r="GA171" s="81">
        <f>IFERROR((ROUND((VLOOKUP($A171,装备总属性!$A:$G,GM$11,FALSE)*VLOOKUP($C171,$P$13:$W$20,GM$11,FALSE)*VLOOKUP($B171,$P$3:$R$7,3,FALSE)*$M$2),0)),0)</f>
        <v>0</v>
      </c>
      <c r="GB171" s="81">
        <f>IFERROR((ROUND((VLOOKUP($A171,装备总属性!$A:$G,GN$11,FALSE)*VLOOKUP($C171,$P$13:$W$20,GN$11,FALSE)*VLOOKUP($B171,$P$3:$R$7,3,FALSE)*$M$2),0)),0)</f>
        <v>0</v>
      </c>
    </row>
    <row r="172" spans="175:184">
      <c r="FS172" s="81">
        <f t="shared" si="58"/>
        <v>50</v>
      </c>
      <c r="FT172" s="81" t="str">
        <f t="shared" si="59"/>
        <v>蓝色</v>
      </c>
      <c r="FU172" s="81" t="str">
        <f t="shared" si="59"/>
        <v>衣服</v>
      </c>
      <c r="FV172" s="82" t="str">
        <f t="shared" si="55"/>
        <v>50蓝色衣服</v>
      </c>
      <c r="FW172" s="81">
        <f>IFERROR((ROUND((VLOOKUP($A172,装备总属性!$A:$G,GI$11,FALSE)*VLOOKUP($C172,$P$13:$W$20,GI$11,FALSE)*VLOOKUP($B172,$P$3:$R$7,3,FALSE)*$M$2),0)),0)</f>
        <v>0</v>
      </c>
      <c r="FX172" s="81">
        <f>IFERROR((ROUND((VLOOKUP($A172,装备总属性!$A:$G,GJ$11,FALSE)*VLOOKUP($C172,$P$13:$W$20,GJ$11,FALSE)*VLOOKUP($B172,$P$3:$R$7,3,FALSE)*$M$2),0)),0)</f>
        <v>0</v>
      </c>
      <c r="FY172" s="81">
        <f>IFERROR((ROUND((VLOOKUP($A172,装备总属性!$A:$G,GK$11,FALSE)*VLOOKUP($C172,$P$13:$W$20,GK$11,FALSE)*VLOOKUP($B172,$P$3:$R$7,3,FALSE)*$M$2),0)),0)</f>
        <v>0</v>
      </c>
      <c r="FZ172" s="81">
        <f>IFERROR((ROUND((VLOOKUP($A172,装备总属性!$A:$G,GL$11,FALSE)*VLOOKUP($C172,$P$13:$W$20,GL$11,FALSE)*VLOOKUP($B172,$P$3:$R$7,3,FALSE)*$M$2),0)),0)</f>
        <v>0</v>
      </c>
      <c r="GA172" s="81">
        <f>IFERROR((ROUND((VLOOKUP($A172,装备总属性!$A:$G,GM$11,FALSE)*VLOOKUP($C172,$P$13:$W$20,GM$11,FALSE)*VLOOKUP($B172,$P$3:$R$7,3,FALSE)*$M$2),0)),0)</f>
        <v>0</v>
      </c>
      <c r="GB172" s="81">
        <f>IFERROR((ROUND((VLOOKUP($A172,装备总属性!$A:$G,GN$11,FALSE)*VLOOKUP($C172,$P$13:$W$20,GN$11,FALSE)*VLOOKUP($B172,$P$3:$R$7,3,FALSE)*$M$2),0)),0)</f>
        <v>0</v>
      </c>
    </row>
    <row r="173" spans="175:184">
      <c r="FS173" s="81">
        <f t="shared" si="58"/>
        <v>50</v>
      </c>
      <c r="FT173" s="81" t="str">
        <f t="shared" si="59"/>
        <v>蓝色</v>
      </c>
      <c r="FU173" s="81" t="str">
        <f t="shared" si="59"/>
        <v>腰带</v>
      </c>
      <c r="FV173" s="82" t="str">
        <f t="shared" si="55"/>
        <v>50蓝色腰带</v>
      </c>
      <c r="FW173" s="81">
        <f>IFERROR((ROUND((VLOOKUP($A173,装备总属性!$A:$G,GI$11,FALSE)*VLOOKUP($C173,$P$13:$W$20,GI$11,FALSE)*VLOOKUP($B173,$P$3:$R$7,3,FALSE)*$M$2),0)),0)</f>
        <v>0</v>
      </c>
      <c r="FX173" s="81">
        <f>IFERROR((ROUND((VLOOKUP($A173,装备总属性!$A:$G,GJ$11,FALSE)*VLOOKUP($C173,$P$13:$W$20,GJ$11,FALSE)*VLOOKUP($B173,$P$3:$R$7,3,FALSE)*$M$2),0)),0)</f>
        <v>0</v>
      </c>
      <c r="FY173" s="81">
        <f>IFERROR((ROUND((VLOOKUP($A173,装备总属性!$A:$G,GK$11,FALSE)*VLOOKUP($C173,$P$13:$W$20,GK$11,FALSE)*VLOOKUP($B173,$P$3:$R$7,3,FALSE)*$M$2),0)),0)</f>
        <v>0</v>
      </c>
      <c r="FZ173" s="81">
        <f>IFERROR((ROUND((VLOOKUP($A173,装备总属性!$A:$G,GL$11,FALSE)*VLOOKUP($C173,$P$13:$W$20,GL$11,FALSE)*VLOOKUP($B173,$P$3:$R$7,3,FALSE)*$M$2),0)),0)</f>
        <v>0</v>
      </c>
      <c r="GA173" s="81">
        <f>IFERROR((ROUND((VLOOKUP($A173,装备总属性!$A:$G,GM$11,FALSE)*VLOOKUP($C173,$P$13:$W$20,GM$11,FALSE)*VLOOKUP($B173,$P$3:$R$7,3,FALSE)*$M$2),0)),0)</f>
        <v>0</v>
      </c>
      <c r="GB173" s="81">
        <f>IFERROR((ROUND((VLOOKUP($A173,装备总属性!$A:$G,GN$11,FALSE)*VLOOKUP($C173,$P$13:$W$20,GN$11,FALSE)*VLOOKUP($B173,$P$3:$R$7,3,FALSE)*$M$2),0)),0)</f>
        <v>0</v>
      </c>
    </row>
    <row r="174" spans="175:184">
      <c r="FS174" s="81">
        <f t="shared" si="58"/>
        <v>50</v>
      </c>
      <c r="FT174" s="81" t="str">
        <f t="shared" si="59"/>
        <v>蓝色</v>
      </c>
      <c r="FU174" s="81" t="str">
        <f t="shared" si="59"/>
        <v>护手</v>
      </c>
      <c r="FV174" s="82" t="str">
        <f t="shared" si="55"/>
        <v>50蓝色护手</v>
      </c>
      <c r="FW174" s="81">
        <f>IFERROR((ROUND((VLOOKUP($A174,装备总属性!$A:$G,GI$11,FALSE)*VLOOKUP($C174,$P$13:$W$20,GI$11,FALSE)*VLOOKUP($B174,$P$3:$R$7,3,FALSE)*$M$2),0)),0)</f>
        <v>0</v>
      </c>
      <c r="FX174" s="81">
        <f>IFERROR((ROUND((VLOOKUP($A174,装备总属性!$A:$G,GJ$11,FALSE)*VLOOKUP($C174,$P$13:$W$20,GJ$11,FALSE)*VLOOKUP($B174,$P$3:$R$7,3,FALSE)*$M$2),0)),0)</f>
        <v>0</v>
      </c>
      <c r="FY174" s="81">
        <f>IFERROR((ROUND((VLOOKUP($A174,装备总属性!$A:$G,GK$11,FALSE)*VLOOKUP($C174,$P$13:$W$20,GK$11,FALSE)*VLOOKUP($B174,$P$3:$R$7,3,FALSE)*$M$2),0)),0)</f>
        <v>0</v>
      </c>
      <c r="FZ174" s="81">
        <f>IFERROR((ROUND((VLOOKUP($A174,装备总属性!$A:$G,GL$11,FALSE)*VLOOKUP($C174,$P$13:$W$20,GL$11,FALSE)*VLOOKUP($B174,$P$3:$R$7,3,FALSE)*$M$2),0)),0)</f>
        <v>0</v>
      </c>
      <c r="GA174" s="81">
        <f>IFERROR((ROUND((VLOOKUP($A174,装备总属性!$A:$G,GM$11,FALSE)*VLOOKUP($C174,$P$13:$W$20,GM$11,FALSE)*VLOOKUP($B174,$P$3:$R$7,3,FALSE)*$M$2),0)),0)</f>
        <v>0</v>
      </c>
      <c r="GB174" s="81">
        <f>IFERROR((ROUND((VLOOKUP($A174,装备总属性!$A:$G,GN$11,FALSE)*VLOOKUP($C174,$P$13:$W$20,GN$11,FALSE)*VLOOKUP($B174,$P$3:$R$7,3,FALSE)*$M$2),0)),0)</f>
        <v>0</v>
      </c>
    </row>
    <row r="175" spans="175:184">
      <c r="FS175" s="81">
        <f t="shared" si="58"/>
        <v>50</v>
      </c>
      <c r="FT175" s="81" t="str">
        <f t="shared" si="59"/>
        <v>蓝色</v>
      </c>
      <c r="FU175" s="81" t="str">
        <f t="shared" si="59"/>
        <v>鞋子</v>
      </c>
      <c r="FV175" s="82" t="str">
        <f t="shared" si="55"/>
        <v>50蓝色鞋子</v>
      </c>
      <c r="FW175" s="81">
        <f>IFERROR((ROUND((VLOOKUP($A175,装备总属性!$A:$G,GI$11,FALSE)*VLOOKUP($C175,$P$13:$W$20,GI$11,FALSE)*VLOOKUP($B175,$P$3:$R$7,3,FALSE)*$M$2),0)),0)</f>
        <v>0</v>
      </c>
      <c r="FX175" s="81">
        <f>IFERROR((ROUND((VLOOKUP($A175,装备总属性!$A:$G,GJ$11,FALSE)*VLOOKUP($C175,$P$13:$W$20,GJ$11,FALSE)*VLOOKUP($B175,$P$3:$R$7,3,FALSE)*$M$2),0)),0)</f>
        <v>0</v>
      </c>
      <c r="FY175" s="81">
        <f>IFERROR((ROUND((VLOOKUP($A175,装备总属性!$A:$G,GK$11,FALSE)*VLOOKUP($C175,$P$13:$W$20,GK$11,FALSE)*VLOOKUP($B175,$P$3:$R$7,3,FALSE)*$M$2),0)),0)</f>
        <v>0</v>
      </c>
      <c r="FZ175" s="81">
        <f>IFERROR((ROUND((VLOOKUP($A175,装备总属性!$A:$G,GL$11,FALSE)*VLOOKUP($C175,$P$13:$W$20,GL$11,FALSE)*VLOOKUP($B175,$P$3:$R$7,3,FALSE)*$M$2),0)),0)</f>
        <v>0</v>
      </c>
      <c r="GA175" s="81">
        <f>IFERROR((ROUND((VLOOKUP($A175,装备总属性!$A:$G,GM$11,FALSE)*VLOOKUP($C175,$P$13:$W$20,GM$11,FALSE)*VLOOKUP($B175,$P$3:$R$7,3,FALSE)*$M$2),0)),0)</f>
        <v>0</v>
      </c>
      <c r="GB175" s="81">
        <f>IFERROR((ROUND((VLOOKUP($A175,装备总属性!$A:$G,GN$11,FALSE)*VLOOKUP($C175,$P$13:$W$20,GN$11,FALSE)*VLOOKUP($B175,$P$3:$R$7,3,FALSE)*$M$2),0)),0)</f>
        <v>0</v>
      </c>
    </row>
    <row r="176" spans="175:184">
      <c r="FS176" s="81">
        <f t="shared" si="58"/>
        <v>50</v>
      </c>
      <c r="FT176" s="81" t="str">
        <f t="shared" si="59"/>
        <v>蓝色</v>
      </c>
      <c r="FU176" s="81" t="str">
        <f t="shared" si="59"/>
        <v>项链</v>
      </c>
      <c r="FV176" s="82" t="str">
        <f t="shared" si="55"/>
        <v>50蓝色项链</v>
      </c>
      <c r="FW176" s="81">
        <f>IFERROR((ROUND((VLOOKUP($A176,装备总属性!$A:$G,GI$11,FALSE)*VLOOKUP($C176,$P$13:$W$20,GI$11,FALSE)*VLOOKUP($B176,$P$3:$R$7,3,FALSE)*$M$2),0)),0)</f>
        <v>0</v>
      </c>
      <c r="FX176" s="81">
        <f>IFERROR((ROUND((VLOOKUP($A176,装备总属性!$A:$G,GJ$11,FALSE)*VLOOKUP($C176,$P$13:$W$20,GJ$11,FALSE)*VLOOKUP($B176,$P$3:$R$7,3,FALSE)*$M$2),0)),0)</f>
        <v>0</v>
      </c>
      <c r="FY176" s="81">
        <f>IFERROR((ROUND((VLOOKUP($A176,装备总属性!$A:$G,GK$11,FALSE)*VLOOKUP($C176,$P$13:$W$20,GK$11,FALSE)*VLOOKUP($B176,$P$3:$R$7,3,FALSE)*$M$2),0)),0)</f>
        <v>0</v>
      </c>
      <c r="FZ176" s="81">
        <f>IFERROR((ROUND((VLOOKUP($A176,装备总属性!$A:$G,GL$11,FALSE)*VLOOKUP($C176,$P$13:$W$20,GL$11,FALSE)*VLOOKUP($B176,$P$3:$R$7,3,FALSE)*$M$2),0)),0)</f>
        <v>0</v>
      </c>
      <c r="GA176" s="81">
        <f>IFERROR((ROUND((VLOOKUP($A176,装备总属性!$A:$G,GM$11,FALSE)*VLOOKUP($C176,$P$13:$W$20,GM$11,FALSE)*VLOOKUP($B176,$P$3:$R$7,3,FALSE)*$M$2),0)),0)</f>
        <v>0</v>
      </c>
      <c r="GB176" s="81">
        <f>IFERROR((ROUND((VLOOKUP($A176,装备总属性!$A:$G,GN$11,FALSE)*VLOOKUP($C176,$P$13:$W$20,GN$11,FALSE)*VLOOKUP($B176,$P$3:$R$7,3,FALSE)*$M$2),0)),0)</f>
        <v>0</v>
      </c>
    </row>
    <row r="177" spans="175:184">
      <c r="FS177" s="81">
        <f t="shared" si="58"/>
        <v>50</v>
      </c>
      <c r="FT177" s="81" t="str">
        <f t="shared" si="59"/>
        <v>蓝色</v>
      </c>
      <c r="FU177" s="81" t="str">
        <f t="shared" si="59"/>
        <v>戒指</v>
      </c>
      <c r="FV177" s="82" t="str">
        <f t="shared" si="55"/>
        <v>50蓝色戒指</v>
      </c>
      <c r="FW177" s="81">
        <f>IFERROR((ROUND((VLOOKUP($A177,装备总属性!$A:$G,GI$11,FALSE)*VLOOKUP($C177,$P$13:$W$20,GI$11,FALSE)*VLOOKUP($B177,$P$3:$R$7,3,FALSE)*$M$2),0)),0)</f>
        <v>0</v>
      </c>
      <c r="FX177" s="81">
        <f>IFERROR((ROUND((VLOOKUP($A177,装备总属性!$A:$G,GJ$11,FALSE)*VLOOKUP($C177,$P$13:$W$20,GJ$11,FALSE)*VLOOKUP($B177,$P$3:$R$7,3,FALSE)*$M$2),0)),0)</f>
        <v>0</v>
      </c>
      <c r="FY177" s="81">
        <f>IFERROR((ROUND((VLOOKUP($A177,装备总属性!$A:$G,GK$11,FALSE)*VLOOKUP($C177,$P$13:$W$20,GK$11,FALSE)*VLOOKUP($B177,$P$3:$R$7,3,FALSE)*$M$2),0)),0)</f>
        <v>0</v>
      </c>
      <c r="FZ177" s="81">
        <f>IFERROR((ROUND((VLOOKUP($A177,装备总属性!$A:$G,GL$11,FALSE)*VLOOKUP($C177,$P$13:$W$20,GL$11,FALSE)*VLOOKUP($B177,$P$3:$R$7,3,FALSE)*$M$2),0)),0)</f>
        <v>0</v>
      </c>
      <c r="GA177" s="81">
        <f>IFERROR((ROUND((VLOOKUP($A177,装备总属性!$A:$G,GM$11,FALSE)*VLOOKUP($C177,$P$13:$W$20,GM$11,FALSE)*VLOOKUP($B177,$P$3:$R$7,3,FALSE)*$M$2),0)),0)</f>
        <v>0</v>
      </c>
      <c r="GB177" s="81">
        <f>IFERROR((ROUND((VLOOKUP($A177,装备总属性!$A:$G,GN$11,FALSE)*VLOOKUP($C177,$P$13:$W$20,GN$11,FALSE)*VLOOKUP($B177,$P$3:$R$7,3,FALSE)*$M$2),0)),0)</f>
        <v>0</v>
      </c>
    </row>
    <row r="178" spans="175:184">
      <c r="FS178" s="84">
        <f t="shared" si="58"/>
        <v>50</v>
      </c>
      <c r="FT178" s="84" t="str">
        <f t="shared" si="59"/>
        <v>紫色</v>
      </c>
      <c r="FU178" s="84" t="str">
        <f t="shared" si="59"/>
        <v>武器</v>
      </c>
      <c r="FV178" s="82" t="str">
        <f t="shared" si="55"/>
        <v>50紫色武器</v>
      </c>
      <c r="FW178" s="84">
        <f>IFERROR((ROUND((VLOOKUP($A178,装备总属性!$A:$G,GI$11,FALSE)*VLOOKUP($C178,$P$13:$W$20,GI$11,FALSE)*VLOOKUP($B178,$P$3:$R$7,3,FALSE)*$M$2),0)),0)</f>
        <v>0</v>
      </c>
      <c r="FX178" s="84">
        <f>IFERROR((ROUND((VLOOKUP($A178,装备总属性!$A:$G,GJ$11,FALSE)*VLOOKUP($C178,$P$13:$W$20,GJ$11,FALSE)*VLOOKUP($B178,$P$3:$R$7,3,FALSE)*$M$2),0)),0)</f>
        <v>0</v>
      </c>
      <c r="FY178" s="84">
        <f>IFERROR((ROUND((VLOOKUP($A178,装备总属性!$A:$G,GK$11,FALSE)*VLOOKUP($C178,$P$13:$W$20,GK$11,FALSE)*VLOOKUP($B178,$P$3:$R$7,3,FALSE)*$M$2),0)),0)</f>
        <v>0</v>
      </c>
      <c r="FZ178" s="84">
        <f>IFERROR((ROUND((VLOOKUP($A178,装备总属性!$A:$G,GL$11,FALSE)*VLOOKUP($C178,$P$13:$W$20,GL$11,FALSE)*VLOOKUP($B178,$P$3:$R$7,3,FALSE)*$M$2),0)),0)</f>
        <v>0</v>
      </c>
      <c r="GA178" s="84">
        <f>IFERROR((ROUND((VLOOKUP($A178,装备总属性!$A:$G,GM$11,FALSE)*VLOOKUP($C178,$P$13:$W$20,GM$11,FALSE)*VLOOKUP($B178,$P$3:$R$7,3,FALSE)*$M$2),0)),0)</f>
        <v>0</v>
      </c>
      <c r="GB178" s="84">
        <f>IFERROR((ROUND((VLOOKUP($A178,装备总属性!$A:$G,GN$11,FALSE)*VLOOKUP($C178,$P$13:$W$20,GN$11,FALSE)*VLOOKUP($B178,$P$3:$R$7,3,FALSE)*$M$2),0)),0)</f>
        <v>0</v>
      </c>
    </row>
    <row r="179" spans="175:184">
      <c r="FS179" s="84">
        <f t="shared" si="58"/>
        <v>50</v>
      </c>
      <c r="FT179" s="84" t="str">
        <f t="shared" si="59"/>
        <v>紫色</v>
      </c>
      <c r="FU179" s="84" t="str">
        <f t="shared" si="59"/>
        <v>帽子</v>
      </c>
      <c r="FV179" s="82" t="str">
        <f t="shared" si="55"/>
        <v>50紫色帽子</v>
      </c>
      <c r="FW179" s="84">
        <f>IFERROR((ROUND((VLOOKUP($A179,装备总属性!$A:$G,GI$11,FALSE)*VLOOKUP($C179,$P$13:$W$20,GI$11,FALSE)*VLOOKUP($B179,$P$3:$R$7,3,FALSE)*$M$2),0)),0)</f>
        <v>0</v>
      </c>
      <c r="FX179" s="84">
        <f>IFERROR((ROUND((VLOOKUP($A179,装备总属性!$A:$G,GJ$11,FALSE)*VLOOKUP($C179,$P$13:$W$20,GJ$11,FALSE)*VLOOKUP($B179,$P$3:$R$7,3,FALSE)*$M$2),0)),0)</f>
        <v>0</v>
      </c>
      <c r="FY179" s="84">
        <f>IFERROR((ROUND((VLOOKUP($A179,装备总属性!$A:$G,GK$11,FALSE)*VLOOKUP($C179,$P$13:$W$20,GK$11,FALSE)*VLOOKUP($B179,$P$3:$R$7,3,FALSE)*$M$2),0)),0)</f>
        <v>0</v>
      </c>
      <c r="FZ179" s="84">
        <f>IFERROR((ROUND((VLOOKUP($A179,装备总属性!$A:$G,GL$11,FALSE)*VLOOKUP($C179,$P$13:$W$20,GL$11,FALSE)*VLOOKUP($B179,$P$3:$R$7,3,FALSE)*$M$2),0)),0)</f>
        <v>0</v>
      </c>
      <c r="GA179" s="84">
        <f>IFERROR((ROUND((VLOOKUP($A179,装备总属性!$A:$G,GM$11,FALSE)*VLOOKUP($C179,$P$13:$W$20,GM$11,FALSE)*VLOOKUP($B179,$P$3:$R$7,3,FALSE)*$M$2),0)),0)</f>
        <v>0</v>
      </c>
      <c r="GB179" s="84">
        <f>IFERROR((ROUND((VLOOKUP($A179,装备总属性!$A:$G,GN$11,FALSE)*VLOOKUP($C179,$P$13:$W$20,GN$11,FALSE)*VLOOKUP($B179,$P$3:$R$7,3,FALSE)*$M$2),0)),0)</f>
        <v>0</v>
      </c>
    </row>
    <row r="180" spans="175:184">
      <c r="FS180" s="84">
        <f t="shared" si="58"/>
        <v>50</v>
      </c>
      <c r="FT180" s="84" t="str">
        <f t="shared" si="59"/>
        <v>紫色</v>
      </c>
      <c r="FU180" s="84" t="str">
        <f t="shared" si="59"/>
        <v>衣服</v>
      </c>
      <c r="FV180" s="82" t="str">
        <f t="shared" si="55"/>
        <v>50紫色衣服</v>
      </c>
      <c r="FW180" s="84">
        <f>IFERROR((ROUND((VLOOKUP($A180,装备总属性!$A:$G,GI$11,FALSE)*VLOOKUP($C180,$P$13:$W$20,GI$11,FALSE)*VLOOKUP($B180,$P$3:$R$7,3,FALSE)*$M$2),0)),0)</f>
        <v>0</v>
      </c>
      <c r="FX180" s="84">
        <f>IFERROR((ROUND((VLOOKUP($A180,装备总属性!$A:$G,GJ$11,FALSE)*VLOOKUP($C180,$P$13:$W$20,GJ$11,FALSE)*VLOOKUP($B180,$P$3:$R$7,3,FALSE)*$M$2),0)),0)</f>
        <v>0</v>
      </c>
      <c r="FY180" s="84">
        <f>IFERROR((ROUND((VLOOKUP($A180,装备总属性!$A:$G,GK$11,FALSE)*VLOOKUP($C180,$P$13:$W$20,GK$11,FALSE)*VLOOKUP($B180,$P$3:$R$7,3,FALSE)*$M$2),0)),0)</f>
        <v>0</v>
      </c>
      <c r="FZ180" s="84">
        <f>IFERROR((ROUND((VLOOKUP($A180,装备总属性!$A:$G,GL$11,FALSE)*VLOOKUP($C180,$P$13:$W$20,GL$11,FALSE)*VLOOKUP($B180,$P$3:$R$7,3,FALSE)*$M$2),0)),0)</f>
        <v>0</v>
      </c>
      <c r="GA180" s="84">
        <f>IFERROR((ROUND((VLOOKUP($A180,装备总属性!$A:$G,GM$11,FALSE)*VLOOKUP($C180,$P$13:$W$20,GM$11,FALSE)*VLOOKUP($B180,$P$3:$R$7,3,FALSE)*$M$2),0)),0)</f>
        <v>0</v>
      </c>
      <c r="GB180" s="84">
        <f>IFERROR((ROUND((VLOOKUP($A180,装备总属性!$A:$G,GN$11,FALSE)*VLOOKUP($C180,$P$13:$W$20,GN$11,FALSE)*VLOOKUP($B180,$P$3:$R$7,3,FALSE)*$M$2),0)),0)</f>
        <v>0</v>
      </c>
    </row>
    <row r="181" spans="175:184">
      <c r="FS181" s="84">
        <f t="shared" si="58"/>
        <v>50</v>
      </c>
      <c r="FT181" s="84" t="str">
        <f t="shared" si="59"/>
        <v>紫色</v>
      </c>
      <c r="FU181" s="84" t="str">
        <f t="shared" si="59"/>
        <v>腰带</v>
      </c>
      <c r="FV181" s="82" t="str">
        <f t="shared" si="55"/>
        <v>50紫色腰带</v>
      </c>
      <c r="FW181" s="84">
        <f>IFERROR((ROUND((VLOOKUP($A181,装备总属性!$A:$G,GI$11,FALSE)*VLOOKUP($C181,$P$13:$W$20,GI$11,FALSE)*VLOOKUP($B181,$P$3:$R$7,3,FALSE)*$M$2),0)),0)</f>
        <v>0</v>
      </c>
      <c r="FX181" s="84">
        <f>IFERROR((ROUND((VLOOKUP($A181,装备总属性!$A:$G,GJ$11,FALSE)*VLOOKUP($C181,$P$13:$W$20,GJ$11,FALSE)*VLOOKUP($B181,$P$3:$R$7,3,FALSE)*$M$2),0)),0)</f>
        <v>0</v>
      </c>
      <c r="FY181" s="84">
        <f>IFERROR((ROUND((VLOOKUP($A181,装备总属性!$A:$G,GK$11,FALSE)*VLOOKUP($C181,$P$13:$W$20,GK$11,FALSE)*VLOOKUP($B181,$P$3:$R$7,3,FALSE)*$M$2),0)),0)</f>
        <v>0</v>
      </c>
      <c r="FZ181" s="84">
        <f>IFERROR((ROUND((VLOOKUP($A181,装备总属性!$A:$G,GL$11,FALSE)*VLOOKUP($C181,$P$13:$W$20,GL$11,FALSE)*VLOOKUP($B181,$P$3:$R$7,3,FALSE)*$M$2),0)),0)</f>
        <v>0</v>
      </c>
      <c r="GA181" s="84">
        <f>IFERROR((ROUND((VLOOKUP($A181,装备总属性!$A:$G,GM$11,FALSE)*VLOOKUP($C181,$P$13:$W$20,GM$11,FALSE)*VLOOKUP($B181,$P$3:$R$7,3,FALSE)*$M$2),0)),0)</f>
        <v>0</v>
      </c>
      <c r="GB181" s="84">
        <f>IFERROR((ROUND((VLOOKUP($A181,装备总属性!$A:$G,GN$11,FALSE)*VLOOKUP($C181,$P$13:$W$20,GN$11,FALSE)*VLOOKUP($B181,$P$3:$R$7,3,FALSE)*$M$2),0)),0)</f>
        <v>0</v>
      </c>
    </row>
    <row r="182" spans="175:184">
      <c r="FS182" s="84">
        <f t="shared" si="58"/>
        <v>50</v>
      </c>
      <c r="FT182" s="84" t="str">
        <f t="shared" si="59"/>
        <v>紫色</v>
      </c>
      <c r="FU182" s="84" t="str">
        <f t="shared" si="59"/>
        <v>护手</v>
      </c>
      <c r="FV182" s="82" t="str">
        <f t="shared" si="55"/>
        <v>50紫色护手</v>
      </c>
      <c r="FW182" s="84">
        <f>IFERROR((ROUND((VLOOKUP($A182,装备总属性!$A:$G,GI$11,FALSE)*VLOOKUP($C182,$P$13:$W$20,GI$11,FALSE)*VLOOKUP($B182,$P$3:$R$7,3,FALSE)*$M$2),0)),0)</f>
        <v>0</v>
      </c>
      <c r="FX182" s="84">
        <f>IFERROR((ROUND((VLOOKUP($A182,装备总属性!$A:$G,GJ$11,FALSE)*VLOOKUP($C182,$P$13:$W$20,GJ$11,FALSE)*VLOOKUP($B182,$P$3:$R$7,3,FALSE)*$M$2),0)),0)</f>
        <v>0</v>
      </c>
      <c r="FY182" s="84">
        <f>IFERROR((ROUND((VLOOKUP($A182,装备总属性!$A:$G,GK$11,FALSE)*VLOOKUP($C182,$P$13:$W$20,GK$11,FALSE)*VLOOKUP($B182,$P$3:$R$7,3,FALSE)*$M$2),0)),0)</f>
        <v>0</v>
      </c>
      <c r="FZ182" s="84">
        <f>IFERROR((ROUND((VLOOKUP($A182,装备总属性!$A:$G,GL$11,FALSE)*VLOOKUP($C182,$P$13:$W$20,GL$11,FALSE)*VLOOKUP($B182,$P$3:$R$7,3,FALSE)*$M$2),0)),0)</f>
        <v>0</v>
      </c>
      <c r="GA182" s="84">
        <f>IFERROR((ROUND((VLOOKUP($A182,装备总属性!$A:$G,GM$11,FALSE)*VLOOKUP($C182,$P$13:$W$20,GM$11,FALSE)*VLOOKUP($B182,$P$3:$R$7,3,FALSE)*$M$2),0)),0)</f>
        <v>0</v>
      </c>
      <c r="GB182" s="84">
        <f>IFERROR((ROUND((VLOOKUP($A182,装备总属性!$A:$G,GN$11,FALSE)*VLOOKUP($C182,$P$13:$W$20,GN$11,FALSE)*VLOOKUP($B182,$P$3:$R$7,3,FALSE)*$M$2),0)),0)</f>
        <v>0</v>
      </c>
    </row>
    <row r="183" spans="175:184">
      <c r="FS183" s="84">
        <f t="shared" si="58"/>
        <v>50</v>
      </c>
      <c r="FT183" s="84" t="str">
        <f t="shared" si="59"/>
        <v>紫色</v>
      </c>
      <c r="FU183" s="84" t="str">
        <f t="shared" si="59"/>
        <v>鞋子</v>
      </c>
      <c r="FV183" s="82" t="str">
        <f t="shared" si="55"/>
        <v>50紫色鞋子</v>
      </c>
      <c r="FW183" s="84">
        <f>IFERROR((ROUND((VLOOKUP($A183,装备总属性!$A:$G,GI$11,FALSE)*VLOOKUP($C183,$P$13:$W$20,GI$11,FALSE)*VLOOKUP($B183,$P$3:$R$7,3,FALSE)*$M$2),0)),0)</f>
        <v>0</v>
      </c>
      <c r="FX183" s="84">
        <f>IFERROR((ROUND((VLOOKUP($A183,装备总属性!$A:$G,GJ$11,FALSE)*VLOOKUP($C183,$P$13:$W$20,GJ$11,FALSE)*VLOOKUP($B183,$P$3:$R$7,3,FALSE)*$M$2),0)),0)</f>
        <v>0</v>
      </c>
      <c r="FY183" s="84">
        <f>IFERROR((ROUND((VLOOKUP($A183,装备总属性!$A:$G,GK$11,FALSE)*VLOOKUP($C183,$P$13:$W$20,GK$11,FALSE)*VLOOKUP($B183,$P$3:$R$7,3,FALSE)*$M$2),0)),0)</f>
        <v>0</v>
      </c>
      <c r="FZ183" s="84">
        <f>IFERROR((ROUND((VLOOKUP($A183,装备总属性!$A:$G,GL$11,FALSE)*VLOOKUP($C183,$P$13:$W$20,GL$11,FALSE)*VLOOKUP($B183,$P$3:$R$7,3,FALSE)*$M$2),0)),0)</f>
        <v>0</v>
      </c>
      <c r="GA183" s="84">
        <f>IFERROR((ROUND((VLOOKUP($A183,装备总属性!$A:$G,GM$11,FALSE)*VLOOKUP($C183,$P$13:$W$20,GM$11,FALSE)*VLOOKUP($B183,$P$3:$R$7,3,FALSE)*$M$2),0)),0)</f>
        <v>0</v>
      </c>
      <c r="GB183" s="84">
        <f>IFERROR((ROUND((VLOOKUP($A183,装备总属性!$A:$G,GN$11,FALSE)*VLOOKUP($C183,$P$13:$W$20,GN$11,FALSE)*VLOOKUP($B183,$P$3:$R$7,3,FALSE)*$M$2),0)),0)</f>
        <v>0</v>
      </c>
    </row>
    <row r="184" spans="175:184">
      <c r="FS184" s="84">
        <f t="shared" si="58"/>
        <v>50</v>
      </c>
      <c r="FT184" s="84" t="str">
        <f t="shared" si="59"/>
        <v>紫色</v>
      </c>
      <c r="FU184" s="84" t="str">
        <f t="shared" si="59"/>
        <v>项链</v>
      </c>
      <c r="FV184" s="82" t="str">
        <f t="shared" si="55"/>
        <v>50紫色项链</v>
      </c>
      <c r="FW184" s="84">
        <f>IFERROR((ROUND((VLOOKUP($A184,装备总属性!$A:$G,GI$11,FALSE)*VLOOKUP($C184,$P$13:$W$20,GI$11,FALSE)*VLOOKUP($B184,$P$3:$R$7,3,FALSE)*$M$2),0)),0)</f>
        <v>0</v>
      </c>
      <c r="FX184" s="84">
        <f>IFERROR((ROUND((VLOOKUP($A184,装备总属性!$A:$G,GJ$11,FALSE)*VLOOKUP($C184,$P$13:$W$20,GJ$11,FALSE)*VLOOKUP($B184,$P$3:$R$7,3,FALSE)*$M$2),0)),0)</f>
        <v>0</v>
      </c>
      <c r="FY184" s="84">
        <f>IFERROR((ROUND((VLOOKUP($A184,装备总属性!$A:$G,GK$11,FALSE)*VLOOKUP($C184,$P$13:$W$20,GK$11,FALSE)*VLOOKUP($B184,$P$3:$R$7,3,FALSE)*$M$2),0)),0)</f>
        <v>0</v>
      </c>
      <c r="FZ184" s="84">
        <f>IFERROR((ROUND((VLOOKUP($A184,装备总属性!$A:$G,GL$11,FALSE)*VLOOKUP($C184,$P$13:$W$20,GL$11,FALSE)*VLOOKUP($B184,$P$3:$R$7,3,FALSE)*$M$2),0)),0)</f>
        <v>0</v>
      </c>
      <c r="GA184" s="84">
        <f>IFERROR((ROUND((VLOOKUP($A184,装备总属性!$A:$G,GM$11,FALSE)*VLOOKUP($C184,$P$13:$W$20,GM$11,FALSE)*VLOOKUP($B184,$P$3:$R$7,3,FALSE)*$M$2),0)),0)</f>
        <v>0</v>
      </c>
      <c r="GB184" s="84">
        <f>IFERROR((ROUND((VLOOKUP($A184,装备总属性!$A:$G,GN$11,FALSE)*VLOOKUP($C184,$P$13:$W$20,GN$11,FALSE)*VLOOKUP($B184,$P$3:$R$7,3,FALSE)*$M$2),0)),0)</f>
        <v>0</v>
      </c>
    </row>
    <row r="185" spans="175:184">
      <c r="FS185" s="84">
        <f t="shared" si="58"/>
        <v>50</v>
      </c>
      <c r="FT185" s="84" t="str">
        <f t="shared" si="59"/>
        <v>紫色</v>
      </c>
      <c r="FU185" s="84" t="str">
        <f t="shared" si="59"/>
        <v>戒指</v>
      </c>
      <c r="FV185" s="82" t="str">
        <f t="shared" si="55"/>
        <v>50紫色戒指</v>
      </c>
      <c r="FW185" s="84">
        <f>IFERROR((ROUND((VLOOKUP($A185,装备总属性!$A:$G,GI$11,FALSE)*VLOOKUP($C185,$P$13:$W$20,GI$11,FALSE)*VLOOKUP($B185,$P$3:$R$7,3,FALSE)*$M$2),0)),0)</f>
        <v>0</v>
      </c>
      <c r="FX185" s="84">
        <f>IFERROR((ROUND((VLOOKUP($A185,装备总属性!$A:$G,GJ$11,FALSE)*VLOOKUP($C185,$P$13:$W$20,GJ$11,FALSE)*VLOOKUP($B185,$P$3:$R$7,3,FALSE)*$M$2),0)),0)</f>
        <v>0</v>
      </c>
      <c r="FY185" s="84">
        <f>IFERROR((ROUND((VLOOKUP($A185,装备总属性!$A:$G,GK$11,FALSE)*VLOOKUP($C185,$P$13:$W$20,GK$11,FALSE)*VLOOKUP($B185,$P$3:$R$7,3,FALSE)*$M$2),0)),0)</f>
        <v>0</v>
      </c>
      <c r="FZ185" s="84">
        <f>IFERROR((ROUND((VLOOKUP($A185,装备总属性!$A:$G,GL$11,FALSE)*VLOOKUP($C185,$P$13:$W$20,GL$11,FALSE)*VLOOKUP($B185,$P$3:$R$7,3,FALSE)*$M$2),0)),0)</f>
        <v>0</v>
      </c>
      <c r="GA185" s="84">
        <f>IFERROR((ROUND((VLOOKUP($A185,装备总属性!$A:$G,GM$11,FALSE)*VLOOKUP($C185,$P$13:$W$20,GM$11,FALSE)*VLOOKUP($B185,$P$3:$R$7,3,FALSE)*$M$2),0)),0)</f>
        <v>0</v>
      </c>
      <c r="GB185" s="84">
        <f>IFERROR((ROUND((VLOOKUP($A185,装备总属性!$A:$G,GN$11,FALSE)*VLOOKUP($C185,$P$13:$W$20,GN$11,FALSE)*VLOOKUP($B185,$P$3:$R$7,3,FALSE)*$M$2),0)),0)</f>
        <v>0</v>
      </c>
    </row>
    <row r="186" spans="175:184">
      <c r="FS186" s="83">
        <f t="shared" si="58"/>
        <v>50</v>
      </c>
      <c r="FT186" s="83" t="str">
        <f t="shared" si="59"/>
        <v>橙色</v>
      </c>
      <c r="FU186" s="83" t="str">
        <f t="shared" si="59"/>
        <v>武器</v>
      </c>
      <c r="FV186" s="82" t="str">
        <f t="shared" si="55"/>
        <v>50橙色武器</v>
      </c>
      <c r="FW186" s="83">
        <f>IFERROR((ROUND((VLOOKUP($A186,装备总属性!$A:$G,GI$11,FALSE)*VLOOKUP($C186,$P$13:$W$20,GI$11,FALSE)*VLOOKUP($B186,$P$3:$R$7,3,FALSE)*$M$2),0)),0)</f>
        <v>0</v>
      </c>
      <c r="FX186" s="83">
        <f>IFERROR((ROUND((VLOOKUP($A186,装备总属性!$A:$G,GJ$11,FALSE)*VLOOKUP($C186,$P$13:$W$20,GJ$11,FALSE)*VLOOKUP($B186,$P$3:$R$7,3,FALSE)*$M$2),0)),0)</f>
        <v>0</v>
      </c>
      <c r="FY186" s="83">
        <f>IFERROR((ROUND((VLOOKUP($A186,装备总属性!$A:$G,GK$11,FALSE)*VLOOKUP($C186,$P$13:$W$20,GK$11,FALSE)*VLOOKUP($B186,$P$3:$R$7,3,FALSE)*$M$2),0)),0)</f>
        <v>0</v>
      </c>
      <c r="FZ186" s="83">
        <f>IFERROR((ROUND((VLOOKUP($A186,装备总属性!$A:$G,GL$11,FALSE)*VLOOKUP($C186,$P$13:$W$20,GL$11,FALSE)*VLOOKUP($B186,$P$3:$R$7,3,FALSE)*$M$2),0)),0)</f>
        <v>0</v>
      </c>
      <c r="GA186" s="83">
        <f>IFERROR((ROUND((VLOOKUP($A186,装备总属性!$A:$G,GM$11,FALSE)*VLOOKUP($C186,$P$13:$W$20,GM$11,FALSE)*VLOOKUP($B186,$P$3:$R$7,3,FALSE)*$M$2),0)),0)</f>
        <v>0</v>
      </c>
      <c r="GB186" s="83">
        <f>IFERROR((ROUND((VLOOKUP($A186,装备总属性!$A:$G,GN$11,FALSE)*VLOOKUP($C186,$P$13:$W$20,GN$11,FALSE)*VLOOKUP($B186,$P$3:$R$7,3,FALSE)*$M$2),0)),0)</f>
        <v>0</v>
      </c>
    </row>
    <row r="187" spans="175:184">
      <c r="FS187" s="83">
        <f t="shared" si="58"/>
        <v>50</v>
      </c>
      <c r="FT187" s="83" t="str">
        <f t="shared" ref="FT187:FU202" si="60">FT147</f>
        <v>橙色</v>
      </c>
      <c r="FU187" s="83" t="str">
        <f t="shared" si="60"/>
        <v>帽子</v>
      </c>
      <c r="FV187" s="82" t="str">
        <f t="shared" si="55"/>
        <v>50橙色帽子</v>
      </c>
      <c r="FW187" s="83">
        <f>IFERROR((ROUND((VLOOKUP($A187,装备总属性!$A:$G,GI$11,FALSE)*VLOOKUP($C187,$P$13:$W$20,GI$11,FALSE)*VLOOKUP($B187,$P$3:$R$7,3,FALSE)*$M$2),0)),0)</f>
        <v>0</v>
      </c>
      <c r="FX187" s="83">
        <f>IFERROR((ROUND((VLOOKUP($A187,装备总属性!$A:$G,GJ$11,FALSE)*VLOOKUP($C187,$P$13:$W$20,GJ$11,FALSE)*VLOOKUP($B187,$P$3:$R$7,3,FALSE)*$M$2),0)),0)</f>
        <v>0</v>
      </c>
      <c r="FY187" s="83">
        <f>IFERROR((ROUND((VLOOKUP($A187,装备总属性!$A:$G,GK$11,FALSE)*VLOOKUP($C187,$P$13:$W$20,GK$11,FALSE)*VLOOKUP($B187,$P$3:$R$7,3,FALSE)*$M$2),0)),0)</f>
        <v>0</v>
      </c>
      <c r="FZ187" s="83">
        <f>IFERROR((ROUND((VLOOKUP($A187,装备总属性!$A:$G,GL$11,FALSE)*VLOOKUP($C187,$P$13:$W$20,GL$11,FALSE)*VLOOKUP($B187,$P$3:$R$7,3,FALSE)*$M$2),0)),0)</f>
        <v>0</v>
      </c>
      <c r="GA187" s="83">
        <f>IFERROR((ROUND((VLOOKUP($A187,装备总属性!$A:$G,GM$11,FALSE)*VLOOKUP($C187,$P$13:$W$20,GM$11,FALSE)*VLOOKUP($B187,$P$3:$R$7,3,FALSE)*$M$2),0)),0)</f>
        <v>0</v>
      </c>
      <c r="GB187" s="83">
        <f>IFERROR((ROUND((VLOOKUP($A187,装备总属性!$A:$G,GN$11,FALSE)*VLOOKUP($C187,$P$13:$W$20,GN$11,FALSE)*VLOOKUP($B187,$P$3:$R$7,3,FALSE)*$M$2),0)),0)</f>
        <v>0</v>
      </c>
    </row>
    <row r="188" spans="175:184">
      <c r="FS188" s="83">
        <f t="shared" si="58"/>
        <v>50</v>
      </c>
      <c r="FT188" s="83" t="str">
        <f t="shared" si="60"/>
        <v>橙色</v>
      </c>
      <c r="FU188" s="83" t="str">
        <f t="shared" si="60"/>
        <v>衣服</v>
      </c>
      <c r="FV188" s="82" t="str">
        <f t="shared" si="55"/>
        <v>50橙色衣服</v>
      </c>
      <c r="FW188" s="83">
        <f>IFERROR((ROUND((VLOOKUP($A188,装备总属性!$A:$G,GI$11,FALSE)*VLOOKUP($C188,$P$13:$W$20,GI$11,FALSE)*VLOOKUP($B188,$P$3:$R$7,3,FALSE)*$M$2),0)),0)</f>
        <v>0</v>
      </c>
      <c r="FX188" s="83">
        <f>IFERROR((ROUND((VLOOKUP($A188,装备总属性!$A:$G,GJ$11,FALSE)*VLOOKUP($C188,$P$13:$W$20,GJ$11,FALSE)*VLOOKUP($B188,$P$3:$R$7,3,FALSE)*$M$2),0)),0)</f>
        <v>0</v>
      </c>
      <c r="FY188" s="83">
        <f>IFERROR((ROUND((VLOOKUP($A188,装备总属性!$A:$G,GK$11,FALSE)*VLOOKUP($C188,$P$13:$W$20,GK$11,FALSE)*VLOOKUP($B188,$P$3:$R$7,3,FALSE)*$M$2),0)),0)</f>
        <v>0</v>
      </c>
      <c r="FZ188" s="83">
        <f>IFERROR((ROUND((VLOOKUP($A188,装备总属性!$A:$G,GL$11,FALSE)*VLOOKUP($C188,$P$13:$W$20,GL$11,FALSE)*VLOOKUP($B188,$P$3:$R$7,3,FALSE)*$M$2),0)),0)</f>
        <v>0</v>
      </c>
      <c r="GA188" s="83">
        <f>IFERROR((ROUND((VLOOKUP($A188,装备总属性!$A:$G,GM$11,FALSE)*VLOOKUP($C188,$P$13:$W$20,GM$11,FALSE)*VLOOKUP($B188,$P$3:$R$7,3,FALSE)*$M$2),0)),0)</f>
        <v>0</v>
      </c>
      <c r="GB188" s="83">
        <f>IFERROR((ROUND((VLOOKUP($A188,装备总属性!$A:$G,GN$11,FALSE)*VLOOKUP($C188,$P$13:$W$20,GN$11,FALSE)*VLOOKUP($B188,$P$3:$R$7,3,FALSE)*$M$2),0)),0)</f>
        <v>0</v>
      </c>
    </row>
    <row r="189" spans="175:184">
      <c r="FS189" s="83">
        <f t="shared" si="58"/>
        <v>50</v>
      </c>
      <c r="FT189" s="83" t="str">
        <f t="shared" si="60"/>
        <v>橙色</v>
      </c>
      <c r="FU189" s="83" t="str">
        <f t="shared" si="60"/>
        <v>腰带</v>
      </c>
      <c r="FV189" s="82" t="str">
        <f t="shared" si="55"/>
        <v>50橙色腰带</v>
      </c>
      <c r="FW189" s="83">
        <f>IFERROR((ROUND((VLOOKUP($A189,装备总属性!$A:$G,GI$11,FALSE)*VLOOKUP($C189,$P$13:$W$20,GI$11,FALSE)*VLOOKUP($B189,$P$3:$R$7,3,FALSE)*$M$2),0)),0)</f>
        <v>0</v>
      </c>
      <c r="FX189" s="83">
        <f>IFERROR((ROUND((VLOOKUP($A189,装备总属性!$A:$G,GJ$11,FALSE)*VLOOKUP($C189,$P$13:$W$20,GJ$11,FALSE)*VLOOKUP($B189,$P$3:$R$7,3,FALSE)*$M$2),0)),0)</f>
        <v>0</v>
      </c>
      <c r="FY189" s="83">
        <f>IFERROR((ROUND((VLOOKUP($A189,装备总属性!$A:$G,GK$11,FALSE)*VLOOKUP($C189,$P$13:$W$20,GK$11,FALSE)*VLOOKUP($B189,$P$3:$R$7,3,FALSE)*$M$2),0)),0)</f>
        <v>0</v>
      </c>
      <c r="FZ189" s="83">
        <f>IFERROR((ROUND((VLOOKUP($A189,装备总属性!$A:$G,GL$11,FALSE)*VLOOKUP($C189,$P$13:$W$20,GL$11,FALSE)*VLOOKUP($B189,$P$3:$R$7,3,FALSE)*$M$2),0)),0)</f>
        <v>0</v>
      </c>
      <c r="GA189" s="83">
        <f>IFERROR((ROUND((VLOOKUP($A189,装备总属性!$A:$G,GM$11,FALSE)*VLOOKUP($C189,$P$13:$W$20,GM$11,FALSE)*VLOOKUP($B189,$P$3:$R$7,3,FALSE)*$M$2),0)),0)</f>
        <v>0</v>
      </c>
      <c r="GB189" s="83">
        <f>IFERROR((ROUND((VLOOKUP($A189,装备总属性!$A:$G,GN$11,FALSE)*VLOOKUP($C189,$P$13:$W$20,GN$11,FALSE)*VLOOKUP($B189,$P$3:$R$7,3,FALSE)*$M$2),0)),0)</f>
        <v>0</v>
      </c>
    </row>
    <row r="190" spans="175:184">
      <c r="FS190" s="83">
        <f t="shared" si="58"/>
        <v>50</v>
      </c>
      <c r="FT190" s="83" t="str">
        <f t="shared" si="60"/>
        <v>橙色</v>
      </c>
      <c r="FU190" s="83" t="str">
        <f t="shared" si="60"/>
        <v>护手</v>
      </c>
      <c r="FV190" s="82" t="str">
        <f t="shared" si="55"/>
        <v>50橙色护手</v>
      </c>
      <c r="FW190" s="83">
        <f>IFERROR((ROUND((VLOOKUP($A190,装备总属性!$A:$G,GI$11,FALSE)*VLOOKUP($C190,$P$13:$W$20,GI$11,FALSE)*VLOOKUP($B190,$P$3:$R$7,3,FALSE)*$M$2),0)),0)</f>
        <v>0</v>
      </c>
      <c r="FX190" s="83">
        <f>IFERROR((ROUND((VLOOKUP($A190,装备总属性!$A:$G,GJ$11,FALSE)*VLOOKUP($C190,$P$13:$W$20,GJ$11,FALSE)*VLOOKUP($B190,$P$3:$R$7,3,FALSE)*$M$2),0)),0)</f>
        <v>0</v>
      </c>
      <c r="FY190" s="83">
        <f>IFERROR((ROUND((VLOOKUP($A190,装备总属性!$A:$G,GK$11,FALSE)*VLOOKUP($C190,$P$13:$W$20,GK$11,FALSE)*VLOOKUP($B190,$P$3:$R$7,3,FALSE)*$M$2),0)),0)</f>
        <v>0</v>
      </c>
      <c r="FZ190" s="83">
        <f>IFERROR((ROUND((VLOOKUP($A190,装备总属性!$A:$G,GL$11,FALSE)*VLOOKUP($C190,$P$13:$W$20,GL$11,FALSE)*VLOOKUP($B190,$P$3:$R$7,3,FALSE)*$M$2),0)),0)</f>
        <v>0</v>
      </c>
      <c r="GA190" s="83">
        <f>IFERROR((ROUND((VLOOKUP($A190,装备总属性!$A:$G,GM$11,FALSE)*VLOOKUP($C190,$P$13:$W$20,GM$11,FALSE)*VLOOKUP($B190,$P$3:$R$7,3,FALSE)*$M$2),0)),0)</f>
        <v>0</v>
      </c>
      <c r="GB190" s="83">
        <f>IFERROR((ROUND((VLOOKUP($A190,装备总属性!$A:$G,GN$11,FALSE)*VLOOKUP($C190,$P$13:$W$20,GN$11,FALSE)*VLOOKUP($B190,$P$3:$R$7,3,FALSE)*$M$2),0)),0)</f>
        <v>0</v>
      </c>
    </row>
    <row r="191" spans="175:184">
      <c r="FS191" s="83">
        <f t="shared" si="58"/>
        <v>50</v>
      </c>
      <c r="FT191" s="83" t="str">
        <f t="shared" si="60"/>
        <v>橙色</v>
      </c>
      <c r="FU191" s="83" t="str">
        <f t="shared" si="60"/>
        <v>鞋子</v>
      </c>
      <c r="FV191" s="82" t="str">
        <f t="shared" si="55"/>
        <v>50橙色鞋子</v>
      </c>
      <c r="FW191" s="83">
        <f>IFERROR((ROUND((VLOOKUP($A191,装备总属性!$A:$G,GI$11,FALSE)*VLOOKUP($C191,$P$13:$W$20,GI$11,FALSE)*VLOOKUP($B191,$P$3:$R$7,3,FALSE)*$M$2),0)),0)</f>
        <v>0</v>
      </c>
      <c r="FX191" s="83">
        <f>IFERROR((ROUND((VLOOKUP($A191,装备总属性!$A:$G,GJ$11,FALSE)*VLOOKUP($C191,$P$13:$W$20,GJ$11,FALSE)*VLOOKUP($B191,$P$3:$R$7,3,FALSE)*$M$2),0)),0)</f>
        <v>0</v>
      </c>
      <c r="FY191" s="83">
        <f>IFERROR((ROUND((VLOOKUP($A191,装备总属性!$A:$G,GK$11,FALSE)*VLOOKUP($C191,$P$13:$W$20,GK$11,FALSE)*VLOOKUP($B191,$P$3:$R$7,3,FALSE)*$M$2),0)),0)</f>
        <v>0</v>
      </c>
      <c r="FZ191" s="83">
        <f>IFERROR((ROUND((VLOOKUP($A191,装备总属性!$A:$G,GL$11,FALSE)*VLOOKUP($C191,$P$13:$W$20,GL$11,FALSE)*VLOOKUP($B191,$P$3:$R$7,3,FALSE)*$M$2),0)),0)</f>
        <v>0</v>
      </c>
      <c r="GA191" s="83">
        <f>IFERROR((ROUND((VLOOKUP($A191,装备总属性!$A:$G,GM$11,FALSE)*VLOOKUP($C191,$P$13:$W$20,GM$11,FALSE)*VLOOKUP($B191,$P$3:$R$7,3,FALSE)*$M$2),0)),0)</f>
        <v>0</v>
      </c>
      <c r="GB191" s="83">
        <f>IFERROR((ROUND((VLOOKUP($A191,装备总属性!$A:$G,GN$11,FALSE)*VLOOKUP($C191,$P$13:$W$20,GN$11,FALSE)*VLOOKUP($B191,$P$3:$R$7,3,FALSE)*$M$2),0)),0)</f>
        <v>0</v>
      </c>
    </row>
    <row r="192" spans="175:184">
      <c r="FS192" s="83">
        <f t="shared" si="58"/>
        <v>50</v>
      </c>
      <c r="FT192" s="83" t="str">
        <f t="shared" si="60"/>
        <v>橙色</v>
      </c>
      <c r="FU192" s="83" t="str">
        <f t="shared" si="60"/>
        <v>项链</v>
      </c>
      <c r="FV192" s="82" t="str">
        <f t="shared" si="55"/>
        <v>50橙色项链</v>
      </c>
      <c r="FW192" s="83">
        <f>IFERROR((ROUND((VLOOKUP($A192,装备总属性!$A:$G,GI$11,FALSE)*VLOOKUP($C192,$P$13:$W$20,GI$11,FALSE)*VLOOKUP($B192,$P$3:$R$7,3,FALSE)*$M$2),0)),0)</f>
        <v>0</v>
      </c>
      <c r="FX192" s="83">
        <f>IFERROR((ROUND((VLOOKUP($A192,装备总属性!$A:$G,GJ$11,FALSE)*VLOOKUP($C192,$P$13:$W$20,GJ$11,FALSE)*VLOOKUP($B192,$P$3:$R$7,3,FALSE)*$M$2),0)),0)</f>
        <v>0</v>
      </c>
      <c r="FY192" s="83">
        <f>IFERROR((ROUND((VLOOKUP($A192,装备总属性!$A:$G,GK$11,FALSE)*VLOOKUP($C192,$P$13:$W$20,GK$11,FALSE)*VLOOKUP($B192,$P$3:$R$7,3,FALSE)*$M$2),0)),0)</f>
        <v>0</v>
      </c>
      <c r="FZ192" s="83">
        <f>IFERROR((ROUND((VLOOKUP($A192,装备总属性!$A:$G,GL$11,FALSE)*VLOOKUP($C192,$P$13:$W$20,GL$11,FALSE)*VLOOKUP($B192,$P$3:$R$7,3,FALSE)*$M$2),0)),0)</f>
        <v>0</v>
      </c>
      <c r="GA192" s="83">
        <f>IFERROR((ROUND((VLOOKUP($A192,装备总属性!$A:$G,GM$11,FALSE)*VLOOKUP($C192,$P$13:$W$20,GM$11,FALSE)*VLOOKUP($B192,$P$3:$R$7,3,FALSE)*$M$2),0)),0)</f>
        <v>0</v>
      </c>
      <c r="GB192" s="83">
        <f>IFERROR((ROUND((VLOOKUP($A192,装备总属性!$A:$G,GN$11,FALSE)*VLOOKUP($C192,$P$13:$W$20,GN$11,FALSE)*VLOOKUP($B192,$P$3:$R$7,3,FALSE)*$M$2),0)),0)</f>
        <v>0</v>
      </c>
    </row>
    <row r="193" spans="175:184">
      <c r="FS193" s="83">
        <f t="shared" si="58"/>
        <v>50</v>
      </c>
      <c r="FT193" s="83" t="str">
        <f t="shared" si="60"/>
        <v>橙色</v>
      </c>
      <c r="FU193" s="83" t="str">
        <f t="shared" si="60"/>
        <v>戒指</v>
      </c>
      <c r="FV193" s="82" t="str">
        <f t="shared" si="55"/>
        <v>50橙色戒指</v>
      </c>
      <c r="FW193" s="83">
        <f>IFERROR((ROUND((VLOOKUP($A193,装备总属性!$A:$G,GI$11,FALSE)*VLOOKUP($C193,$P$13:$W$20,GI$11,FALSE)*VLOOKUP($B193,$P$3:$R$7,3,FALSE)*$M$2),0)),0)</f>
        <v>0</v>
      </c>
      <c r="FX193" s="83">
        <f>IFERROR((ROUND((VLOOKUP($A193,装备总属性!$A:$G,GJ$11,FALSE)*VLOOKUP($C193,$P$13:$W$20,GJ$11,FALSE)*VLOOKUP($B193,$P$3:$R$7,3,FALSE)*$M$2),0)),0)</f>
        <v>0</v>
      </c>
      <c r="FY193" s="83">
        <f>IFERROR((ROUND((VLOOKUP($A193,装备总属性!$A:$G,GK$11,FALSE)*VLOOKUP($C193,$P$13:$W$20,GK$11,FALSE)*VLOOKUP($B193,$P$3:$R$7,3,FALSE)*$M$2),0)),0)</f>
        <v>0</v>
      </c>
      <c r="FZ193" s="83">
        <f>IFERROR((ROUND((VLOOKUP($A193,装备总属性!$A:$G,GL$11,FALSE)*VLOOKUP($C193,$P$13:$W$20,GL$11,FALSE)*VLOOKUP($B193,$P$3:$R$7,3,FALSE)*$M$2),0)),0)</f>
        <v>0</v>
      </c>
      <c r="GA193" s="83">
        <f>IFERROR((ROUND((VLOOKUP($A193,装备总属性!$A:$G,GM$11,FALSE)*VLOOKUP($C193,$P$13:$W$20,GM$11,FALSE)*VLOOKUP($B193,$P$3:$R$7,3,FALSE)*$M$2),0)),0)</f>
        <v>0</v>
      </c>
      <c r="GB193" s="83">
        <f>IFERROR((ROUND((VLOOKUP($A193,装备总属性!$A:$G,GN$11,FALSE)*VLOOKUP($C193,$P$13:$W$20,GN$11,FALSE)*VLOOKUP($B193,$P$3:$R$7,3,FALSE)*$M$2),0)),0)</f>
        <v>0</v>
      </c>
    </row>
    <row r="194" spans="175:184">
      <c r="FS194" s="85">
        <f t="shared" si="58"/>
        <v>50</v>
      </c>
      <c r="FT194" s="85" t="str">
        <f t="shared" si="60"/>
        <v>金色</v>
      </c>
      <c r="FU194" s="85" t="str">
        <f t="shared" si="60"/>
        <v>武器</v>
      </c>
      <c r="FV194" s="82" t="str">
        <f t="shared" si="55"/>
        <v>50金色武器</v>
      </c>
      <c r="FW194" s="85">
        <f>IFERROR((ROUND((VLOOKUP($A194,装备总属性!$A:$G,GI$11,FALSE)*VLOOKUP($C194,$P$13:$W$20,GI$11,FALSE)*VLOOKUP($B194,$P$3:$R$7,3,FALSE)*$M$2),0)),0)</f>
        <v>0</v>
      </c>
      <c r="FX194" s="85">
        <f>IFERROR((ROUND((VLOOKUP($A194,装备总属性!$A:$G,GJ$11,FALSE)*VLOOKUP($C194,$P$13:$W$20,GJ$11,FALSE)*VLOOKUP($B194,$P$3:$R$7,3,FALSE)*$M$2),0)),0)</f>
        <v>0</v>
      </c>
      <c r="FY194" s="85">
        <f>IFERROR((ROUND((VLOOKUP($A194,装备总属性!$A:$G,GK$11,FALSE)*VLOOKUP($C194,$P$13:$W$20,GK$11,FALSE)*VLOOKUP($B194,$P$3:$R$7,3,FALSE)*$M$2),0)),0)</f>
        <v>0</v>
      </c>
      <c r="FZ194" s="85">
        <f>IFERROR((ROUND((VLOOKUP($A194,装备总属性!$A:$G,GL$11,FALSE)*VLOOKUP($C194,$P$13:$W$20,GL$11,FALSE)*VLOOKUP($B194,$P$3:$R$7,3,FALSE)*$M$2),0)),0)</f>
        <v>0</v>
      </c>
      <c r="GA194" s="85">
        <f>IFERROR((ROUND((VLOOKUP($A194,装备总属性!$A:$G,GM$11,FALSE)*VLOOKUP($C194,$P$13:$W$20,GM$11,FALSE)*VLOOKUP($B194,$P$3:$R$7,3,FALSE)*$M$2),0)),0)</f>
        <v>0</v>
      </c>
      <c r="GB194" s="85">
        <f>IFERROR((ROUND((VLOOKUP($A194,装备总属性!$A:$G,GN$11,FALSE)*VLOOKUP($C194,$P$13:$W$20,GN$11,FALSE)*VLOOKUP($B194,$P$3:$R$7,3,FALSE)*$M$2),0)),0)</f>
        <v>0</v>
      </c>
    </row>
    <row r="195" spans="175:184">
      <c r="FS195" s="85">
        <f t="shared" si="58"/>
        <v>50</v>
      </c>
      <c r="FT195" s="85" t="str">
        <f t="shared" si="60"/>
        <v>金色</v>
      </c>
      <c r="FU195" s="85" t="str">
        <f t="shared" si="60"/>
        <v>帽子</v>
      </c>
      <c r="FV195" s="82" t="str">
        <f t="shared" ref="FV195:FV241" si="61">FS195&amp;FT195&amp;FU195</f>
        <v>50金色帽子</v>
      </c>
      <c r="FW195" s="85">
        <f>IFERROR((ROUND((VLOOKUP($A195,装备总属性!$A:$G,GI$11,FALSE)*VLOOKUP($C195,$P$13:$W$20,GI$11,FALSE)*VLOOKUP($B195,$P$3:$R$7,3,FALSE)*$M$2),0)),0)</f>
        <v>0</v>
      </c>
      <c r="FX195" s="85">
        <f>IFERROR((ROUND((VLOOKUP($A195,装备总属性!$A:$G,GJ$11,FALSE)*VLOOKUP($C195,$P$13:$W$20,GJ$11,FALSE)*VLOOKUP($B195,$P$3:$R$7,3,FALSE)*$M$2),0)),0)</f>
        <v>0</v>
      </c>
      <c r="FY195" s="85">
        <f>IFERROR((ROUND((VLOOKUP($A195,装备总属性!$A:$G,GK$11,FALSE)*VLOOKUP($C195,$P$13:$W$20,GK$11,FALSE)*VLOOKUP($B195,$P$3:$R$7,3,FALSE)*$M$2),0)),0)</f>
        <v>0</v>
      </c>
      <c r="FZ195" s="85">
        <f>IFERROR((ROUND((VLOOKUP($A195,装备总属性!$A:$G,GL$11,FALSE)*VLOOKUP($C195,$P$13:$W$20,GL$11,FALSE)*VLOOKUP($B195,$P$3:$R$7,3,FALSE)*$M$2),0)),0)</f>
        <v>0</v>
      </c>
      <c r="GA195" s="85">
        <f>IFERROR((ROUND((VLOOKUP($A195,装备总属性!$A:$G,GM$11,FALSE)*VLOOKUP($C195,$P$13:$W$20,GM$11,FALSE)*VLOOKUP($B195,$P$3:$R$7,3,FALSE)*$M$2),0)),0)</f>
        <v>0</v>
      </c>
      <c r="GB195" s="85">
        <f>IFERROR((ROUND((VLOOKUP($A195,装备总属性!$A:$G,GN$11,FALSE)*VLOOKUP($C195,$P$13:$W$20,GN$11,FALSE)*VLOOKUP($B195,$P$3:$R$7,3,FALSE)*$M$2),0)),0)</f>
        <v>0</v>
      </c>
    </row>
    <row r="196" spans="175:184">
      <c r="FS196" s="85">
        <f t="shared" si="58"/>
        <v>50</v>
      </c>
      <c r="FT196" s="85" t="str">
        <f t="shared" si="60"/>
        <v>金色</v>
      </c>
      <c r="FU196" s="85" t="str">
        <f t="shared" si="60"/>
        <v>衣服</v>
      </c>
      <c r="FV196" s="82" t="str">
        <f t="shared" si="61"/>
        <v>50金色衣服</v>
      </c>
      <c r="FW196" s="85">
        <f>IFERROR((ROUND((VLOOKUP($A196,装备总属性!$A:$G,GI$11,FALSE)*VLOOKUP($C196,$P$13:$W$20,GI$11,FALSE)*VLOOKUP($B196,$P$3:$R$7,3,FALSE)*$M$2),0)),0)</f>
        <v>0</v>
      </c>
      <c r="FX196" s="85">
        <f>IFERROR((ROUND((VLOOKUP($A196,装备总属性!$A:$G,GJ$11,FALSE)*VLOOKUP($C196,$P$13:$W$20,GJ$11,FALSE)*VLOOKUP($B196,$P$3:$R$7,3,FALSE)*$M$2),0)),0)</f>
        <v>0</v>
      </c>
      <c r="FY196" s="85">
        <f>IFERROR((ROUND((VLOOKUP($A196,装备总属性!$A:$G,GK$11,FALSE)*VLOOKUP($C196,$P$13:$W$20,GK$11,FALSE)*VLOOKUP($B196,$P$3:$R$7,3,FALSE)*$M$2),0)),0)</f>
        <v>0</v>
      </c>
      <c r="FZ196" s="85">
        <f>IFERROR((ROUND((VLOOKUP($A196,装备总属性!$A:$G,GL$11,FALSE)*VLOOKUP($C196,$P$13:$W$20,GL$11,FALSE)*VLOOKUP($B196,$P$3:$R$7,3,FALSE)*$M$2),0)),0)</f>
        <v>0</v>
      </c>
      <c r="GA196" s="85">
        <f>IFERROR((ROUND((VLOOKUP($A196,装备总属性!$A:$G,GM$11,FALSE)*VLOOKUP($C196,$P$13:$W$20,GM$11,FALSE)*VLOOKUP($B196,$P$3:$R$7,3,FALSE)*$M$2),0)),0)</f>
        <v>0</v>
      </c>
      <c r="GB196" s="85">
        <f>IFERROR((ROUND((VLOOKUP($A196,装备总属性!$A:$G,GN$11,FALSE)*VLOOKUP($C196,$P$13:$W$20,GN$11,FALSE)*VLOOKUP($B196,$P$3:$R$7,3,FALSE)*$M$2),0)),0)</f>
        <v>0</v>
      </c>
    </row>
    <row r="197" spans="175:184">
      <c r="FS197" s="85">
        <f t="shared" si="58"/>
        <v>50</v>
      </c>
      <c r="FT197" s="85" t="str">
        <f t="shared" si="60"/>
        <v>金色</v>
      </c>
      <c r="FU197" s="85" t="str">
        <f t="shared" si="60"/>
        <v>腰带</v>
      </c>
      <c r="FV197" s="82" t="str">
        <f t="shared" si="61"/>
        <v>50金色腰带</v>
      </c>
      <c r="FW197" s="85">
        <f>IFERROR((ROUND((VLOOKUP($A197,装备总属性!$A:$G,GI$11,FALSE)*VLOOKUP($C197,$P$13:$W$20,GI$11,FALSE)*VLOOKUP($B197,$P$3:$R$7,3,FALSE)*$M$2),0)),0)</f>
        <v>0</v>
      </c>
      <c r="FX197" s="85">
        <f>IFERROR((ROUND((VLOOKUP($A197,装备总属性!$A:$G,GJ$11,FALSE)*VLOOKUP($C197,$P$13:$W$20,GJ$11,FALSE)*VLOOKUP($B197,$P$3:$R$7,3,FALSE)*$M$2),0)),0)</f>
        <v>0</v>
      </c>
      <c r="FY197" s="85">
        <f>IFERROR((ROUND((VLOOKUP($A197,装备总属性!$A:$G,GK$11,FALSE)*VLOOKUP($C197,$P$13:$W$20,GK$11,FALSE)*VLOOKUP($B197,$P$3:$R$7,3,FALSE)*$M$2),0)),0)</f>
        <v>0</v>
      </c>
      <c r="FZ197" s="85">
        <f>IFERROR((ROUND((VLOOKUP($A197,装备总属性!$A:$G,GL$11,FALSE)*VLOOKUP($C197,$P$13:$W$20,GL$11,FALSE)*VLOOKUP($B197,$P$3:$R$7,3,FALSE)*$M$2),0)),0)</f>
        <v>0</v>
      </c>
      <c r="GA197" s="85">
        <f>IFERROR((ROUND((VLOOKUP($A197,装备总属性!$A:$G,GM$11,FALSE)*VLOOKUP($C197,$P$13:$W$20,GM$11,FALSE)*VLOOKUP($B197,$P$3:$R$7,3,FALSE)*$M$2),0)),0)</f>
        <v>0</v>
      </c>
      <c r="GB197" s="85">
        <f>IFERROR((ROUND((VLOOKUP($A197,装备总属性!$A:$G,GN$11,FALSE)*VLOOKUP($C197,$P$13:$W$20,GN$11,FALSE)*VLOOKUP($B197,$P$3:$R$7,3,FALSE)*$M$2),0)),0)</f>
        <v>0</v>
      </c>
    </row>
    <row r="198" spans="175:184">
      <c r="FS198" s="85">
        <f t="shared" si="58"/>
        <v>50</v>
      </c>
      <c r="FT198" s="85" t="str">
        <f t="shared" si="60"/>
        <v>金色</v>
      </c>
      <c r="FU198" s="85" t="str">
        <f t="shared" si="60"/>
        <v>护手</v>
      </c>
      <c r="FV198" s="82" t="str">
        <f t="shared" si="61"/>
        <v>50金色护手</v>
      </c>
      <c r="FW198" s="85">
        <f>IFERROR((ROUND((VLOOKUP($A198,装备总属性!$A:$G,GI$11,FALSE)*VLOOKUP($C198,$P$13:$W$20,GI$11,FALSE)*VLOOKUP($B198,$P$3:$R$7,3,FALSE)*$M$2),0)),0)</f>
        <v>0</v>
      </c>
      <c r="FX198" s="85">
        <f>IFERROR((ROUND((VLOOKUP($A198,装备总属性!$A:$G,GJ$11,FALSE)*VLOOKUP($C198,$P$13:$W$20,GJ$11,FALSE)*VLOOKUP($B198,$P$3:$R$7,3,FALSE)*$M$2),0)),0)</f>
        <v>0</v>
      </c>
      <c r="FY198" s="85">
        <f>IFERROR((ROUND((VLOOKUP($A198,装备总属性!$A:$G,GK$11,FALSE)*VLOOKUP($C198,$P$13:$W$20,GK$11,FALSE)*VLOOKUP($B198,$P$3:$R$7,3,FALSE)*$M$2),0)),0)</f>
        <v>0</v>
      </c>
      <c r="FZ198" s="85">
        <f>IFERROR((ROUND((VLOOKUP($A198,装备总属性!$A:$G,GL$11,FALSE)*VLOOKUP($C198,$P$13:$W$20,GL$11,FALSE)*VLOOKUP($B198,$P$3:$R$7,3,FALSE)*$M$2),0)),0)</f>
        <v>0</v>
      </c>
      <c r="GA198" s="85">
        <f>IFERROR((ROUND((VLOOKUP($A198,装备总属性!$A:$G,GM$11,FALSE)*VLOOKUP($C198,$P$13:$W$20,GM$11,FALSE)*VLOOKUP($B198,$P$3:$R$7,3,FALSE)*$M$2),0)),0)</f>
        <v>0</v>
      </c>
      <c r="GB198" s="85">
        <f>IFERROR((ROUND((VLOOKUP($A198,装备总属性!$A:$G,GN$11,FALSE)*VLOOKUP($C198,$P$13:$W$20,GN$11,FALSE)*VLOOKUP($B198,$P$3:$R$7,3,FALSE)*$M$2),0)),0)</f>
        <v>0</v>
      </c>
    </row>
    <row r="199" spans="175:184">
      <c r="FS199" s="85">
        <f t="shared" si="58"/>
        <v>50</v>
      </c>
      <c r="FT199" s="85" t="str">
        <f t="shared" si="60"/>
        <v>金色</v>
      </c>
      <c r="FU199" s="85" t="str">
        <f t="shared" si="60"/>
        <v>鞋子</v>
      </c>
      <c r="FV199" s="82" t="str">
        <f t="shared" si="61"/>
        <v>50金色鞋子</v>
      </c>
      <c r="FW199" s="85">
        <f>IFERROR((ROUND((VLOOKUP($A199,装备总属性!$A:$G,GI$11,FALSE)*VLOOKUP($C199,$P$13:$W$20,GI$11,FALSE)*VLOOKUP($B199,$P$3:$R$7,3,FALSE)*$M$2),0)),0)</f>
        <v>0</v>
      </c>
      <c r="FX199" s="85">
        <f>IFERROR((ROUND((VLOOKUP($A199,装备总属性!$A:$G,GJ$11,FALSE)*VLOOKUP($C199,$P$13:$W$20,GJ$11,FALSE)*VLOOKUP($B199,$P$3:$R$7,3,FALSE)*$M$2),0)),0)</f>
        <v>0</v>
      </c>
      <c r="FY199" s="85">
        <f>IFERROR((ROUND((VLOOKUP($A199,装备总属性!$A:$G,GK$11,FALSE)*VLOOKUP($C199,$P$13:$W$20,GK$11,FALSE)*VLOOKUP($B199,$P$3:$R$7,3,FALSE)*$M$2),0)),0)</f>
        <v>0</v>
      </c>
      <c r="FZ199" s="85">
        <f>IFERROR((ROUND((VLOOKUP($A199,装备总属性!$A:$G,GL$11,FALSE)*VLOOKUP($C199,$P$13:$W$20,GL$11,FALSE)*VLOOKUP($B199,$P$3:$R$7,3,FALSE)*$M$2),0)),0)</f>
        <v>0</v>
      </c>
      <c r="GA199" s="85">
        <f>IFERROR((ROUND((VLOOKUP($A199,装备总属性!$A:$G,GM$11,FALSE)*VLOOKUP($C199,$P$13:$W$20,GM$11,FALSE)*VLOOKUP($B199,$P$3:$R$7,3,FALSE)*$M$2),0)),0)</f>
        <v>0</v>
      </c>
      <c r="GB199" s="85">
        <f>IFERROR((ROUND((VLOOKUP($A199,装备总属性!$A:$G,GN$11,FALSE)*VLOOKUP($C199,$P$13:$W$20,GN$11,FALSE)*VLOOKUP($B199,$P$3:$R$7,3,FALSE)*$M$2),0)),0)</f>
        <v>0</v>
      </c>
    </row>
    <row r="200" spans="175:184">
      <c r="FS200" s="85">
        <f t="shared" si="58"/>
        <v>50</v>
      </c>
      <c r="FT200" s="85" t="str">
        <f t="shared" si="60"/>
        <v>金色</v>
      </c>
      <c r="FU200" s="85" t="str">
        <f t="shared" si="60"/>
        <v>项链</v>
      </c>
      <c r="FV200" s="82" t="str">
        <f t="shared" si="61"/>
        <v>50金色项链</v>
      </c>
      <c r="FW200" s="85">
        <f>IFERROR((ROUND((VLOOKUP($A200,装备总属性!$A:$G,GI$11,FALSE)*VLOOKUP($C200,$P$13:$W$20,GI$11,FALSE)*VLOOKUP($B200,$P$3:$R$7,3,FALSE)*$M$2),0)),0)</f>
        <v>0</v>
      </c>
      <c r="FX200" s="85">
        <f>IFERROR((ROUND((VLOOKUP($A200,装备总属性!$A:$G,GJ$11,FALSE)*VLOOKUP($C200,$P$13:$W$20,GJ$11,FALSE)*VLOOKUP($B200,$P$3:$R$7,3,FALSE)*$M$2),0)),0)</f>
        <v>0</v>
      </c>
      <c r="FY200" s="85">
        <f>IFERROR((ROUND((VLOOKUP($A200,装备总属性!$A:$G,GK$11,FALSE)*VLOOKUP($C200,$P$13:$W$20,GK$11,FALSE)*VLOOKUP($B200,$P$3:$R$7,3,FALSE)*$M$2),0)),0)</f>
        <v>0</v>
      </c>
      <c r="FZ200" s="85">
        <f>IFERROR((ROUND((VLOOKUP($A200,装备总属性!$A:$G,GL$11,FALSE)*VLOOKUP($C200,$P$13:$W$20,GL$11,FALSE)*VLOOKUP($B200,$P$3:$R$7,3,FALSE)*$M$2),0)),0)</f>
        <v>0</v>
      </c>
      <c r="GA200" s="85">
        <f>IFERROR((ROUND((VLOOKUP($A200,装备总属性!$A:$G,GM$11,FALSE)*VLOOKUP($C200,$P$13:$W$20,GM$11,FALSE)*VLOOKUP($B200,$P$3:$R$7,3,FALSE)*$M$2),0)),0)</f>
        <v>0</v>
      </c>
      <c r="GB200" s="85">
        <f>IFERROR((ROUND((VLOOKUP($A200,装备总属性!$A:$G,GN$11,FALSE)*VLOOKUP($C200,$P$13:$W$20,GN$11,FALSE)*VLOOKUP($B200,$P$3:$R$7,3,FALSE)*$M$2),0)),0)</f>
        <v>0</v>
      </c>
    </row>
    <row r="201" spans="175:184">
      <c r="FS201" s="85">
        <f t="shared" si="58"/>
        <v>50</v>
      </c>
      <c r="FT201" s="85" t="str">
        <f t="shared" si="60"/>
        <v>金色</v>
      </c>
      <c r="FU201" s="85" t="str">
        <f t="shared" si="60"/>
        <v>戒指</v>
      </c>
      <c r="FV201" s="82" t="str">
        <f t="shared" si="61"/>
        <v>50金色戒指</v>
      </c>
      <c r="FW201" s="85">
        <f>IFERROR((ROUND((VLOOKUP($A201,装备总属性!$A:$G,GI$11,FALSE)*VLOOKUP($C201,$P$13:$W$20,GI$11,FALSE)*VLOOKUP($B201,$P$3:$R$7,3,FALSE)*$M$2),0)),0)</f>
        <v>0</v>
      </c>
      <c r="FX201" s="85">
        <f>IFERROR((ROUND((VLOOKUP($A201,装备总属性!$A:$G,GJ$11,FALSE)*VLOOKUP($C201,$P$13:$W$20,GJ$11,FALSE)*VLOOKUP($B201,$P$3:$R$7,3,FALSE)*$M$2),0)),0)</f>
        <v>0</v>
      </c>
      <c r="FY201" s="85">
        <f>IFERROR((ROUND((VLOOKUP($A201,装备总属性!$A:$G,GK$11,FALSE)*VLOOKUP($C201,$P$13:$W$20,GK$11,FALSE)*VLOOKUP($B201,$P$3:$R$7,3,FALSE)*$M$2),0)),0)</f>
        <v>0</v>
      </c>
      <c r="FZ201" s="85">
        <f>IFERROR((ROUND((VLOOKUP($A201,装备总属性!$A:$G,GL$11,FALSE)*VLOOKUP($C201,$P$13:$W$20,GL$11,FALSE)*VLOOKUP($B201,$P$3:$R$7,3,FALSE)*$M$2),0)),0)</f>
        <v>0</v>
      </c>
      <c r="GA201" s="85">
        <f>IFERROR((ROUND((VLOOKUP($A201,装备总属性!$A:$G,GM$11,FALSE)*VLOOKUP($C201,$P$13:$W$20,GM$11,FALSE)*VLOOKUP($B201,$P$3:$R$7,3,FALSE)*$M$2),0)),0)</f>
        <v>0</v>
      </c>
      <c r="GB201" s="85">
        <f>IFERROR((ROUND((VLOOKUP($A201,装备总属性!$A:$G,GN$11,FALSE)*VLOOKUP($C201,$P$13:$W$20,GN$11,FALSE)*VLOOKUP($B201,$P$3:$R$7,3,FALSE)*$M$2),0)),0)</f>
        <v>0</v>
      </c>
    </row>
    <row r="202" spans="175:184">
      <c r="FS202" s="82">
        <f t="shared" si="58"/>
        <v>60</v>
      </c>
      <c r="FT202" s="82" t="str">
        <f t="shared" si="60"/>
        <v>绿色</v>
      </c>
      <c r="FU202" s="82" t="str">
        <f t="shared" si="60"/>
        <v>武器</v>
      </c>
      <c r="FV202" s="82" t="str">
        <f t="shared" si="61"/>
        <v>60绿色武器</v>
      </c>
      <c r="FW202" s="82">
        <f>IFERROR((ROUND((VLOOKUP($A202,装备总属性!$A:$G,GI$11,FALSE)*VLOOKUP($C202,$P$13:$W$20,GI$11,FALSE)*VLOOKUP($B202,$P$3:$R$7,3,FALSE)*$M$2),0)),0)</f>
        <v>0</v>
      </c>
      <c r="FX202" s="82">
        <f>IFERROR((ROUND((VLOOKUP($A202,装备总属性!$A:$G,GJ$11,FALSE)*VLOOKUP($C202,$P$13:$W$20,GJ$11,FALSE)*VLOOKUP($B202,$P$3:$R$7,3,FALSE)*$M$2),0)),0)</f>
        <v>0</v>
      </c>
      <c r="FY202" s="82">
        <f>IFERROR((ROUND((VLOOKUP($A202,装备总属性!$A:$G,GK$11,FALSE)*VLOOKUP($C202,$P$13:$W$20,GK$11,FALSE)*VLOOKUP($B202,$P$3:$R$7,3,FALSE)*$M$2),0)),0)</f>
        <v>0</v>
      </c>
      <c r="FZ202" s="82">
        <f>IFERROR((ROUND((VLOOKUP($A202,装备总属性!$A:$G,GL$11,FALSE)*VLOOKUP($C202,$P$13:$W$20,GL$11,FALSE)*VLOOKUP($B202,$P$3:$R$7,3,FALSE)*$M$2),0)),0)</f>
        <v>0</v>
      </c>
      <c r="GA202" s="82">
        <f>IFERROR((ROUND((VLOOKUP($A202,装备总属性!$A:$G,GM$11,FALSE)*VLOOKUP($C202,$P$13:$W$20,GM$11,FALSE)*VLOOKUP($B202,$P$3:$R$7,3,FALSE)*$M$2),0)),0)</f>
        <v>0</v>
      </c>
      <c r="GB202" s="82">
        <f>IFERROR((ROUND((VLOOKUP($A202,装备总属性!$A:$G,GN$11,FALSE)*VLOOKUP($C202,$P$13:$W$20,GN$11,FALSE)*VLOOKUP($B202,$P$3:$R$7,3,FALSE)*$M$2),0)),0)</f>
        <v>0</v>
      </c>
    </row>
    <row r="203" spans="175:184">
      <c r="FS203" s="82">
        <f t="shared" si="58"/>
        <v>60</v>
      </c>
      <c r="FT203" s="82" t="str">
        <f t="shared" ref="FT203:FU218" si="62">FT163</f>
        <v>绿色</v>
      </c>
      <c r="FU203" s="82" t="str">
        <f t="shared" si="62"/>
        <v>帽子</v>
      </c>
      <c r="FV203" s="82" t="str">
        <f t="shared" si="61"/>
        <v>60绿色帽子</v>
      </c>
      <c r="FW203" s="82">
        <f>IFERROR((ROUND((VLOOKUP($A203,装备总属性!$A:$G,GI$11,FALSE)*VLOOKUP($C203,$P$13:$W$20,GI$11,FALSE)*VLOOKUP($B203,$P$3:$R$7,3,FALSE)*$M$2),0)),0)</f>
        <v>0</v>
      </c>
      <c r="FX203" s="82">
        <f>IFERROR((ROUND((VLOOKUP($A203,装备总属性!$A:$G,GJ$11,FALSE)*VLOOKUP($C203,$P$13:$W$20,GJ$11,FALSE)*VLOOKUP($B203,$P$3:$R$7,3,FALSE)*$M$2),0)),0)</f>
        <v>0</v>
      </c>
      <c r="FY203" s="82">
        <f>IFERROR((ROUND((VLOOKUP($A203,装备总属性!$A:$G,GK$11,FALSE)*VLOOKUP($C203,$P$13:$W$20,GK$11,FALSE)*VLOOKUP($B203,$P$3:$R$7,3,FALSE)*$M$2),0)),0)</f>
        <v>0</v>
      </c>
      <c r="FZ203" s="82">
        <f>IFERROR((ROUND((VLOOKUP($A203,装备总属性!$A:$G,GL$11,FALSE)*VLOOKUP($C203,$P$13:$W$20,GL$11,FALSE)*VLOOKUP($B203,$P$3:$R$7,3,FALSE)*$M$2),0)),0)</f>
        <v>0</v>
      </c>
      <c r="GA203" s="82">
        <f>IFERROR((ROUND((VLOOKUP($A203,装备总属性!$A:$G,GM$11,FALSE)*VLOOKUP($C203,$P$13:$W$20,GM$11,FALSE)*VLOOKUP($B203,$P$3:$R$7,3,FALSE)*$M$2),0)),0)</f>
        <v>0</v>
      </c>
      <c r="GB203" s="82">
        <f>IFERROR((ROUND((VLOOKUP($A203,装备总属性!$A:$G,GN$11,FALSE)*VLOOKUP($C203,$P$13:$W$20,GN$11,FALSE)*VLOOKUP($B203,$P$3:$R$7,3,FALSE)*$M$2),0)),0)</f>
        <v>0</v>
      </c>
    </row>
    <row r="204" spans="175:184">
      <c r="FS204" s="82">
        <f t="shared" si="58"/>
        <v>60</v>
      </c>
      <c r="FT204" s="82" t="str">
        <f t="shared" si="62"/>
        <v>绿色</v>
      </c>
      <c r="FU204" s="82" t="str">
        <f t="shared" si="62"/>
        <v>衣服</v>
      </c>
      <c r="FV204" s="82" t="str">
        <f t="shared" si="61"/>
        <v>60绿色衣服</v>
      </c>
      <c r="FW204" s="82">
        <f>IFERROR((ROUND((VLOOKUP($A204,装备总属性!$A:$G,GI$11,FALSE)*VLOOKUP($C204,$P$13:$W$20,GI$11,FALSE)*VLOOKUP($B204,$P$3:$R$7,3,FALSE)*$M$2),0)),0)</f>
        <v>0</v>
      </c>
      <c r="FX204" s="82">
        <f>IFERROR((ROUND((VLOOKUP($A204,装备总属性!$A:$G,GJ$11,FALSE)*VLOOKUP($C204,$P$13:$W$20,GJ$11,FALSE)*VLOOKUP($B204,$P$3:$R$7,3,FALSE)*$M$2),0)),0)</f>
        <v>0</v>
      </c>
      <c r="FY204" s="82">
        <f>IFERROR((ROUND((VLOOKUP($A204,装备总属性!$A:$G,GK$11,FALSE)*VLOOKUP($C204,$P$13:$W$20,GK$11,FALSE)*VLOOKUP($B204,$P$3:$R$7,3,FALSE)*$M$2),0)),0)</f>
        <v>0</v>
      </c>
      <c r="FZ204" s="82">
        <f>IFERROR((ROUND((VLOOKUP($A204,装备总属性!$A:$G,GL$11,FALSE)*VLOOKUP($C204,$P$13:$W$20,GL$11,FALSE)*VLOOKUP($B204,$P$3:$R$7,3,FALSE)*$M$2),0)),0)</f>
        <v>0</v>
      </c>
      <c r="GA204" s="82">
        <f>IFERROR((ROUND((VLOOKUP($A204,装备总属性!$A:$G,GM$11,FALSE)*VLOOKUP($C204,$P$13:$W$20,GM$11,FALSE)*VLOOKUP($B204,$P$3:$R$7,3,FALSE)*$M$2),0)),0)</f>
        <v>0</v>
      </c>
      <c r="GB204" s="82">
        <f>IFERROR((ROUND((VLOOKUP($A204,装备总属性!$A:$G,GN$11,FALSE)*VLOOKUP($C204,$P$13:$W$20,GN$11,FALSE)*VLOOKUP($B204,$P$3:$R$7,3,FALSE)*$M$2),0)),0)</f>
        <v>0</v>
      </c>
    </row>
    <row r="205" spans="175:184">
      <c r="FS205" s="82">
        <f t="shared" si="58"/>
        <v>60</v>
      </c>
      <c r="FT205" s="82" t="str">
        <f t="shared" si="62"/>
        <v>绿色</v>
      </c>
      <c r="FU205" s="82" t="str">
        <f t="shared" si="62"/>
        <v>腰带</v>
      </c>
      <c r="FV205" s="82" t="str">
        <f t="shared" si="61"/>
        <v>60绿色腰带</v>
      </c>
      <c r="FW205" s="82">
        <f>IFERROR((ROUND((VLOOKUP($A205,装备总属性!$A:$G,GI$11,FALSE)*VLOOKUP($C205,$P$13:$W$20,GI$11,FALSE)*VLOOKUP($B205,$P$3:$R$7,3,FALSE)*$M$2),0)),0)</f>
        <v>0</v>
      </c>
      <c r="FX205" s="82">
        <f>IFERROR((ROUND((VLOOKUP($A205,装备总属性!$A:$G,GJ$11,FALSE)*VLOOKUP($C205,$P$13:$W$20,GJ$11,FALSE)*VLOOKUP($B205,$P$3:$R$7,3,FALSE)*$M$2),0)),0)</f>
        <v>0</v>
      </c>
      <c r="FY205" s="82">
        <f>IFERROR((ROUND((VLOOKUP($A205,装备总属性!$A:$G,GK$11,FALSE)*VLOOKUP($C205,$P$13:$W$20,GK$11,FALSE)*VLOOKUP($B205,$P$3:$R$7,3,FALSE)*$M$2),0)),0)</f>
        <v>0</v>
      </c>
      <c r="FZ205" s="82">
        <f>IFERROR((ROUND((VLOOKUP($A205,装备总属性!$A:$G,GL$11,FALSE)*VLOOKUP($C205,$P$13:$W$20,GL$11,FALSE)*VLOOKUP($B205,$P$3:$R$7,3,FALSE)*$M$2),0)),0)</f>
        <v>0</v>
      </c>
      <c r="GA205" s="82">
        <f>IFERROR((ROUND((VLOOKUP($A205,装备总属性!$A:$G,GM$11,FALSE)*VLOOKUP($C205,$P$13:$W$20,GM$11,FALSE)*VLOOKUP($B205,$P$3:$R$7,3,FALSE)*$M$2),0)),0)</f>
        <v>0</v>
      </c>
      <c r="GB205" s="82">
        <f>IFERROR((ROUND((VLOOKUP($A205,装备总属性!$A:$G,GN$11,FALSE)*VLOOKUP($C205,$P$13:$W$20,GN$11,FALSE)*VLOOKUP($B205,$P$3:$R$7,3,FALSE)*$M$2),0)),0)</f>
        <v>0</v>
      </c>
    </row>
    <row r="206" spans="175:184">
      <c r="FS206" s="82">
        <f t="shared" si="58"/>
        <v>60</v>
      </c>
      <c r="FT206" s="82" t="str">
        <f t="shared" si="62"/>
        <v>绿色</v>
      </c>
      <c r="FU206" s="82" t="str">
        <f t="shared" si="62"/>
        <v>护手</v>
      </c>
      <c r="FV206" s="82" t="str">
        <f t="shared" si="61"/>
        <v>60绿色护手</v>
      </c>
      <c r="FW206" s="82">
        <f>IFERROR((ROUND((VLOOKUP($A206,装备总属性!$A:$G,GI$11,FALSE)*VLOOKUP($C206,$P$13:$W$20,GI$11,FALSE)*VLOOKUP($B206,$P$3:$R$7,3,FALSE)*$M$2),0)),0)</f>
        <v>0</v>
      </c>
      <c r="FX206" s="82">
        <f>IFERROR((ROUND((VLOOKUP($A206,装备总属性!$A:$G,GJ$11,FALSE)*VLOOKUP($C206,$P$13:$W$20,GJ$11,FALSE)*VLOOKUP($B206,$P$3:$R$7,3,FALSE)*$M$2),0)),0)</f>
        <v>0</v>
      </c>
      <c r="FY206" s="82">
        <f>IFERROR((ROUND((VLOOKUP($A206,装备总属性!$A:$G,GK$11,FALSE)*VLOOKUP($C206,$P$13:$W$20,GK$11,FALSE)*VLOOKUP($B206,$P$3:$R$7,3,FALSE)*$M$2),0)),0)</f>
        <v>0</v>
      </c>
      <c r="FZ206" s="82">
        <f>IFERROR((ROUND((VLOOKUP($A206,装备总属性!$A:$G,GL$11,FALSE)*VLOOKUP($C206,$P$13:$W$20,GL$11,FALSE)*VLOOKUP($B206,$P$3:$R$7,3,FALSE)*$M$2),0)),0)</f>
        <v>0</v>
      </c>
      <c r="GA206" s="82">
        <f>IFERROR((ROUND((VLOOKUP($A206,装备总属性!$A:$G,GM$11,FALSE)*VLOOKUP($C206,$P$13:$W$20,GM$11,FALSE)*VLOOKUP($B206,$P$3:$R$7,3,FALSE)*$M$2),0)),0)</f>
        <v>0</v>
      </c>
      <c r="GB206" s="82">
        <f>IFERROR((ROUND((VLOOKUP($A206,装备总属性!$A:$G,GN$11,FALSE)*VLOOKUP($C206,$P$13:$W$20,GN$11,FALSE)*VLOOKUP($B206,$P$3:$R$7,3,FALSE)*$M$2),0)),0)</f>
        <v>0</v>
      </c>
    </row>
    <row r="207" spans="175:184">
      <c r="FS207" s="82">
        <f t="shared" si="58"/>
        <v>60</v>
      </c>
      <c r="FT207" s="82" t="str">
        <f t="shared" si="62"/>
        <v>绿色</v>
      </c>
      <c r="FU207" s="82" t="str">
        <f t="shared" si="62"/>
        <v>鞋子</v>
      </c>
      <c r="FV207" s="82" t="str">
        <f t="shared" si="61"/>
        <v>60绿色鞋子</v>
      </c>
      <c r="FW207" s="82">
        <f>IFERROR((ROUND((VLOOKUP($A207,装备总属性!$A:$G,GI$11,FALSE)*VLOOKUP($C207,$P$13:$W$20,GI$11,FALSE)*VLOOKUP($B207,$P$3:$R$7,3,FALSE)*$M$2),0)),0)</f>
        <v>0</v>
      </c>
      <c r="FX207" s="82">
        <f>IFERROR((ROUND((VLOOKUP($A207,装备总属性!$A:$G,GJ$11,FALSE)*VLOOKUP($C207,$P$13:$W$20,GJ$11,FALSE)*VLOOKUP($B207,$P$3:$R$7,3,FALSE)*$M$2),0)),0)</f>
        <v>0</v>
      </c>
      <c r="FY207" s="82">
        <f>IFERROR((ROUND((VLOOKUP($A207,装备总属性!$A:$G,GK$11,FALSE)*VLOOKUP($C207,$P$13:$W$20,GK$11,FALSE)*VLOOKUP($B207,$P$3:$R$7,3,FALSE)*$M$2),0)),0)</f>
        <v>0</v>
      </c>
      <c r="FZ207" s="82">
        <f>IFERROR((ROUND((VLOOKUP($A207,装备总属性!$A:$G,GL$11,FALSE)*VLOOKUP($C207,$P$13:$W$20,GL$11,FALSE)*VLOOKUP($B207,$P$3:$R$7,3,FALSE)*$M$2),0)),0)</f>
        <v>0</v>
      </c>
      <c r="GA207" s="82">
        <f>IFERROR((ROUND((VLOOKUP($A207,装备总属性!$A:$G,GM$11,FALSE)*VLOOKUP($C207,$P$13:$W$20,GM$11,FALSE)*VLOOKUP($B207,$P$3:$R$7,3,FALSE)*$M$2),0)),0)</f>
        <v>0</v>
      </c>
      <c r="GB207" s="82">
        <f>IFERROR((ROUND((VLOOKUP($A207,装备总属性!$A:$G,GN$11,FALSE)*VLOOKUP($C207,$P$13:$W$20,GN$11,FALSE)*VLOOKUP($B207,$P$3:$R$7,3,FALSE)*$M$2),0)),0)</f>
        <v>0</v>
      </c>
    </row>
    <row r="208" spans="175:184">
      <c r="FS208" s="82">
        <f t="shared" si="58"/>
        <v>60</v>
      </c>
      <c r="FT208" s="82" t="str">
        <f t="shared" si="62"/>
        <v>绿色</v>
      </c>
      <c r="FU208" s="82" t="str">
        <f t="shared" si="62"/>
        <v>项链</v>
      </c>
      <c r="FV208" s="82" t="str">
        <f t="shared" si="61"/>
        <v>60绿色项链</v>
      </c>
      <c r="FW208" s="82">
        <f>IFERROR((ROUND((VLOOKUP($A208,装备总属性!$A:$G,GI$11,FALSE)*VLOOKUP($C208,$P$13:$W$20,GI$11,FALSE)*VLOOKUP($B208,$P$3:$R$7,3,FALSE)*$M$2),0)),0)</f>
        <v>0</v>
      </c>
      <c r="FX208" s="82">
        <f>IFERROR((ROUND((VLOOKUP($A208,装备总属性!$A:$G,GJ$11,FALSE)*VLOOKUP($C208,$P$13:$W$20,GJ$11,FALSE)*VLOOKUP($B208,$P$3:$R$7,3,FALSE)*$M$2),0)),0)</f>
        <v>0</v>
      </c>
      <c r="FY208" s="82">
        <f>IFERROR((ROUND((VLOOKUP($A208,装备总属性!$A:$G,GK$11,FALSE)*VLOOKUP($C208,$P$13:$W$20,GK$11,FALSE)*VLOOKUP($B208,$P$3:$R$7,3,FALSE)*$M$2),0)),0)</f>
        <v>0</v>
      </c>
      <c r="FZ208" s="82">
        <f>IFERROR((ROUND((VLOOKUP($A208,装备总属性!$A:$G,GL$11,FALSE)*VLOOKUP($C208,$P$13:$W$20,GL$11,FALSE)*VLOOKUP($B208,$P$3:$R$7,3,FALSE)*$M$2),0)),0)</f>
        <v>0</v>
      </c>
      <c r="GA208" s="82">
        <f>IFERROR((ROUND((VLOOKUP($A208,装备总属性!$A:$G,GM$11,FALSE)*VLOOKUP($C208,$P$13:$W$20,GM$11,FALSE)*VLOOKUP($B208,$P$3:$R$7,3,FALSE)*$M$2),0)),0)</f>
        <v>0</v>
      </c>
      <c r="GB208" s="82">
        <f>IFERROR((ROUND((VLOOKUP($A208,装备总属性!$A:$G,GN$11,FALSE)*VLOOKUP($C208,$P$13:$W$20,GN$11,FALSE)*VLOOKUP($B208,$P$3:$R$7,3,FALSE)*$M$2),0)),0)</f>
        <v>0</v>
      </c>
    </row>
    <row r="209" spans="175:184">
      <c r="FS209" s="82">
        <f t="shared" si="58"/>
        <v>60</v>
      </c>
      <c r="FT209" s="82" t="str">
        <f t="shared" si="62"/>
        <v>绿色</v>
      </c>
      <c r="FU209" s="82" t="str">
        <f t="shared" si="62"/>
        <v>戒指</v>
      </c>
      <c r="FV209" s="82" t="str">
        <f t="shared" si="61"/>
        <v>60绿色戒指</v>
      </c>
      <c r="FW209" s="82">
        <f>IFERROR((ROUND((VLOOKUP($A209,装备总属性!$A:$G,GI$11,FALSE)*VLOOKUP($C209,$P$13:$W$20,GI$11,FALSE)*VLOOKUP($B209,$P$3:$R$7,3,FALSE)*$M$2),0)),0)</f>
        <v>0</v>
      </c>
      <c r="FX209" s="82">
        <f>IFERROR((ROUND((VLOOKUP($A209,装备总属性!$A:$G,GJ$11,FALSE)*VLOOKUP($C209,$P$13:$W$20,GJ$11,FALSE)*VLOOKUP($B209,$P$3:$R$7,3,FALSE)*$M$2),0)),0)</f>
        <v>0</v>
      </c>
      <c r="FY209" s="82">
        <f>IFERROR((ROUND((VLOOKUP($A209,装备总属性!$A:$G,GK$11,FALSE)*VLOOKUP($C209,$P$13:$W$20,GK$11,FALSE)*VLOOKUP($B209,$P$3:$R$7,3,FALSE)*$M$2),0)),0)</f>
        <v>0</v>
      </c>
      <c r="FZ209" s="82">
        <f>IFERROR((ROUND((VLOOKUP($A209,装备总属性!$A:$G,GL$11,FALSE)*VLOOKUP($C209,$P$13:$W$20,GL$11,FALSE)*VLOOKUP($B209,$P$3:$R$7,3,FALSE)*$M$2),0)),0)</f>
        <v>0</v>
      </c>
      <c r="GA209" s="82">
        <f>IFERROR((ROUND((VLOOKUP($A209,装备总属性!$A:$G,GM$11,FALSE)*VLOOKUP($C209,$P$13:$W$20,GM$11,FALSE)*VLOOKUP($B209,$P$3:$R$7,3,FALSE)*$M$2),0)),0)</f>
        <v>0</v>
      </c>
      <c r="GB209" s="82">
        <f>IFERROR((ROUND((VLOOKUP($A209,装备总属性!$A:$G,GN$11,FALSE)*VLOOKUP($C209,$P$13:$W$20,GN$11,FALSE)*VLOOKUP($B209,$P$3:$R$7,3,FALSE)*$M$2),0)),0)</f>
        <v>0</v>
      </c>
    </row>
    <row r="210" spans="175:184">
      <c r="FS210" s="81">
        <f t="shared" si="58"/>
        <v>60</v>
      </c>
      <c r="FT210" s="81" t="str">
        <f t="shared" si="62"/>
        <v>蓝色</v>
      </c>
      <c r="FU210" s="81" t="str">
        <f t="shared" si="62"/>
        <v>武器</v>
      </c>
      <c r="FV210" s="82" t="str">
        <f t="shared" si="61"/>
        <v>60蓝色武器</v>
      </c>
      <c r="FW210" s="81">
        <f>IFERROR((ROUND((VLOOKUP($A210,装备总属性!$A:$G,GI$11,FALSE)*VLOOKUP($C210,$P$13:$W$20,GI$11,FALSE)*VLOOKUP($B210,$P$3:$R$7,3,FALSE)*$M$2),0)),0)</f>
        <v>0</v>
      </c>
      <c r="FX210" s="81">
        <f>IFERROR((ROUND((VLOOKUP($A210,装备总属性!$A:$G,GJ$11,FALSE)*VLOOKUP($C210,$P$13:$W$20,GJ$11,FALSE)*VLOOKUP($B210,$P$3:$R$7,3,FALSE)*$M$2),0)),0)</f>
        <v>0</v>
      </c>
      <c r="FY210" s="81">
        <f>IFERROR((ROUND((VLOOKUP($A210,装备总属性!$A:$G,GK$11,FALSE)*VLOOKUP($C210,$P$13:$W$20,GK$11,FALSE)*VLOOKUP($B210,$P$3:$R$7,3,FALSE)*$M$2),0)),0)</f>
        <v>0</v>
      </c>
      <c r="FZ210" s="81">
        <f>IFERROR((ROUND((VLOOKUP($A210,装备总属性!$A:$G,GL$11,FALSE)*VLOOKUP($C210,$P$13:$W$20,GL$11,FALSE)*VLOOKUP($B210,$P$3:$R$7,3,FALSE)*$M$2),0)),0)</f>
        <v>0</v>
      </c>
      <c r="GA210" s="81">
        <f>IFERROR((ROUND((VLOOKUP($A210,装备总属性!$A:$G,GM$11,FALSE)*VLOOKUP($C210,$P$13:$W$20,GM$11,FALSE)*VLOOKUP($B210,$P$3:$R$7,3,FALSE)*$M$2),0)),0)</f>
        <v>0</v>
      </c>
      <c r="GB210" s="81">
        <f>IFERROR((ROUND((VLOOKUP($A210,装备总属性!$A:$G,GN$11,FALSE)*VLOOKUP($C210,$P$13:$W$20,GN$11,FALSE)*VLOOKUP($B210,$P$3:$R$7,3,FALSE)*$M$2),0)),0)</f>
        <v>0</v>
      </c>
    </row>
    <row r="211" spans="175:184">
      <c r="FS211" s="81">
        <f t="shared" si="58"/>
        <v>60</v>
      </c>
      <c r="FT211" s="81" t="str">
        <f t="shared" si="62"/>
        <v>蓝色</v>
      </c>
      <c r="FU211" s="81" t="str">
        <f t="shared" si="62"/>
        <v>帽子</v>
      </c>
      <c r="FV211" s="82" t="str">
        <f t="shared" si="61"/>
        <v>60蓝色帽子</v>
      </c>
      <c r="FW211" s="81">
        <f>IFERROR((ROUND((VLOOKUP($A211,装备总属性!$A:$G,GI$11,FALSE)*VLOOKUP($C211,$P$13:$W$20,GI$11,FALSE)*VLOOKUP($B211,$P$3:$R$7,3,FALSE)*$M$2),0)),0)</f>
        <v>0</v>
      </c>
      <c r="FX211" s="81">
        <f>IFERROR((ROUND((VLOOKUP($A211,装备总属性!$A:$G,GJ$11,FALSE)*VLOOKUP($C211,$P$13:$W$20,GJ$11,FALSE)*VLOOKUP($B211,$P$3:$R$7,3,FALSE)*$M$2),0)),0)</f>
        <v>0</v>
      </c>
      <c r="FY211" s="81">
        <f>IFERROR((ROUND((VLOOKUP($A211,装备总属性!$A:$G,GK$11,FALSE)*VLOOKUP($C211,$P$13:$W$20,GK$11,FALSE)*VLOOKUP($B211,$P$3:$R$7,3,FALSE)*$M$2),0)),0)</f>
        <v>0</v>
      </c>
      <c r="FZ211" s="81">
        <f>IFERROR((ROUND((VLOOKUP($A211,装备总属性!$A:$G,GL$11,FALSE)*VLOOKUP($C211,$P$13:$W$20,GL$11,FALSE)*VLOOKUP($B211,$P$3:$R$7,3,FALSE)*$M$2),0)),0)</f>
        <v>0</v>
      </c>
      <c r="GA211" s="81">
        <f>IFERROR((ROUND((VLOOKUP($A211,装备总属性!$A:$G,GM$11,FALSE)*VLOOKUP($C211,$P$13:$W$20,GM$11,FALSE)*VLOOKUP($B211,$P$3:$R$7,3,FALSE)*$M$2),0)),0)</f>
        <v>0</v>
      </c>
      <c r="GB211" s="81">
        <f>IFERROR((ROUND((VLOOKUP($A211,装备总属性!$A:$G,GN$11,FALSE)*VLOOKUP($C211,$P$13:$W$20,GN$11,FALSE)*VLOOKUP($B211,$P$3:$R$7,3,FALSE)*$M$2),0)),0)</f>
        <v>0</v>
      </c>
    </row>
    <row r="212" spans="175:184">
      <c r="FS212" s="81">
        <f t="shared" si="58"/>
        <v>60</v>
      </c>
      <c r="FT212" s="81" t="str">
        <f t="shared" si="62"/>
        <v>蓝色</v>
      </c>
      <c r="FU212" s="81" t="str">
        <f t="shared" si="62"/>
        <v>衣服</v>
      </c>
      <c r="FV212" s="82" t="str">
        <f t="shared" si="61"/>
        <v>60蓝色衣服</v>
      </c>
      <c r="FW212" s="81">
        <f>IFERROR((ROUND((VLOOKUP($A212,装备总属性!$A:$G,GI$11,FALSE)*VLOOKUP($C212,$P$13:$W$20,GI$11,FALSE)*VLOOKUP($B212,$P$3:$R$7,3,FALSE)*$M$2),0)),0)</f>
        <v>0</v>
      </c>
      <c r="FX212" s="81">
        <f>IFERROR((ROUND((VLOOKUP($A212,装备总属性!$A:$G,GJ$11,FALSE)*VLOOKUP($C212,$P$13:$W$20,GJ$11,FALSE)*VLOOKUP($B212,$P$3:$R$7,3,FALSE)*$M$2),0)),0)</f>
        <v>0</v>
      </c>
      <c r="FY212" s="81">
        <f>IFERROR((ROUND((VLOOKUP($A212,装备总属性!$A:$G,GK$11,FALSE)*VLOOKUP($C212,$P$13:$W$20,GK$11,FALSE)*VLOOKUP($B212,$P$3:$R$7,3,FALSE)*$M$2),0)),0)</f>
        <v>0</v>
      </c>
      <c r="FZ212" s="81">
        <f>IFERROR((ROUND((VLOOKUP($A212,装备总属性!$A:$G,GL$11,FALSE)*VLOOKUP($C212,$P$13:$W$20,GL$11,FALSE)*VLOOKUP($B212,$P$3:$R$7,3,FALSE)*$M$2),0)),0)</f>
        <v>0</v>
      </c>
      <c r="GA212" s="81">
        <f>IFERROR((ROUND((VLOOKUP($A212,装备总属性!$A:$G,GM$11,FALSE)*VLOOKUP($C212,$P$13:$W$20,GM$11,FALSE)*VLOOKUP($B212,$P$3:$R$7,3,FALSE)*$M$2),0)),0)</f>
        <v>0</v>
      </c>
      <c r="GB212" s="81">
        <f>IFERROR((ROUND((VLOOKUP($A212,装备总属性!$A:$G,GN$11,FALSE)*VLOOKUP($C212,$P$13:$W$20,GN$11,FALSE)*VLOOKUP($B212,$P$3:$R$7,3,FALSE)*$M$2),0)),0)</f>
        <v>0</v>
      </c>
    </row>
    <row r="213" spans="175:184">
      <c r="FS213" s="81">
        <f t="shared" si="58"/>
        <v>60</v>
      </c>
      <c r="FT213" s="81" t="str">
        <f t="shared" si="62"/>
        <v>蓝色</v>
      </c>
      <c r="FU213" s="81" t="str">
        <f t="shared" si="62"/>
        <v>腰带</v>
      </c>
      <c r="FV213" s="82" t="str">
        <f t="shared" si="61"/>
        <v>60蓝色腰带</v>
      </c>
      <c r="FW213" s="81">
        <f>IFERROR((ROUND((VLOOKUP($A213,装备总属性!$A:$G,GI$11,FALSE)*VLOOKUP($C213,$P$13:$W$20,GI$11,FALSE)*VLOOKUP($B213,$P$3:$R$7,3,FALSE)*$M$2),0)),0)</f>
        <v>0</v>
      </c>
      <c r="FX213" s="81">
        <f>IFERROR((ROUND((VLOOKUP($A213,装备总属性!$A:$G,GJ$11,FALSE)*VLOOKUP($C213,$P$13:$W$20,GJ$11,FALSE)*VLOOKUP($B213,$P$3:$R$7,3,FALSE)*$M$2),0)),0)</f>
        <v>0</v>
      </c>
      <c r="FY213" s="81">
        <f>IFERROR((ROUND((VLOOKUP($A213,装备总属性!$A:$G,GK$11,FALSE)*VLOOKUP($C213,$P$13:$W$20,GK$11,FALSE)*VLOOKUP($B213,$P$3:$R$7,3,FALSE)*$M$2),0)),0)</f>
        <v>0</v>
      </c>
      <c r="FZ213" s="81">
        <f>IFERROR((ROUND((VLOOKUP($A213,装备总属性!$A:$G,GL$11,FALSE)*VLOOKUP($C213,$P$13:$W$20,GL$11,FALSE)*VLOOKUP($B213,$P$3:$R$7,3,FALSE)*$M$2),0)),0)</f>
        <v>0</v>
      </c>
      <c r="GA213" s="81">
        <f>IFERROR((ROUND((VLOOKUP($A213,装备总属性!$A:$G,GM$11,FALSE)*VLOOKUP($C213,$P$13:$W$20,GM$11,FALSE)*VLOOKUP($B213,$P$3:$R$7,3,FALSE)*$M$2),0)),0)</f>
        <v>0</v>
      </c>
      <c r="GB213" s="81">
        <f>IFERROR((ROUND((VLOOKUP($A213,装备总属性!$A:$G,GN$11,FALSE)*VLOOKUP($C213,$P$13:$W$20,GN$11,FALSE)*VLOOKUP($B213,$P$3:$R$7,3,FALSE)*$M$2),0)),0)</f>
        <v>0</v>
      </c>
    </row>
    <row r="214" spans="175:184">
      <c r="FS214" s="81">
        <f t="shared" si="58"/>
        <v>60</v>
      </c>
      <c r="FT214" s="81" t="str">
        <f t="shared" si="62"/>
        <v>蓝色</v>
      </c>
      <c r="FU214" s="81" t="str">
        <f t="shared" si="62"/>
        <v>护手</v>
      </c>
      <c r="FV214" s="82" t="str">
        <f t="shared" si="61"/>
        <v>60蓝色护手</v>
      </c>
      <c r="FW214" s="81">
        <f>IFERROR((ROUND((VLOOKUP($A214,装备总属性!$A:$G,GI$11,FALSE)*VLOOKUP($C214,$P$13:$W$20,GI$11,FALSE)*VLOOKUP($B214,$P$3:$R$7,3,FALSE)*$M$2),0)),0)</f>
        <v>0</v>
      </c>
      <c r="FX214" s="81">
        <f>IFERROR((ROUND((VLOOKUP($A214,装备总属性!$A:$G,GJ$11,FALSE)*VLOOKUP($C214,$P$13:$W$20,GJ$11,FALSE)*VLOOKUP($B214,$P$3:$R$7,3,FALSE)*$M$2),0)),0)</f>
        <v>0</v>
      </c>
      <c r="FY214" s="81">
        <f>IFERROR((ROUND((VLOOKUP($A214,装备总属性!$A:$G,GK$11,FALSE)*VLOOKUP($C214,$P$13:$W$20,GK$11,FALSE)*VLOOKUP($B214,$P$3:$R$7,3,FALSE)*$M$2),0)),0)</f>
        <v>0</v>
      </c>
      <c r="FZ214" s="81">
        <f>IFERROR((ROUND((VLOOKUP($A214,装备总属性!$A:$G,GL$11,FALSE)*VLOOKUP($C214,$P$13:$W$20,GL$11,FALSE)*VLOOKUP($B214,$P$3:$R$7,3,FALSE)*$M$2),0)),0)</f>
        <v>0</v>
      </c>
      <c r="GA214" s="81">
        <f>IFERROR((ROUND((VLOOKUP($A214,装备总属性!$A:$G,GM$11,FALSE)*VLOOKUP($C214,$P$13:$W$20,GM$11,FALSE)*VLOOKUP($B214,$P$3:$R$7,3,FALSE)*$M$2),0)),0)</f>
        <v>0</v>
      </c>
      <c r="GB214" s="81">
        <f>IFERROR((ROUND((VLOOKUP($A214,装备总属性!$A:$G,GN$11,FALSE)*VLOOKUP($C214,$P$13:$W$20,GN$11,FALSE)*VLOOKUP($B214,$P$3:$R$7,3,FALSE)*$M$2),0)),0)</f>
        <v>0</v>
      </c>
    </row>
    <row r="215" spans="175:184">
      <c r="FS215" s="81">
        <f t="shared" si="58"/>
        <v>60</v>
      </c>
      <c r="FT215" s="81" t="str">
        <f t="shared" si="62"/>
        <v>蓝色</v>
      </c>
      <c r="FU215" s="81" t="str">
        <f t="shared" si="62"/>
        <v>鞋子</v>
      </c>
      <c r="FV215" s="82" t="str">
        <f t="shared" si="61"/>
        <v>60蓝色鞋子</v>
      </c>
      <c r="FW215" s="81">
        <f>IFERROR((ROUND((VLOOKUP($A215,装备总属性!$A:$G,GI$11,FALSE)*VLOOKUP($C215,$P$13:$W$20,GI$11,FALSE)*VLOOKUP($B215,$P$3:$R$7,3,FALSE)*$M$2),0)),0)</f>
        <v>0</v>
      </c>
      <c r="FX215" s="81">
        <f>IFERROR((ROUND((VLOOKUP($A215,装备总属性!$A:$G,GJ$11,FALSE)*VLOOKUP($C215,$P$13:$W$20,GJ$11,FALSE)*VLOOKUP($B215,$P$3:$R$7,3,FALSE)*$M$2),0)),0)</f>
        <v>0</v>
      </c>
      <c r="FY215" s="81">
        <f>IFERROR((ROUND((VLOOKUP($A215,装备总属性!$A:$G,GK$11,FALSE)*VLOOKUP($C215,$P$13:$W$20,GK$11,FALSE)*VLOOKUP($B215,$P$3:$R$7,3,FALSE)*$M$2),0)),0)</f>
        <v>0</v>
      </c>
      <c r="FZ215" s="81">
        <f>IFERROR((ROUND((VLOOKUP($A215,装备总属性!$A:$G,GL$11,FALSE)*VLOOKUP($C215,$P$13:$W$20,GL$11,FALSE)*VLOOKUP($B215,$P$3:$R$7,3,FALSE)*$M$2),0)),0)</f>
        <v>0</v>
      </c>
      <c r="GA215" s="81">
        <f>IFERROR((ROUND((VLOOKUP($A215,装备总属性!$A:$G,GM$11,FALSE)*VLOOKUP($C215,$P$13:$W$20,GM$11,FALSE)*VLOOKUP($B215,$P$3:$R$7,3,FALSE)*$M$2),0)),0)</f>
        <v>0</v>
      </c>
      <c r="GB215" s="81">
        <f>IFERROR((ROUND((VLOOKUP($A215,装备总属性!$A:$G,GN$11,FALSE)*VLOOKUP($C215,$P$13:$W$20,GN$11,FALSE)*VLOOKUP($B215,$P$3:$R$7,3,FALSE)*$M$2),0)),0)</f>
        <v>0</v>
      </c>
    </row>
    <row r="216" spans="175:184">
      <c r="FS216" s="81">
        <f t="shared" si="58"/>
        <v>60</v>
      </c>
      <c r="FT216" s="81" t="str">
        <f t="shared" si="62"/>
        <v>蓝色</v>
      </c>
      <c r="FU216" s="81" t="str">
        <f t="shared" si="62"/>
        <v>项链</v>
      </c>
      <c r="FV216" s="82" t="str">
        <f t="shared" si="61"/>
        <v>60蓝色项链</v>
      </c>
      <c r="FW216" s="81">
        <f>IFERROR((ROUND((VLOOKUP($A216,装备总属性!$A:$G,GI$11,FALSE)*VLOOKUP($C216,$P$13:$W$20,GI$11,FALSE)*VLOOKUP($B216,$P$3:$R$7,3,FALSE)*$M$2),0)),0)</f>
        <v>0</v>
      </c>
      <c r="FX216" s="81">
        <f>IFERROR((ROUND((VLOOKUP($A216,装备总属性!$A:$G,GJ$11,FALSE)*VLOOKUP($C216,$P$13:$W$20,GJ$11,FALSE)*VLOOKUP($B216,$P$3:$R$7,3,FALSE)*$M$2),0)),0)</f>
        <v>0</v>
      </c>
      <c r="FY216" s="81">
        <f>IFERROR((ROUND((VLOOKUP($A216,装备总属性!$A:$G,GK$11,FALSE)*VLOOKUP($C216,$P$13:$W$20,GK$11,FALSE)*VLOOKUP($B216,$P$3:$R$7,3,FALSE)*$M$2),0)),0)</f>
        <v>0</v>
      </c>
      <c r="FZ216" s="81">
        <f>IFERROR((ROUND((VLOOKUP($A216,装备总属性!$A:$G,GL$11,FALSE)*VLOOKUP($C216,$P$13:$W$20,GL$11,FALSE)*VLOOKUP($B216,$P$3:$R$7,3,FALSE)*$M$2),0)),0)</f>
        <v>0</v>
      </c>
      <c r="GA216" s="81">
        <f>IFERROR((ROUND((VLOOKUP($A216,装备总属性!$A:$G,GM$11,FALSE)*VLOOKUP($C216,$P$13:$W$20,GM$11,FALSE)*VLOOKUP($B216,$P$3:$R$7,3,FALSE)*$M$2),0)),0)</f>
        <v>0</v>
      </c>
      <c r="GB216" s="81">
        <f>IFERROR((ROUND((VLOOKUP($A216,装备总属性!$A:$G,GN$11,FALSE)*VLOOKUP($C216,$P$13:$W$20,GN$11,FALSE)*VLOOKUP($B216,$P$3:$R$7,3,FALSE)*$M$2),0)),0)</f>
        <v>0</v>
      </c>
    </row>
    <row r="217" spans="175:184">
      <c r="FS217" s="81">
        <f t="shared" si="58"/>
        <v>60</v>
      </c>
      <c r="FT217" s="81" t="str">
        <f t="shared" si="62"/>
        <v>蓝色</v>
      </c>
      <c r="FU217" s="81" t="str">
        <f t="shared" si="62"/>
        <v>戒指</v>
      </c>
      <c r="FV217" s="82" t="str">
        <f t="shared" si="61"/>
        <v>60蓝色戒指</v>
      </c>
      <c r="FW217" s="81">
        <f>IFERROR((ROUND((VLOOKUP($A217,装备总属性!$A:$G,GI$11,FALSE)*VLOOKUP($C217,$P$13:$W$20,GI$11,FALSE)*VLOOKUP($B217,$P$3:$R$7,3,FALSE)*$M$2),0)),0)</f>
        <v>0</v>
      </c>
      <c r="FX217" s="81">
        <f>IFERROR((ROUND((VLOOKUP($A217,装备总属性!$A:$G,GJ$11,FALSE)*VLOOKUP($C217,$P$13:$W$20,GJ$11,FALSE)*VLOOKUP($B217,$P$3:$R$7,3,FALSE)*$M$2),0)),0)</f>
        <v>0</v>
      </c>
      <c r="FY217" s="81">
        <f>IFERROR((ROUND((VLOOKUP($A217,装备总属性!$A:$G,GK$11,FALSE)*VLOOKUP($C217,$P$13:$W$20,GK$11,FALSE)*VLOOKUP($B217,$P$3:$R$7,3,FALSE)*$M$2),0)),0)</f>
        <v>0</v>
      </c>
      <c r="FZ217" s="81">
        <f>IFERROR((ROUND((VLOOKUP($A217,装备总属性!$A:$G,GL$11,FALSE)*VLOOKUP($C217,$P$13:$W$20,GL$11,FALSE)*VLOOKUP($B217,$P$3:$R$7,3,FALSE)*$M$2),0)),0)</f>
        <v>0</v>
      </c>
      <c r="GA217" s="81">
        <f>IFERROR((ROUND((VLOOKUP($A217,装备总属性!$A:$G,GM$11,FALSE)*VLOOKUP($C217,$P$13:$W$20,GM$11,FALSE)*VLOOKUP($B217,$P$3:$R$7,3,FALSE)*$M$2),0)),0)</f>
        <v>0</v>
      </c>
      <c r="GB217" s="81">
        <f>IFERROR((ROUND((VLOOKUP($A217,装备总属性!$A:$G,GN$11,FALSE)*VLOOKUP($C217,$P$13:$W$20,GN$11,FALSE)*VLOOKUP($B217,$P$3:$R$7,3,FALSE)*$M$2),0)),0)</f>
        <v>0</v>
      </c>
    </row>
    <row r="218" spans="175:184">
      <c r="FS218" s="84">
        <f t="shared" si="58"/>
        <v>60</v>
      </c>
      <c r="FT218" s="84" t="str">
        <f t="shared" si="62"/>
        <v>紫色</v>
      </c>
      <c r="FU218" s="84" t="str">
        <f t="shared" si="62"/>
        <v>武器</v>
      </c>
      <c r="FV218" s="82" t="str">
        <f t="shared" si="61"/>
        <v>60紫色武器</v>
      </c>
      <c r="FW218" s="84">
        <f>IFERROR((ROUND((VLOOKUP($A218,装备总属性!$A:$G,GI$11,FALSE)*VLOOKUP($C218,$P$13:$W$20,GI$11,FALSE)*VLOOKUP($B218,$P$3:$R$7,3,FALSE)*$M$2),0)),0)</f>
        <v>0</v>
      </c>
      <c r="FX218" s="84">
        <f>IFERROR((ROUND((VLOOKUP($A218,装备总属性!$A:$G,GJ$11,FALSE)*VLOOKUP($C218,$P$13:$W$20,GJ$11,FALSE)*VLOOKUP($B218,$P$3:$R$7,3,FALSE)*$M$2),0)),0)</f>
        <v>0</v>
      </c>
      <c r="FY218" s="84">
        <f>IFERROR((ROUND((VLOOKUP($A218,装备总属性!$A:$G,GK$11,FALSE)*VLOOKUP($C218,$P$13:$W$20,GK$11,FALSE)*VLOOKUP($B218,$P$3:$R$7,3,FALSE)*$M$2),0)),0)</f>
        <v>0</v>
      </c>
      <c r="FZ218" s="84">
        <f>IFERROR((ROUND((VLOOKUP($A218,装备总属性!$A:$G,GL$11,FALSE)*VLOOKUP($C218,$P$13:$W$20,GL$11,FALSE)*VLOOKUP($B218,$P$3:$R$7,3,FALSE)*$M$2),0)),0)</f>
        <v>0</v>
      </c>
      <c r="GA218" s="84">
        <f>IFERROR((ROUND((VLOOKUP($A218,装备总属性!$A:$G,GM$11,FALSE)*VLOOKUP($C218,$P$13:$W$20,GM$11,FALSE)*VLOOKUP($B218,$P$3:$R$7,3,FALSE)*$M$2),0)),0)</f>
        <v>0</v>
      </c>
      <c r="GB218" s="84">
        <f>IFERROR((ROUND((VLOOKUP($A218,装备总属性!$A:$G,GN$11,FALSE)*VLOOKUP($C218,$P$13:$W$20,GN$11,FALSE)*VLOOKUP($B218,$P$3:$R$7,3,FALSE)*$M$2),0)),0)</f>
        <v>0</v>
      </c>
    </row>
    <row r="219" spans="175:184">
      <c r="FS219" s="84">
        <f t="shared" si="58"/>
        <v>60</v>
      </c>
      <c r="FT219" s="84" t="str">
        <f t="shared" ref="FT219:FU234" si="63">FT179</f>
        <v>紫色</v>
      </c>
      <c r="FU219" s="84" t="str">
        <f t="shared" si="63"/>
        <v>帽子</v>
      </c>
      <c r="FV219" s="82" t="str">
        <f t="shared" si="61"/>
        <v>60紫色帽子</v>
      </c>
      <c r="FW219" s="84">
        <f>IFERROR((ROUND((VLOOKUP($A219,装备总属性!$A:$G,GI$11,FALSE)*VLOOKUP($C219,$P$13:$W$20,GI$11,FALSE)*VLOOKUP($B219,$P$3:$R$7,3,FALSE)*$M$2),0)),0)</f>
        <v>0</v>
      </c>
      <c r="FX219" s="84">
        <f>IFERROR((ROUND((VLOOKUP($A219,装备总属性!$A:$G,GJ$11,FALSE)*VLOOKUP($C219,$P$13:$W$20,GJ$11,FALSE)*VLOOKUP($B219,$P$3:$R$7,3,FALSE)*$M$2),0)),0)</f>
        <v>0</v>
      </c>
      <c r="FY219" s="84">
        <f>IFERROR((ROUND((VLOOKUP($A219,装备总属性!$A:$G,GK$11,FALSE)*VLOOKUP($C219,$P$13:$W$20,GK$11,FALSE)*VLOOKUP($B219,$P$3:$R$7,3,FALSE)*$M$2),0)),0)</f>
        <v>0</v>
      </c>
      <c r="FZ219" s="84">
        <f>IFERROR((ROUND((VLOOKUP($A219,装备总属性!$A:$G,GL$11,FALSE)*VLOOKUP($C219,$P$13:$W$20,GL$11,FALSE)*VLOOKUP($B219,$P$3:$R$7,3,FALSE)*$M$2),0)),0)</f>
        <v>0</v>
      </c>
      <c r="GA219" s="84">
        <f>IFERROR((ROUND((VLOOKUP($A219,装备总属性!$A:$G,GM$11,FALSE)*VLOOKUP($C219,$P$13:$W$20,GM$11,FALSE)*VLOOKUP($B219,$P$3:$R$7,3,FALSE)*$M$2),0)),0)</f>
        <v>0</v>
      </c>
      <c r="GB219" s="84">
        <f>IFERROR((ROUND((VLOOKUP($A219,装备总属性!$A:$G,GN$11,FALSE)*VLOOKUP($C219,$P$13:$W$20,GN$11,FALSE)*VLOOKUP($B219,$P$3:$R$7,3,FALSE)*$M$2),0)),0)</f>
        <v>0</v>
      </c>
    </row>
    <row r="220" spans="175:184">
      <c r="FS220" s="84">
        <f t="shared" si="58"/>
        <v>60</v>
      </c>
      <c r="FT220" s="84" t="str">
        <f t="shared" si="63"/>
        <v>紫色</v>
      </c>
      <c r="FU220" s="84" t="str">
        <f t="shared" si="63"/>
        <v>衣服</v>
      </c>
      <c r="FV220" s="82" t="str">
        <f t="shared" si="61"/>
        <v>60紫色衣服</v>
      </c>
      <c r="FW220" s="84">
        <f>IFERROR((ROUND((VLOOKUP($A220,装备总属性!$A:$G,GI$11,FALSE)*VLOOKUP($C220,$P$13:$W$20,GI$11,FALSE)*VLOOKUP($B220,$P$3:$R$7,3,FALSE)*$M$2),0)),0)</f>
        <v>0</v>
      </c>
      <c r="FX220" s="84">
        <f>IFERROR((ROUND((VLOOKUP($A220,装备总属性!$A:$G,GJ$11,FALSE)*VLOOKUP($C220,$P$13:$W$20,GJ$11,FALSE)*VLOOKUP($B220,$P$3:$R$7,3,FALSE)*$M$2),0)),0)</f>
        <v>0</v>
      </c>
      <c r="FY220" s="84">
        <f>IFERROR((ROUND((VLOOKUP($A220,装备总属性!$A:$G,GK$11,FALSE)*VLOOKUP($C220,$P$13:$W$20,GK$11,FALSE)*VLOOKUP($B220,$P$3:$R$7,3,FALSE)*$M$2),0)),0)</f>
        <v>0</v>
      </c>
      <c r="FZ220" s="84">
        <f>IFERROR((ROUND((VLOOKUP($A220,装备总属性!$A:$G,GL$11,FALSE)*VLOOKUP($C220,$P$13:$W$20,GL$11,FALSE)*VLOOKUP($B220,$P$3:$R$7,3,FALSE)*$M$2),0)),0)</f>
        <v>0</v>
      </c>
      <c r="GA220" s="84">
        <f>IFERROR((ROUND((VLOOKUP($A220,装备总属性!$A:$G,GM$11,FALSE)*VLOOKUP($C220,$P$13:$W$20,GM$11,FALSE)*VLOOKUP($B220,$P$3:$R$7,3,FALSE)*$M$2),0)),0)</f>
        <v>0</v>
      </c>
      <c r="GB220" s="84">
        <f>IFERROR((ROUND((VLOOKUP($A220,装备总属性!$A:$G,GN$11,FALSE)*VLOOKUP($C220,$P$13:$W$20,GN$11,FALSE)*VLOOKUP($B220,$P$3:$R$7,3,FALSE)*$M$2),0)),0)</f>
        <v>0</v>
      </c>
    </row>
    <row r="221" spans="175:184">
      <c r="FS221" s="84">
        <f t="shared" si="58"/>
        <v>60</v>
      </c>
      <c r="FT221" s="84" t="str">
        <f t="shared" si="63"/>
        <v>紫色</v>
      </c>
      <c r="FU221" s="84" t="str">
        <f t="shared" si="63"/>
        <v>腰带</v>
      </c>
      <c r="FV221" s="82" t="str">
        <f t="shared" si="61"/>
        <v>60紫色腰带</v>
      </c>
      <c r="FW221" s="84">
        <f>IFERROR((ROUND((VLOOKUP($A221,装备总属性!$A:$G,GI$11,FALSE)*VLOOKUP($C221,$P$13:$W$20,GI$11,FALSE)*VLOOKUP($B221,$P$3:$R$7,3,FALSE)*$M$2),0)),0)</f>
        <v>0</v>
      </c>
      <c r="FX221" s="84">
        <f>IFERROR((ROUND((VLOOKUP($A221,装备总属性!$A:$G,GJ$11,FALSE)*VLOOKUP($C221,$P$13:$W$20,GJ$11,FALSE)*VLOOKUP($B221,$P$3:$R$7,3,FALSE)*$M$2),0)),0)</f>
        <v>0</v>
      </c>
      <c r="FY221" s="84">
        <f>IFERROR((ROUND((VLOOKUP($A221,装备总属性!$A:$G,GK$11,FALSE)*VLOOKUP($C221,$P$13:$W$20,GK$11,FALSE)*VLOOKUP($B221,$P$3:$R$7,3,FALSE)*$M$2),0)),0)</f>
        <v>0</v>
      </c>
      <c r="FZ221" s="84">
        <f>IFERROR((ROUND((VLOOKUP($A221,装备总属性!$A:$G,GL$11,FALSE)*VLOOKUP($C221,$P$13:$W$20,GL$11,FALSE)*VLOOKUP($B221,$P$3:$R$7,3,FALSE)*$M$2),0)),0)</f>
        <v>0</v>
      </c>
      <c r="GA221" s="84">
        <f>IFERROR((ROUND((VLOOKUP($A221,装备总属性!$A:$G,GM$11,FALSE)*VLOOKUP($C221,$P$13:$W$20,GM$11,FALSE)*VLOOKUP($B221,$P$3:$R$7,3,FALSE)*$M$2),0)),0)</f>
        <v>0</v>
      </c>
      <c r="GB221" s="84">
        <f>IFERROR((ROUND((VLOOKUP($A221,装备总属性!$A:$G,GN$11,FALSE)*VLOOKUP($C221,$P$13:$W$20,GN$11,FALSE)*VLOOKUP($B221,$P$3:$R$7,3,FALSE)*$M$2),0)),0)</f>
        <v>0</v>
      </c>
    </row>
    <row r="222" spans="175:184">
      <c r="FS222" s="84">
        <f t="shared" si="58"/>
        <v>60</v>
      </c>
      <c r="FT222" s="84" t="str">
        <f t="shared" si="63"/>
        <v>紫色</v>
      </c>
      <c r="FU222" s="84" t="str">
        <f t="shared" si="63"/>
        <v>护手</v>
      </c>
      <c r="FV222" s="82" t="str">
        <f t="shared" si="61"/>
        <v>60紫色护手</v>
      </c>
      <c r="FW222" s="84">
        <f>IFERROR((ROUND((VLOOKUP($A222,装备总属性!$A:$G,GI$11,FALSE)*VLOOKUP($C222,$P$13:$W$20,GI$11,FALSE)*VLOOKUP($B222,$P$3:$R$7,3,FALSE)*$M$2),0)),0)</f>
        <v>0</v>
      </c>
      <c r="FX222" s="84">
        <f>IFERROR((ROUND((VLOOKUP($A222,装备总属性!$A:$G,GJ$11,FALSE)*VLOOKUP($C222,$P$13:$W$20,GJ$11,FALSE)*VLOOKUP($B222,$P$3:$R$7,3,FALSE)*$M$2),0)),0)</f>
        <v>0</v>
      </c>
      <c r="FY222" s="84">
        <f>IFERROR((ROUND((VLOOKUP($A222,装备总属性!$A:$G,GK$11,FALSE)*VLOOKUP($C222,$P$13:$W$20,GK$11,FALSE)*VLOOKUP($B222,$P$3:$R$7,3,FALSE)*$M$2),0)),0)</f>
        <v>0</v>
      </c>
      <c r="FZ222" s="84">
        <f>IFERROR((ROUND((VLOOKUP($A222,装备总属性!$A:$G,GL$11,FALSE)*VLOOKUP($C222,$P$13:$W$20,GL$11,FALSE)*VLOOKUP($B222,$P$3:$R$7,3,FALSE)*$M$2),0)),0)</f>
        <v>0</v>
      </c>
      <c r="GA222" s="84">
        <f>IFERROR((ROUND((VLOOKUP($A222,装备总属性!$A:$G,GM$11,FALSE)*VLOOKUP($C222,$P$13:$W$20,GM$11,FALSE)*VLOOKUP($B222,$P$3:$R$7,3,FALSE)*$M$2),0)),0)</f>
        <v>0</v>
      </c>
      <c r="GB222" s="84">
        <f>IFERROR((ROUND((VLOOKUP($A222,装备总属性!$A:$G,GN$11,FALSE)*VLOOKUP($C222,$P$13:$W$20,GN$11,FALSE)*VLOOKUP($B222,$P$3:$R$7,3,FALSE)*$M$2),0)),0)</f>
        <v>0</v>
      </c>
    </row>
    <row r="223" spans="175:184">
      <c r="FS223" s="84">
        <f t="shared" si="58"/>
        <v>60</v>
      </c>
      <c r="FT223" s="84" t="str">
        <f t="shared" si="63"/>
        <v>紫色</v>
      </c>
      <c r="FU223" s="84" t="str">
        <f t="shared" si="63"/>
        <v>鞋子</v>
      </c>
      <c r="FV223" s="82" t="str">
        <f t="shared" si="61"/>
        <v>60紫色鞋子</v>
      </c>
      <c r="FW223" s="84">
        <f>IFERROR((ROUND((VLOOKUP($A223,装备总属性!$A:$G,GI$11,FALSE)*VLOOKUP($C223,$P$13:$W$20,GI$11,FALSE)*VLOOKUP($B223,$P$3:$R$7,3,FALSE)*$M$2),0)),0)</f>
        <v>0</v>
      </c>
      <c r="FX223" s="84">
        <f>IFERROR((ROUND((VLOOKUP($A223,装备总属性!$A:$G,GJ$11,FALSE)*VLOOKUP($C223,$P$13:$W$20,GJ$11,FALSE)*VLOOKUP($B223,$P$3:$R$7,3,FALSE)*$M$2),0)),0)</f>
        <v>0</v>
      </c>
      <c r="FY223" s="84">
        <f>IFERROR((ROUND((VLOOKUP($A223,装备总属性!$A:$G,GK$11,FALSE)*VLOOKUP($C223,$P$13:$W$20,GK$11,FALSE)*VLOOKUP($B223,$P$3:$R$7,3,FALSE)*$M$2),0)),0)</f>
        <v>0</v>
      </c>
      <c r="FZ223" s="84">
        <f>IFERROR((ROUND((VLOOKUP($A223,装备总属性!$A:$G,GL$11,FALSE)*VLOOKUP($C223,$P$13:$W$20,GL$11,FALSE)*VLOOKUP($B223,$P$3:$R$7,3,FALSE)*$M$2),0)),0)</f>
        <v>0</v>
      </c>
      <c r="GA223" s="84">
        <f>IFERROR((ROUND((VLOOKUP($A223,装备总属性!$A:$G,GM$11,FALSE)*VLOOKUP($C223,$P$13:$W$20,GM$11,FALSE)*VLOOKUP($B223,$P$3:$R$7,3,FALSE)*$M$2),0)),0)</f>
        <v>0</v>
      </c>
      <c r="GB223" s="84">
        <f>IFERROR((ROUND((VLOOKUP($A223,装备总属性!$A:$G,GN$11,FALSE)*VLOOKUP($C223,$P$13:$W$20,GN$11,FALSE)*VLOOKUP($B223,$P$3:$R$7,3,FALSE)*$M$2),0)),0)</f>
        <v>0</v>
      </c>
    </row>
    <row r="224" spans="175:184">
      <c r="FS224" s="84">
        <f t="shared" si="58"/>
        <v>60</v>
      </c>
      <c r="FT224" s="84" t="str">
        <f t="shared" si="63"/>
        <v>紫色</v>
      </c>
      <c r="FU224" s="84" t="str">
        <f t="shared" si="63"/>
        <v>项链</v>
      </c>
      <c r="FV224" s="82" t="str">
        <f t="shared" si="61"/>
        <v>60紫色项链</v>
      </c>
      <c r="FW224" s="84">
        <f>IFERROR((ROUND((VLOOKUP($A224,装备总属性!$A:$G,GI$11,FALSE)*VLOOKUP($C224,$P$13:$W$20,GI$11,FALSE)*VLOOKUP($B224,$P$3:$R$7,3,FALSE)*$M$2),0)),0)</f>
        <v>0</v>
      </c>
      <c r="FX224" s="84">
        <f>IFERROR((ROUND((VLOOKUP($A224,装备总属性!$A:$G,GJ$11,FALSE)*VLOOKUP($C224,$P$13:$W$20,GJ$11,FALSE)*VLOOKUP($B224,$P$3:$R$7,3,FALSE)*$M$2),0)),0)</f>
        <v>0</v>
      </c>
      <c r="FY224" s="84">
        <f>IFERROR((ROUND((VLOOKUP($A224,装备总属性!$A:$G,GK$11,FALSE)*VLOOKUP($C224,$P$13:$W$20,GK$11,FALSE)*VLOOKUP($B224,$P$3:$R$7,3,FALSE)*$M$2),0)),0)</f>
        <v>0</v>
      </c>
      <c r="FZ224" s="84">
        <f>IFERROR((ROUND((VLOOKUP($A224,装备总属性!$A:$G,GL$11,FALSE)*VLOOKUP($C224,$P$13:$W$20,GL$11,FALSE)*VLOOKUP($B224,$P$3:$R$7,3,FALSE)*$M$2),0)),0)</f>
        <v>0</v>
      </c>
      <c r="GA224" s="84">
        <f>IFERROR((ROUND((VLOOKUP($A224,装备总属性!$A:$G,GM$11,FALSE)*VLOOKUP($C224,$P$13:$W$20,GM$11,FALSE)*VLOOKUP($B224,$P$3:$R$7,3,FALSE)*$M$2),0)),0)</f>
        <v>0</v>
      </c>
      <c r="GB224" s="84">
        <f>IFERROR((ROUND((VLOOKUP($A224,装备总属性!$A:$G,GN$11,FALSE)*VLOOKUP($C224,$P$13:$W$20,GN$11,FALSE)*VLOOKUP($B224,$P$3:$R$7,3,FALSE)*$M$2),0)),0)</f>
        <v>0</v>
      </c>
    </row>
    <row r="225" spans="175:184">
      <c r="FS225" s="84">
        <f t="shared" si="58"/>
        <v>60</v>
      </c>
      <c r="FT225" s="84" t="str">
        <f t="shared" si="63"/>
        <v>紫色</v>
      </c>
      <c r="FU225" s="84" t="str">
        <f t="shared" si="63"/>
        <v>戒指</v>
      </c>
      <c r="FV225" s="82" t="str">
        <f t="shared" si="61"/>
        <v>60紫色戒指</v>
      </c>
      <c r="FW225" s="84">
        <f>IFERROR((ROUND((VLOOKUP($A225,装备总属性!$A:$G,GI$11,FALSE)*VLOOKUP($C225,$P$13:$W$20,GI$11,FALSE)*VLOOKUP($B225,$P$3:$R$7,3,FALSE)*$M$2),0)),0)</f>
        <v>0</v>
      </c>
      <c r="FX225" s="84">
        <f>IFERROR((ROUND((VLOOKUP($A225,装备总属性!$A:$G,GJ$11,FALSE)*VLOOKUP($C225,$P$13:$W$20,GJ$11,FALSE)*VLOOKUP($B225,$P$3:$R$7,3,FALSE)*$M$2),0)),0)</f>
        <v>0</v>
      </c>
      <c r="FY225" s="84">
        <f>IFERROR((ROUND((VLOOKUP($A225,装备总属性!$A:$G,GK$11,FALSE)*VLOOKUP($C225,$P$13:$W$20,GK$11,FALSE)*VLOOKUP($B225,$P$3:$R$7,3,FALSE)*$M$2),0)),0)</f>
        <v>0</v>
      </c>
      <c r="FZ225" s="84">
        <f>IFERROR((ROUND((VLOOKUP($A225,装备总属性!$A:$G,GL$11,FALSE)*VLOOKUP($C225,$P$13:$W$20,GL$11,FALSE)*VLOOKUP($B225,$P$3:$R$7,3,FALSE)*$M$2),0)),0)</f>
        <v>0</v>
      </c>
      <c r="GA225" s="84">
        <f>IFERROR((ROUND((VLOOKUP($A225,装备总属性!$A:$G,GM$11,FALSE)*VLOOKUP($C225,$P$13:$W$20,GM$11,FALSE)*VLOOKUP($B225,$P$3:$R$7,3,FALSE)*$M$2),0)),0)</f>
        <v>0</v>
      </c>
      <c r="GB225" s="84">
        <f>IFERROR((ROUND((VLOOKUP($A225,装备总属性!$A:$G,GN$11,FALSE)*VLOOKUP($C225,$P$13:$W$20,GN$11,FALSE)*VLOOKUP($B225,$P$3:$R$7,3,FALSE)*$M$2),0)),0)</f>
        <v>0</v>
      </c>
    </row>
    <row r="226" spans="175:184">
      <c r="FS226" s="83">
        <f t="shared" si="58"/>
        <v>60</v>
      </c>
      <c r="FT226" s="83" t="str">
        <f t="shared" si="63"/>
        <v>橙色</v>
      </c>
      <c r="FU226" s="83" t="str">
        <f t="shared" si="63"/>
        <v>武器</v>
      </c>
      <c r="FV226" s="82" t="str">
        <f t="shared" si="61"/>
        <v>60橙色武器</v>
      </c>
      <c r="FW226" s="83">
        <f>IFERROR((ROUND((VLOOKUP($A226,装备总属性!$A:$G,GI$11,FALSE)*VLOOKUP($C226,$P$13:$W$20,GI$11,FALSE)*VLOOKUP($B226,$P$3:$R$7,3,FALSE)*$M$2),0)),0)</f>
        <v>0</v>
      </c>
      <c r="FX226" s="83">
        <f>IFERROR((ROUND((VLOOKUP($A226,装备总属性!$A:$G,GJ$11,FALSE)*VLOOKUP($C226,$P$13:$W$20,GJ$11,FALSE)*VLOOKUP($B226,$P$3:$R$7,3,FALSE)*$M$2),0)),0)</f>
        <v>0</v>
      </c>
      <c r="FY226" s="83">
        <f>IFERROR((ROUND((VLOOKUP($A226,装备总属性!$A:$G,GK$11,FALSE)*VLOOKUP($C226,$P$13:$W$20,GK$11,FALSE)*VLOOKUP($B226,$P$3:$R$7,3,FALSE)*$M$2),0)),0)</f>
        <v>0</v>
      </c>
      <c r="FZ226" s="83">
        <f>IFERROR((ROUND((VLOOKUP($A226,装备总属性!$A:$G,GL$11,FALSE)*VLOOKUP($C226,$P$13:$W$20,GL$11,FALSE)*VLOOKUP($B226,$P$3:$R$7,3,FALSE)*$M$2),0)),0)</f>
        <v>0</v>
      </c>
      <c r="GA226" s="83">
        <f>IFERROR((ROUND((VLOOKUP($A226,装备总属性!$A:$G,GM$11,FALSE)*VLOOKUP($C226,$P$13:$W$20,GM$11,FALSE)*VLOOKUP($B226,$P$3:$R$7,3,FALSE)*$M$2),0)),0)</f>
        <v>0</v>
      </c>
      <c r="GB226" s="83">
        <f>IFERROR((ROUND((VLOOKUP($A226,装备总属性!$A:$G,GN$11,FALSE)*VLOOKUP($C226,$P$13:$W$20,GN$11,FALSE)*VLOOKUP($B226,$P$3:$R$7,3,FALSE)*$M$2),0)),0)</f>
        <v>0</v>
      </c>
    </row>
    <row r="227" spans="175:184">
      <c r="FS227" s="83">
        <f t="shared" si="58"/>
        <v>60</v>
      </c>
      <c r="FT227" s="83" t="str">
        <f t="shared" si="63"/>
        <v>橙色</v>
      </c>
      <c r="FU227" s="83" t="str">
        <f t="shared" si="63"/>
        <v>帽子</v>
      </c>
      <c r="FV227" s="82" t="str">
        <f t="shared" si="61"/>
        <v>60橙色帽子</v>
      </c>
      <c r="FW227" s="83">
        <f>IFERROR((ROUND((VLOOKUP($A227,装备总属性!$A:$G,GI$11,FALSE)*VLOOKUP($C227,$P$13:$W$20,GI$11,FALSE)*VLOOKUP($B227,$P$3:$R$7,3,FALSE)*$M$2),0)),0)</f>
        <v>0</v>
      </c>
      <c r="FX227" s="83">
        <f>IFERROR((ROUND((VLOOKUP($A227,装备总属性!$A:$G,GJ$11,FALSE)*VLOOKUP($C227,$P$13:$W$20,GJ$11,FALSE)*VLOOKUP($B227,$P$3:$R$7,3,FALSE)*$M$2),0)),0)</f>
        <v>0</v>
      </c>
      <c r="FY227" s="83">
        <f>IFERROR((ROUND((VLOOKUP($A227,装备总属性!$A:$G,GK$11,FALSE)*VLOOKUP($C227,$P$13:$W$20,GK$11,FALSE)*VLOOKUP($B227,$P$3:$R$7,3,FALSE)*$M$2),0)),0)</f>
        <v>0</v>
      </c>
      <c r="FZ227" s="83">
        <f>IFERROR((ROUND((VLOOKUP($A227,装备总属性!$A:$G,GL$11,FALSE)*VLOOKUP($C227,$P$13:$W$20,GL$11,FALSE)*VLOOKUP($B227,$P$3:$R$7,3,FALSE)*$M$2),0)),0)</f>
        <v>0</v>
      </c>
      <c r="GA227" s="83">
        <f>IFERROR((ROUND((VLOOKUP($A227,装备总属性!$A:$G,GM$11,FALSE)*VLOOKUP($C227,$P$13:$W$20,GM$11,FALSE)*VLOOKUP($B227,$P$3:$R$7,3,FALSE)*$M$2),0)),0)</f>
        <v>0</v>
      </c>
      <c r="GB227" s="83">
        <f>IFERROR((ROUND((VLOOKUP($A227,装备总属性!$A:$G,GN$11,FALSE)*VLOOKUP($C227,$P$13:$W$20,GN$11,FALSE)*VLOOKUP($B227,$P$3:$R$7,3,FALSE)*$M$2),0)),0)</f>
        <v>0</v>
      </c>
    </row>
    <row r="228" spans="175:184">
      <c r="FS228" s="83">
        <f t="shared" si="58"/>
        <v>60</v>
      </c>
      <c r="FT228" s="83" t="str">
        <f t="shared" si="63"/>
        <v>橙色</v>
      </c>
      <c r="FU228" s="83" t="str">
        <f t="shared" si="63"/>
        <v>衣服</v>
      </c>
      <c r="FV228" s="82" t="str">
        <f t="shared" si="61"/>
        <v>60橙色衣服</v>
      </c>
      <c r="FW228" s="83">
        <f>IFERROR((ROUND((VLOOKUP($A228,装备总属性!$A:$G,GI$11,FALSE)*VLOOKUP($C228,$P$13:$W$20,GI$11,FALSE)*VLOOKUP($B228,$P$3:$R$7,3,FALSE)*$M$2),0)),0)</f>
        <v>0</v>
      </c>
      <c r="FX228" s="83">
        <f>IFERROR((ROUND((VLOOKUP($A228,装备总属性!$A:$G,GJ$11,FALSE)*VLOOKUP($C228,$P$13:$W$20,GJ$11,FALSE)*VLOOKUP($B228,$P$3:$R$7,3,FALSE)*$M$2),0)),0)</f>
        <v>0</v>
      </c>
      <c r="FY228" s="83">
        <f>IFERROR((ROUND((VLOOKUP($A228,装备总属性!$A:$G,GK$11,FALSE)*VLOOKUP($C228,$P$13:$W$20,GK$11,FALSE)*VLOOKUP($B228,$P$3:$R$7,3,FALSE)*$M$2),0)),0)</f>
        <v>0</v>
      </c>
      <c r="FZ228" s="83">
        <f>IFERROR((ROUND((VLOOKUP($A228,装备总属性!$A:$G,GL$11,FALSE)*VLOOKUP($C228,$P$13:$W$20,GL$11,FALSE)*VLOOKUP($B228,$P$3:$R$7,3,FALSE)*$M$2),0)),0)</f>
        <v>0</v>
      </c>
      <c r="GA228" s="83">
        <f>IFERROR((ROUND((VLOOKUP($A228,装备总属性!$A:$G,GM$11,FALSE)*VLOOKUP($C228,$P$13:$W$20,GM$11,FALSE)*VLOOKUP($B228,$P$3:$R$7,3,FALSE)*$M$2),0)),0)</f>
        <v>0</v>
      </c>
      <c r="GB228" s="83">
        <f>IFERROR((ROUND((VLOOKUP($A228,装备总属性!$A:$G,GN$11,FALSE)*VLOOKUP($C228,$P$13:$W$20,GN$11,FALSE)*VLOOKUP($B228,$P$3:$R$7,3,FALSE)*$M$2),0)),0)</f>
        <v>0</v>
      </c>
    </row>
    <row r="229" spans="175:184">
      <c r="FS229" s="83">
        <f t="shared" si="58"/>
        <v>60</v>
      </c>
      <c r="FT229" s="83" t="str">
        <f t="shared" si="63"/>
        <v>橙色</v>
      </c>
      <c r="FU229" s="83" t="str">
        <f t="shared" si="63"/>
        <v>腰带</v>
      </c>
      <c r="FV229" s="82" t="str">
        <f t="shared" si="61"/>
        <v>60橙色腰带</v>
      </c>
      <c r="FW229" s="83">
        <f>IFERROR((ROUND((VLOOKUP($A229,装备总属性!$A:$G,GI$11,FALSE)*VLOOKUP($C229,$P$13:$W$20,GI$11,FALSE)*VLOOKUP($B229,$P$3:$R$7,3,FALSE)*$M$2),0)),0)</f>
        <v>0</v>
      </c>
      <c r="FX229" s="83">
        <f>IFERROR((ROUND((VLOOKUP($A229,装备总属性!$A:$G,GJ$11,FALSE)*VLOOKUP($C229,$P$13:$W$20,GJ$11,FALSE)*VLOOKUP($B229,$P$3:$R$7,3,FALSE)*$M$2),0)),0)</f>
        <v>0</v>
      </c>
      <c r="FY229" s="83">
        <f>IFERROR((ROUND((VLOOKUP($A229,装备总属性!$A:$G,GK$11,FALSE)*VLOOKUP($C229,$P$13:$W$20,GK$11,FALSE)*VLOOKUP($B229,$P$3:$R$7,3,FALSE)*$M$2),0)),0)</f>
        <v>0</v>
      </c>
      <c r="FZ229" s="83">
        <f>IFERROR((ROUND((VLOOKUP($A229,装备总属性!$A:$G,GL$11,FALSE)*VLOOKUP($C229,$P$13:$W$20,GL$11,FALSE)*VLOOKUP($B229,$P$3:$R$7,3,FALSE)*$M$2),0)),0)</f>
        <v>0</v>
      </c>
      <c r="GA229" s="83">
        <f>IFERROR((ROUND((VLOOKUP($A229,装备总属性!$A:$G,GM$11,FALSE)*VLOOKUP($C229,$P$13:$W$20,GM$11,FALSE)*VLOOKUP($B229,$P$3:$R$7,3,FALSE)*$M$2),0)),0)</f>
        <v>0</v>
      </c>
      <c r="GB229" s="83">
        <f>IFERROR((ROUND((VLOOKUP($A229,装备总属性!$A:$G,GN$11,FALSE)*VLOOKUP($C229,$P$13:$W$20,GN$11,FALSE)*VLOOKUP($B229,$P$3:$R$7,3,FALSE)*$M$2),0)),0)</f>
        <v>0</v>
      </c>
    </row>
    <row r="230" spans="175:184">
      <c r="FS230" s="83">
        <f t="shared" si="58"/>
        <v>60</v>
      </c>
      <c r="FT230" s="83" t="str">
        <f t="shared" si="63"/>
        <v>橙色</v>
      </c>
      <c r="FU230" s="83" t="str">
        <f t="shared" si="63"/>
        <v>护手</v>
      </c>
      <c r="FV230" s="82" t="str">
        <f t="shared" si="61"/>
        <v>60橙色护手</v>
      </c>
      <c r="FW230" s="83">
        <f>IFERROR((ROUND((VLOOKUP($A230,装备总属性!$A:$G,GI$11,FALSE)*VLOOKUP($C230,$P$13:$W$20,GI$11,FALSE)*VLOOKUP($B230,$P$3:$R$7,3,FALSE)*$M$2),0)),0)</f>
        <v>0</v>
      </c>
      <c r="FX230" s="83">
        <f>IFERROR((ROUND((VLOOKUP($A230,装备总属性!$A:$G,GJ$11,FALSE)*VLOOKUP($C230,$P$13:$W$20,GJ$11,FALSE)*VLOOKUP($B230,$P$3:$R$7,3,FALSE)*$M$2),0)),0)</f>
        <v>0</v>
      </c>
      <c r="FY230" s="83">
        <f>IFERROR((ROUND((VLOOKUP($A230,装备总属性!$A:$G,GK$11,FALSE)*VLOOKUP($C230,$P$13:$W$20,GK$11,FALSE)*VLOOKUP($B230,$P$3:$R$7,3,FALSE)*$M$2),0)),0)</f>
        <v>0</v>
      </c>
      <c r="FZ230" s="83">
        <f>IFERROR((ROUND((VLOOKUP($A230,装备总属性!$A:$G,GL$11,FALSE)*VLOOKUP($C230,$P$13:$W$20,GL$11,FALSE)*VLOOKUP($B230,$P$3:$R$7,3,FALSE)*$M$2),0)),0)</f>
        <v>0</v>
      </c>
      <c r="GA230" s="83">
        <f>IFERROR((ROUND((VLOOKUP($A230,装备总属性!$A:$G,GM$11,FALSE)*VLOOKUP($C230,$P$13:$W$20,GM$11,FALSE)*VLOOKUP($B230,$P$3:$R$7,3,FALSE)*$M$2),0)),0)</f>
        <v>0</v>
      </c>
      <c r="GB230" s="83">
        <f>IFERROR((ROUND((VLOOKUP($A230,装备总属性!$A:$G,GN$11,FALSE)*VLOOKUP($C230,$P$13:$W$20,GN$11,FALSE)*VLOOKUP($B230,$P$3:$R$7,3,FALSE)*$M$2),0)),0)</f>
        <v>0</v>
      </c>
    </row>
    <row r="231" spans="175:184">
      <c r="FS231" s="83">
        <f t="shared" si="58"/>
        <v>60</v>
      </c>
      <c r="FT231" s="83" t="str">
        <f t="shared" si="63"/>
        <v>橙色</v>
      </c>
      <c r="FU231" s="83" t="str">
        <f t="shared" si="63"/>
        <v>鞋子</v>
      </c>
      <c r="FV231" s="82" t="str">
        <f t="shared" si="61"/>
        <v>60橙色鞋子</v>
      </c>
      <c r="FW231" s="83">
        <f>IFERROR((ROUND((VLOOKUP($A231,装备总属性!$A:$G,GI$11,FALSE)*VLOOKUP($C231,$P$13:$W$20,GI$11,FALSE)*VLOOKUP($B231,$P$3:$R$7,3,FALSE)*$M$2),0)),0)</f>
        <v>0</v>
      </c>
      <c r="FX231" s="83">
        <f>IFERROR((ROUND((VLOOKUP($A231,装备总属性!$A:$G,GJ$11,FALSE)*VLOOKUP($C231,$P$13:$W$20,GJ$11,FALSE)*VLOOKUP($B231,$P$3:$R$7,3,FALSE)*$M$2),0)),0)</f>
        <v>0</v>
      </c>
      <c r="FY231" s="83">
        <f>IFERROR((ROUND((VLOOKUP($A231,装备总属性!$A:$G,GK$11,FALSE)*VLOOKUP($C231,$P$13:$W$20,GK$11,FALSE)*VLOOKUP($B231,$P$3:$R$7,3,FALSE)*$M$2),0)),0)</f>
        <v>0</v>
      </c>
      <c r="FZ231" s="83">
        <f>IFERROR((ROUND((VLOOKUP($A231,装备总属性!$A:$G,GL$11,FALSE)*VLOOKUP($C231,$P$13:$W$20,GL$11,FALSE)*VLOOKUP($B231,$P$3:$R$7,3,FALSE)*$M$2),0)),0)</f>
        <v>0</v>
      </c>
      <c r="GA231" s="83">
        <f>IFERROR((ROUND((VLOOKUP($A231,装备总属性!$A:$G,GM$11,FALSE)*VLOOKUP($C231,$P$13:$W$20,GM$11,FALSE)*VLOOKUP($B231,$P$3:$R$7,3,FALSE)*$M$2),0)),0)</f>
        <v>0</v>
      </c>
      <c r="GB231" s="83">
        <f>IFERROR((ROUND((VLOOKUP($A231,装备总属性!$A:$G,GN$11,FALSE)*VLOOKUP($C231,$P$13:$W$20,GN$11,FALSE)*VLOOKUP($B231,$P$3:$R$7,3,FALSE)*$M$2),0)),0)</f>
        <v>0</v>
      </c>
    </row>
    <row r="232" spans="175:184">
      <c r="FS232" s="83">
        <f t="shared" si="58"/>
        <v>60</v>
      </c>
      <c r="FT232" s="83" t="str">
        <f t="shared" si="63"/>
        <v>橙色</v>
      </c>
      <c r="FU232" s="83" t="str">
        <f t="shared" si="63"/>
        <v>项链</v>
      </c>
      <c r="FV232" s="82" t="str">
        <f t="shared" si="61"/>
        <v>60橙色项链</v>
      </c>
      <c r="FW232" s="83">
        <f>IFERROR((ROUND((VLOOKUP($A232,装备总属性!$A:$G,GI$11,FALSE)*VLOOKUP($C232,$P$13:$W$20,GI$11,FALSE)*VLOOKUP($B232,$P$3:$R$7,3,FALSE)*$M$2),0)),0)</f>
        <v>0</v>
      </c>
      <c r="FX232" s="83">
        <f>IFERROR((ROUND((VLOOKUP($A232,装备总属性!$A:$G,GJ$11,FALSE)*VLOOKUP($C232,$P$13:$W$20,GJ$11,FALSE)*VLOOKUP($B232,$P$3:$R$7,3,FALSE)*$M$2),0)),0)</f>
        <v>0</v>
      </c>
      <c r="FY232" s="83">
        <f>IFERROR((ROUND((VLOOKUP($A232,装备总属性!$A:$G,GK$11,FALSE)*VLOOKUP($C232,$P$13:$W$20,GK$11,FALSE)*VLOOKUP($B232,$P$3:$R$7,3,FALSE)*$M$2),0)),0)</f>
        <v>0</v>
      </c>
      <c r="FZ232" s="83">
        <f>IFERROR((ROUND((VLOOKUP($A232,装备总属性!$A:$G,GL$11,FALSE)*VLOOKUP($C232,$P$13:$W$20,GL$11,FALSE)*VLOOKUP($B232,$P$3:$R$7,3,FALSE)*$M$2),0)),0)</f>
        <v>0</v>
      </c>
      <c r="GA232" s="83">
        <f>IFERROR((ROUND((VLOOKUP($A232,装备总属性!$A:$G,GM$11,FALSE)*VLOOKUP($C232,$P$13:$W$20,GM$11,FALSE)*VLOOKUP($B232,$P$3:$R$7,3,FALSE)*$M$2),0)),0)</f>
        <v>0</v>
      </c>
      <c r="GB232" s="83">
        <f>IFERROR((ROUND((VLOOKUP($A232,装备总属性!$A:$G,GN$11,FALSE)*VLOOKUP($C232,$P$13:$W$20,GN$11,FALSE)*VLOOKUP($B232,$P$3:$R$7,3,FALSE)*$M$2),0)),0)</f>
        <v>0</v>
      </c>
    </row>
    <row r="233" spans="175:184">
      <c r="FS233" s="83">
        <f t="shared" si="58"/>
        <v>60</v>
      </c>
      <c r="FT233" s="83" t="str">
        <f t="shared" si="63"/>
        <v>橙色</v>
      </c>
      <c r="FU233" s="83" t="str">
        <f t="shared" si="63"/>
        <v>戒指</v>
      </c>
      <c r="FV233" s="82" t="str">
        <f t="shared" si="61"/>
        <v>60橙色戒指</v>
      </c>
      <c r="FW233" s="83">
        <f>IFERROR((ROUND((VLOOKUP($A233,装备总属性!$A:$G,GI$11,FALSE)*VLOOKUP($C233,$P$13:$W$20,GI$11,FALSE)*VLOOKUP($B233,$P$3:$R$7,3,FALSE)*$M$2),0)),0)</f>
        <v>0</v>
      </c>
      <c r="FX233" s="83">
        <f>IFERROR((ROUND((VLOOKUP($A233,装备总属性!$A:$G,GJ$11,FALSE)*VLOOKUP($C233,$P$13:$W$20,GJ$11,FALSE)*VLOOKUP($B233,$P$3:$R$7,3,FALSE)*$M$2),0)),0)</f>
        <v>0</v>
      </c>
      <c r="FY233" s="83">
        <f>IFERROR((ROUND((VLOOKUP($A233,装备总属性!$A:$G,GK$11,FALSE)*VLOOKUP($C233,$P$13:$W$20,GK$11,FALSE)*VLOOKUP($B233,$P$3:$R$7,3,FALSE)*$M$2),0)),0)</f>
        <v>0</v>
      </c>
      <c r="FZ233" s="83">
        <f>IFERROR((ROUND((VLOOKUP($A233,装备总属性!$A:$G,GL$11,FALSE)*VLOOKUP($C233,$P$13:$W$20,GL$11,FALSE)*VLOOKUP($B233,$P$3:$R$7,3,FALSE)*$M$2),0)),0)</f>
        <v>0</v>
      </c>
      <c r="GA233" s="83">
        <f>IFERROR((ROUND((VLOOKUP($A233,装备总属性!$A:$G,GM$11,FALSE)*VLOOKUP($C233,$P$13:$W$20,GM$11,FALSE)*VLOOKUP($B233,$P$3:$R$7,3,FALSE)*$M$2),0)),0)</f>
        <v>0</v>
      </c>
      <c r="GB233" s="83">
        <f>IFERROR((ROUND((VLOOKUP($A233,装备总属性!$A:$G,GN$11,FALSE)*VLOOKUP($C233,$P$13:$W$20,GN$11,FALSE)*VLOOKUP($B233,$P$3:$R$7,3,FALSE)*$M$2),0)),0)</f>
        <v>0</v>
      </c>
    </row>
    <row r="234" spans="175:184">
      <c r="FS234" s="85">
        <f t="shared" si="58"/>
        <v>60</v>
      </c>
      <c r="FT234" s="85" t="str">
        <f t="shared" si="63"/>
        <v>金色</v>
      </c>
      <c r="FU234" s="85" t="str">
        <f t="shared" si="63"/>
        <v>武器</v>
      </c>
      <c r="FV234" s="82" t="str">
        <f t="shared" si="61"/>
        <v>60金色武器</v>
      </c>
      <c r="FW234" s="85">
        <f>IFERROR((ROUND((VLOOKUP($A234,装备总属性!$A:$G,GI$11,FALSE)*VLOOKUP($C234,$P$13:$W$20,GI$11,FALSE)*VLOOKUP($B234,$P$3:$R$7,3,FALSE)*$M$2),0)),0)</f>
        <v>0</v>
      </c>
      <c r="FX234" s="85">
        <f>IFERROR((ROUND((VLOOKUP($A234,装备总属性!$A:$G,GJ$11,FALSE)*VLOOKUP($C234,$P$13:$W$20,GJ$11,FALSE)*VLOOKUP($B234,$P$3:$R$7,3,FALSE)*$M$2),0)),0)</f>
        <v>0</v>
      </c>
      <c r="FY234" s="85">
        <f>IFERROR((ROUND((VLOOKUP($A234,装备总属性!$A:$G,GK$11,FALSE)*VLOOKUP($C234,$P$13:$W$20,GK$11,FALSE)*VLOOKUP($B234,$P$3:$R$7,3,FALSE)*$M$2),0)),0)</f>
        <v>0</v>
      </c>
      <c r="FZ234" s="85">
        <f>IFERROR((ROUND((VLOOKUP($A234,装备总属性!$A:$G,GL$11,FALSE)*VLOOKUP($C234,$P$13:$W$20,GL$11,FALSE)*VLOOKUP($B234,$P$3:$R$7,3,FALSE)*$M$2),0)),0)</f>
        <v>0</v>
      </c>
      <c r="GA234" s="85">
        <f>IFERROR((ROUND((VLOOKUP($A234,装备总属性!$A:$G,GM$11,FALSE)*VLOOKUP($C234,$P$13:$W$20,GM$11,FALSE)*VLOOKUP($B234,$P$3:$R$7,3,FALSE)*$M$2),0)),0)</f>
        <v>0</v>
      </c>
      <c r="GB234" s="85">
        <f>IFERROR((ROUND((VLOOKUP($A234,装备总属性!$A:$G,GN$11,FALSE)*VLOOKUP($C234,$P$13:$W$20,GN$11,FALSE)*VLOOKUP($B234,$P$3:$R$7,3,FALSE)*$M$2),0)),0)</f>
        <v>0</v>
      </c>
    </row>
    <row r="235" spans="175:184">
      <c r="FS235" s="85">
        <f t="shared" ref="FS235:FS241" si="64">FS195+10</f>
        <v>60</v>
      </c>
      <c r="FT235" s="85" t="str">
        <f t="shared" ref="FT235:FU241" si="65">FT195</f>
        <v>金色</v>
      </c>
      <c r="FU235" s="85" t="str">
        <f t="shared" si="65"/>
        <v>帽子</v>
      </c>
      <c r="FV235" s="82" t="str">
        <f t="shared" si="61"/>
        <v>60金色帽子</v>
      </c>
      <c r="FW235" s="85">
        <f>IFERROR((ROUND((VLOOKUP($A235,装备总属性!$A:$G,GI$11,FALSE)*VLOOKUP($C235,$P$13:$W$20,GI$11,FALSE)*VLOOKUP($B235,$P$3:$R$7,3,FALSE)*$M$2),0)),0)</f>
        <v>0</v>
      </c>
      <c r="FX235" s="85">
        <f>IFERROR((ROUND((VLOOKUP($A235,装备总属性!$A:$G,GJ$11,FALSE)*VLOOKUP($C235,$P$13:$W$20,GJ$11,FALSE)*VLOOKUP($B235,$P$3:$R$7,3,FALSE)*$M$2),0)),0)</f>
        <v>0</v>
      </c>
      <c r="FY235" s="85">
        <f>IFERROR((ROUND((VLOOKUP($A235,装备总属性!$A:$G,GK$11,FALSE)*VLOOKUP($C235,$P$13:$W$20,GK$11,FALSE)*VLOOKUP($B235,$P$3:$R$7,3,FALSE)*$M$2),0)),0)</f>
        <v>0</v>
      </c>
      <c r="FZ235" s="85">
        <f>IFERROR((ROUND((VLOOKUP($A235,装备总属性!$A:$G,GL$11,FALSE)*VLOOKUP($C235,$P$13:$W$20,GL$11,FALSE)*VLOOKUP($B235,$P$3:$R$7,3,FALSE)*$M$2),0)),0)</f>
        <v>0</v>
      </c>
      <c r="GA235" s="85">
        <f>IFERROR((ROUND((VLOOKUP($A235,装备总属性!$A:$G,GM$11,FALSE)*VLOOKUP($C235,$P$13:$W$20,GM$11,FALSE)*VLOOKUP($B235,$P$3:$R$7,3,FALSE)*$M$2),0)),0)</f>
        <v>0</v>
      </c>
      <c r="GB235" s="85">
        <f>IFERROR((ROUND((VLOOKUP($A235,装备总属性!$A:$G,GN$11,FALSE)*VLOOKUP($C235,$P$13:$W$20,GN$11,FALSE)*VLOOKUP($B235,$P$3:$R$7,3,FALSE)*$M$2),0)),0)</f>
        <v>0</v>
      </c>
    </row>
    <row r="236" spans="175:184">
      <c r="FS236" s="85">
        <f t="shared" si="64"/>
        <v>60</v>
      </c>
      <c r="FT236" s="85" t="str">
        <f t="shared" si="65"/>
        <v>金色</v>
      </c>
      <c r="FU236" s="85" t="str">
        <f t="shared" si="65"/>
        <v>衣服</v>
      </c>
      <c r="FV236" s="82" t="str">
        <f t="shared" si="61"/>
        <v>60金色衣服</v>
      </c>
      <c r="FW236" s="85">
        <f>IFERROR((ROUND((VLOOKUP($A236,装备总属性!$A:$G,GI$11,FALSE)*VLOOKUP($C236,$P$13:$W$20,GI$11,FALSE)*VLOOKUP($B236,$P$3:$R$7,3,FALSE)*$M$2),0)),0)</f>
        <v>0</v>
      </c>
      <c r="FX236" s="85">
        <f>IFERROR((ROUND((VLOOKUP($A236,装备总属性!$A:$G,GJ$11,FALSE)*VLOOKUP($C236,$P$13:$W$20,GJ$11,FALSE)*VLOOKUP($B236,$P$3:$R$7,3,FALSE)*$M$2),0)),0)</f>
        <v>0</v>
      </c>
      <c r="FY236" s="85">
        <f>IFERROR((ROUND((VLOOKUP($A236,装备总属性!$A:$G,GK$11,FALSE)*VLOOKUP($C236,$P$13:$W$20,GK$11,FALSE)*VLOOKUP($B236,$P$3:$R$7,3,FALSE)*$M$2),0)),0)</f>
        <v>0</v>
      </c>
      <c r="FZ236" s="85">
        <f>IFERROR((ROUND((VLOOKUP($A236,装备总属性!$A:$G,GL$11,FALSE)*VLOOKUP($C236,$P$13:$W$20,GL$11,FALSE)*VLOOKUP($B236,$P$3:$R$7,3,FALSE)*$M$2),0)),0)</f>
        <v>0</v>
      </c>
      <c r="GA236" s="85">
        <f>IFERROR((ROUND((VLOOKUP($A236,装备总属性!$A:$G,GM$11,FALSE)*VLOOKUP($C236,$P$13:$W$20,GM$11,FALSE)*VLOOKUP($B236,$P$3:$R$7,3,FALSE)*$M$2),0)),0)</f>
        <v>0</v>
      </c>
      <c r="GB236" s="85">
        <f>IFERROR((ROUND((VLOOKUP($A236,装备总属性!$A:$G,GN$11,FALSE)*VLOOKUP($C236,$P$13:$W$20,GN$11,FALSE)*VLOOKUP($B236,$P$3:$R$7,3,FALSE)*$M$2),0)),0)</f>
        <v>0</v>
      </c>
    </row>
    <row r="237" spans="175:184">
      <c r="FS237" s="85">
        <f t="shared" si="64"/>
        <v>60</v>
      </c>
      <c r="FT237" s="85" t="str">
        <f t="shared" si="65"/>
        <v>金色</v>
      </c>
      <c r="FU237" s="85" t="str">
        <f t="shared" si="65"/>
        <v>腰带</v>
      </c>
      <c r="FV237" s="82" t="str">
        <f t="shared" si="61"/>
        <v>60金色腰带</v>
      </c>
      <c r="FW237" s="85">
        <f>IFERROR((ROUND((VLOOKUP($A237,装备总属性!$A:$G,GI$11,FALSE)*VLOOKUP($C237,$P$13:$W$20,GI$11,FALSE)*VLOOKUP($B237,$P$3:$R$7,3,FALSE)*$M$2),0)),0)</f>
        <v>0</v>
      </c>
      <c r="FX237" s="85">
        <f>IFERROR((ROUND((VLOOKUP($A237,装备总属性!$A:$G,GJ$11,FALSE)*VLOOKUP($C237,$P$13:$W$20,GJ$11,FALSE)*VLOOKUP($B237,$P$3:$R$7,3,FALSE)*$M$2),0)),0)</f>
        <v>0</v>
      </c>
      <c r="FY237" s="85">
        <f>IFERROR((ROUND((VLOOKUP($A237,装备总属性!$A:$G,GK$11,FALSE)*VLOOKUP($C237,$P$13:$W$20,GK$11,FALSE)*VLOOKUP($B237,$P$3:$R$7,3,FALSE)*$M$2),0)),0)</f>
        <v>0</v>
      </c>
      <c r="FZ237" s="85">
        <f>IFERROR((ROUND((VLOOKUP($A237,装备总属性!$A:$G,GL$11,FALSE)*VLOOKUP($C237,$P$13:$W$20,GL$11,FALSE)*VLOOKUP($B237,$P$3:$R$7,3,FALSE)*$M$2),0)),0)</f>
        <v>0</v>
      </c>
      <c r="GA237" s="85">
        <f>IFERROR((ROUND((VLOOKUP($A237,装备总属性!$A:$G,GM$11,FALSE)*VLOOKUP($C237,$P$13:$W$20,GM$11,FALSE)*VLOOKUP($B237,$P$3:$R$7,3,FALSE)*$M$2),0)),0)</f>
        <v>0</v>
      </c>
      <c r="GB237" s="85">
        <f>IFERROR((ROUND((VLOOKUP($A237,装备总属性!$A:$G,GN$11,FALSE)*VLOOKUP($C237,$P$13:$W$20,GN$11,FALSE)*VLOOKUP($B237,$P$3:$R$7,3,FALSE)*$M$2),0)),0)</f>
        <v>0</v>
      </c>
    </row>
    <row r="238" spans="175:184">
      <c r="FS238" s="85">
        <f t="shared" si="64"/>
        <v>60</v>
      </c>
      <c r="FT238" s="85" t="str">
        <f t="shared" si="65"/>
        <v>金色</v>
      </c>
      <c r="FU238" s="85" t="str">
        <f t="shared" si="65"/>
        <v>护手</v>
      </c>
      <c r="FV238" s="82" t="str">
        <f t="shared" si="61"/>
        <v>60金色护手</v>
      </c>
      <c r="FW238" s="85">
        <f>IFERROR((ROUND((VLOOKUP($A238,装备总属性!$A:$G,GI$11,FALSE)*VLOOKUP($C238,$P$13:$W$20,GI$11,FALSE)*VLOOKUP($B238,$P$3:$R$7,3,FALSE)*$M$2),0)),0)</f>
        <v>0</v>
      </c>
      <c r="FX238" s="85">
        <f>IFERROR((ROUND((VLOOKUP($A238,装备总属性!$A:$G,GJ$11,FALSE)*VLOOKUP($C238,$P$13:$W$20,GJ$11,FALSE)*VLOOKUP($B238,$P$3:$R$7,3,FALSE)*$M$2),0)),0)</f>
        <v>0</v>
      </c>
      <c r="FY238" s="85">
        <f>IFERROR((ROUND((VLOOKUP($A238,装备总属性!$A:$G,GK$11,FALSE)*VLOOKUP($C238,$P$13:$W$20,GK$11,FALSE)*VLOOKUP($B238,$P$3:$R$7,3,FALSE)*$M$2),0)),0)</f>
        <v>0</v>
      </c>
      <c r="FZ238" s="85">
        <f>IFERROR((ROUND((VLOOKUP($A238,装备总属性!$A:$G,GL$11,FALSE)*VLOOKUP($C238,$P$13:$W$20,GL$11,FALSE)*VLOOKUP($B238,$P$3:$R$7,3,FALSE)*$M$2),0)),0)</f>
        <v>0</v>
      </c>
      <c r="GA238" s="85">
        <f>IFERROR((ROUND((VLOOKUP($A238,装备总属性!$A:$G,GM$11,FALSE)*VLOOKUP($C238,$P$13:$W$20,GM$11,FALSE)*VLOOKUP($B238,$P$3:$R$7,3,FALSE)*$M$2),0)),0)</f>
        <v>0</v>
      </c>
      <c r="GB238" s="85">
        <f>IFERROR((ROUND((VLOOKUP($A238,装备总属性!$A:$G,GN$11,FALSE)*VLOOKUP($C238,$P$13:$W$20,GN$11,FALSE)*VLOOKUP($B238,$P$3:$R$7,3,FALSE)*$M$2),0)),0)</f>
        <v>0</v>
      </c>
    </row>
    <row r="239" spans="175:184">
      <c r="FS239" s="85">
        <f t="shared" si="64"/>
        <v>60</v>
      </c>
      <c r="FT239" s="85" t="str">
        <f t="shared" si="65"/>
        <v>金色</v>
      </c>
      <c r="FU239" s="85" t="str">
        <f t="shared" si="65"/>
        <v>鞋子</v>
      </c>
      <c r="FV239" s="82" t="str">
        <f t="shared" si="61"/>
        <v>60金色鞋子</v>
      </c>
      <c r="FW239" s="85">
        <f>IFERROR((ROUND((VLOOKUP($A239,装备总属性!$A:$G,GI$11,FALSE)*VLOOKUP($C239,$P$13:$W$20,GI$11,FALSE)*VLOOKUP($B239,$P$3:$R$7,3,FALSE)*$M$2),0)),0)</f>
        <v>0</v>
      </c>
      <c r="FX239" s="85">
        <f>IFERROR((ROUND((VLOOKUP($A239,装备总属性!$A:$G,GJ$11,FALSE)*VLOOKUP($C239,$P$13:$W$20,GJ$11,FALSE)*VLOOKUP($B239,$P$3:$R$7,3,FALSE)*$M$2),0)),0)</f>
        <v>0</v>
      </c>
      <c r="FY239" s="85">
        <f>IFERROR((ROUND((VLOOKUP($A239,装备总属性!$A:$G,GK$11,FALSE)*VLOOKUP($C239,$P$13:$W$20,GK$11,FALSE)*VLOOKUP($B239,$P$3:$R$7,3,FALSE)*$M$2),0)),0)</f>
        <v>0</v>
      </c>
      <c r="FZ239" s="85">
        <f>IFERROR((ROUND((VLOOKUP($A239,装备总属性!$A:$G,GL$11,FALSE)*VLOOKUP($C239,$P$13:$W$20,GL$11,FALSE)*VLOOKUP($B239,$P$3:$R$7,3,FALSE)*$M$2),0)),0)</f>
        <v>0</v>
      </c>
      <c r="GA239" s="85">
        <f>IFERROR((ROUND((VLOOKUP($A239,装备总属性!$A:$G,GM$11,FALSE)*VLOOKUP($C239,$P$13:$W$20,GM$11,FALSE)*VLOOKUP($B239,$P$3:$R$7,3,FALSE)*$M$2),0)),0)</f>
        <v>0</v>
      </c>
      <c r="GB239" s="85">
        <f>IFERROR((ROUND((VLOOKUP($A239,装备总属性!$A:$G,GN$11,FALSE)*VLOOKUP($C239,$P$13:$W$20,GN$11,FALSE)*VLOOKUP($B239,$P$3:$R$7,3,FALSE)*$M$2),0)),0)</f>
        <v>0</v>
      </c>
    </row>
    <row r="240" spans="175:184">
      <c r="FS240" s="85">
        <f t="shared" si="64"/>
        <v>60</v>
      </c>
      <c r="FT240" s="85" t="str">
        <f t="shared" si="65"/>
        <v>金色</v>
      </c>
      <c r="FU240" s="85" t="str">
        <f t="shared" si="65"/>
        <v>项链</v>
      </c>
      <c r="FV240" s="82" t="str">
        <f t="shared" si="61"/>
        <v>60金色项链</v>
      </c>
      <c r="FW240" s="85">
        <f>IFERROR((ROUND((VLOOKUP($A240,装备总属性!$A:$G,GI$11,FALSE)*VLOOKUP($C240,$P$13:$W$20,GI$11,FALSE)*VLOOKUP($B240,$P$3:$R$7,3,FALSE)*$M$2),0)),0)</f>
        <v>0</v>
      </c>
      <c r="FX240" s="85">
        <f>IFERROR((ROUND((VLOOKUP($A240,装备总属性!$A:$G,GJ$11,FALSE)*VLOOKUP($C240,$P$13:$W$20,GJ$11,FALSE)*VLOOKUP($B240,$P$3:$R$7,3,FALSE)*$M$2),0)),0)</f>
        <v>0</v>
      </c>
      <c r="FY240" s="85">
        <f>IFERROR((ROUND((VLOOKUP($A240,装备总属性!$A:$G,GK$11,FALSE)*VLOOKUP($C240,$P$13:$W$20,GK$11,FALSE)*VLOOKUP($B240,$P$3:$R$7,3,FALSE)*$M$2),0)),0)</f>
        <v>0</v>
      </c>
      <c r="FZ240" s="85">
        <f>IFERROR((ROUND((VLOOKUP($A240,装备总属性!$A:$G,GL$11,FALSE)*VLOOKUP($C240,$P$13:$W$20,GL$11,FALSE)*VLOOKUP($B240,$P$3:$R$7,3,FALSE)*$M$2),0)),0)</f>
        <v>0</v>
      </c>
      <c r="GA240" s="85">
        <f>IFERROR((ROUND((VLOOKUP($A240,装备总属性!$A:$G,GM$11,FALSE)*VLOOKUP($C240,$P$13:$W$20,GM$11,FALSE)*VLOOKUP($B240,$P$3:$R$7,3,FALSE)*$M$2),0)),0)</f>
        <v>0</v>
      </c>
      <c r="GB240" s="85">
        <f>IFERROR((ROUND((VLOOKUP($A240,装备总属性!$A:$G,GN$11,FALSE)*VLOOKUP($C240,$P$13:$W$20,GN$11,FALSE)*VLOOKUP($B240,$P$3:$R$7,3,FALSE)*$M$2),0)),0)</f>
        <v>0</v>
      </c>
    </row>
    <row r="241" spans="175:184">
      <c r="FS241" s="85">
        <f t="shared" si="64"/>
        <v>60</v>
      </c>
      <c r="FT241" s="85" t="str">
        <f t="shared" si="65"/>
        <v>金色</v>
      </c>
      <c r="FU241" s="85" t="str">
        <f t="shared" si="65"/>
        <v>戒指</v>
      </c>
      <c r="FV241" s="82" t="str">
        <f t="shared" si="61"/>
        <v>60金色戒指</v>
      </c>
      <c r="FW241" s="85">
        <f>IFERROR((ROUND((VLOOKUP($A241,装备总属性!$A:$G,GI$11,FALSE)*VLOOKUP($C241,$P$13:$W$20,GI$11,FALSE)*VLOOKUP($B241,$P$3:$R$7,3,FALSE)*$M$2),0)),0)</f>
        <v>0</v>
      </c>
      <c r="FX241" s="85">
        <f>IFERROR((ROUND((VLOOKUP($A241,装备总属性!$A:$G,GJ$11,FALSE)*VLOOKUP($C241,$P$13:$W$20,GJ$11,FALSE)*VLOOKUP($B241,$P$3:$R$7,3,FALSE)*$M$2),0)),0)</f>
        <v>0</v>
      </c>
      <c r="FY241" s="85">
        <f>IFERROR((ROUND((VLOOKUP($A241,装备总属性!$A:$G,GK$11,FALSE)*VLOOKUP($C241,$P$13:$W$20,GK$11,FALSE)*VLOOKUP($B241,$P$3:$R$7,3,FALSE)*$M$2),0)),0)</f>
        <v>0</v>
      </c>
      <c r="FZ241" s="85">
        <f>IFERROR((ROUND((VLOOKUP($A241,装备总属性!$A:$G,GL$11,FALSE)*VLOOKUP($C241,$P$13:$W$20,GL$11,FALSE)*VLOOKUP($B241,$P$3:$R$7,3,FALSE)*$M$2),0)),0)</f>
        <v>0</v>
      </c>
      <c r="GA241" s="85">
        <f>IFERROR((ROUND((VLOOKUP($A241,装备总属性!$A:$G,GM$11,FALSE)*VLOOKUP($C241,$P$13:$W$20,GM$11,FALSE)*VLOOKUP($B241,$P$3:$R$7,3,FALSE)*$M$2),0)),0)</f>
        <v>0</v>
      </c>
      <c r="GB241" s="85">
        <f>IFERROR((ROUND((VLOOKUP($A241,装备总属性!$A:$G,GN$11,FALSE)*VLOOKUP($C241,$P$13:$W$20,GN$11,FALSE)*VLOOKUP($B241,$P$3:$R$7,3,FALSE)*$M$2),0)),0)</f>
        <v>0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P51"/>
  <sheetViews>
    <sheetView topLeftCell="B1" workbookViewId="0">
      <selection activeCell="D47" sqref="D47"/>
    </sheetView>
  </sheetViews>
  <sheetFormatPr defaultRowHeight="13.5"/>
  <cols>
    <col min="2" max="6" width="10.5" customWidth="1"/>
    <col min="10" max="10" width="14.125" bestFit="1" customWidth="1"/>
  </cols>
  <sheetData>
    <row r="1" spans="1:16">
      <c r="A1" s="13" t="s">
        <v>250</v>
      </c>
      <c r="B1" s="14" t="s">
        <v>258</v>
      </c>
      <c r="C1" s="14" t="s">
        <v>259</v>
      </c>
      <c r="D1" s="14" t="s">
        <v>260</v>
      </c>
      <c r="E1" s="14" t="s">
        <v>261</v>
      </c>
      <c r="F1" s="14" t="s">
        <v>263</v>
      </c>
    </row>
    <row r="2" spans="1:16">
      <c r="A2" s="1" t="s">
        <v>251</v>
      </c>
      <c r="B2" s="1"/>
      <c r="C2" s="22">
        <v>0.75</v>
      </c>
      <c r="D2" s="22">
        <v>0.75</v>
      </c>
      <c r="E2" s="1"/>
      <c r="F2" s="1"/>
    </row>
    <row r="3" spans="1:16">
      <c r="A3" s="1" t="s">
        <v>264</v>
      </c>
      <c r="B3" s="22">
        <v>0.25</v>
      </c>
      <c r="C3" s="1"/>
      <c r="D3" s="1"/>
      <c r="E3" s="22">
        <v>0.25</v>
      </c>
      <c r="F3" s="1"/>
    </row>
    <row r="4" spans="1:16">
      <c r="A4" s="1" t="s">
        <v>252</v>
      </c>
      <c r="B4" s="22"/>
      <c r="C4" s="1"/>
      <c r="D4" s="1"/>
      <c r="E4" s="22">
        <v>0.25</v>
      </c>
      <c r="F4" s="22">
        <v>0.25</v>
      </c>
    </row>
    <row r="5" spans="1:16">
      <c r="A5" s="1" t="s">
        <v>253</v>
      </c>
      <c r="B5" s="22">
        <v>0.25</v>
      </c>
      <c r="C5" s="1"/>
      <c r="D5" s="1"/>
      <c r="E5" s="22"/>
      <c r="F5" s="22">
        <v>0.25</v>
      </c>
    </row>
    <row r="6" spans="1:16">
      <c r="A6" s="1" t="s">
        <v>254</v>
      </c>
      <c r="B6" s="22">
        <v>0.25</v>
      </c>
      <c r="C6" s="1"/>
      <c r="D6" s="1"/>
      <c r="E6" s="22">
        <v>0.25</v>
      </c>
      <c r="F6" s="1"/>
    </row>
    <row r="7" spans="1:16">
      <c r="A7" s="1" t="s">
        <v>255</v>
      </c>
      <c r="B7" s="22">
        <v>0.25</v>
      </c>
      <c r="C7" s="1"/>
      <c r="D7" s="1"/>
      <c r="E7" s="1"/>
      <c r="F7" s="22">
        <v>0.25</v>
      </c>
    </row>
    <row r="8" spans="1:16">
      <c r="A8" s="1" t="s">
        <v>256</v>
      </c>
      <c r="B8" s="1"/>
      <c r="C8" s="22">
        <v>0.25</v>
      </c>
      <c r="D8" s="1"/>
      <c r="E8" s="22">
        <v>0.25</v>
      </c>
      <c r="F8" s="1"/>
    </row>
    <row r="9" spans="1:16">
      <c r="A9" s="1" t="s">
        <v>257</v>
      </c>
      <c r="B9" s="1"/>
      <c r="C9" s="1"/>
      <c r="D9" s="22">
        <v>0.25</v>
      </c>
      <c r="E9" s="1"/>
      <c r="F9" s="22">
        <v>0.25</v>
      </c>
    </row>
    <row r="11" spans="1:16">
      <c r="B11" s="63">
        <f>100%-SUM(B2:B9)</f>
        <v>0</v>
      </c>
      <c r="C11" s="63">
        <f>100%-SUM(C2:C9)</f>
        <v>0</v>
      </c>
      <c r="D11" s="63">
        <f t="shared" ref="D11:F11" si="0">100%-SUM(D2:D9)</f>
        <v>0</v>
      </c>
      <c r="E11" s="63">
        <f t="shared" si="0"/>
        <v>0</v>
      </c>
      <c r="F11" s="63">
        <f t="shared" si="0"/>
        <v>0</v>
      </c>
    </row>
    <row r="16" spans="1:16">
      <c r="J16" s="57" t="s">
        <v>6</v>
      </c>
      <c r="K16" s="57" t="s">
        <v>229</v>
      </c>
      <c r="M16" s="13"/>
      <c r="N16" s="13"/>
      <c r="O16" s="13" t="s">
        <v>193</v>
      </c>
      <c r="P16" s="14" t="s">
        <v>194</v>
      </c>
    </row>
    <row r="17" spans="1:16">
      <c r="A17" s="13" t="s">
        <v>250</v>
      </c>
      <c r="B17" s="14" t="s">
        <v>258</v>
      </c>
      <c r="C17" s="14" t="s">
        <v>259</v>
      </c>
      <c r="D17" s="14" t="s">
        <v>260</v>
      </c>
      <c r="E17" s="14" t="s">
        <v>261</v>
      </c>
      <c r="F17" s="14" t="s">
        <v>263</v>
      </c>
      <c r="J17" s="57" t="s">
        <v>12</v>
      </c>
      <c r="K17" s="57">
        <v>225000</v>
      </c>
      <c r="M17" s="1" t="s">
        <v>275</v>
      </c>
      <c r="N17" s="1">
        <v>1500</v>
      </c>
      <c r="O17" s="1">
        <f>1500/N17</f>
        <v>1</v>
      </c>
      <c r="P17" s="1">
        <f>O17*4/10</f>
        <v>0.4</v>
      </c>
    </row>
    <row r="18" spans="1:16">
      <c r="A18" s="1" t="s">
        <v>251</v>
      </c>
      <c r="B18" s="1"/>
      <c r="C18" s="22">
        <v>0.6</v>
      </c>
      <c r="D18" s="22">
        <v>0.6</v>
      </c>
      <c r="E18" s="1"/>
      <c r="F18" s="1"/>
      <c r="H18" t="s">
        <v>272</v>
      </c>
      <c r="J18" s="57" t="s">
        <v>14</v>
      </c>
      <c r="K18" s="57">
        <v>320</v>
      </c>
      <c r="M18" s="1" t="s">
        <v>68</v>
      </c>
      <c r="N18" s="1"/>
      <c r="O18" s="1"/>
      <c r="P18" s="1"/>
    </row>
    <row r="19" spans="1:16">
      <c r="A19" s="1" t="s">
        <v>264</v>
      </c>
      <c r="B19" s="22">
        <v>0.2</v>
      </c>
      <c r="C19" s="1"/>
      <c r="D19" s="1"/>
      <c r="E19" s="22">
        <v>0.3</v>
      </c>
      <c r="F19" s="1"/>
      <c r="H19" t="s">
        <v>265</v>
      </c>
      <c r="J19" s="57" t="s">
        <v>26</v>
      </c>
      <c r="K19" s="57">
        <v>15000</v>
      </c>
      <c r="M19" s="1" t="s">
        <v>276</v>
      </c>
      <c r="N19" s="1">
        <v>100</v>
      </c>
      <c r="O19" s="1">
        <f t="shared" ref="O19:O26" si="1">1500/N19</f>
        <v>15</v>
      </c>
      <c r="P19" s="1">
        <f t="shared" ref="P19:P26" si="2">O19*4/10</f>
        <v>6</v>
      </c>
    </row>
    <row r="20" spans="1:16">
      <c r="A20" s="1" t="s">
        <v>252</v>
      </c>
      <c r="B20" s="22"/>
      <c r="C20" s="1"/>
      <c r="D20" s="1"/>
      <c r="E20" s="22">
        <v>0.4</v>
      </c>
      <c r="F20" s="22">
        <v>0.4</v>
      </c>
      <c r="H20" t="s">
        <v>266</v>
      </c>
      <c r="J20" s="57" t="s">
        <v>28</v>
      </c>
      <c r="K20" s="57">
        <v>15000</v>
      </c>
      <c r="M20" s="1" t="s">
        <v>277</v>
      </c>
      <c r="N20" s="1">
        <v>100</v>
      </c>
      <c r="O20" s="1">
        <f t="shared" si="1"/>
        <v>15</v>
      </c>
      <c r="P20" s="1">
        <f t="shared" si="2"/>
        <v>6</v>
      </c>
    </row>
    <row r="21" spans="1:16">
      <c r="A21" s="1" t="s">
        <v>253</v>
      </c>
      <c r="B21" s="22">
        <v>0.2</v>
      </c>
      <c r="C21" s="1"/>
      <c r="D21" s="1"/>
      <c r="E21" s="22"/>
      <c r="F21" s="22">
        <v>0.3</v>
      </c>
      <c r="H21" t="s">
        <v>267</v>
      </c>
      <c r="J21" s="57" t="s">
        <v>195</v>
      </c>
      <c r="K21" s="57">
        <v>30000</v>
      </c>
      <c r="M21" s="1" t="s">
        <v>278</v>
      </c>
      <c r="N21" s="1">
        <v>200</v>
      </c>
      <c r="O21" s="1">
        <f t="shared" si="1"/>
        <v>7.5</v>
      </c>
      <c r="P21" s="1">
        <f t="shared" si="2"/>
        <v>3</v>
      </c>
    </row>
    <row r="22" spans="1:16">
      <c r="A22" s="1" t="s">
        <v>254</v>
      </c>
      <c r="B22" s="22">
        <v>0.3</v>
      </c>
      <c r="C22" s="22">
        <v>0.2</v>
      </c>
      <c r="D22" s="1"/>
      <c r="E22" s="22"/>
      <c r="F22" s="1"/>
      <c r="H22" t="s">
        <v>268</v>
      </c>
      <c r="J22" s="57" t="s">
        <v>196</v>
      </c>
      <c r="K22" s="57">
        <v>30000</v>
      </c>
      <c r="M22" s="1" t="s">
        <v>278</v>
      </c>
      <c r="N22" s="1">
        <v>200</v>
      </c>
      <c r="O22" s="1">
        <f t="shared" si="1"/>
        <v>7.5</v>
      </c>
      <c r="P22" s="1">
        <f t="shared" si="2"/>
        <v>3</v>
      </c>
    </row>
    <row r="23" spans="1:16">
      <c r="A23" s="1" t="s">
        <v>255</v>
      </c>
      <c r="B23" s="22">
        <v>0.3</v>
      </c>
      <c r="C23" s="1"/>
      <c r="D23" s="22">
        <v>0.2</v>
      </c>
      <c r="E23" s="1"/>
      <c r="F23" s="22"/>
      <c r="H23" t="s">
        <v>269</v>
      </c>
      <c r="J23" s="57" t="s">
        <v>185</v>
      </c>
      <c r="K23" s="57">
        <v>12000</v>
      </c>
      <c r="M23" s="1" t="s">
        <v>279</v>
      </c>
      <c r="N23" s="1">
        <f>N22/125*50</f>
        <v>80</v>
      </c>
      <c r="O23" s="1">
        <f t="shared" si="1"/>
        <v>18.75</v>
      </c>
      <c r="P23" s="1">
        <f t="shared" si="2"/>
        <v>7.5</v>
      </c>
    </row>
    <row r="24" spans="1:16">
      <c r="A24" s="1" t="s">
        <v>256</v>
      </c>
      <c r="B24" s="1"/>
      <c r="C24" s="22">
        <v>0.2</v>
      </c>
      <c r="D24" s="1"/>
      <c r="E24" s="22">
        <v>0.3</v>
      </c>
      <c r="F24" s="1"/>
      <c r="H24" t="s">
        <v>270</v>
      </c>
      <c r="J24" s="57" t="s">
        <v>186</v>
      </c>
      <c r="K24" s="57">
        <v>12000</v>
      </c>
      <c r="M24" s="1" t="s">
        <v>280</v>
      </c>
      <c r="N24" s="1">
        <f>N23</f>
        <v>80</v>
      </c>
      <c r="O24" s="1">
        <f t="shared" si="1"/>
        <v>18.75</v>
      </c>
      <c r="P24" s="1">
        <f t="shared" si="2"/>
        <v>7.5</v>
      </c>
    </row>
    <row r="25" spans="1:16">
      <c r="A25" s="1" t="s">
        <v>257</v>
      </c>
      <c r="B25" s="1"/>
      <c r="C25" s="1"/>
      <c r="D25" s="22">
        <v>0.2</v>
      </c>
      <c r="E25" s="1"/>
      <c r="F25" s="22">
        <v>0.3</v>
      </c>
      <c r="H25" t="s">
        <v>271</v>
      </c>
      <c r="J25" s="57" t="s">
        <v>188</v>
      </c>
      <c r="K25" s="57">
        <v>12000</v>
      </c>
      <c r="M25" s="1" t="s">
        <v>281</v>
      </c>
      <c r="N25" s="1">
        <f t="shared" ref="N25:N26" si="3">N24</f>
        <v>80</v>
      </c>
      <c r="O25" s="1">
        <f t="shared" si="1"/>
        <v>18.75</v>
      </c>
      <c r="P25" s="1">
        <f t="shared" si="2"/>
        <v>7.5</v>
      </c>
    </row>
    <row r="26" spans="1:16">
      <c r="J26" s="57" t="s">
        <v>190</v>
      </c>
      <c r="K26" s="57">
        <v>12000</v>
      </c>
      <c r="M26" s="1" t="s">
        <v>282</v>
      </c>
      <c r="N26" s="1">
        <f t="shared" si="3"/>
        <v>80</v>
      </c>
      <c r="O26" s="1">
        <f t="shared" si="1"/>
        <v>18.75</v>
      </c>
      <c r="P26" s="1">
        <f t="shared" si="2"/>
        <v>7.5</v>
      </c>
    </row>
    <row r="27" spans="1:16">
      <c r="B27" s="63">
        <f>100%-SUM(B18:B25)</f>
        <v>0</v>
      </c>
      <c r="C27" s="63">
        <f>100%-SUM(C18:C25)</f>
        <v>0</v>
      </c>
      <c r="D27" s="63">
        <f t="shared" ref="D27:F27" si="4">100%-SUM(D18:D25)</f>
        <v>0</v>
      </c>
      <c r="E27" s="63">
        <f t="shared" si="4"/>
        <v>0</v>
      </c>
      <c r="F27" s="63">
        <f t="shared" si="4"/>
        <v>0</v>
      </c>
    </row>
    <row r="28" spans="1:16">
      <c r="J28" s="57" t="s">
        <v>283</v>
      </c>
      <c r="K28" s="71">
        <f>角色成长比例!C3+角色成长比例!C6</f>
        <v>0.25</v>
      </c>
    </row>
    <row r="30" spans="1:16">
      <c r="C30" t="s">
        <v>358</v>
      </c>
    </row>
    <row r="31" spans="1:16">
      <c r="A31" s="13" t="s">
        <v>250</v>
      </c>
      <c r="B31" s="14" t="s">
        <v>258</v>
      </c>
      <c r="C31" s="14" t="s">
        <v>259</v>
      </c>
      <c r="D31" s="14" t="s">
        <v>260</v>
      </c>
      <c r="E31" s="14" t="s">
        <v>273</v>
      </c>
      <c r="F31" s="14" t="s">
        <v>273</v>
      </c>
    </row>
    <row r="32" spans="1:16">
      <c r="A32" s="1" t="s">
        <v>251</v>
      </c>
      <c r="B32" s="64">
        <f>IFERROR((VLOOKUP(B$31,$J$16:$K$26,2,FALSE)*B18),"")*$K$28</f>
        <v>0</v>
      </c>
      <c r="C32" s="64">
        <f>IFERROR((VLOOKUP(C$31,$J$16:$K$26,2,FALSE)*C18),"")*$K$28</f>
        <v>2250</v>
      </c>
      <c r="D32" s="64">
        <f t="shared" ref="D32:F32" si="5">IFERROR((VLOOKUP(D$31,$J$16:$K$26,2,FALSE)*D18),"")*$K$28</f>
        <v>2250</v>
      </c>
      <c r="E32" s="64">
        <f t="shared" si="5"/>
        <v>0</v>
      </c>
      <c r="F32" s="64">
        <f t="shared" si="5"/>
        <v>0</v>
      </c>
    </row>
    <row r="33" spans="1:9">
      <c r="A33" s="1" t="s">
        <v>264</v>
      </c>
      <c r="B33" s="64">
        <f>IFERROR((VLOOKUP(B$31,$J$16:$K$26,2,FALSE)*B19),"")*$K$28</f>
        <v>11250</v>
      </c>
      <c r="C33" s="64">
        <f t="shared" ref="C33:F33" si="6">IFERROR((VLOOKUP(C$31,$J$16:$K$26,2,FALSE)*C19),"")*$K$28</f>
        <v>0</v>
      </c>
      <c r="D33" s="64">
        <f t="shared" si="6"/>
        <v>0</v>
      </c>
      <c r="E33" s="64">
        <f t="shared" si="6"/>
        <v>2250</v>
      </c>
      <c r="F33" s="64">
        <f t="shared" si="6"/>
        <v>0</v>
      </c>
    </row>
    <row r="34" spans="1:9">
      <c r="A34" s="1" t="s">
        <v>252</v>
      </c>
      <c r="B34" s="64">
        <f t="shared" ref="B34:F34" si="7">IFERROR((VLOOKUP(B$31,$J$16:$K$26,2,FALSE)*B20),"")*$K$28</f>
        <v>0</v>
      </c>
      <c r="C34" s="64">
        <f t="shared" si="7"/>
        <v>0</v>
      </c>
      <c r="D34" s="64">
        <f t="shared" si="7"/>
        <v>0</v>
      </c>
      <c r="E34" s="64">
        <f t="shared" si="7"/>
        <v>3000</v>
      </c>
      <c r="F34" s="64">
        <f t="shared" si="7"/>
        <v>3000</v>
      </c>
    </row>
    <row r="35" spans="1:9">
      <c r="A35" s="1" t="s">
        <v>253</v>
      </c>
      <c r="B35" s="64">
        <f t="shared" ref="B35:F35" si="8">IFERROR((VLOOKUP(B$31,$J$16:$K$26,2,FALSE)*B21),"")*$K$28</f>
        <v>11250</v>
      </c>
      <c r="C35" s="64">
        <f t="shared" si="8"/>
        <v>0</v>
      </c>
      <c r="D35" s="64">
        <f t="shared" si="8"/>
        <v>0</v>
      </c>
      <c r="E35" s="64">
        <f t="shared" si="8"/>
        <v>0</v>
      </c>
      <c r="F35" s="64">
        <f t="shared" si="8"/>
        <v>2250</v>
      </c>
    </row>
    <row r="36" spans="1:9">
      <c r="A36" s="1" t="s">
        <v>254</v>
      </c>
      <c r="B36" s="64">
        <f t="shared" ref="B36:F36" si="9">IFERROR((VLOOKUP(B$31,$J$16:$K$26,2,FALSE)*B22),"")*$K$28</f>
        <v>16875</v>
      </c>
      <c r="C36" s="64">
        <f t="shared" si="9"/>
        <v>750</v>
      </c>
      <c r="D36" s="64">
        <f t="shared" si="9"/>
        <v>0</v>
      </c>
      <c r="E36" s="64">
        <f t="shared" si="9"/>
        <v>0</v>
      </c>
      <c r="F36" s="64">
        <f t="shared" si="9"/>
        <v>0</v>
      </c>
    </row>
    <row r="37" spans="1:9">
      <c r="A37" s="1" t="s">
        <v>255</v>
      </c>
      <c r="B37" s="64">
        <f t="shared" ref="B37:F37" si="10">IFERROR((VLOOKUP(B$31,$J$16:$K$26,2,FALSE)*B23),"")*$K$28</f>
        <v>16875</v>
      </c>
      <c r="C37" s="64">
        <f t="shared" si="10"/>
        <v>0</v>
      </c>
      <c r="D37" s="64">
        <f t="shared" si="10"/>
        <v>750</v>
      </c>
      <c r="E37" s="64">
        <f t="shared" si="10"/>
        <v>0</v>
      </c>
      <c r="F37" s="64">
        <f t="shared" si="10"/>
        <v>0</v>
      </c>
    </row>
    <row r="38" spans="1:9">
      <c r="A38" s="1" t="s">
        <v>256</v>
      </c>
      <c r="B38" s="64">
        <f t="shared" ref="B38:F38" si="11">IFERROR((VLOOKUP(B$31,$J$16:$K$26,2,FALSE)*B24),"")*$K$28</f>
        <v>0</v>
      </c>
      <c r="C38" s="64">
        <f t="shared" si="11"/>
        <v>750</v>
      </c>
      <c r="D38" s="64">
        <f t="shared" si="11"/>
        <v>0</v>
      </c>
      <c r="E38" s="64">
        <f t="shared" si="11"/>
        <v>2250</v>
      </c>
      <c r="F38" s="64">
        <f t="shared" si="11"/>
        <v>0</v>
      </c>
    </row>
    <row r="39" spans="1:9">
      <c r="A39" s="1" t="s">
        <v>257</v>
      </c>
      <c r="B39" s="64">
        <f t="shared" ref="B39:F39" si="12">IFERROR((VLOOKUP(B$31,$J$16:$K$26,2,FALSE)*B25),"")*$K$28</f>
        <v>0</v>
      </c>
      <c r="C39" s="64">
        <f t="shared" si="12"/>
        <v>0</v>
      </c>
      <c r="D39" s="64">
        <f t="shared" si="12"/>
        <v>750</v>
      </c>
      <c r="E39" s="64">
        <f t="shared" si="12"/>
        <v>0</v>
      </c>
      <c r="F39" s="64">
        <f t="shared" si="12"/>
        <v>2250</v>
      </c>
    </row>
    <row r="42" spans="1:9">
      <c r="C42" t="s">
        <v>194</v>
      </c>
    </row>
    <row r="43" spans="1:9">
      <c r="A43" s="13" t="s">
        <v>250</v>
      </c>
      <c r="B43" s="14" t="s">
        <v>258</v>
      </c>
      <c r="C43" s="14" t="s">
        <v>259</v>
      </c>
      <c r="D43" s="14" t="s">
        <v>260</v>
      </c>
      <c r="E43" s="14" t="s">
        <v>273</v>
      </c>
      <c r="F43" s="14" t="s">
        <v>273</v>
      </c>
      <c r="H43" s="65" t="s">
        <v>274</v>
      </c>
    </row>
    <row r="44" spans="1:9">
      <c r="A44" s="1" t="s">
        <v>251</v>
      </c>
      <c r="B44" s="64">
        <f t="shared" ref="B44:C51" si="13">B32*VLOOKUP(B$43,$M$16:$P$26,4,FALSE)</f>
        <v>0</v>
      </c>
      <c r="C44" s="64">
        <f>C32*VLOOKUP(C$43,$M$16:$P$26,4,FALSE)</f>
        <v>13500</v>
      </c>
      <c r="D44" s="64">
        <f t="shared" ref="D44:F44" si="14">D32*VLOOKUP(D$43,$M$16:$P$26,4,FALSE)</f>
        <v>13500</v>
      </c>
      <c r="E44" s="64">
        <f t="shared" si="14"/>
        <v>0</v>
      </c>
      <c r="F44" s="64">
        <f t="shared" si="14"/>
        <v>0</v>
      </c>
      <c r="H44" s="1">
        <f>SUM(B44:F44)</f>
        <v>27000</v>
      </c>
      <c r="I44">
        <f>H44/H45</f>
        <v>2.4</v>
      </c>
    </row>
    <row r="45" spans="1:9">
      <c r="A45" s="1" t="s">
        <v>264</v>
      </c>
      <c r="B45" s="64">
        <f t="shared" si="13"/>
        <v>4500</v>
      </c>
      <c r="C45" s="64">
        <f t="shared" si="13"/>
        <v>0</v>
      </c>
      <c r="D45" s="64">
        <f t="shared" ref="D45:F45" si="15">D33*VLOOKUP(D$43,$M$16:$P$26,4,FALSE)</f>
        <v>0</v>
      </c>
      <c r="E45" s="64">
        <f t="shared" si="15"/>
        <v>6750</v>
      </c>
      <c r="F45" s="64">
        <f t="shared" si="15"/>
        <v>0</v>
      </c>
      <c r="H45" s="1">
        <f t="shared" ref="H45:H51" si="16">SUM(B45:F45)</f>
        <v>11250</v>
      </c>
    </row>
    <row r="46" spans="1:9">
      <c r="A46" s="1" t="s">
        <v>252</v>
      </c>
      <c r="B46" s="64">
        <f t="shared" si="13"/>
        <v>0</v>
      </c>
      <c r="C46" s="64">
        <f t="shared" si="13"/>
        <v>0</v>
      </c>
      <c r="D46" s="64">
        <f t="shared" ref="D46:F46" si="17">D34*VLOOKUP(D$43,$M$16:$P$26,4,FALSE)</f>
        <v>0</v>
      </c>
      <c r="E46" s="64">
        <f t="shared" si="17"/>
        <v>9000</v>
      </c>
      <c r="F46" s="64">
        <f t="shared" si="17"/>
        <v>9000</v>
      </c>
      <c r="H46" s="1">
        <f t="shared" si="16"/>
        <v>18000</v>
      </c>
      <c r="I46">
        <f>H46/H45</f>
        <v>1.6</v>
      </c>
    </row>
    <row r="47" spans="1:9">
      <c r="A47" s="1" t="s">
        <v>253</v>
      </c>
      <c r="B47" s="64">
        <f t="shared" si="13"/>
        <v>4500</v>
      </c>
      <c r="C47" s="64">
        <f t="shared" si="13"/>
        <v>0</v>
      </c>
      <c r="D47" s="64">
        <f t="shared" ref="D47:F47" si="18">D35*VLOOKUP(D$43,$M$16:$P$26,4,FALSE)</f>
        <v>0</v>
      </c>
      <c r="E47" s="64">
        <f t="shared" si="18"/>
        <v>0</v>
      </c>
      <c r="F47" s="64">
        <f t="shared" si="18"/>
        <v>6750</v>
      </c>
      <c r="H47" s="1">
        <f t="shared" si="16"/>
        <v>11250</v>
      </c>
    </row>
    <row r="48" spans="1:9">
      <c r="A48" s="1" t="s">
        <v>254</v>
      </c>
      <c r="B48" s="64">
        <f t="shared" si="13"/>
        <v>6750</v>
      </c>
      <c r="C48" s="64">
        <f t="shared" si="13"/>
        <v>4500</v>
      </c>
      <c r="D48" s="64">
        <f t="shared" ref="D48:F48" si="19">D36*VLOOKUP(D$43,$M$16:$P$26,4,FALSE)</f>
        <v>0</v>
      </c>
      <c r="E48" s="64">
        <f t="shared" si="19"/>
        <v>0</v>
      </c>
      <c r="F48" s="64">
        <f t="shared" si="19"/>
        <v>0</v>
      </c>
      <c r="H48" s="1">
        <f t="shared" si="16"/>
        <v>11250</v>
      </c>
    </row>
    <row r="49" spans="1:8">
      <c r="A49" s="1" t="s">
        <v>255</v>
      </c>
      <c r="B49" s="64">
        <f t="shared" si="13"/>
        <v>6750</v>
      </c>
      <c r="C49" s="64">
        <f t="shared" si="13"/>
        <v>0</v>
      </c>
      <c r="D49" s="64">
        <f t="shared" ref="D49:F49" si="20">D37*VLOOKUP(D$43,$M$16:$P$26,4,FALSE)</f>
        <v>4500</v>
      </c>
      <c r="E49" s="64">
        <f t="shared" si="20"/>
        <v>0</v>
      </c>
      <c r="F49" s="64">
        <f t="shared" si="20"/>
        <v>0</v>
      </c>
      <c r="H49" s="1">
        <f t="shared" si="16"/>
        <v>11250</v>
      </c>
    </row>
    <row r="50" spans="1:8">
      <c r="A50" s="1" t="s">
        <v>256</v>
      </c>
      <c r="B50" s="64">
        <f t="shared" si="13"/>
        <v>0</v>
      </c>
      <c r="C50" s="64">
        <f t="shared" si="13"/>
        <v>4500</v>
      </c>
      <c r="D50" s="64">
        <f t="shared" ref="D50:F50" si="21">D38*VLOOKUP(D$43,$M$16:$P$26,4,FALSE)</f>
        <v>0</v>
      </c>
      <c r="E50" s="64">
        <f t="shared" si="21"/>
        <v>6750</v>
      </c>
      <c r="F50" s="64">
        <f t="shared" si="21"/>
        <v>0</v>
      </c>
      <c r="H50" s="1">
        <f t="shared" si="16"/>
        <v>11250</v>
      </c>
    </row>
    <row r="51" spans="1:8">
      <c r="A51" s="1" t="s">
        <v>257</v>
      </c>
      <c r="B51" s="64">
        <f t="shared" si="13"/>
        <v>0</v>
      </c>
      <c r="C51" s="64">
        <f t="shared" si="13"/>
        <v>0</v>
      </c>
      <c r="D51" s="64">
        <f t="shared" ref="D51:F51" si="22">D39*VLOOKUP(D$43,$M$16:$P$26,4,FALSE)</f>
        <v>4500</v>
      </c>
      <c r="E51" s="64">
        <f t="shared" si="22"/>
        <v>0</v>
      </c>
      <c r="F51" s="64">
        <f t="shared" si="22"/>
        <v>6750</v>
      </c>
      <c r="H51" s="1">
        <f t="shared" si="16"/>
        <v>11250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AH54"/>
  <sheetViews>
    <sheetView topLeftCell="A13" workbookViewId="0">
      <selection activeCell="A32" sqref="A32"/>
    </sheetView>
  </sheetViews>
  <sheetFormatPr defaultRowHeight="13.5"/>
  <cols>
    <col min="1" max="2" width="9" bestFit="1" customWidth="1"/>
    <col min="20" max="20" width="16.25" bestFit="1" customWidth="1"/>
    <col min="25" max="33" width="11.125" bestFit="1" customWidth="1"/>
    <col min="34" max="34" width="12.25" bestFit="1" customWidth="1"/>
  </cols>
  <sheetData>
    <row r="1" spans="1:34">
      <c r="A1" s="1" t="s">
        <v>289</v>
      </c>
      <c r="B1" s="1" t="s">
        <v>290</v>
      </c>
      <c r="C1" s="1" t="s">
        <v>285</v>
      </c>
      <c r="E1" s="102" t="s">
        <v>291</v>
      </c>
      <c r="F1" s="102"/>
      <c r="G1" s="102"/>
      <c r="H1" s="102"/>
      <c r="I1" s="102"/>
      <c r="J1" s="67"/>
      <c r="K1" s="67"/>
      <c r="N1" t="s">
        <v>168</v>
      </c>
      <c r="T1" t="s">
        <v>173</v>
      </c>
      <c r="V1" s="1" t="s">
        <v>169</v>
      </c>
      <c r="W1" s="1">
        <v>1.786</v>
      </c>
      <c r="Y1" t="s">
        <v>305</v>
      </c>
      <c r="Z1" t="s">
        <v>306</v>
      </c>
      <c r="AA1" t="s">
        <v>307</v>
      </c>
      <c r="AB1" t="s">
        <v>308</v>
      </c>
      <c r="AC1" t="s">
        <v>309</v>
      </c>
      <c r="AD1" t="s">
        <v>310</v>
      </c>
      <c r="AE1" t="s">
        <v>311</v>
      </c>
      <c r="AF1" t="s">
        <v>312</v>
      </c>
      <c r="AG1" t="s">
        <v>313</v>
      </c>
      <c r="AH1" t="s">
        <v>314</v>
      </c>
    </row>
    <row r="2" spans="1:34">
      <c r="A2" s="1">
        <v>1</v>
      </c>
      <c r="B2" s="1">
        <v>10</v>
      </c>
      <c r="C2" s="1" t="s">
        <v>286</v>
      </c>
      <c r="E2" s="103" t="s">
        <v>482</v>
      </c>
      <c r="F2" s="104"/>
      <c r="G2" s="104"/>
      <c r="H2" s="104"/>
      <c r="I2" s="105"/>
      <c r="J2" s="68"/>
      <c r="K2" s="68"/>
      <c r="N2">
        <v>1</v>
      </c>
      <c r="O2">
        <v>30</v>
      </c>
      <c r="R2">
        <f>(N2+$W$2)^$W$1</f>
        <v>7.1144046133907413</v>
      </c>
      <c r="S2">
        <f>R2*3.075</f>
        <v>21.876794186176532</v>
      </c>
      <c r="T2" s="44">
        <v>1.0999999999999999E-2</v>
      </c>
      <c r="V2" s="1" t="s">
        <v>170</v>
      </c>
      <c r="W2" s="1">
        <v>2</v>
      </c>
      <c r="Y2">
        <f>T2*$W$3*$M$49</f>
        <v>1.9305000000000001</v>
      </c>
    </row>
    <row r="3" spans="1:34">
      <c r="A3" s="1">
        <v>15</v>
      </c>
      <c r="B3" s="1">
        <v>20</v>
      </c>
      <c r="C3" s="1" t="s">
        <v>286</v>
      </c>
      <c r="E3" s="106"/>
      <c r="F3" s="107"/>
      <c r="G3" s="107"/>
      <c r="H3" s="107"/>
      <c r="I3" s="108"/>
      <c r="J3" s="68"/>
      <c r="K3" s="68"/>
      <c r="N3">
        <v>2</v>
      </c>
      <c r="O3">
        <v>109</v>
      </c>
      <c r="R3">
        <f t="shared" ref="R3:R31" si="0">(N3+$W$2)^$W$1</f>
        <v>11.892663875448122</v>
      </c>
      <c r="S3">
        <f t="shared" ref="S3:S30" si="1">R3*3.075</f>
        <v>36.56994141700298</v>
      </c>
      <c r="T3" s="44">
        <v>2.3E-2</v>
      </c>
      <c r="V3" s="1" t="s">
        <v>315</v>
      </c>
      <c r="W3" s="22">
        <v>0.75</v>
      </c>
      <c r="Y3">
        <f t="shared" ref="Y3:Y31" si="2">T3*$W$3*$M$49</f>
        <v>4.0365000000000002</v>
      </c>
    </row>
    <row r="4" spans="1:34">
      <c r="A4" s="1">
        <v>30</v>
      </c>
      <c r="B4" s="1">
        <v>30</v>
      </c>
      <c r="C4" s="1" t="s">
        <v>287</v>
      </c>
      <c r="E4" s="106"/>
      <c r="F4" s="107"/>
      <c r="G4" s="107"/>
      <c r="H4" s="107"/>
      <c r="I4" s="108"/>
      <c r="J4" s="68"/>
      <c r="K4" s="68"/>
      <c r="N4">
        <v>3</v>
      </c>
      <c r="O4">
        <v>148</v>
      </c>
      <c r="R4">
        <f t="shared" si="0"/>
        <v>17.715786090270587</v>
      </c>
      <c r="S4">
        <f t="shared" si="1"/>
        <v>54.476042227582056</v>
      </c>
      <c r="T4" s="40">
        <f t="shared" ref="T4:T31" si="3">ROUND((S4/1500),4)</f>
        <v>3.6299999999999999E-2</v>
      </c>
      <c r="Y4">
        <f t="shared" si="2"/>
        <v>6.3706499999999995</v>
      </c>
    </row>
    <row r="5" spans="1:34">
      <c r="A5" s="1">
        <v>40</v>
      </c>
      <c r="B5" s="1">
        <v>40</v>
      </c>
      <c r="C5" s="1" t="s">
        <v>287</v>
      </c>
      <c r="E5" s="106"/>
      <c r="F5" s="107"/>
      <c r="G5" s="107"/>
      <c r="H5" s="107"/>
      <c r="I5" s="108"/>
      <c r="J5" s="68"/>
      <c r="K5" s="68"/>
      <c r="N5">
        <v>4</v>
      </c>
      <c r="O5">
        <v>187</v>
      </c>
      <c r="R5">
        <f t="shared" si="0"/>
        <v>24.534552056312922</v>
      </c>
      <c r="S5">
        <f t="shared" si="1"/>
        <v>75.443747573162241</v>
      </c>
      <c r="T5" s="40">
        <f t="shared" si="3"/>
        <v>5.0299999999999997E-2</v>
      </c>
      <c r="V5" s="1" t="s">
        <v>171</v>
      </c>
      <c r="W5" s="1"/>
      <c r="Y5">
        <f t="shared" si="2"/>
        <v>8.8276499999999984</v>
      </c>
    </row>
    <row r="6" spans="1:34">
      <c r="A6" s="1">
        <v>50</v>
      </c>
      <c r="B6" s="1">
        <v>50</v>
      </c>
      <c r="C6" s="1" t="s">
        <v>288</v>
      </c>
      <c r="E6" s="106"/>
      <c r="F6" s="107"/>
      <c r="G6" s="107"/>
      <c r="H6" s="107"/>
      <c r="I6" s="108"/>
      <c r="J6" s="68"/>
      <c r="K6" s="68"/>
      <c r="N6">
        <v>5</v>
      </c>
      <c r="O6">
        <v>226</v>
      </c>
      <c r="R6">
        <f t="shared" si="0"/>
        <v>32.310605701098254</v>
      </c>
      <c r="S6">
        <f t="shared" si="1"/>
        <v>99.355112530877136</v>
      </c>
      <c r="T6" s="40">
        <f t="shared" si="3"/>
        <v>6.6199999999999995E-2</v>
      </c>
      <c r="V6" s="1">
        <v>1500</v>
      </c>
      <c r="W6" s="1"/>
      <c r="Y6">
        <f t="shared" si="2"/>
        <v>11.6181</v>
      </c>
    </row>
    <row r="7" spans="1:34">
      <c r="A7" s="1">
        <v>60</v>
      </c>
      <c r="B7" s="1">
        <v>60</v>
      </c>
      <c r="C7" s="1" t="s">
        <v>288</v>
      </c>
      <c r="E7" s="109"/>
      <c r="F7" s="110"/>
      <c r="G7" s="110"/>
      <c r="H7" s="110"/>
      <c r="I7" s="111"/>
      <c r="J7" s="68"/>
      <c r="K7" s="68"/>
      <c r="N7">
        <v>6</v>
      </c>
      <c r="O7" s="35">
        <v>265</v>
      </c>
      <c r="R7">
        <f t="shared" si="0"/>
        <v>41.012733573126162</v>
      </c>
      <c r="S7">
        <f t="shared" si="1"/>
        <v>126.11415573736295</v>
      </c>
      <c r="T7" s="40">
        <f t="shared" si="3"/>
        <v>8.4099999999999994E-2</v>
      </c>
      <c r="Y7">
        <f t="shared" si="2"/>
        <v>14.759549999999997</v>
      </c>
    </row>
    <row r="8" spans="1:34">
      <c r="N8">
        <v>7</v>
      </c>
      <c r="O8">
        <v>305</v>
      </c>
      <c r="R8">
        <f t="shared" si="0"/>
        <v>50.614753003035467</v>
      </c>
      <c r="S8">
        <f t="shared" si="1"/>
        <v>155.64036548433407</v>
      </c>
      <c r="T8" s="40">
        <f t="shared" si="3"/>
        <v>0.1038</v>
      </c>
      <c r="V8" s="66" t="s">
        <v>172</v>
      </c>
      <c r="W8" s="1"/>
      <c r="Y8">
        <f t="shared" si="2"/>
        <v>18.216899999999999</v>
      </c>
    </row>
    <row r="9" spans="1:34">
      <c r="N9">
        <v>8</v>
      </c>
      <c r="O9">
        <v>344</v>
      </c>
      <c r="R9">
        <f t="shared" si="0"/>
        <v>61.094202490557237</v>
      </c>
      <c r="S9">
        <f t="shared" si="1"/>
        <v>187.86467265846352</v>
      </c>
      <c r="T9" s="40">
        <f t="shared" si="3"/>
        <v>0.12520000000000001</v>
      </c>
      <c r="Y9">
        <f t="shared" si="2"/>
        <v>21.972600000000003</v>
      </c>
    </row>
    <row r="10" spans="1:34">
      <c r="N10">
        <v>9</v>
      </c>
      <c r="O10">
        <v>383</v>
      </c>
      <c r="R10">
        <f t="shared" si="0"/>
        <v>72.431476066782139</v>
      </c>
      <c r="S10">
        <f t="shared" si="1"/>
        <v>222.72678890535508</v>
      </c>
      <c r="T10" s="40">
        <f t="shared" si="3"/>
        <v>0.14849999999999999</v>
      </c>
      <c r="Y10">
        <f t="shared" si="2"/>
        <v>26.06175</v>
      </c>
    </row>
    <row r="11" spans="1:34">
      <c r="A11" s="1" t="s">
        <v>300</v>
      </c>
      <c r="B11" s="1"/>
      <c r="C11" s="1"/>
      <c r="D11" s="1"/>
      <c r="E11" s="1"/>
      <c r="F11" s="1"/>
      <c r="G11" s="1"/>
      <c r="I11" t="s">
        <v>318</v>
      </c>
      <c r="J11" s="21">
        <v>0.25</v>
      </c>
      <c r="N11" s="39">
        <v>10</v>
      </c>
      <c r="O11" s="39">
        <v>422</v>
      </c>
      <c r="P11" s="39"/>
      <c r="Q11" s="39"/>
      <c r="R11">
        <f t="shared" si="0"/>
        <v>84.60922274099353</v>
      </c>
      <c r="S11" s="39">
        <f t="shared" si="1"/>
        <v>260.1733599285551</v>
      </c>
      <c r="T11" s="40">
        <f t="shared" si="3"/>
        <v>0.1734</v>
      </c>
      <c r="Y11">
        <f t="shared" si="2"/>
        <v>30.431699999999999</v>
      </c>
    </row>
    <row r="12" spans="1:34">
      <c r="A12" s="1" t="s">
        <v>298</v>
      </c>
      <c r="B12" s="1" t="s">
        <v>292</v>
      </c>
      <c r="C12" s="1" t="s">
        <v>294</v>
      </c>
      <c r="D12" s="1" t="s">
        <v>295</v>
      </c>
      <c r="E12" s="1" t="s">
        <v>296</v>
      </c>
      <c r="F12" s="1" t="s">
        <v>299</v>
      </c>
      <c r="G12" s="1" t="s">
        <v>297</v>
      </c>
      <c r="H12" s="21"/>
      <c r="I12" s="21"/>
      <c r="J12" s="21"/>
      <c r="K12" s="21"/>
      <c r="L12" s="21"/>
      <c r="N12">
        <v>11</v>
      </c>
      <c r="O12">
        <v>461</v>
      </c>
      <c r="R12">
        <f t="shared" si="0"/>
        <v>97.61191368617996</v>
      </c>
      <c r="S12">
        <f t="shared" si="1"/>
        <v>300.15663458500342</v>
      </c>
      <c r="T12" s="40">
        <f t="shared" si="3"/>
        <v>0.2001</v>
      </c>
      <c r="Y12">
        <f t="shared" si="2"/>
        <v>35.117550000000001</v>
      </c>
    </row>
    <row r="13" spans="1:34">
      <c r="A13" s="24">
        <v>0.15</v>
      </c>
      <c r="B13" s="1">
        <v>10</v>
      </c>
      <c r="C13" s="1">
        <f>D13*15</f>
        <v>825</v>
      </c>
      <c r="D13" s="1">
        <f>INT(F13/2)</f>
        <v>55</v>
      </c>
      <c r="E13" s="1">
        <f>INT(G13/2)</f>
        <v>55</v>
      </c>
      <c r="F13" s="1">
        <f>ROUND((1/((1/$A13)-1))*($B13*250)*$J$11,0)</f>
        <v>110</v>
      </c>
      <c r="G13" s="1">
        <f>ROUND((1/((1/$A13)-1))*($B13*250)*$J$11,0)</f>
        <v>110</v>
      </c>
      <c r="N13" s="36">
        <v>12</v>
      </c>
      <c r="O13" s="41">
        <v>500</v>
      </c>
      <c r="P13" s="36"/>
      <c r="Q13" s="36"/>
      <c r="R13">
        <f t="shared" si="0"/>
        <v>111.42552056324234</v>
      </c>
      <c r="S13" s="41">
        <f t="shared" si="1"/>
        <v>342.63347573197024</v>
      </c>
      <c r="T13" s="40">
        <f t="shared" si="3"/>
        <v>0.22839999999999999</v>
      </c>
      <c r="Y13">
        <f t="shared" si="2"/>
        <v>40.084200000000003</v>
      </c>
    </row>
    <row r="14" spans="1:34">
      <c r="A14" s="24">
        <f>A13</f>
        <v>0.15</v>
      </c>
      <c r="B14" s="1">
        <v>20</v>
      </c>
      <c r="C14" s="1">
        <f t="shared" ref="C14:C18" si="4">D14*15</f>
        <v>1650</v>
      </c>
      <c r="D14" s="1">
        <f t="shared" ref="D14:D18" si="5">INT(F14/2)</f>
        <v>110</v>
      </c>
      <c r="E14" s="1">
        <f t="shared" ref="E14:E18" si="6">INT(G14/2)</f>
        <v>110</v>
      </c>
      <c r="F14" s="1">
        <f t="shared" ref="F14:G18" si="7">ROUND((1/((1/$A14)-1))*($B14*250)*$J$11,0)</f>
        <v>221</v>
      </c>
      <c r="G14" s="1">
        <f t="shared" si="7"/>
        <v>221</v>
      </c>
      <c r="N14">
        <v>13</v>
      </c>
      <c r="O14">
        <v>539</v>
      </c>
      <c r="R14">
        <f t="shared" si="0"/>
        <v>126.0372702904646</v>
      </c>
      <c r="S14">
        <f t="shared" si="1"/>
        <v>387.56460614317871</v>
      </c>
      <c r="T14" s="40">
        <f t="shared" si="3"/>
        <v>0.25840000000000002</v>
      </c>
      <c r="Y14">
        <f t="shared" si="2"/>
        <v>45.349200000000003</v>
      </c>
    </row>
    <row r="15" spans="1:34">
      <c r="A15" s="24">
        <f t="shared" ref="A15:A18" si="8">A14</f>
        <v>0.15</v>
      </c>
      <c r="B15" s="1">
        <v>30</v>
      </c>
      <c r="C15" s="1">
        <f t="shared" si="4"/>
        <v>2475</v>
      </c>
      <c r="D15" s="1">
        <f t="shared" si="5"/>
        <v>165</v>
      </c>
      <c r="E15" s="1">
        <f t="shared" si="6"/>
        <v>165</v>
      </c>
      <c r="F15" s="1">
        <f t="shared" si="7"/>
        <v>331</v>
      </c>
      <c r="G15" s="1">
        <f t="shared" si="7"/>
        <v>331</v>
      </c>
      <c r="I15" t="s">
        <v>12</v>
      </c>
      <c r="J15" t="s">
        <v>26</v>
      </c>
      <c r="K15" t="s">
        <v>28</v>
      </c>
      <c r="L15" t="s">
        <v>262</v>
      </c>
      <c r="M15" t="s">
        <v>262</v>
      </c>
      <c r="N15">
        <v>14</v>
      </c>
      <c r="O15">
        <v>579</v>
      </c>
      <c r="R15">
        <f t="shared" si="0"/>
        <v>141.43545405438871</v>
      </c>
      <c r="S15">
        <f t="shared" si="1"/>
        <v>434.91402121724531</v>
      </c>
      <c r="T15" s="40">
        <f t="shared" si="3"/>
        <v>0.28989999999999999</v>
      </c>
      <c r="Y15">
        <f t="shared" si="2"/>
        <v>50.877449999999996</v>
      </c>
    </row>
    <row r="16" spans="1:34">
      <c r="A16" s="24">
        <f t="shared" si="8"/>
        <v>0.15</v>
      </c>
      <c r="B16" s="1">
        <v>40</v>
      </c>
      <c r="C16" s="1">
        <f t="shared" si="4"/>
        <v>3300</v>
      </c>
      <c r="D16" s="1">
        <f t="shared" si="5"/>
        <v>220</v>
      </c>
      <c r="E16" s="1">
        <f t="shared" si="6"/>
        <v>220</v>
      </c>
      <c r="F16" s="1">
        <f t="shared" si="7"/>
        <v>441</v>
      </c>
      <c r="G16" s="1">
        <f t="shared" si="7"/>
        <v>441</v>
      </c>
      <c r="I16">
        <v>3750</v>
      </c>
      <c r="J16">
        <v>250</v>
      </c>
      <c r="K16">
        <v>250</v>
      </c>
      <c r="L16">
        <v>500</v>
      </c>
      <c r="M16">
        <v>500</v>
      </c>
      <c r="N16" s="39">
        <v>15</v>
      </c>
      <c r="O16" s="39">
        <v>619</v>
      </c>
      <c r="P16" s="39"/>
      <c r="Q16" s="39"/>
      <c r="R16">
        <f t="shared" si="0"/>
        <v>157.60927583051634</v>
      </c>
      <c r="S16" s="39">
        <f t="shared" si="1"/>
        <v>484.64852317883776</v>
      </c>
      <c r="T16" s="40">
        <f t="shared" si="3"/>
        <v>0.3231</v>
      </c>
      <c r="Y16">
        <f t="shared" si="2"/>
        <v>56.704050000000002</v>
      </c>
    </row>
    <row r="17" spans="1:25">
      <c r="A17" s="24">
        <f t="shared" si="8"/>
        <v>0.15</v>
      </c>
      <c r="B17" s="1">
        <v>50</v>
      </c>
      <c r="C17" s="1">
        <f t="shared" si="4"/>
        <v>4125</v>
      </c>
      <c r="D17" s="1">
        <f t="shared" si="5"/>
        <v>275</v>
      </c>
      <c r="E17" s="1">
        <f t="shared" si="6"/>
        <v>275</v>
      </c>
      <c r="F17" s="1">
        <f t="shared" si="7"/>
        <v>551</v>
      </c>
      <c r="G17" s="1">
        <f t="shared" si="7"/>
        <v>551</v>
      </c>
      <c r="N17" s="36">
        <v>16</v>
      </c>
      <c r="O17" s="36">
        <v>659</v>
      </c>
      <c r="P17" s="36"/>
      <c r="Q17" s="36"/>
      <c r="R17">
        <f t="shared" si="0"/>
        <v>174.54873033690797</v>
      </c>
      <c r="S17" s="41">
        <f t="shared" si="1"/>
        <v>536.73734578599203</v>
      </c>
      <c r="T17" s="40">
        <f t="shared" si="3"/>
        <v>0.35780000000000001</v>
      </c>
      <c r="Y17">
        <f t="shared" si="2"/>
        <v>62.793899999999994</v>
      </c>
    </row>
    <row r="18" spans="1:25">
      <c r="A18" s="24">
        <f t="shared" si="8"/>
        <v>0.15</v>
      </c>
      <c r="B18" s="1">
        <v>60</v>
      </c>
      <c r="C18" s="1">
        <f t="shared" si="4"/>
        <v>4965</v>
      </c>
      <c r="D18" s="1">
        <f t="shared" si="5"/>
        <v>331</v>
      </c>
      <c r="E18" s="1">
        <f t="shared" si="6"/>
        <v>331</v>
      </c>
      <c r="F18" s="1">
        <f t="shared" si="7"/>
        <v>662</v>
      </c>
      <c r="G18" s="1">
        <f t="shared" si="7"/>
        <v>662</v>
      </c>
      <c r="N18">
        <v>17</v>
      </c>
      <c r="O18">
        <v>699</v>
      </c>
      <c r="R18">
        <f t="shared" si="0"/>
        <v>192.24450334453857</v>
      </c>
      <c r="S18">
        <f t="shared" si="1"/>
        <v>591.15184778445609</v>
      </c>
      <c r="T18" s="40">
        <f t="shared" si="3"/>
        <v>0.39410000000000001</v>
      </c>
      <c r="Y18">
        <f t="shared" si="2"/>
        <v>69.164550000000006</v>
      </c>
    </row>
    <row r="19" spans="1:25">
      <c r="N19">
        <v>18</v>
      </c>
      <c r="O19" s="42">
        <v>739</v>
      </c>
      <c r="R19">
        <f t="shared" si="0"/>
        <v>210.68788926092734</v>
      </c>
      <c r="S19">
        <f t="shared" si="1"/>
        <v>647.86525947735163</v>
      </c>
      <c r="T19" s="40">
        <f t="shared" si="3"/>
        <v>0.43190000000000001</v>
      </c>
      <c r="Y19">
        <f t="shared" si="2"/>
        <v>75.798450000000003</v>
      </c>
    </row>
    <row r="20" spans="1:25">
      <c r="A20" s="1" t="s">
        <v>301</v>
      </c>
      <c r="B20" s="1"/>
      <c r="C20" s="1"/>
      <c r="D20" s="1"/>
      <c r="E20" s="1"/>
      <c r="F20" s="1"/>
      <c r="G20" s="1"/>
      <c r="N20">
        <v>19</v>
      </c>
      <c r="O20">
        <v>785</v>
      </c>
      <c r="R20">
        <f t="shared" si="0"/>
        <v>229.87072226134265</v>
      </c>
      <c r="S20">
        <f t="shared" si="1"/>
        <v>706.85247095362865</v>
      </c>
      <c r="T20" s="40">
        <f t="shared" si="3"/>
        <v>0.47120000000000001</v>
      </c>
      <c r="Y20">
        <f t="shared" si="2"/>
        <v>82.695599999999999</v>
      </c>
    </row>
    <row r="21" spans="1:25">
      <c r="A21" s="1" t="s">
        <v>298</v>
      </c>
      <c r="B21" s="1" t="s">
        <v>292</v>
      </c>
      <c r="C21" s="1" t="s">
        <v>294</v>
      </c>
      <c r="D21" s="1" t="s">
        <v>295</v>
      </c>
      <c r="E21" s="1" t="s">
        <v>296</v>
      </c>
      <c r="F21" s="1" t="s">
        <v>299</v>
      </c>
      <c r="G21" s="1" t="s">
        <v>297</v>
      </c>
      <c r="N21" s="38">
        <v>20</v>
      </c>
      <c r="O21" s="38">
        <v>828</v>
      </c>
      <c r="P21" s="38"/>
      <c r="Q21" s="38"/>
      <c r="R21">
        <f t="shared" si="0"/>
        <v>249.78531818829074</v>
      </c>
      <c r="S21" s="38">
        <f t="shared" si="1"/>
        <v>768.08985342899405</v>
      </c>
      <c r="T21" s="40">
        <f t="shared" si="3"/>
        <v>0.5121</v>
      </c>
      <c r="Y21">
        <f t="shared" si="2"/>
        <v>89.873549999999994</v>
      </c>
    </row>
    <row r="22" spans="1:25">
      <c r="A22" s="24">
        <v>0.25</v>
      </c>
      <c r="B22" s="1">
        <v>10</v>
      </c>
      <c r="C22" s="1">
        <f>D22*15</f>
        <v>1560</v>
      </c>
      <c r="D22" s="1">
        <f>INT(F22/2)</f>
        <v>104</v>
      </c>
      <c r="E22" s="1">
        <f>INT(G22/2)</f>
        <v>104</v>
      </c>
      <c r="F22" s="1">
        <f>ROUND((1/((1/$A22)-1))*($B22*250)*$J$11,0)</f>
        <v>208</v>
      </c>
      <c r="G22" s="1">
        <f>ROUND((1/((1/$A22)-1))*($B22*250)*$J$11,0)</f>
        <v>208</v>
      </c>
      <c r="I22">
        <v>662</v>
      </c>
      <c r="J22">
        <f>I22/$I$26</f>
        <v>0.17653333333333332</v>
      </c>
      <c r="N22">
        <v>21</v>
      </c>
      <c r="O22">
        <v>871</v>
      </c>
      <c r="R22">
        <f t="shared" si="0"/>
        <v>270.42442511305688</v>
      </c>
      <c r="S22">
        <f t="shared" si="1"/>
        <v>831.55510722265001</v>
      </c>
      <c r="T22" s="40">
        <f t="shared" si="3"/>
        <v>0.5544</v>
      </c>
      <c r="Y22">
        <f t="shared" si="2"/>
        <v>97.297200000000004</v>
      </c>
    </row>
    <row r="23" spans="1:25">
      <c r="A23" s="24">
        <f>A22</f>
        <v>0.25</v>
      </c>
      <c r="B23" s="1">
        <v>20</v>
      </c>
      <c r="C23" s="1">
        <f t="shared" ref="C23:C27" si="9">D23*15</f>
        <v>3120</v>
      </c>
      <c r="D23" s="1">
        <f t="shared" ref="D23:D27" si="10">INT(F23/2)</f>
        <v>208</v>
      </c>
      <c r="E23" s="1">
        <f t="shared" ref="E23:E27" si="11">INT(G23/2)</f>
        <v>208</v>
      </c>
      <c r="F23" s="1">
        <f t="shared" ref="F23:G27" si="12">ROUND((1/((1/$A23)-1))*($B23*250)*$J$11,0)</f>
        <v>417</v>
      </c>
      <c r="G23" s="1">
        <f t="shared" si="12"/>
        <v>417</v>
      </c>
      <c r="I23">
        <v>1250</v>
      </c>
      <c r="J23">
        <f t="shared" ref="J23:J26" si="13">I23/$I$26</f>
        <v>0.33333333333333331</v>
      </c>
      <c r="N23">
        <v>22</v>
      </c>
      <c r="O23">
        <v>914</v>
      </c>
      <c r="R23">
        <f t="shared" si="0"/>
        <v>291.78118094041412</v>
      </c>
      <c r="S23">
        <f t="shared" si="1"/>
        <v>897.22713139177347</v>
      </c>
      <c r="T23" s="40">
        <f t="shared" si="3"/>
        <v>0.59819999999999995</v>
      </c>
      <c r="Y23">
        <f t="shared" si="2"/>
        <v>104.9841</v>
      </c>
    </row>
    <row r="24" spans="1:25">
      <c r="A24" s="24">
        <f t="shared" ref="A24:A27" si="14">A23</f>
        <v>0.25</v>
      </c>
      <c r="B24" s="1">
        <v>30</v>
      </c>
      <c r="C24" s="1">
        <f t="shared" si="9"/>
        <v>4680</v>
      </c>
      <c r="D24" s="1">
        <f t="shared" si="10"/>
        <v>312</v>
      </c>
      <c r="E24" s="1">
        <f t="shared" si="11"/>
        <v>312</v>
      </c>
      <c r="F24" s="1">
        <f t="shared" si="12"/>
        <v>625</v>
      </c>
      <c r="G24" s="1">
        <f t="shared" si="12"/>
        <v>625</v>
      </c>
      <c r="I24">
        <v>1875</v>
      </c>
      <c r="J24">
        <f t="shared" si="13"/>
        <v>0.5</v>
      </c>
      <c r="N24">
        <v>23</v>
      </c>
      <c r="O24">
        <v>957</v>
      </c>
      <c r="R24">
        <f t="shared" si="0"/>
        <v>313.84907679622484</v>
      </c>
      <c r="S24">
        <f t="shared" si="1"/>
        <v>965.08591114839146</v>
      </c>
      <c r="T24" s="40">
        <f t="shared" si="3"/>
        <v>0.64339999999999997</v>
      </c>
      <c r="Y24">
        <f t="shared" si="2"/>
        <v>112.91669999999999</v>
      </c>
    </row>
    <row r="25" spans="1:25">
      <c r="A25" s="24">
        <f t="shared" si="14"/>
        <v>0.25</v>
      </c>
      <c r="B25" s="1">
        <v>40</v>
      </c>
      <c r="C25" s="1">
        <f t="shared" si="9"/>
        <v>6240</v>
      </c>
      <c r="D25" s="1">
        <f t="shared" si="10"/>
        <v>416</v>
      </c>
      <c r="E25" s="1">
        <f t="shared" si="11"/>
        <v>416</v>
      </c>
      <c r="F25" s="1">
        <f t="shared" si="12"/>
        <v>833</v>
      </c>
      <c r="G25" s="1">
        <f t="shared" si="12"/>
        <v>833</v>
      </c>
      <c r="I25">
        <v>2500</v>
      </c>
      <c r="J25">
        <f t="shared" si="13"/>
        <v>0.66666666666666663</v>
      </c>
      <c r="N25" s="41">
        <v>24</v>
      </c>
      <c r="O25" s="41">
        <v>1000</v>
      </c>
      <c r="P25" s="41"/>
      <c r="Q25" s="41"/>
      <c r="R25">
        <f t="shared" si="0"/>
        <v>336.62192520541902</v>
      </c>
      <c r="S25" s="41">
        <f t="shared" si="1"/>
        <v>1035.1124200066636</v>
      </c>
      <c r="T25" s="40">
        <f t="shared" si="3"/>
        <v>0.69010000000000005</v>
      </c>
      <c r="Y25">
        <f t="shared" si="2"/>
        <v>121.11255</v>
      </c>
    </row>
    <row r="26" spans="1:25">
      <c r="A26" s="24">
        <f t="shared" si="14"/>
        <v>0.25</v>
      </c>
      <c r="B26" s="1">
        <v>50</v>
      </c>
      <c r="C26" s="1">
        <f t="shared" si="9"/>
        <v>7815</v>
      </c>
      <c r="D26" s="1">
        <f t="shared" si="10"/>
        <v>521</v>
      </c>
      <c r="E26" s="1">
        <f t="shared" si="11"/>
        <v>521</v>
      </c>
      <c r="F26" s="1">
        <f t="shared" si="12"/>
        <v>1042</v>
      </c>
      <c r="G26" s="1">
        <f t="shared" si="12"/>
        <v>1042</v>
      </c>
      <c r="I26">
        <v>3750</v>
      </c>
      <c r="J26">
        <f t="shared" si="13"/>
        <v>1</v>
      </c>
      <c r="N26" s="38">
        <v>25</v>
      </c>
      <c r="O26" s="38">
        <v>1085</v>
      </c>
      <c r="P26" s="38"/>
      <c r="Q26" s="38"/>
      <c r="R26">
        <f t="shared" si="0"/>
        <v>360.09383227042809</v>
      </c>
      <c r="S26" s="38">
        <f t="shared" si="1"/>
        <v>1107.2885342315665</v>
      </c>
      <c r="T26" s="40">
        <f t="shared" si="3"/>
        <v>0.73819999999999997</v>
      </c>
      <c r="Y26">
        <f t="shared" si="2"/>
        <v>129.55410000000001</v>
      </c>
    </row>
    <row r="27" spans="1:25">
      <c r="A27" s="24">
        <f t="shared" si="14"/>
        <v>0.25</v>
      </c>
      <c r="B27" s="1">
        <v>60</v>
      </c>
      <c r="C27" s="1">
        <f t="shared" si="9"/>
        <v>9375</v>
      </c>
      <c r="D27" s="1">
        <f t="shared" si="10"/>
        <v>625</v>
      </c>
      <c r="E27" s="1">
        <f t="shared" si="11"/>
        <v>625</v>
      </c>
      <c r="F27" s="1">
        <f t="shared" si="12"/>
        <v>1250</v>
      </c>
      <c r="G27" s="1">
        <f t="shared" si="12"/>
        <v>1250</v>
      </c>
      <c r="N27">
        <v>26</v>
      </c>
      <c r="O27">
        <v>1168</v>
      </c>
      <c r="R27">
        <f t="shared" si="0"/>
        <v>384.25917321529937</v>
      </c>
      <c r="S27">
        <f t="shared" si="1"/>
        <v>1181.5969576370455</v>
      </c>
      <c r="T27" s="40">
        <f t="shared" si="3"/>
        <v>0.78769999999999996</v>
      </c>
      <c r="Y27">
        <f t="shared" si="2"/>
        <v>138.24134999999998</v>
      </c>
    </row>
    <row r="28" spans="1:25">
      <c r="N28">
        <v>27</v>
      </c>
      <c r="O28">
        <v>1251</v>
      </c>
      <c r="R28">
        <f t="shared" si="0"/>
        <v>409.11257078085532</v>
      </c>
      <c r="S28">
        <f t="shared" si="1"/>
        <v>1258.0211551511302</v>
      </c>
      <c r="T28" s="40">
        <f t="shared" si="3"/>
        <v>0.8387</v>
      </c>
      <c r="Y28">
        <f t="shared" si="2"/>
        <v>147.19184999999999</v>
      </c>
    </row>
    <row r="29" spans="1:25">
      <c r="A29" t="s">
        <v>302</v>
      </c>
      <c r="N29">
        <v>28</v>
      </c>
      <c r="O29">
        <v>1334</v>
      </c>
      <c r="R29">
        <f t="shared" si="0"/>
        <v>434.64887605024813</v>
      </c>
      <c r="S29">
        <f t="shared" si="1"/>
        <v>1336.5452938545131</v>
      </c>
      <c r="T29" s="40">
        <f t="shared" si="3"/>
        <v>0.89100000000000001</v>
      </c>
      <c r="Y29">
        <f t="shared" si="2"/>
        <v>156.37049999999999</v>
      </c>
    </row>
    <row r="30" spans="1:25">
      <c r="A30" s="1" t="s">
        <v>298</v>
      </c>
      <c r="B30" s="1" t="s">
        <v>292</v>
      </c>
      <c r="C30" s="1" t="s">
        <v>294</v>
      </c>
      <c r="D30" s="1" t="s">
        <v>295</v>
      </c>
      <c r="E30" s="1" t="s">
        <v>296</v>
      </c>
      <c r="F30" s="1" t="s">
        <v>299</v>
      </c>
      <c r="G30" s="1" t="s">
        <v>297</v>
      </c>
      <c r="N30">
        <v>29</v>
      </c>
      <c r="O30">
        <v>1417</v>
      </c>
      <c r="R30">
        <f t="shared" si="0"/>
        <v>460.86315135847002</v>
      </c>
      <c r="S30">
        <f t="shared" si="1"/>
        <v>1417.1541904272954</v>
      </c>
      <c r="T30" s="40">
        <f t="shared" si="3"/>
        <v>0.94479999999999997</v>
      </c>
      <c r="Y30">
        <f t="shared" si="2"/>
        <v>165.8124</v>
      </c>
    </row>
    <row r="31" spans="1:25">
      <c r="A31" s="24">
        <f>1/3</f>
        <v>0.33333333333333331</v>
      </c>
      <c r="B31" s="1">
        <v>10</v>
      </c>
      <c r="C31" s="1">
        <f>D31*15</f>
        <v>2340</v>
      </c>
      <c r="D31" s="1">
        <f>INT(F31/2)</f>
        <v>156</v>
      </c>
      <c r="E31" s="1">
        <f>INT(G31/2)</f>
        <v>156</v>
      </c>
      <c r="F31" s="1">
        <f>ROUND((1/((1/$A31)-1))*($B31*250)*$J$11,0)</f>
        <v>313</v>
      </c>
      <c r="G31" s="1">
        <f>ROUND((1/((1/$A31)-1))*($B31*250)*$J$11,0)</f>
        <v>313</v>
      </c>
      <c r="N31" s="37">
        <v>30</v>
      </c>
      <c r="O31" s="38">
        <v>1500</v>
      </c>
      <c r="P31" s="37">
        <f>O31/O25</f>
        <v>1.5</v>
      </c>
      <c r="Q31" s="37">
        <f>R31/R25</f>
        <v>1.4489568815247331</v>
      </c>
      <c r="R31">
        <f t="shared" si="0"/>
        <v>487.75065499849586</v>
      </c>
      <c r="S31" s="38">
        <f>R31*3.075</f>
        <v>1499.8332641203749</v>
      </c>
      <c r="T31" s="40">
        <f t="shared" si="3"/>
        <v>0.99990000000000001</v>
      </c>
      <c r="Y31">
        <f t="shared" si="2"/>
        <v>175.48245</v>
      </c>
    </row>
    <row r="32" spans="1:25">
      <c r="A32" s="24">
        <f>A31</f>
        <v>0.33333333333333331</v>
      </c>
      <c r="B32" s="1">
        <v>20</v>
      </c>
      <c r="C32" s="1">
        <f t="shared" ref="C32:C36" si="15">D32*15</f>
        <v>4680</v>
      </c>
      <c r="D32" s="1">
        <f t="shared" ref="D32:D36" si="16">INT(F32/2)</f>
        <v>312</v>
      </c>
      <c r="E32" s="1">
        <f t="shared" ref="E32:E36" si="17">INT(G32/2)</f>
        <v>312</v>
      </c>
      <c r="F32" s="1">
        <f t="shared" ref="F32:G36" si="18">ROUND((1/((1/$A32)-1))*($B32*250)*$J$11,0)</f>
        <v>625</v>
      </c>
      <c r="G32" s="1">
        <f t="shared" si="18"/>
        <v>625</v>
      </c>
    </row>
    <row r="33" spans="1:19">
      <c r="A33" s="24">
        <f t="shared" ref="A33:A36" si="19">A32</f>
        <v>0.33333333333333331</v>
      </c>
      <c r="B33" s="1">
        <v>30</v>
      </c>
      <c r="C33" s="1">
        <f t="shared" si="15"/>
        <v>7035</v>
      </c>
      <c r="D33" s="1">
        <f t="shared" si="16"/>
        <v>469</v>
      </c>
      <c r="E33" s="1">
        <f t="shared" si="17"/>
        <v>469</v>
      </c>
      <c r="F33" s="1">
        <f t="shared" si="18"/>
        <v>938</v>
      </c>
      <c r="G33" s="1">
        <f t="shared" si="18"/>
        <v>938</v>
      </c>
    </row>
    <row r="34" spans="1:19">
      <c r="A34" s="24">
        <f t="shared" si="19"/>
        <v>0.33333333333333331</v>
      </c>
      <c r="B34" s="1">
        <v>40</v>
      </c>
      <c r="C34" s="1">
        <f t="shared" si="15"/>
        <v>9375</v>
      </c>
      <c r="D34" s="1">
        <f t="shared" si="16"/>
        <v>625</v>
      </c>
      <c r="E34" s="1">
        <f t="shared" si="17"/>
        <v>625</v>
      </c>
      <c r="F34" s="1">
        <f t="shared" si="18"/>
        <v>1250</v>
      </c>
      <c r="G34" s="1">
        <f t="shared" si="18"/>
        <v>1250</v>
      </c>
    </row>
    <row r="35" spans="1:19">
      <c r="A35" s="24">
        <f t="shared" si="19"/>
        <v>0.33333333333333331</v>
      </c>
      <c r="B35" s="1">
        <v>50</v>
      </c>
      <c r="C35" s="1">
        <f t="shared" si="15"/>
        <v>11715</v>
      </c>
      <c r="D35" s="1">
        <f t="shared" si="16"/>
        <v>781</v>
      </c>
      <c r="E35" s="1">
        <f t="shared" si="17"/>
        <v>781</v>
      </c>
      <c r="F35" s="1">
        <f t="shared" si="18"/>
        <v>1563</v>
      </c>
      <c r="G35" s="1">
        <f t="shared" si="18"/>
        <v>1563</v>
      </c>
    </row>
    <row r="36" spans="1:19">
      <c r="A36" s="24">
        <f t="shared" si="19"/>
        <v>0.33333333333333331</v>
      </c>
      <c r="B36" s="1">
        <v>60</v>
      </c>
      <c r="C36" s="1">
        <f t="shared" si="15"/>
        <v>14055</v>
      </c>
      <c r="D36" s="1">
        <f t="shared" si="16"/>
        <v>937</v>
      </c>
      <c r="E36" s="1">
        <f t="shared" si="17"/>
        <v>937</v>
      </c>
      <c r="F36" s="1">
        <f t="shared" si="18"/>
        <v>1875</v>
      </c>
      <c r="G36" s="1">
        <f t="shared" si="18"/>
        <v>1875</v>
      </c>
    </row>
    <row r="38" spans="1:19">
      <c r="A38" t="s">
        <v>303</v>
      </c>
      <c r="N38" s="13" t="s">
        <v>250</v>
      </c>
      <c r="O38" s="14" t="s">
        <v>258</v>
      </c>
      <c r="P38" s="14" t="s">
        <v>259</v>
      </c>
      <c r="Q38" s="14" t="s">
        <v>260</v>
      </c>
      <c r="R38" s="14" t="s">
        <v>261</v>
      </c>
      <c r="S38" s="14" t="s">
        <v>263</v>
      </c>
    </row>
    <row r="39" spans="1:19">
      <c r="A39" s="1" t="s">
        <v>298</v>
      </c>
      <c r="B39" s="1" t="s">
        <v>292</v>
      </c>
      <c r="C39" s="1" t="s">
        <v>294</v>
      </c>
      <c r="D39" s="1" t="s">
        <v>295</v>
      </c>
      <c r="E39" s="1" t="s">
        <v>296</v>
      </c>
      <c r="F39" s="1" t="s">
        <v>299</v>
      </c>
      <c r="G39" s="1" t="s">
        <v>297</v>
      </c>
      <c r="N39" s="1" t="s">
        <v>251</v>
      </c>
      <c r="O39" s="1"/>
      <c r="P39" s="22">
        <v>0.6</v>
      </c>
      <c r="Q39" s="22">
        <v>0.6</v>
      </c>
      <c r="R39" s="1"/>
      <c r="S39" s="1"/>
    </row>
    <row r="40" spans="1:19">
      <c r="A40" s="24">
        <v>0.4</v>
      </c>
      <c r="B40" s="1">
        <v>10</v>
      </c>
      <c r="C40" s="1">
        <f>D40*15</f>
        <v>3120</v>
      </c>
      <c r="D40" s="1">
        <f>INT(F40/2)</f>
        <v>208</v>
      </c>
      <c r="E40" s="1">
        <f>INT(G40/2)</f>
        <v>208</v>
      </c>
      <c r="F40" s="1">
        <f>ROUND((1/((1/$A40)-1))*($B40*250)*$J$11,0)</f>
        <v>417</v>
      </c>
      <c r="G40" s="1">
        <f>ROUND((1/((1/$A40)-1))*($B40*250)*$J$11,0)</f>
        <v>417</v>
      </c>
      <c r="N40" s="1" t="s">
        <v>264</v>
      </c>
      <c r="O40" s="22">
        <v>0.2</v>
      </c>
      <c r="P40" s="1"/>
      <c r="Q40" s="1"/>
      <c r="R40" s="22">
        <v>0.3</v>
      </c>
      <c r="S40" s="1"/>
    </row>
    <row r="41" spans="1:19">
      <c r="A41" s="24">
        <f>A40</f>
        <v>0.4</v>
      </c>
      <c r="B41" s="1">
        <v>20</v>
      </c>
      <c r="C41" s="1">
        <f t="shared" ref="C41:C45" si="20">D41*15</f>
        <v>6240</v>
      </c>
      <c r="D41" s="1">
        <f t="shared" ref="D41:D45" si="21">INT(F41/2)</f>
        <v>416</v>
      </c>
      <c r="E41" s="1">
        <f t="shared" ref="E41:E45" si="22">INT(G41/2)</f>
        <v>416</v>
      </c>
      <c r="F41" s="1">
        <f t="shared" ref="F41:G45" si="23">ROUND((1/((1/$A41)-1))*($B41*250)*$J$11,0)</f>
        <v>833</v>
      </c>
      <c r="G41" s="1">
        <f t="shared" si="23"/>
        <v>833</v>
      </c>
      <c r="N41" s="1" t="s">
        <v>252</v>
      </c>
      <c r="O41" s="22"/>
      <c r="P41" s="1"/>
      <c r="Q41" s="1"/>
      <c r="R41" s="22">
        <v>0.4</v>
      </c>
      <c r="S41" s="22">
        <v>0.4</v>
      </c>
    </row>
    <row r="42" spans="1:19">
      <c r="A42" s="24">
        <f t="shared" ref="A42:A45" si="24">A41</f>
        <v>0.4</v>
      </c>
      <c r="B42" s="1">
        <v>30</v>
      </c>
      <c r="C42" s="1">
        <f t="shared" si="20"/>
        <v>9375</v>
      </c>
      <c r="D42" s="1">
        <f t="shared" si="21"/>
        <v>625</v>
      </c>
      <c r="E42" s="1">
        <f t="shared" si="22"/>
        <v>625</v>
      </c>
      <c r="F42" s="1">
        <f t="shared" si="23"/>
        <v>1250</v>
      </c>
      <c r="G42" s="1">
        <f t="shared" si="23"/>
        <v>1250</v>
      </c>
      <c r="N42" s="1" t="s">
        <v>253</v>
      </c>
      <c r="O42" s="22">
        <v>0.2</v>
      </c>
      <c r="P42" s="1"/>
      <c r="Q42" s="1"/>
      <c r="R42" s="22"/>
      <c r="S42" s="22">
        <v>0.3</v>
      </c>
    </row>
    <row r="43" spans="1:19">
      <c r="A43" s="24">
        <f t="shared" si="24"/>
        <v>0.4</v>
      </c>
      <c r="B43" s="1">
        <v>40</v>
      </c>
      <c r="C43" s="1">
        <f t="shared" si="20"/>
        <v>12495</v>
      </c>
      <c r="D43" s="1">
        <f t="shared" si="21"/>
        <v>833</v>
      </c>
      <c r="E43" s="1">
        <f t="shared" si="22"/>
        <v>833</v>
      </c>
      <c r="F43" s="1">
        <f t="shared" si="23"/>
        <v>1667</v>
      </c>
      <c r="G43" s="1">
        <f t="shared" si="23"/>
        <v>1667</v>
      </c>
      <c r="N43" s="1" t="s">
        <v>254</v>
      </c>
      <c r="O43" s="22">
        <v>0.3</v>
      </c>
      <c r="P43" s="22">
        <v>0.2</v>
      </c>
      <c r="Q43" s="1"/>
      <c r="R43" s="22"/>
      <c r="S43" s="1"/>
    </row>
    <row r="44" spans="1:19">
      <c r="A44" s="24">
        <f t="shared" si="24"/>
        <v>0.4</v>
      </c>
      <c r="B44" s="1">
        <v>50</v>
      </c>
      <c r="C44" s="1">
        <f t="shared" si="20"/>
        <v>15615</v>
      </c>
      <c r="D44" s="1">
        <f t="shared" si="21"/>
        <v>1041</v>
      </c>
      <c r="E44" s="1">
        <f t="shared" si="22"/>
        <v>1041</v>
      </c>
      <c r="F44" s="1">
        <f t="shared" si="23"/>
        <v>2083</v>
      </c>
      <c r="G44" s="1">
        <f t="shared" si="23"/>
        <v>2083</v>
      </c>
      <c r="N44" s="1" t="s">
        <v>255</v>
      </c>
      <c r="O44" s="22">
        <v>0.3</v>
      </c>
      <c r="P44" s="1"/>
      <c r="Q44" s="22">
        <v>0.2</v>
      </c>
      <c r="R44" s="1"/>
      <c r="S44" s="22"/>
    </row>
    <row r="45" spans="1:19">
      <c r="A45" s="24">
        <f t="shared" si="24"/>
        <v>0.4</v>
      </c>
      <c r="B45" s="1">
        <v>60</v>
      </c>
      <c r="C45" s="1">
        <f t="shared" si="20"/>
        <v>18750</v>
      </c>
      <c r="D45" s="1">
        <f t="shared" si="21"/>
        <v>1250</v>
      </c>
      <c r="E45" s="1">
        <f t="shared" si="22"/>
        <v>1250</v>
      </c>
      <c r="F45" s="1">
        <f t="shared" si="23"/>
        <v>2500</v>
      </c>
      <c r="G45" s="1">
        <f t="shared" si="23"/>
        <v>2500</v>
      </c>
      <c r="N45" s="1" t="s">
        <v>256</v>
      </c>
      <c r="O45" s="1"/>
      <c r="P45" s="22">
        <v>0.2</v>
      </c>
      <c r="Q45" s="1"/>
      <c r="R45" s="22">
        <v>0.3</v>
      </c>
      <c r="S45" s="1"/>
    </row>
    <row r="46" spans="1:19">
      <c r="N46" s="1" t="s">
        <v>257</v>
      </c>
      <c r="O46" s="1"/>
      <c r="P46" s="1"/>
      <c r="Q46" s="22">
        <v>0.2</v>
      </c>
      <c r="R46" s="1"/>
      <c r="S46" s="22">
        <v>0.3</v>
      </c>
    </row>
    <row r="47" spans="1:19">
      <c r="A47" t="s">
        <v>304</v>
      </c>
    </row>
    <row r="48" spans="1:19">
      <c r="A48" s="1" t="s">
        <v>298</v>
      </c>
      <c r="B48" s="1" t="s">
        <v>292</v>
      </c>
      <c r="C48" s="1" t="s">
        <v>294</v>
      </c>
      <c r="D48" s="1" t="s">
        <v>295</v>
      </c>
      <c r="E48" s="1" t="s">
        <v>296</v>
      </c>
      <c r="F48" s="1" t="s">
        <v>299</v>
      </c>
      <c r="G48" s="1" t="s">
        <v>297</v>
      </c>
    </row>
    <row r="49" spans="1:13">
      <c r="A49" s="24">
        <v>0.5</v>
      </c>
      <c r="B49" s="1">
        <v>10</v>
      </c>
      <c r="C49" s="1">
        <f>D49*15</f>
        <v>4680</v>
      </c>
      <c r="D49" s="1">
        <f>INT(F49/2)</f>
        <v>312</v>
      </c>
      <c r="E49" s="1">
        <f>INT(G49/2)</f>
        <v>312</v>
      </c>
      <c r="F49" s="1">
        <f>ROUND((1/((1/$A49)-1))*($B49*250)*$J$11,0)</f>
        <v>625</v>
      </c>
      <c r="G49" s="1">
        <f>ROUND((1/((1/$A49)-1))*($B49*250)*$J$11,0)</f>
        <v>625</v>
      </c>
      <c r="M49">
        <f>C49*0.25*O40</f>
        <v>234</v>
      </c>
    </row>
    <row r="50" spans="1:13">
      <c r="A50" s="24">
        <f>A49</f>
        <v>0.5</v>
      </c>
      <c r="B50" s="1">
        <v>20</v>
      </c>
      <c r="C50" s="1">
        <f t="shared" ref="C50:C54" si="25">D50*15</f>
        <v>9375</v>
      </c>
      <c r="D50" s="1">
        <f t="shared" ref="D50:D54" si="26">INT(F50/2)</f>
        <v>625</v>
      </c>
      <c r="E50" s="1">
        <f t="shared" ref="E50:E53" si="27">INT(G50/2)</f>
        <v>625</v>
      </c>
      <c r="F50" s="1">
        <f t="shared" ref="F50:G54" si="28">ROUND((1/((1/$A50)-1))*($B50*250)*$J$11,0)</f>
        <v>1250</v>
      </c>
      <c r="G50" s="1">
        <f t="shared" si="28"/>
        <v>1250</v>
      </c>
    </row>
    <row r="51" spans="1:13">
      <c r="A51" s="24">
        <f t="shared" ref="A51:A54" si="29">A50</f>
        <v>0.5</v>
      </c>
      <c r="B51" s="1">
        <v>30</v>
      </c>
      <c r="C51" s="1">
        <f t="shared" si="25"/>
        <v>14055</v>
      </c>
      <c r="D51" s="1">
        <f t="shared" si="26"/>
        <v>937</v>
      </c>
      <c r="E51" s="1">
        <f t="shared" si="27"/>
        <v>937</v>
      </c>
      <c r="F51" s="1">
        <f t="shared" si="28"/>
        <v>1875</v>
      </c>
      <c r="G51" s="1">
        <f t="shared" si="28"/>
        <v>1875</v>
      </c>
    </row>
    <row r="52" spans="1:13">
      <c r="A52" s="24">
        <f t="shared" si="29"/>
        <v>0.5</v>
      </c>
      <c r="B52" s="1">
        <v>40</v>
      </c>
      <c r="C52" s="1">
        <f t="shared" si="25"/>
        <v>18750</v>
      </c>
      <c r="D52" s="1">
        <f t="shared" si="26"/>
        <v>1250</v>
      </c>
      <c r="E52" s="1">
        <f t="shared" si="27"/>
        <v>1250</v>
      </c>
      <c r="F52" s="1">
        <f t="shared" si="28"/>
        <v>2500</v>
      </c>
      <c r="G52" s="1">
        <f t="shared" si="28"/>
        <v>2500</v>
      </c>
    </row>
    <row r="53" spans="1:13">
      <c r="A53" s="24">
        <f t="shared" si="29"/>
        <v>0.5</v>
      </c>
      <c r="B53" s="1">
        <v>50</v>
      </c>
      <c r="C53" s="1">
        <f t="shared" si="25"/>
        <v>23430</v>
      </c>
      <c r="D53" s="1">
        <f t="shared" si="26"/>
        <v>1562</v>
      </c>
      <c r="E53" s="1">
        <f t="shared" si="27"/>
        <v>1562</v>
      </c>
      <c r="F53" s="1">
        <f t="shared" si="28"/>
        <v>3125</v>
      </c>
      <c r="G53" s="1">
        <f t="shared" si="28"/>
        <v>3125</v>
      </c>
    </row>
    <row r="54" spans="1:13">
      <c r="A54" s="24">
        <f t="shared" si="29"/>
        <v>0.5</v>
      </c>
      <c r="B54" s="1">
        <v>60</v>
      </c>
      <c r="C54" s="1">
        <f t="shared" si="25"/>
        <v>28125</v>
      </c>
      <c r="D54" s="1">
        <f t="shared" si="26"/>
        <v>1875</v>
      </c>
      <c r="E54" s="1">
        <f>INT(G54/2)</f>
        <v>1875</v>
      </c>
      <c r="F54" s="1">
        <f t="shared" si="28"/>
        <v>3750</v>
      </c>
      <c r="G54" s="1">
        <f t="shared" si="28"/>
        <v>3750</v>
      </c>
    </row>
  </sheetData>
  <mergeCells count="2">
    <mergeCell ref="E1:I1"/>
    <mergeCell ref="E2:I7"/>
  </mergeCells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V241"/>
  <sheetViews>
    <sheetView workbookViewId="0">
      <selection activeCell="R13" sqref="R13"/>
    </sheetView>
  </sheetViews>
  <sheetFormatPr defaultRowHeight="13.5"/>
  <cols>
    <col min="2" max="2" width="5.25" bestFit="1" customWidth="1"/>
    <col min="4" max="4" width="11.125" bestFit="1" customWidth="1"/>
    <col min="5" max="7" width="10.25" customWidth="1"/>
    <col min="8" max="8" width="9" bestFit="1" customWidth="1"/>
    <col min="9" max="10" width="11" bestFit="1" customWidth="1"/>
    <col min="12" max="12" width="13" bestFit="1" customWidth="1"/>
  </cols>
  <sheetData>
    <row r="1" spans="1:22">
      <c r="A1" t="s">
        <v>481</v>
      </c>
      <c r="B1" t="s">
        <v>485</v>
      </c>
      <c r="C1" t="s">
        <v>492</v>
      </c>
      <c r="D1" t="s">
        <v>499</v>
      </c>
      <c r="E1" s="1" t="s">
        <v>67</v>
      </c>
      <c r="F1" s="1" t="s">
        <v>68</v>
      </c>
      <c r="G1" s="1" t="s">
        <v>69</v>
      </c>
      <c r="H1" s="1" t="s">
        <v>70</v>
      </c>
      <c r="I1" s="1" t="s">
        <v>29</v>
      </c>
      <c r="J1" s="1" t="s">
        <v>30</v>
      </c>
    </row>
    <row r="2" spans="1:22">
      <c r="A2" s="82">
        <v>10</v>
      </c>
      <c r="B2" s="82" t="s">
        <v>493</v>
      </c>
      <c r="C2" s="82" t="s">
        <v>251</v>
      </c>
      <c r="D2" s="82" t="str">
        <f>A2&amp;B2&amp;C2</f>
        <v>10绿色武器</v>
      </c>
      <c r="E2" s="82">
        <f>IFERROR((ROUND((VLOOKUP($A2,装备总属性!$A:$G,Q$11,FALSE)*VLOOKUP($C2,$P$13:$V$20,Q$11,FALSE)*VLOOKUP($B2,$P$3:$R$7,3,FALSE)*$M$2),0)),0)</f>
        <v>0</v>
      </c>
      <c r="F2" s="82">
        <f>IFERROR((ROUND((VLOOKUP($A2,装备总属性!$A:$G,R$11,FALSE)*VLOOKUP($C2,$P$13:$V$20,R$11,FALSE)*VLOOKUP($B2,$P$3:$R$7,3,FALSE)*$M$2),0)),0)</f>
        <v>0</v>
      </c>
      <c r="G2" s="82">
        <f>IFERROR((ROUND((VLOOKUP($A2,装备总属性!$A:$G,S$11,FALSE)*VLOOKUP($C2,$P$13:$V$20,S$11,FALSE)*VLOOKUP($B2,$P$3:$R$7,3,FALSE)*$M$2),0)),0)</f>
        <v>13</v>
      </c>
      <c r="H2" s="82">
        <f>IFERROR((ROUND((VLOOKUP($A2,装备总属性!$A:$G,T$11,FALSE)*VLOOKUP($C2,$P$13:$V$20,T$11,FALSE)*VLOOKUP($B2,$P$3:$R$7,3,FALSE)*$M$2),0)),0)</f>
        <v>13</v>
      </c>
      <c r="I2" s="82">
        <f>IFERROR((ROUND((VLOOKUP($A2,装备总属性!$A:$G,U$11,FALSE)*VLOOKUP($C2,$P$13:$V$20,U$11,FALSE)*VLOOKUP($B2,$P$3:$R$7,3,FALSE)*$M$2),0)),0)</f>
        <v>0</v>
      </c>
      <c r="J2" s="82">
        <f>IFERROR((ROUND((VLOOKUP($A2,装备总属性!$A:$G,V$11,FALSE)*VLOOKUP($C2,$P$13:$V$20,V$11,FALSE)*VLOOKUP($B2,$P$3:$R$7,3,FALSE)*$M$2),0)),0)</f>
        <v>0</v>
      </c>
      <c r="L2" t="s">
        <v>497</v>
      </c>
      <c r="M2" s="21">
        <f>角色成长比例!C3/(角色成长比例!C3+角色成长比例!C6)</f>
        <v>0.2</v>
      </c>
      <c r="P2" s="1" t="s">
        <v>485</v>
      </c>
      <c r="Q2" s="1" t="s">
        <v>483</v>
      </c>
      <c r="R2" s="1" t="s">
        <v>484</v>
      </c>
    </row>
    <row r="3" spans="1:22">
      <c r="A3" s="82">
        <v>10</v>
      </c>
      <c r="B3" s="82" t="s">
        <v>493</v>
      </c>
      <c r="C3" s="82" t="s">
        <v>264</v>
      </c>
      <c r="D3" s="82" t="str">
        <f t="shared" ref="D3:D66" si="0">A3&amp;B3&amp;C3</f>
        <v>10绿色帽子</v>
      </c>
      <c r="E3" s="82">
        <f>IFERROR((ROUND((VLOOKUP($A3,装备总属性!$A:$G,Q$11,FALSE)*VLOOKUP($C3,$P$13:$V$20,Q$11,FALSE)*VLOOKUP($B3,$P$3:$R$7,3,FALSE)*$M$2),0)),0)</f>
        <v>66</v>
      </c>
      <c r="F3" s="82">
        <f>IFERROR((ROUND((VLOOKUP($A3,装备总属性!$A:$G,R$11,FALSE)*VLOOKUP($C3,$P$13:$V$20,R$11,FALSE)*VLOOKUP($B3,$P$3:$R$7,3,FALSE)*$M$2),0)),0)</f>
        <v>0</v>
      </c>
      <c r="G3" s="82">
        <f>IFERROR((ROUND((VLOOKUP($A3,装备总属性!$A:$G,S$11,FALSE)*VLOOKUP($C3,$P$13:$V$20,S$11,FALSE)*VLOOKUP($B3,$P$3:$R$7,3,FALSE)*$M$2),0)),0)</f>
        <v>0</v>
      </c>
      <c r="H3" s="82">
        <f>IFERROR((ROUND((VLOOKUP($A3,装备总属性!$A:$G,T$11,FALSE)*VLOOKUP($C3,$P$13:$V$20,T$11,FALSE)*VLOOKUP($B3,$P$3:$R$7,3,FALSE)*$M$2),0)),0)</f>
        <v>0</v>
      </c>
      <c r="I3" s="82">
        <f>IFERROR((ROUND((VLOOKUP($A3,装备总属性!$A:$G,U$11,FALSE)*VLOOKUP($C3,$P$13:$V$20,U$11,FALSE)*VLOOKUP($B3,$P$3:$R$7,3,FALSE)*$M$2),0)),0)</f>
        <v>13</v>
      </c>
      <c r="J3" s="82">
        <f>IFERROR((ROUND((VLOOKUP($A3,装备总属性!$A:$G,V$11,FALSE)*VLOOKUP($C3,$P$13:$V$20,V$11,FALSE)*VLOOKUP($B3,$P$3:$R$7,3,FALSE)*$M$2),0)),0)</f>
        <v>0</v>
      </c>
      <c r="L3" t="s">
        <v>498</v>
      </c>
      <c r="M3" s="21">
        <f>角色成长比例!C6/(角色成长比例!C3+角色成长比例!C6)</f>
        <v>0.8</v>
      </c>
      <c r="P3" s="1" t="s">
        <v>486</v>
      </c>
      <c r="Q3" s="1">
        <v>662</v>
      </c>
      <c r="R3" s="1">
        <f>Q3/$Q$7</f>
        <v>0.17653333333333332</v>
      </c>
    </row>
    <row r="4" spans="1:22">
      <c r="A4" s="82">
        <v>10</v>
      </c>
      <c r="B4" s="82" t="s">
        <v>493</v>
      </c>
      <c r="C4" s="82" t="s">
        <v>252</v>
      </c>
      <c r="D4" s="82" t="str">
        <f t="shared" si="0"/>
        <v>10绿色衣服</v>
      </c>
      <c r="E4" s="82">
        <f>IFERROR((ROUND((VLOOKUP($A4,装备总属性!$A:$G,Q$11,FALSE)*VLOOKUP($C4,$P$13:$V$20,Q$11,FALSE)*VLOOKUP($B4,$P$3:$R$7,3,FALSE)*$M$2),0)),0)</f>
        <v>0</v>
      </c>
      <c r="F4" s="82">
        <f>IFERROR((ROUND((VLOOKUP($A4,装备总属性!$A:$G,R$11,FALSE)*VLOOKUP($C4,$P$13:$V$20,R$11,FALSE)*VLOOKUP($B4,$P$3:$R$7,3,FALSE)*$M$2),0)),0)</f>
        <v>0</v>
      </c>
      <c r="G4" s="82">
        <f>IFERROR((ROUND((VLOOKUP($A4,装备总属性!$A:$G,S$11,FALSE)*VLOOKUP($C4,$P$13:$V$20,S$11,FALSE)*VLOOKUP($B4,$P$3:$R$7,3,FALSE)*$M$2),0)),0)</f>
        <v>0</v>
      </c>
      <c r="H4" s="82">
        <f>IFERROR((ROUND((VLOOKUP($A4,装备总属性!$A:$G,T$11,FALSE)*VLOOKUP($C4,$P$13:$V$20,T$11,FALSE)*VLOOKUP($B4,$P$3:$R$7,3,FALSE)*$M$2),0)),0)</f>
        <v>0</v>
      </c>
      <c r="I4" s="82">
        <f>IFERROR((ROUND((VLOOKUP($A4,装备总属性!$A:$G,U$11,FALSE)*VLOOKUP($C4,$P$13:$V$20,U$11,FALSE)*VLOOKUP($B4,$P$3:$R$7,3,FALSE)*$M$2),0)),0)</f>
        <v>18</v>
      </c>
      <c r="J4" s="82">
        <f>IFERROR((ROUND((VLOOKUP($A4,装备总属性!$A:$G,V$11,FALSE)*VLOOKUP($C4,$P$13:$V$20,V$11,FALSE)*VLOOKUP($B4,$P$3:$R$7,3,FALSE)*$M$2),0)),0)</f>
        <v>18</v>
      </c>
      <c r="P4" s="1" t="s">
        <v>487</v>
      </c>
      <c r="Q4" s="1">
        <v>1250</v>
      </c>
      <c r="R4" s="1">
        <f>Q4/$Q$7</f>
        <v>0.33333333333333331</v>
      </c>
    </row>
    <row r="5" spans="1:22">
      <c r="A5" s="82">
        <v>10</v>
      </c>
      <c r="B5" s="82" t="s">
        <v>493</v>
      </c>
      <c r="C5" s="82" t="s">
        <v>253</v>
      </c>
      <c r="D5" s="82" t="str">
        <f t="shared" si="0"/>
        <v>10绿色腰带</v>
      </c>
      <c r="E5" s="82">
        <f>IFERROR((ROUND((VLOOKUP($A5,装备总属性!$A:$G,Q$11,FALSE)*VLOOKUP($C5,$P$13:$V$20,Q$11,FALSE)*VLOOKUP($B5,$P$3:$R$7,3,FALSE)*$M$2),0)),0)</f>
        <v>66</v>
      </c>
      <c r="F5" s="82">
        <f>IFERROR((ROUND((VLOOKUP($A5,装备总属性!$A:$G,R$11,FALSE)*VLOOKUP($C5,$P$13:$V$20,R$11,FALSE)*VLOOKUP($B5,$P$3:$R$7,3,FALSE)*$M$2),0)),0)</f>
        <v>0</v>
      </c>
      <c r="G5" s="82">
        <f>IFERROR((ROUND((VLOOKUP($A5,装备总属性!$A:$G,S$11,FALSE)*VLOOKUP($C5,$P$13:$V$20,S$11,FALSE)*VLOOKUP($B5,$P$3:$R$7,3,FALSE)*$M$2),0)),0)</f>
        <v>0</v>
      </c>
      <c r="H5" s="82">
        <f>IFERROR((ROUND((VLOOKUP($A5,装备总属性!$A:$G,T$11,FALSE)*VLOOKUP($C5,$P$13:$V$20,T$11,FALSE)*VLOOKUP($B5,$P$3:$R$7,3,FALSE)*$M$2),0)),0)</f>
        <v>0</v>
      </c>
      <c r="I5" s="82">
        <f>IFERROR((ROUND((VLOOKUP($A5,装备总属性!$A:$G,U$11,FALSE)*VLOOKUP($C5,$P$13:$V$20,U$11,FALSE)*VLOOKUP($B5,$P$3:$R$7,3,FALSE)*$M$2),0)),0)</f>
        <v>0</v>
      </c>
      <c r="J5" s="82">
        <f>IFERROR((ROUND((VLOOKUP($A5,装备总属性!$A:$G,V$11,FALSE)*VLOOKUP($C5,$P$13:$V$20,V$11,FALSE)*VLOOKUP($B5,$P$3:$R$7,3,FALSE)*$M$2),0)),0)</f>
        <v>13</v>
      </c>
      <c r="P5" s="1" t="s">
        <v>489</v>
      </c>
      <c r="Q5" s="1">
        <v>1875</v>
      </c>
      <c r="R5" s="1">
        <f>Q5/$Q$7</f>
        <v>0.5</v>
      </c>
    </row>
    <row r="6" spans="1:22">
      <c r="A6" s="82">
        <v>10</v>
      </c>
      <c r="B6" s="82" t="s">
        <v>493</v>
      </c>
      <c r="C6" s="82" t="s">
        <v>254</v>
      </c>
      <c r="D6" s="82" t="str">
        <f t="shared" si="0"/>
        <v>10绿色护手</v>
      </c>
      <c r="E6" s="82">
        <f>IFERROR((ROUND((VLOOKUP($A6,装备总属性!$A:$G,Q$11,FALSE)*VLOOKUP($C6,$P$13:$V$20,Q$11,FALSE)*VLOOKUP($B6,$P$3:$R$7,3,FALSE)*$M$2),0)),0)</f>
        <v>99</v>
      </c>
      <c r="F6" s="82">
        <f>IFERROR((ROUND((VLOOKUP($A6,装备总属性!$A:$G,R$11,FALSE)*VLOOKUP($C6,$P$13:$V$20,R$11,FALSE)*VLOOKUP($B6,$P$3:$R$7,3,FALSE)*$M$2),0)),0)</f>
        <v>0</v>
      </c>
      <c r="G6" s="82">
        <f>IFERROR((ROUND((VLOOKUP($A6,装备总属性!$A:$G,S$11,FALSE)*VLOOKUP($C6,$P$13:$V$20,S$11,FALSE)*VLOOKUP($B6,$P$3:$R$7,3,FALSE)*$M$2),0)),0)</f>
        <v>4</v>
      </c>
      <c r="H6" s="82">
        <f>IFERROR((ROUND((VLOOKUP($A6,装备总属性!$A:$G,T$11,FALSE)*VLOOKUP($C6,$P$13:$V$20,T$11,FALSE)*VLOOKUP($B6,$P$3:$R$7,3,FALSE)*$M$2),0)),0)</f>
        <v>0</v>
      </c>
      <c r="I6" s="82">
        <f>IFERROR((ROUND((VLOOKUP($A6,装备总属性!$A:$G,U$11,FALSE)*VLOOKUP($C6,$P$13:$V$20,U$11,FALSE)*VLOOKUP($B6,$P$3:$R$7,3,FALSE)*$M$2),0)),0)</f>
        <v>0</v>
      </c>
      <c r="J6" s="82">
        <f>IFERROR((ROUND((VLOOKUP($A6,装备总属性!$A:$G,V$11,FALSE)*VLOOKUP($C6,$P$13:$V$20,V$11,FALSE)*VLOOKUP($B6,$P$3:$R$7,3,FALSE)*$M$2),0)),0)</f>
        <v>0</v>
      </c>
      <c r="P6" s="1" t="s">
        <v>490</v>
      </c>
      <c r="Q6" s="1">
        <v>2500</v>
      </c>
      <c r="R6" s="1">
        <f>Q6/$Q$7</f>
        <v>0.66666666666666663</v>
      </c>
    </row>
    <row r="7" spans="1:22">
      <c r="A7" s="82">
        <v>10</v>
      </c>
      <c r="B7" s="82" t="s">
        <v>493</v>
      </c>
      <c r="C7" s="82" t="s">
        <v>255</v>
      </c>
      <c r="D7" s="82" t="str">
        <f t="shared" si="0"/>
        <v>10绿色鞋子</v>
      </c>
      <c r="E7" s="82">
        <f>IFERROR((ROUND((VLOOKUP($A7,装备总属性!$A:$G,Q$11,FALSE)*VLOOKUP($C7,$P$13:$V$20,Q$11,FALSE)*VLOOKUP($B7,$P$3:$R$7,3,FALSE)*$M$2),0)),0)</f>
        <v>99</v>
      </c>
      <c r="F7" s="82">
        <f>IFERROR((ROUND((VLOOKUP($A7,装备总属性!$A:$G,R$11,FALSE)*VLOOKUP($C7,$P$13:$V$20,R$11,FALSE)*VLOOKUP($B7,$P$3:$R$7,3,FALSE)*$M$2),0)),0)</f>
        <v>0</v>
      </c>
      <c r="G7" s="82">
        <f>IFERROR((ROUND((VLOOKUP($A7,装备总属性!$A:$G,S$11,FALSE)*VLOOKUP($C7,$P$13:$V$20,S$11,FALSE)*VLOOKUP($B7,$P$3:$R$7,3,FALSE)*$M$2),0)),0)</f>
        <v>0</v>
      </c>
      <c r="H7" s="82">
        <f>IFERROR((ROUND((VLOOKUP($A7,装备总属性!$A:$G,T$11,FALSE)*VLOOKUP($C7,$P$13:$V$20,T$11,FALSE)*VLOOKUP($B7,$P$3:$R$7,3,FALSE)*$M$2),0)),0)</f>
        <v>4</v>
      </c>
      <c r="I7" s="82">
        <f>IFERROR((ROUND((VLOOKUP($A7,装备总属性!$A:$G,U$11,FALSE)*VLOOKUP($C7,$P$13:$V$20,U$11,FALSE)*VLOOKUP($B7,$P$3:$R$7,3,FALSE)*$M$2),0)),0)</f>
        <v>0</v>
      </c>
      <c r="J7" s="82">
        <f>IFERROR((ROUND((VLOOKUP($A7,装备总属性!$A:$G,V$11,FALSE)*VLOOKUP($C7,$P$13:$V$20,V$11,FALSE)*VLOOKUP($B7,$P$3:$R$7,3,FALSE)*$M$2),0)),0)</f>
        <v>0</v>
      </c>
      <c r="P7" s="1" t="s">
        <v>491</v>
      </c>
      <c r="Q7" s="1">
        <v>3750</v>
      </c>
      <c r="R7" s="1">
        <f>Q7/$Q$7</f>
        <v>1</v>
      </c>
    </row>
    <row r="8" spans="1:22">
      <c r="A8" s="82">
        <v>10</v>
      </c>
      <c r="B8" s="82" t="s">
        <v>493</v>
      </c>
      <c r="C8" s="82" t="s">
        <v>256</v>
      </c>
      <c r="D8" s="82" t="str">
        <f t="shared" si="0"/>
        <v>10绿色项链</v>
      </c>
      <c r="E8" s="82">
        <f>IFERROR((ROUND((VLOOKUP($A8,装备总属性!$A:$G,Q$11,FALSE)*VLOOKUP($C8,$P$13:$V$20,Q$11,FALSE)*VLOOKUP($B8,$P$3:$R$7,3,FALSE)*$M$2),0)),0)</f>
        <v>0</v>
      </c>
      <c r="F8" s="82">
        <f>IFERROR((ROUND((VLOOKUP($A8,装备总属性!$A:$G,R$11,FALSE)*VLOOKUP($C8,$P$13:$V$20,R$11,FALSE)*VLOOKUP($B8,$P$3:$R$7,3,FALSE)*$M$2),0)),0)</f>
        <v>0</v>
      </c>
      <c r="G8" s="82">
        <f>IFERROR((ROUND((VLOOKUP($A8,装备总属性!$A:$G,S$11,FALSE)*VLOOKUP($C8,$P$13:$V$20,S$11,FALSE)*VLOOKUP($B8,$P$3:$R$7,3,FALSE)*$M$2),0)),0)</f>
        <v>4</v>
      </c>
      <c r="H8" s="82">
        <f>IFERROR((ROUND((VLOOKUP($A8,装备总属性!$A:$G,T$11,FALSE)*VLOOKUP($C8,$P$13:$V$20,T$11,FALSE)*VLOOKUP($B8,$P$3:$R$7,3,FALSE)*$M$2),0)),0)</f>
        <v>0</v>
      </c>
      <c r="I8" s="82">
        <f>IFERROR((ROUND((VLOOKUP($A8,装备总属性!$A:$G,U$11,FALSE)*VLOOKUP($C8,$P$13:$V$20,U$11,FALSE)*VLOOKUP($B8,$P$3:$R$7,3,FALSE)*$M$2),0)),0)</f>
        <v>13</v>
      </c>
      <c r="J8" s="82">
        <f>IFERROR((ROUND((VLOOKUP($A8,装备总属性!$A:$G,V$11,FALSE)*VLOOKUP($C8,$P$13:$V$20,V$11,FALSE)*VLOOKUP($B8,$P$3:$R$7,3,FALSE)*$M$2),0)),0)</f>
        <v>0</v>
      </c>
    </row>
    <row r="9" spans="1:22">
      <c r="A9" s="82">
        <v>10</v>
      </c>
      <c r="B9" s="82" t="s">
        <v>493</v>
      </c>
      <c r="C9" s="82" t="s">
        <v>257</v>
      </c>
      <c r="D9" s="82" t="str">
        <f t="shared" si="0"/>
        <v>10绿色戒指</v>
      </c>
      <c r="E9" s="82">
        <f>IFERROR((ROUND((VLOOKUP($A9,装备总属性!$A:$G,Q$11,FALSE)*VLOOKUP($C9,$P$13:$V$20,Q$11,FALSE)*VLOOKUP($B9,$P$3:$R$7,3,FALSE)*$M$2),0)),0)</f>
        <v>0</v>
      </c>
      <c r="F9" s="82">
        <f>IFERROR((ROUND((VLOOKUP($A9,装备总属性!$A:$G,R$11,FALSE)*VLOOKUP($C9,$P$13:$V$20,R$11,FALSE)*VLOOKUP($B9,$P$3:$R$7,3,FALSE)*$M$2),0)),0)</f>
        <v>0</v>
      </c>
      <c r="G9" s="82">
        <f>IFERROR((ROUND((VLOOKUP($A9,装备总属性!$A:$G,S$11,FALSE)*VLOOKUP($C9,$P$13:$V$20,S$11,FALSE)*VLOOKUP($B9,$P$3:$R$7,3,FALSE)*$M$2),0)),0)</f>
        <v>0</v>
      </c>
      <c r="H9" s="82">
        <f>IFERROR((ROUND((VLOOKUP($A9,装备总属性!$A:$G,T$11,FALSE)*VLOOKUP($C9,$P$13:$V$20,T$11,FALSE)*VLOOKUP($B9,$P$3:$R$7,3,FALSE)*$M$2),0)),0)</f>
        <v>4</v>
      </c>
      <c r="I9" s="82">
        <f>IFERROR((ROUND((VLOOKUP($A9,装备总属性!$A:$G,U$11,FALSE)*VLOOKUP($C9,$P$13:$V$20,U$11,FALSE)*VLOOKUP($B9,$P$3:$R$7,3,FALSE)*$M$2),0)),0)</f>
        <v>0</v>
      </c>
      <c r="J9" s="82">
        <f>IFERROR((ROUND((VLOOKUP($A9,装备总属性!$A:$G,V$11,FALSE)*VLOOKUP($C9,$P$13:$V$20,V$11,FALSE)*VLOOKUP($B9,$P$3:$R$7,3,FALSE)*$M$2),0)),0)</f>
        <v>13</v>
      </c>
    </row>
    <row r="10" spans="1:22">
      <c r="A10" s="81">
        <v>10</v>
      </c>
      <c r="B10" s="81" t="s">
        <v>494</v>
      </c>
      <c r="C10" s="81" t="str">
        <f>C2</f>
        <v>武器</v>
      </c>
      <c r="D10" s="82" t="str">
        <f t="shared" si="0"/>
        <v>10蓝色武器</v>
      </c>
      <c r="E10" s="81">
        <f>IFERROR((ROUND((VLOOKUP($A10,装备总属性!$A:$G,Q$11,FALSE)*VLOOKUP($C10,$P$13:$V$20,Q$11,FALSE)*VLOOKUP($B10,$P$3:$R$7,3,FALSE)*$M$2),0)),0)</f>
        <v>0</v>
      </c>
      <c r="F10" s="81">
        <f>IFERROR((ROUND((VLOOKUP($A10,装备总属性!$A:$G,R$11,FALSE)*VLOOKUP($C10,$P$13:$V$20,R$11,FALSE)*VLOOKUP($B10,$P$3:$R$7,3,FALSE)*$M$2),0)),0)</f>
        <v>0</v>
      </c>
      <c r="G10" s="81">
        <f>IFERROR((ROUND((VLOOKUP($A10,装备总属性!$A:$G,S$11,FALSE)*VLOOKUP($C10,$P$13:$V$20,S$11,FALSE)*VLOOKUP($B10,$P$3:$R$7,3,FALSE)*$M$2),0)),0)</f>
        <v>25</v>
      </c>
      <c r="H10" s="81">
        <f>IFERROR((ROUND((VLOOKUP($A10,装备总属性!$A:$G,T$11,FALSE)*VLOOKUP($C10,$P$13:$V$20,T$11,FALSE)*VLOOKUP($B10,$P$3:$R$7,3,FALSE)*$M$2),0)),0)</f>
        <v>25</v>
      </c>
      <c r="I10" s="81">
        <f>IFERROR((ROUND((VLOOKUP($A10,装备总属性!$A:$G,U$11,FALSE)*VLOOKUP($C10,$P$13:$V$20,U$11,FALSE)*VLOOKUP($B10,$P$3:$R$7,3,FALSE)*$M$2),0)),0)</f>
        <v>0</v>
      </c>
      <c r="J10" s="81">
        <f>IFERROR((ROUND((VLOOKUP($A10,装备总属性!$A:$G,V$11,FALSE)*VLOOKUP($C10,$P$13:$V$20,V$11,FALSE)*VLOOKUP($B10,$P$3:$R$7,3,FALSE)*$M$2),0)),0)</f>
        <v>0</v>
      </c>
    </row>
    <row r="11" spans="1:22">
      <c r="A11" s="81">
        <v>10</v>
      </c>
      <c r="B11" s="81" t="str">
        <f>B10</f>
        <v>蓝色</v>
      </c>
      <c r="C11" s="81" t="str">
        <f t="shared" ref="C11:C41" si="1">C3</f>
        <v>帽子</v>
      </c>
      <c r="D11" s="82" t="str">
        <f t="shared" si="0"/>
        <v>10蓝色帽子</v>
      </c>
      <c r="E11" s="81">
        <f>IFERROR((ROUND((VLOOKUP($A11,装备总属性!$A:$G,Q$11,FALSE)*VLOOKUP($C11,$P$13:$V$20,Q$11,FALSE)*VLOOKUP($B11,$P$3:$R$7,3,FALSE)*$M$2),0)),0)</f>
        <v>125</v>
      </c>
      <c r="F11" s="81">
        <f>IFERROR((ROUND((VLOOKUP($A11,装备总属性!$A:$G,R$11,FALSE)*VLOOKUP($C11,$P$13:$V$20,R$11,FALSE)*VLOOKUP($B11,$P$3:$R$7,3,FALSE)*$M$2),0)),0)</f>
        <v>0</v>
      </c>
      <c r="G11" s="81">
        <f>IFERROR((ROUND((VLOOKUP($A11,装备总属性!$A:$G,S$11,FALSE)*VLOOKUP($C11,$P$13:$V$20,S$11,FALSE)*VLOOKUP($B11,$P$3:$R$7,3,FALSE)*$M$2),0)),0)</f>
        <v>0</v>
      </c>
      <c r="H11" s="81">
        <f>IFERROR((ROUND((VLOOKUP($A11,装备总属性!$A:$G,T$11,FALSE)*VLOOKUP($C11,$P$13:$V$20,T$11,FALSE)*VLOOKUP($B11,$P$3:$R$7,3,FALSE)*$M$2),0)),0)</f>
        <v>0</v>
      </c>
      <c r="I11" s="81">
        <f>IFERROR((ROUND((VLOOKUP($A11,装备总属性!$A:$G,U$11,FALSE)*VLOOKUP($C11,$P$13:$V$20,U$11,FALSE)*VLOOKUP($B11,$P$3:$R$7,3,FALSE)*$M$2),0)),0)</f>
        <v>25</v>
      </c>
      <c r="J11" s="81">
        <f>IFERROR((ROUND((VLOOKUP($A11,装备总属性!$A:$G,V$11,FALSE)*VLOOKUP($C11,$P$13:$V$20,V$11,FALSE)*VLOOKUP($B11,$P$3:$R$7,3,FALSE)*$M$2),0)),0)</f>
        <v>0</v>
      </c>
      <c r="Q11">
        <v>2</v>
      </c>
      <c r="R11">
        <v>3</v>
      </c>
      <c r="S11">
        <v>4</v>
      </c>
      <c r="T11">
        <v>5</v>
      </c>
      <c r="U11">
        <v>6</v>
      </c>
      <c r="V11">
        <v>7</v>
      </c>
    </row>
    <row r="12" spans="1:22">
      <c r="A12" s="81">
        <v>10</v>
      </c>
      <c r="B12" s="81" t="str">
        <f t="shared" ref="B12:B17" si="2">B11</f>
        <v>蓝色</v>
      </c>
      <c r="C12" s="81" t="str">
        <f t="shared" si="1"/>
        <v>衣服</v>
      </c>
      <c r="D12" s="82" t="str">
        <f t="shared" si="0"/>
        <v>10蓝色衣服</v>
      </c>
      <c r="E12" s="81">
        <f>IFERROR((ROUND((VLOOKUP($A12,装备总属性!$A:$G,Q$11,FALSE)*VLOOKUP($C12,$P$13:$V$20,Q$11,FALSE)*VLOOKUP($B12,$P$3:$R$7,3,FALSE)*$M$2),0)),0)</f>
        <v>0</v>
      </c>
      <c r="F12" s="81">
        <f>IFERROR((ROUND((VLOOKUP($A12,装备总属性!$A:$G,R$11,FALSE)*VLOOKUP($C12,$P$13:$V$20,R$11,FALSE)*VLOOKUP($B12,$P$3:$R$7,3,FALSE)*$M$2),0)),0)</f>
        <v>0</v>
      </c>
      <c r="G12" s="81">
        <f>IFERROR((ROUND((VLOOKUP($A12,装备总属性!$A:$G,S$11,FALSE)*VLOOKUP($C12,$P$13:$V$20,S$11,FALSE)*VLOOKUP($B12,$P$3:$R$7,3,FALSE)*$M$2),0)),0)</f>
        <v>0</v>
      </c>
      <c r="H12" s="81">
        <f>IFERROR((ROUND((VLOOKUP($A12,装备总属性!$A:$G,T$11,FALSE)*VLOOKUP($C12,$P$13:$V$20,T$11,FALSE)*VLOOKUP($B12,$P$3:$R$7,3,FALSE)*$M$2),0)),0)</f>
        <v>0</v>
      </c>
      <c r="I12" s="81">
        <f>IFERROR((ROUND((VLOOKUP($A12,装备总属性!$A:$G,U$11,FALSE)*VLOOKUP($C12,$P$13:$V$20,U$11,FALSE)*VLOOKUP($B12,$P$3:$R$7,3,FALSE)*$M$2),0)),0)</f>
        <v>33</v>
      </c>
      <c r="J12" s="81">
        <f>IFERROR((ROUND((VLOOKUP($A12,装备总属性!$A:$G,V$11,FALSE)*VLOOKUP($C12,$P$13:$V$20,V$11,FALSE)*VLOOKUP($B12,$P$3:$R$7,3,FALSE)*$M$2),0)),0)</f>
        <v>33</v>
      </c>
      <c r="P12" s="13" t="s">
        <v>250</v>
      </c>
      <c r="Q12" s="14" t="s">
        <v>258</v>
      </c>
      <c r="R12" s="14" t="s">
        <v>495</v>
      </c>
      <c r="S12" s="14" t="s">
        <v>259</v>
      </c>
      <c r="T12" s="14" t="s">
        <v>260</v>
      </c>
      <c r="U12" s="14" t="s">
        <v>261</v>
      </c>
      <c r="V12" s="14" t="s">
        <v>263</v>
      </c>
    </row>
    <row r="13" spans="1:22">
      <c r="A13" s="81">
        <v>10</v>
      </c>
      <c r="B13" s="81" t="str">
        <f t="shared" si="2"/>
        <v>蓝色</v>
      </c>
      <c r="C13" s="81" t="str">
        <f t="shared" si="1"/>
        <v>腰带</v>
      </c>
      <c r="D13" s="82" t="str">
        <f t="shared" si="0"/>
        <v>10蓝色腰带</v>
      </c>
      <c r="E13" s="81">
        <f>IFERROR((ROUND((VLOOKUP($A13,装备总属性!$A:$G,Q$11,FALSE)*VLOOKUP($C13,$P$13:$V$20,Q$11,FALSE)*VLOOKUP($B13,$P$3:$R$7,3,FALSE)*$M$2),0)),0)</f>
        <v>125</v>
      </c>
      <c r="F13" s="81">
        <f>IFERROR((ROUND((VLOOKUP($A13,装备总属性!$A:$G,R$11,FALSE)*VLOOKUP($C13,$P$13:$V$20,R$11,FALSE)*VLOOKUP($B13,$P$3:$R$7,3,FALSE)*$M$2),0)),0)</f>
        <v>0</v>
      </c>
      <c r="G13" s="81">
        <f>IFERROR((ROUND((VLOOKUP($A13,装备总属性!$A:$G,S$11,FALSE)*VLOOKUP($C13,$P$13:$V$20,S$11,FALSE)*VLOOKUP($B13,$P$3:$R$7,3,FALSE)*$M$2),0)),0)</f>
        <v>0</v>
      </c>
      <c r="H13" s="81">
        <f>IFERROR((ROUND((VLOOKUP($A13,装备总属性!$A:$G,T$11,FALSE)*VLOOKUP($C13,$P$13:$V$20,T$11,FALSE)*VLOOKUP($B13,$P$3:$R$7,3,FALSE)*$M$2),0)),0)</f>
        <v>0</v>
      </c>
      <c r="I13" s="81">
        <f>IFERROR((ROUND((VLOOKUP($A13,装备总属性!$A:$G,U$11,FALSE)*VLOOKUP($C13,$P$13:$V$20,U$11,FALSE)*VLOOKUP($B13,$P$3:$R$7,3,FALSE)*$M$2),0)),0)</f>
        <v>0</v>
      </c>
      <c r="J13" s="81">
        <f>IFERROR((ROUND((VLOOKUP($A13,装备总属性!$A:$G,V$11,FALSE)*VLOOKUP($C13,$P$13:$V$20,V$11,FALSE)*VLOOKUP($B13,$P$3:$R$7,3,FALSE)*$M$2),0)),0)</f>
        <v>25</v>
      </c>
      <c r="P13" s="1" t="s">
        <v>251</v>
      </c>
      <c r="Q13" s="1" t="s">
        <v>496</v>
      </c>
      <c r="R13" s="1" t="s">
        <v>496</v>
      </c>
      <c r="S13" s="22">
        <v>0.6</v>
      </c>
      <c r="T13" s="22">
        <v>0.6</v>
      </c>
      <c r="U13" s="1" t="s">
        <v>496</v>
      </c>
      <c r="V13" s="1" t="s">
        <v>496</v>
      </c>
    </row>
    <row r="14" spans="1:22">
      <c r="A14" s="81">
        <v>10</v>
      </c>
      <c r="B14" s="81" t="str">
        <f t="shared" si="2"/>
        <v>蓝色</v>
      </c>
      <c r="C14" s="81" t="str">
        <f t="shared" si="1"/>
        <v>护手</v>
      </c>
      <c r="D14" s="82" t="str">
        <f t="shared" si="0"/>
        <v>10蓝色护手</v>
      </c>
      <c r="E14" s="81">
        <f>IFERROR((ROUND((VLOOKUP($A14,装备总属性!$A:$G,Q$11,FALSE)*VLOOKUP($C14,$P$13:$V$20,Q$11,FALSE)*VLOOKUP($B14,$P$3:$R$7,3,FALSE)*$M$2),0)),0)</f>
        <v>188</v>
      </c>
      <c r="F14" s="81">
        <f>IFERROR((ROUND((VLOOKUP($A14,装备总属性!$A:$G,R$11,FALSE)*VLOOKUP($C14,$P$13:$V$20,R$11,FALSE)*VLOOKUP($B14,$P$3:$R$7,3,FALSE)*$M$2),0)),0)</f>
        <v>0</v>
      </c>
      <c r="G14" s="81">
        <f>IFERROR((ROUND((VLOOKUP($A14,装备总属性!$A:$G,S$11,FALSE)*VLOOKUP($C14,$P$13:$V$20,S$11,FALSE)*VLOOKUP($B14,$P$3:$R$7,3,FALSE)*$M$2),0)),0)</f>
        <v>8</v>
      </c>
      <c r="H14" s="81">
        <f>IFERROR((ROUND((VLOOKUP($A14,装备总属性!$A:$G,T$11,FALSE)*VLOOKUP($C14,$P$13:$V$20,T$11,FALSE)*VLOOKUP($B14,$P$3:$R$7,3,FALSE)*$M$2),0)),0)</f>
        <v>0</v>
      </c>
      <c r="I14" s="81">
        <f>IFERROR((ROUND((VLOOKUP($A14,装备总属性!$A:$G,U$11,FALSE)*VLOOKUP($C14,$P$13:$V$20,U$11,FALSE)*VLOOKUP($B14,$P$3:$R$7,3,FALSE)*$M$2),0)),0)</f>
        <v>0</v>
      </c>
      <c r="J14" s="81">
        <f>IFERROR((ROUND((VLOOKUP($A14,装备总属性!$A:$G,V$11,FALSE)*VLOOKUP($C14,$P$13:$V$20,V$11,FALSE)*VLOOKUP($B14,$P$3:$R$7,3,FALSE)*$M$2),0)),0)</f>
        <v>0</v>
      </c>
      <c r="P14" s="1" t="s">
        <v>264</v>
      </c>
      <c r="Q14" s="22">
        <v>0.2</v>
      </c>
      <c r="R14" s="1" t="s">
        <v>496</v>
      </c>
      <c r="S14" s="1" t="s">
        <v>496</v>
      </c>
      <c r="T14" s="1" t="s">
        <v>496</v>
      </c>
      <c r="U14" s="22">
        <v>0.3</v>
      </c>
      <c r="V14" s="1" t="s">
        <v>496</v>
      </c>
    </row>
    <row r="15" spans="1:22">
      <c r="A15" s="81">
        <v>10</v>
      </c>
      <c r="B15" s="81" t="str">
        <f t="shared" si="2"/>
        <v>蓝色</v>
      </c>
      <c r="C15" s="81" t="str">
        <f t="shared" si="1"/>
        <v>鞋子</v>
      </c>
      <c r="D15" s="82" t="str">
        <f t="shared" si="0"/>
        <v>10蓝色鞋子</v>
      </c>
      <c r="E15" s="81">
        <f>IFERROR((ROUND((VLOOKUP($A15,装备总属性!$A:$G,Q$11,FALSE)*VLOOKUP($C15,$P$13:$V$20,Q$11,FALSE)*VLOOKUP($B15,$P$3:$R$7,3,FALSE)*$M$2),0)),0)</f>
        <v>188</v>
      </c>
      <c r="F15" s="81">
        <f>IFERROR((ROUND((VLOOKUP($A15,装备总属性!$A:$G,R$11,FALSE)*VLOOKUP($C15,$P$13:$V$20,R$11,FALSE)*VLOOKUP($B15,$P$3:$R$7,3,FALSE)*$M$2),0)),0)</f>
        <v>0</v>
      </c>
      <c r="G15" s="81">
        <f>IFERROR((ROUND((VLOOKUP($A15,装备总属性!$A:$G,S$11,FALSE)*VLOOKUP($C15,$P$13:$V$20,S$11,FALSE)*VLOOKUP($B15,$P$3:$R$7,3,FALSE)*$M$2),0)),0)</f>
        <v>0</v>
      </c>
      <c r="H15" s="81">
        <f>IFERROR((ROUND((VLOOKUP($A15,装备总属性!$A:$G,T$11,FALSE)*VLOOKUP($C15,$P$13:$V$20,T$11,FALSE)*VLOOKUP($B15,$P$3:$R$7,3,FALSE)*$M$2),0)),0)</f>
        <v>8</v>
      </c>
      <c r="I15" s="81">
        <f>IFERROR((ROUND((VLOOKUP($A15,装备总属性!$A:$G,U$11,FALSE)*VLOOKUP($C15,$P$13:$V$20,U$11,FALSE)*VLOOKUP($B15,$P$3:$R$7,3,FALSE)*$M$2),0)),0)</f>
        <v>0</v>
      </c>
      <c r="J15" s="81">
        <f>IFERROR((ROUND((VLOOKUP($A15,装备总属性!$A:$G,V$11,FALSE)*VLOOKUP($C15,$P$13:$V$20,V$11,FALSE)*VLOOKUP($B15,$P$3:$R$7,3,FALSE)*$M$2),0)),0)</f>
        <v>0</v>
      </c>
      <c r="P15" s="1" t="s">
        <v>252</v>
      </c>
      <c r="Q15" s="1" t="s">
        <v>496</v>
      </c>
      <c r="R15" s="1" t="s">
        <v>496</v>
      </c>
      <c r="S15" s="1" t="s">
        <v>496</v>
      </c>
      <c r="T15" s="1" t="s">
        <v>496</v>
      </c>
      <c r="U15" s="22">
        <v>0.4</v>
      </c>
      <c r="V15" s="22">
        <v>0.4</v>
      </c>
    </row>
    <row r="16" spans="1:22">
      <c r="A16" s="81">
        <v>10</v>
      </c>
      <c r="B16" s="81" t="str">
        <f t="shared" si="2"/>
        <v>蓝色</v>
      </c>
      <c r="C16" s="81" t="str">
        <f t="shared" si="1"/>
        <v>项链</v>
      </c>
      <c r="D16" s="82" t="str">
        <f t="shared" si="0"/>
        <v>10蓝色项链</v>
      </c>
      <c r="E16" s="81">
        <f>IFERROR((ROUND((VLOOKUP($A16,装备总属性!$A:$G,Q$11,FALSE)*VLOOKUP($C16,$P$13:$V$20,Q$11,FALSE)*VLOOKUP($B16,$P$3:$R$7,3,FALSE)*$M$2),0)),0)</f>
        <v>0</v>
      </c>
      <c r="F16" s="81">
        <f>IFERROR((ROUND((VLOOKUP($A16,装备总属性!$A:$G,R$11,FALSE)*VLOOKUP($C16,$P$13:$V$20,R$11,FALSE)*VLOOKUP($B16,$P$3:$R$7,3,FALSE)*$M$2),0)),0)</f>
        <v>0</v>
      </c>
      <c r="G16" s="81">
        <f>IFERROR((ROUND((VLOOKUP($A16,装备总属性!$A:$G,S$11,FALSE)*VLOOKUP($C16,$P$13:$V$20,S$11,FALSE)*VLOOKUP($B16,$P$3:$R$7,3,FALSE)*$M$2),0)),0)</f>
        <v>8</v>
      </c>
      <c r="H16" s="81">
        <f>IFERROR((ROUND((VLOOKUP($A16,装备总属性!$A:$G,T$11,FALSE)*VLOOKUP($C16,$P$13:$V$20,T$11,FALSE)*VLOOKUP($B16,$P$3:$R$7,3,FALSE)*$M$2),0)),0)</f>
        <v>0</v>
      </c>
      <c r="I16" s="81">
        <f>IFERROR((ROUND((VLOOKUP($A16,装备总属性!$A:$G,U$11,FALSE)*VLOOKUP($C16,$P$13:$V$20,U$11,FALSE)*VLOOKUP($B16,$P$3:$R$7,3,FALSE)*$M$2),0)),0)</f>
        <v>25</v>
      </c>
      <c r="J16" s="81">
        <f>IFERROR((ROUND((VLOOKUP($A16,装备总属性!$A:$G,V$11,FALSE)*VLOOKUP($C16,$P$13:$V$20,V$11,FALSE)*VLOOKUP($B16,$P$3:$R$7,3,FALSE)*$M$2),0)),0)</f>
        <v>0</v>
      </c>
      <c r="P16" s="1" t="s">
        <v>253</v>
      </c>
      <c r="Q16" s="22">
        <v>0.2</v>
      </c>
      <c r="R16" s="1" t="s">
        <v>496</v>
      </c>
      <c r="S16" s="1" t="s">
        <v>496</v>
      </c>
      <c r="T16" s="1" t="s">
        <v>496</v>
      </c>
      <c r="U16" s="1" t="s">
        <v>496</v>
      </c>
      <c r="V16" s="22">
        <v>0.3</v>
      </c>
    </row>
    <row r="17" spans="1:22">
      <c r="A17" s="81">
        <v>10</v>
      </c>
      <c r="B17" s="81" t="str">
        <f t="shared" si="2"/>
        <v>蓝色</v>
      </c>
      <c r="C17" s="81" t="str">
        <f t="shared" si="1"/>
        <v>戒指</v>
      </c>
      <c r="D17" s="82" t="str">
        <f t="shared" si="0"/>
        <v>10蓝色戒指</v>
      </c>
      <c r="E17" s="81">
        <f>IFERROR((ROUND((VLOOKUP($A17,装备总属性!$A:$G,Q$11,FALSE)*VLOOKUP($C17,$P$13:$V$20,Q$11,FALSE)*VLOOKUP($B17,$P$3:$R$7,3,FALSE)*$M$2),0)),0)</f>
        <v>0</v>
      </c>
      <c r="F17" s="81">
        <f>IFERROR((ROUND((VLOOKUP($A17,装备总属性!$A:$G,R$11,FALSE)*VLOOKUP($C17,$P$13:$V$20,R$11,FALSE)*VLOOKUP($B17,$P$3:$R$7,3,FALSE)*$M$2),0)),0)</f>
        <v>0</v>
      </c>
      <c r="G17" s="81">
        <f>IFERROR((ROUND((VLOOKUP($A17,装备总属性!$A:$G,S$11,FALSE)*VLOOKUP($C17,$P$13:$V$20,S$11,FALSE)*VLOOKUP($B17,$P$3:$R$7,3,FALSE)*$M$2),0)),0)</f>
        <v>0</v>
      </c>
      <c r="H17" s="81">
        <f>IFERROR((ROUND((VLOOKUP($A17,装备总属性!$A:$G,T$11,FALSE)*VLOOKUP($C17,$P$13:$V$20,T$11,FALSE)*VLOOKUP($B17,$P$3:$R$7,3,FALSE)*$M$2),0)),0)</f>
        <v>8</v>
      </c>
      <c r="I17" s="81">
        <f>IFERROR((ROUND((VLOOKUP($A17,装备总属性!$A:$G,U$11,FALSE)*VLOOKUP($C17,$P$13:$V$20,U$11,FALSE)*VLOOKUP($B17,$P$3:$R$7,3,FALSE)*$M$2),0)),0)</f>
        <v>0</v>
      </c>
      <c r="J17" s="81">
        <f>IFERROR((ROUND((VLOOKUP($A17,装备总属性!$A:$G,V$11,FALSE)*VLOOKUP($C17,$P$13:$V$20,V$11,FALSE)*VLOOKUP($B17,$P$3:$R$7,3,FALSE)*$M$2),0)),0)</f>
        <v>25</v>
      </c>
      <c r="P17" s="1" t="s">
        <v>254</v>
      </c>
      <c r="Q17" s="22">
        <v>0.3</v>
      </c>
      <c r="R17" s="1" t="s">
        <v>496</v>
      </c>
      <c r="S17" s="22">
        <v>0.2</v>
      </c>
      <c r="T17" s="1" t="s">
        <v>496</v>
      </c>
      <c r="U17" s="1" t="s">
        <v>496</v>
      </c>
      <c r="V17" s="1" t="s">
        <v>496</v>
      </c>
    </row>
    <row r="18" spans="1:22">
      <c r="A18" s="84">
        <v>10</v>
      </c>
      <c r="B18" s="84" t="s">
        <v>489</v>
      </c>
      <c r="C18" s="84" t="str">
        <f t="shared" si="1"/>
        <v>武器</v>
      </c>
      <c r="D18" s="82" t="str">
        <f t="shared" si="0"/>
        <v>10紫色武器</v>
      </c>
      <c r="E18" s="84">
        <f>IFERROR((ROUND((VLOOKUP($A18,装备总属性!$A:$G,Q$11,FALSE)*VLOOKUP($C18,$P$13:$V$20,Q$11,FALSE)*VLOOKUP($B18,$P$3:$R$7,3,FALSE)*$M$2),0)),0)</f>
        <v>0</v>
      </c>
      <c r="F18" s="84">
        <f>IFERROR((ROUND((VLOOKUP($A18,装备总属性!$A:$G,R$11,FALSE)*VLOOKUP($C18,$P$13:$V$20,R$11,FALSE)*VLOOKUP($B18,$P$3:$R$7,3,FALSE)*$M$2),0)),0)</f>
        <v>0</v>
      </c>
      <c r="G18" s="84">
        <f>IFERROR((ROUND((VLOOKUP($A18,装备总属性!$A:$G,S$11,FALSE)*VLOOKUP($C18,$P$13:$V$20,S$11,FALSE)*VLOOKUP($B18,$P$3:$R$7,3,FALSE)*$M$2),0)),0)</f>
        <v>38</v>
      </c>
      <c r="H18" s="84">
        <f>IFERROR((ROUND((VLOOKUP($A18,装备总属性!$A:$G,T$11,FALSE)*VLOOKUP($C18,$P$13:$V$20,T$11,FALSE)*VLOOKUP($B18,$P$3:$R$7,3,FALSE)*$M$2),0)),0)</f>
        <v>38</v>
      </c>
      <c r="I18" s="84">
        <f>IFERROR((ROUND((VLOOKUP($A18,装备总属性!$A:$G,U$11,FALSE)*VLOOKUP($C18,$P$13:$V$20,U$11,FALSE)*VLOOKUP($B18,$P$3:$R$7,3,FALSE)*$M$2),0)),0)</f>
        <v>0</v>
      </c>
      <c r="J18" s="84">
        <f>IFERROR((ROUND((VLOOKUP($A18,装备总属性!$A:$G,V$11,FALSE)*VLOOKUP($C18,$P$13:$V$20,V$11,FALSE)*VLOOKUP($B18,$P$3:$R$7,3,FALSE)*$M$2),0)),0)</f>
        <v>0</v>
      </c>
      <c r="P18" s="1" t="s">
        <v>255</v>
      </c>
      <c r="Q18" s="22">
        <v>0.3</v>
      </c>
      <c r="R18" s="1" t="s">
        <v>496</v>
      </c>
      <c r="S18" s="1" t="s">
        <v>496</v>
      </c>
      <c r="T18" s="22">
        <v>0.2</v>
      </c>
      <c r="U18" s="1" t="s">
        <v>496</v>
      </c>
      <c r="V18" s="1" t="s">
        <v>496</v>
      </c>
    </row>
    <row r="19" spans="1:22">
      <c r="A19" s="84">
        <v>10</v>
      </c>
      <c r="B19" s="84" t="s">
        <v>489</v>
      </c>
      <c r="C19" s="84" t="str">
        <f t="shared" si="1"/>
        <v>帽子</v>
      </c>
      <c r="D19" s="82" t="str">
        <f t="shared" si="0"/>
        <v>10紫色帽子</v>
      </c>
      <c r="E19" s="84">
        <f>IFERROR((ROUND((VLOOKUP($A19,装备总属性!$A:$G,Q$11,FALSE)*VLOOKUP($C19,$P$13:$V$20,Q$11,FALSE)*VLOOKUP($B19,$P$3:$R$7,3,FALSE)*$M$2),0)),0)</f>
        <v>188</v>
      </c>
      <c r="F19" s="84">
        <f>IFERROR((ROUND((VLOOKUP($A19,装备总属性!$A:$G,R$11,FALSE)*VLOOKUP($C19,$P$13:$V$20,R$11,FALSE)*VLOOKUP($B19,$P$3:$R$7,3,FALSE)*$M$2),0)),0)</f>
        <v>0</v>
      </c>
      <c r="G19" s="84">
        <f>IFERROR((ROUND((VLOOKUP($A19,装备总属性!$A:$G,S$11,FALSE)*VLOOKUP($C19,$P$13:$V$20,S$11,FALSE)*VLOOKUP($B19,$P$3:$R$7,3,FALSE)*$M$2),0)),0)</f>
        <v>0</v>
      </c>
      <c r="H19" s="84">
        <f>IFERROR((ROUND((VLOOKUP($A19,装备总属性!$A:$G,T$11,FALSE)*VLOOKUP($C19,$P$13:$V$20,T$11,FALSE)*VLOOKUP($B19,$P$3:$R$7,3,FALSE)*$M$2),0)),0)</f>
        <v>0</v>
      </c>
      <c r="I19" s="84">
        <f>IFERROR((ROUND((VLOOKUP($A19,装备总属性!$A:$G,U$11,FALSE)*VLOOKUP($C19,$P$13:$V$20,U$11,FALSE)*VLOOKUP($B19,$P$3:$R$7,3,FALSE)*$M$2),0)),0)</f>
        <v>38</v>
      </c>
      <c r="J19" s="84">
        <f>IFERROR((ROUND((VLOOKUP($A19,装备总属性!$A:$G,V$11,FALSE)*VLOOKUP($C19,$P$13:$V$20,V$11,FALSE)*VLOOKUP($B19,$P$3:$R$7,3,FALSE)*$M$2),0)),0)</f>
        <v>0</v>
      </c>
      <c r="P19" s="1" t="s">
        <v>256</v>
      </c>
      <c r="Q19" s="1" t="s">
        <v>496</v>
      </c>
      <c r="R19" s="1" t="s">
        <v>496</v>
      </c>
      <c r="S19" s="22">
        <v>0.2</v>
      </c>
      <c r="T19" s="1" t="s">
        <v>496</v>
      </c>
      <c r="U19" s="22">
        <v>0.3</v>
      </c>
      <c r="V19" s="1" t="s">
        <v>496</v>
      </c>
    </row>
    <row r="20" spans="1:22">
      <c r="A20" s="84">
        <v>10</v>
      </c>
      <c r="B20" s="84" t="s">
        <v>489</v>
      </c>
      <c r="C20" s="84" t="str">
        <f t="shared" si="1"/>
        <v>衣服</v>
      </c>
      <c r="D20" s="82" t="str">
        <f t="shared" si="0"/>
        <v>10紫色衣服</v>
      </c>
      <c r="E20" s="84">
        <f>IFERROR((ROUND((VLOOKUP($A20,装备总属性!$A:$G,Q$11,FALSE)*VLOOKUP($C20,$P$13:$V$20,Q$11,FALSE)*VLOOKUP($B20,$P$3:$R$7,3,FALSE)*$M$2),0)),0)</f>
        <v>0</v>
      </c>
      <c r="F20" s="84">
        <f>IFERROR((ROUND((VLOOKUP($A20,装备总属性!$A:$G,R$11,FALSE)*VLOOKUP($C20,$P$13:$V$20,R$11,FALSE)*VLOOKUP($B20,$P$3:$R$7,3,FALSE)*$M$2),0)),0)</f>
        <v>0</v>
      </c>
      <c r="G20" s="84">
        <f>IFERROR((ROUND((VLOOKUP($A20,装备总属性!$A:$G,S$11,FALSE)*VLOOKUP($C20,$P$13:$V$20,S$11,FALSE)*VLOOKUP($B20,$P$3:$R$7,3,FALSE)*$M$2),0)),0)</f>
        <v>0</v>
      </c>
      <c r="H20" s="84">
        <f>IFERROR((ROUND((VLOOKUP($A20,装备总属性!$A:$G,T$11,FALSE)*VLOOKUP($C20,$P$13:$V$20,T$11,FALSE)*VLOOKUP($B20,$P$3:$R$7,3,FALSE)*$M$2),0)),0)</f>
        <v>0</v>
      </c>
      <c r="I20" s="84">
        <f>IFERROR((ROUND((VLOOKUP($A20,装备总属性!$A:$G,U$11,FALSE)*VLOOKUP($C20,$P$13:$V$20,U$11,FALSE)*VLOOKUP($B20,$P$3:$R$7,3,FALSE)*$M$2),0)),0)</f>
        <v>50</v>
      </c>
      <c r="J20" s="84">
        <f>IFERROR((ROUND((VLOOKUP($A20,装备总属性!$A:$G,V$11,FALSE)*VLOOKUP($C20,$P$13:$V$20,V$11,FALSE)*VLOOKUP($B20,$P$3:$R$7,3,FALSE)*$M$2),0)),0)</f>
        <v>50</v>
      </c>
      <c r="P20" s="1" t="s">
        <v>257</v>
      </c>
      <c r="Q20" s="1" t="s">
        <v>496</v>
      </c>
      <c r="R20" s="1" t="s">
        <v>496</v>
      </c>
      <c r="S20" s="1" t="s">
        <v>496</v>
      </c>
      <c r="T20" s="22">
        <v>0.2</v>
      </c>
      <c r="U20" s="1" t="s">
        <v>496</v>
      </c>
      <c r="V20" s="22">
        <v>0.3</v>
      </c>
    </row>
    <row r="21" spans="1:22">
      <c r="A21" s="84">
        <v>10</v>
      </c>
      <c r="B21" s="84" t="s">
        <v>489</v>
      </c>
      <c r="C21" s="84" t="str">
        <f t="shared" si="1"/>
        <v>腰带</v>
      </c>
      <c r="D21" s="82" t="str">
        <f t="shared" si="0"/>
        <v>10紫色腰带</v>
      </c>
      <c r="E21" s="84">
        <f>IFERROR((ROUND((VLOOKUP($A21,装备总属性!$A:$G,Q$11,FALSE)*VLOOKUP($C21,$P$13:$V$20,Q$11,FALSE)*VLOOKUP($B21,$P$3:$R$7,3,FALSE)*$M$2),0)),0)</f>
        <v>188</v>
      </c>
      <c r="F21" s="84">
        <f>IFERROR((ROUND((VLOOKUP($A21,装备总属性!$A:$G,R$11,FALSE)*VLOOKUP($C21,$P$13:$V$20,R$11,FALSE)*VLOOKUP($B21,$P$3:$R$7,3,FALSE)*$M$2),0)),0)</f>
        <v>0</v>
      </c>
      <c r="G21" s="84">
        <f>IFERROR((ROUND((VLOOKUP($A21,装备总属性!$A:$G,S$11,FALSE)*VLOOKUP($C21,$P$13:$V$20,S$11,FALSE)*VLOOKUP($B21,$P$3:$R$7,3,FALSE)*$M$2),0)),0)</f>
        <v>0</v>
      </c>
      <c r="H21" s="84">
        <f>IFERROR((ROUND((VLOOKUP($A21,装备总属性!$A:$G,T$11,FALSE)*VLOOKUP($C21,$P$13:$V$20,T$11,FALSE)*VLOOKUP($B21,$P$3:$R$7,3,FALSE)*$M$2),0)),0)</f>
        <v>0</v>
      </c>
      <c r="I21" s="84">
        <f>IFERROR((ROUND((VLOOKUP($A21,装备总属性!$A:$G,U$11,FALSE)*VLOOKUP($C21,$P$13:$V$20,U$11,FALSE)*VLOOKUP($B21,$P$3:$R$7,3,FALSE)*$M$2),0)),0)</f>
        <v>0</v>
      </c>
      <c r="J21" s="84">
        <f>IFERROR((ROUND((VLOOKUP($A21,装备总属性!$A:$G,V$11,FALSE)*VLOOKUP($C21,$P$13:$V$20,V$11,FALSE)*VLOOKUP($B21,$P$3:$R$7,3,FALSE)*$M$2),0)),0)</f>
        <v>38</v>
      </c>
    </row>
    <row r="22" spans="1:22">
      <c r="A22" s="84">
        <v>10</v>
      </c>
      <c r="B22" s="84" t="s">
        <v>489</v>
      </c>
      <c r="C22" s="84" t="str">
        <f t="shared" si="1"/>
        <v>护手</v>
      </c>
      <c r="D22" s="82" t="str">
        <f t="shared" si="0"/>
        <v>10紫色护手</v>
      </c>
      <c r="E22" s="84">
        <f>IFERROR((ROUND((VLOOKUP($A22,装备总属性!$A:$G,Q$11,FALSE)*VLOOKUP($C22,$P$13:$V$20,Q$11,FALSE)*VLOOKUP($B22,$P$3:$R$7,3,FALSE)*$M$2),0)),0)</f>
        <v>281</v>
      </c>
      <c r="F22" s="84">
        <f>IFERROR((ROUND((VLOOKUP($A22,装备总属性!$A:$G,R$11,FALSE)*VLOOKUP($C22,$P$13:$V$20,R$11,FALSE)*VLOOKUP($B22,$P$3:$R$7,3,FALSE)*$M$2),0)),0)</f>
        <v>0</v>
      </c>
      <c r="G22" s="84">
        <f>IFERROR((ROUND((VLOOKUP($A22,装备总属性!$A:$G,S$11,FALSE)*VLOOKUP($C22,$P$13:$V$20,S$11,FALSE)*VLOOKUP($B22,$P$3:$R$7,3,FALSE)*$M$2),0)),0)</f>
        <v>13</v>
      </c>
      <c r="H22" s="84">
        <f>IFERROR((ROUND((VLOOKUP($A22,装备总属性!$A:$G,T$11,FALSE)*VLOOKUP($C22,$P$13:$V$20,T$11,FALSE)*VLOOKUP($B22,$P$3:$R$7,3,FALSE)*$M$2),0)),0)</f>
        <v>0</v>
      </c>
      <c r="I22" s="84">
        <f>IFERROR((ROUND((VLOOKUP($A22,装备总属性!$A:$G,U$11,FALSE)*VLOOKUP($C22,$P$13:$V$20,U$11,FALSE)*VLOOKUP($B22,$P$3:$R$7,3,FALSE)*$M$2),0)),0)</f>
        <v>0</v>
      </c>
      <c r="J22" s="84">
        <f>IFERROR((ROUND((VLOOKUP($A22,装备总属性!$A:$G,V$11,FALSE)*VLOOKUP($C22,$P$13:$V$20,V$11,FALSE)*VLOOKUP($B22,$P$3:$R$7,3,FALSE)*$M$2),0)),0)</f>
        <v>0</v>
      </c>
    </row>
    <row r="23" spans="1:22">
      <c r="A23" s="84">
        <v>10</v>
      </c>
      <c r="B23" s="84" t="s">
        <v>489</v>
      </c>
      <c r="C23" s="84" t="str">
        <f t="shared" si="1"/>
        <v>鞋子</v>
      </c>
      <c r="D23" s="82" t="str">
        <f t="shared" si="0"/>
        <v>10紫色鞋子</v>
      </c>
      <c r="E23" s="84">
        <f>IFERROR((ROUND((VLOOKUP($A23,装备总属性!$A:$G,Q$11,FALSE)*VLOOKUP($C23,$P$13:$V$20,Q$11,FALSE)*VLOOKUP($B23,$P$3:$R$7,3,FALSE)*$M$2),0)),0)</f>
        <v>281</v>
      </c>
      <c r="F23" s="84">
        <f>IFERROR((ROUND((VLOOKUP($A23,装备总属性!$A:$G,R$11,FALSE)*VLOOKUP($C23,$P$13:$V$20,R$11,FALSE)*VLOOKUP($B23,$P$3:$R$7,3,FALSE)*$M$2),0)),0)</f>
        <v>0</v>
      </c>
      <c r="G23" s="84">
        <f>IFERROR((ROUND((VLOOKUP($A23,装备总属性!$A:$G,S$11,FALSE)*VLOOKUP($C23,$P$13:$V$20,S$11,FALSE)*VLOOKUP($B23,$P$3:$R$7,3,FALSE)*$M$2),0)),0)</f>
        <v>0</v>
      </c>
      <c r="H23" s="84">
        <f>IFERROR((ROUND((VLOOKUP($A23,装备总属性!$A:$G,T$11,FALSE)*VLOOKUP($C23,$P$13:$V$20,T$11,FALSE)*VLOOKUP($B23,$P$3:$R$7,3,FALSE)*$M$2),0)),0)</f>
        <v>13</v>
      </c>
      <c r="I23" s="84">
        <f>IFERROR((ROUND((VLOOKUP($A23,装备总属性!$A:$G,U$11,FALSE)*VLOOKUP($C23,$P$13:$V$20,U$11,FALSE)*VLOOKUP($B23,$P$3:$R$7,3,FALSE)*$M$2),0)),0)</f>
        <v>0</v>
      </c>
      <c r="J23" s="84">
        <f>IFERROR((ROUND((VLOOKUP($A23,装备总属性!$A:$G,V$11,FALSE)*VLOOKUP($C23,$P$13:$V$20,V$11,FALSE)*VLOOKUP($B23,$P$3:$R$7,3,FALSE)*$M$2),0)),0)</f>
        <v>0</v>
      </c>
    </row>
    <row r="24" spans="1:22">
      <c r="A24" s="84">
        <v>10</v>
      </c>
      <c r="B24" s="84" t="s">
        <v>489</v>
      </c>
      <c r="C24" s="84" t="str">
        <f t="shared" si="1"/>
        <v>项链</v>
      </c>
      <c r="D24" s="82" t="str">
        <f t="shared" si="0"/>
        <v>10紫色项链</v>
      </c>
      <c r="E24" s="84">
        <f>IFERROR((ROUND((VLOOKUP($A24,装备总属性!$A:$G,Q$11,FALSE)*VLOOKUP($C24,$P$13:$V$20,Q$11,FALSE)*VLOOKUP($B24,$P$3:$R$7,3,FALSE)*$M$2),0)),0)</f>
        <v>0</v>
      </c>
      <c r="F24" s="84">
        <f>IFERROR((ROUND((VLOOKUP($A24,装备总属性!$A:$G,R$11,FALSE)*VLOOKUP($C24,$P$13:$V$20,R$11,FALSE)*VLOOKUP($B24,$P$3:$R$7,3,FALSE)*$M$2),0)),0)</f>
        <v>0</v>
      </c>
      <c r="G24" s="84">
        <f>IFERROR((ROUND((VLOOKUP($A24,装备总属性!$A:$G,S$11,FALSE)*VLOOKUP($C24,$P$13:$V$20,S$11,FALSE)*VLOOKUP($B24,$P$3:$R$7,3,FALSE)*$M$2),0)),0)</f>
        <v>13</v>
      </c>
      <c r="H24" s="84">
        <f>IFERROR((ROUND((VLOOKUP($A24,装备总属性!$A:$G,T$11,FALSE)*VLOOKUP($C24,$P$13:$V$20,T$11,FALSE)*VLOOKUP($B24,$P$3:$R$7,3,FALSE)*$M$2),0)),0)</f>
        <v>0</v>
      </c>
      <c r="I24" s="84">
        <f>IFERROR((ROUND((VLOOKUP($A24,装备总属性!$A:$G,U$11,FALSE)*VLOOKUP($C24,$P$13:$V$20,U$11,FALSE)*VLOOKUP($B24,$P$3:$R$7,3,FALSE)*$M$2),0)),0)</f>
        <v>38</v>
      </c>
      <c r="J24" s="84">
        <f>IFERROR((ROUND((VLOOKUP($A24,装备总属性!$A:$G,V$11,FALSE)*VLOOKUP($C24,$P$13:$V$20,V$11,FALSE)*VLOOKUP($B24,$P$3:$R$7,3,FALSE)*$M$2),0)),0)</f>
        <v>0</v>
      </c>
    </row>
    <row r="25" spans="1:22">
      <c r="A25" s="84">
        <v>10</v>
      </c>
      <c r="B25" s="84" t="s">
        <v>489</v>
      </c>
      <c r="C25" s="84" t="str">
        <f t="shared" si="1"/>
        <v>戒指</v>
      </c>
      <c r="D25" s="82" t="str">
        <f t="shared" si="0"/>
        <v>10紫色戒指</v>
      </c>
      <c r="E25" s="84">
        <f>IFERROR((ROUND((VLOOKUP($A25,装备总属性!$A:$G,Q$11,FALSE)*VLOOKUP($C25,$P$13:$V$20,Q$11,FALSE)*VLOOKUP($B25,$P$3:$R$7,3,FALSE)*$M$2),0)),0)</f>
        <v>0</v>
      </c>
      <c r="F25" s="84">
        <f>IFERROR((ROUND((VLOOKUP($A25,装备总属性!$A:$G,R$11,FALSE)*VLOOKUP($C25,$P$13:$V$20,R$11,FALSE)*VLOOKUP($B25,$P$3:$R$7,3,FALSE)*$M$2),0)),0)</f>
        <v>0</v>
      </c>
      <c r="G25" s="84">
        <f>IFERROR((ROUND((VLOOKUP($A25,装备总属性!$A:$G,S$11,FALSE)*VLOOKUP($C25,$P$13:$V$20,S$11,FALSE)*VLOOKUP($B25,$P$3:$R$7,3,FALSE)*$M$2),0)),0)</f>
        <v>0</v>
      </c>
      <c r="H25" s="84">
        <f>IFERROR((ROUND((VLOOKUP($A25,装备总属性!$A:$G,T$11,FALSE)*VLOOKUP($C25,$P$13:$V$20,T$11,FALSE)*VLOOKUP($B25,$P$3:$R$7,3,FALSE)*$M$2),0)),0)</f>
        <v>13</v>
      </c>
      <c r="I25" s="84">
        <f>IFERROR((ROUND((VLOOKUP($A25,装备总属性!$A:$G,U$11,FALSE)*VLOOKUP($C25,$P$13:$V$20,U$11,FALSE)*VLOOKUP($B25,$P$3:$R$7,3,FALSE)*$M$2),0)),0)</f>
        <v>0</v>
      </c>
      <c r="J25" s="84">
        <f>IFERROR((ROUND((VLOOKUP($A25,装备总属性!$A:$G,V$11,FALSE)*VLOOKUP($C25,$P$13:$V$20,V$11,FALSE)*VLOOKUP($B25,$P$3:$R$7,3,FALSE)*$M$2),0)),0)</f>
        <v>38</v>
      </c>
    </row>
    <row r="26" spans="1:22">
      <c r="A26" s="83">
        <v>10</v>
      </c>
      <c r="B26" s="83" t="s">
        <v>490</v>
      </c>
      <c r="C26" s="83" t="str">
        <f t="shared" si="1"/>
        <v>武器</v>
      </c>
      <c r="D26" s="82" t="str">
        <f t="shared" si="0"/>
        <v>10橙色武器</v>
      </c>
      <c r="E26" s="83">
        <f>IFERROR((ROUND((VLOOKUP($A26,装备总属性!$A:$G,Q$11,FALSE)*VLOOKUP($C26,$P$13:$V$20,Q$11,FALSE)*VLOOKUP($B26,$P$3:$R$7,3,FALSE)*$M$2),0)),0)</f>
        <v>0</v>
      </c>
      <c r="F26" s="83">
        <f>IFERROR((ROUND((VLOOKUP($A26,装备总属性!$A:$G,R$11,FALSE)*VLOOKUP($C26,$P$13:$V$20,R$11,FALSE)*VLOOKUP($B26,$P$3:$R$7,3,FALSE)*$M$2),0)),0)</f>
        <v>0</v>
      </c>
      <c r="G26" s="83">
        <f>IFERROR((ROUND((VLOOKUP($A26,装备总属性!$A:$G,S$11,FALSE)*VLOOKUP($C26,$P$13:$V$20,S$11,FALSE)*VLOOKUP($B26,$P$3:$R$7,3,FALSE)*$M$2),0)),0)</f>
        <v>50</v>
      </c>
      <c r="H26" s="83">
        <f>IFERROR((ROUND((VLOOKUP($A26,装备总属性!$A:$G,T$11,FALSE)*VLOOKUP($C26,$P$13:$V$20,T$11,FALSE)*VLOOKUP($B26,$P$3:$R$7,3,FALSE)*$M$2),0)),0)</f>
        <v>50</v>
      </c>
      <c r="I26" s="83">
        <f>IFERROR((ROUND((VLOOKUP($A26,装备总属性!$A:$G,U$11,FALSE)*VLOOKUP($C26,$P$13:$V$20,U$11,FALSE)*VLOOKUP($B26,$P$3:$R$7,3,FALSE)*$M$2),0)),0)</f>
        <v>0</v>
      </c>
      <c r="J26" s="83">
        <f>IFERROR((ROUND((VLOOKUP($A26,装备总属性!$A:$G,V$11,FALSE)*VLOOKUP($C26,$P$13:$V$20,V$11,FALSE)*VLOOKUP($B26,$P$3:$R$7,3,FALSE)*$M$2),0)),0)</f>
        <v>0</v>
      </c>
    </row>
    <row r="27" spans="1:22">
      <c r="A27" s="83">
        <v>10</v>
      </c>
      <c r="B27" s="83" t="s">
        <v>490</v>
      </c>
      <c r="C27" s="83" t="str">
        <f t="shared" si="1"/>
        <v>帽子</v>
      </c>
      <c r="D27" s="82" t="str">
        <f t="shared" si="0"/>
        <v>10橙色帽子</v>
      </c>
      <c r="E27" s="83">
        <f>IFERROR((ROUND((VLOOKUP($A27,装备总属性!$A:$G,Q$11,FALSE)*VLOOKUP($C27,$P$13:$V$20,Q$11,FALSE)*VLOOKUP($B27,$P$3:$R$7,3,FALSE)*$M$2),0)),0)</f>
        <v>250</v>
      </c>
      <c r="F27" s="83">
        <f>IFERROR((ROUND((VLOOKUP($A27,装备总属性!$A:$G,R$11,FALSE)*VLOOKUP($C27,$P$13:$V$20,R$11,FALSE)*VLOOKUP($B27,$P$3:$R$7,3,FALSE)*$M$2),0)),0)</f>
        <v>0</v>
      </c>
      <c r="G27" s="83">
        <f>IFERROR((ROUND((VLOOKUP($A27,装备总属性!$A:$G,S$11,FALSE)*VLOOKUP($C27,$P$13:$V$20,S$11,FALSE)*VLOOKUP($B27,$P$3:$R$7,3,FALSE)*$M$2),0)),0)</f>
        <v>0</v>
      </c>
      <c r="H27" s="83">
        <f>IFERROR((ROUND((VLOOKUP($A27,装备总属性!$A:$G,T$11,FALSE)*VLOOKUP($C27,$P$13:$V$20,T$11,FALSE)*VLOOKUP($B27,$P$3:$R$7,3,FALSE)*$M$2),0)),0)</f>
        <v>0</v>
      </c>
      <c r="I27" s="83">
        <f>IFERROR((ROUND((VLOOKUP($A27,装备总属性!$A:$G,U$11,FALSE)*VLOOKUP($C27,$P$13:$V$20,U$11,FALSE)*VLOOKUP($B27,$P$3:$R$7,3,FALSE)*$M$2),0)),0)</f>
        <v>50</v>
      </c>
      <c r="J27" s="83">
        <f>IFERROR((ROUND((VLOOKUP($A27,装备总属性!$A:$G,V$11,FALSE)*VLOOKUP($C27,$P$13:$V$20,V$11,FALSE)*VLOOKUP($B27,$P$3:$R$7,3,FALSE)*$M$2),0)),0)</f>
        <v>0</v>
      </c>
    </row>
    <row r="28" spans="1:22">
      <c r="A28" s="83">
        <v>10</v>
      </c>
      <c r="B28" s="83" t="s">
        <v>490</v>
      </c>
      <c r="C28" s="83" t="str">
        <f t="shared" si="1"/>
        <v>衣服</v>
      </c>
      <c r="D28" s="82" t="str">
        <f t="shared" si="0"/>
        <v>10橙色衣服</v>
      </c>
      <c r="E28" s="83">
        <f>IFERROR((ROUND((VLOOKUP($A28,装备总属性!$A:$G,Q$11,FALSE)*VLOOKUP($C28,$P$13:$V$20,Q$11,FALSE)*VLOOKUP($B28,$P$3:$R$7,3,FALSE)*$M$2),0)),0)</f>
        <v>0</v>
      </c>
      <c r="F28" s="83">
        <f>IFERROR((ROUND((VLOOKUP($A28,装备总属性!$A:$G,R$11,FALSE)*VLOOKUP($C28,$P$13:$V$20,R$11,FALSE)*VLOOKUP($B28,$P$3:$R$7,3,FALSE)*$M$2),0)),0)</f>
        <v>0</v>
      </c>
      <c r="G28" s="83">
        <f>IFERROR((ROUND((VLOOKUP($A28,装备总属性!$A:$G,S$11,FALSE)*VLOOKUP($C28,$P$13:$V$20,S$11,FALSE)*VLOOKUP($B28,$P$3:$R$7,3,FALSE)*$M$2),0)),0)</f>
        <v>0</v>
      </c>
      <c r="H28" s="83">
        <f>IFERROR((ROUND((VLOOKUP($A28,装备总属性!$A:$G,T$11,FALSE)*VLOOKUP($C28,$P$13:$V$20,T$11,FALSE)*VLOOKUP($B28,$P$3:$R$7,3,FALSE)*$M$2),0)),0)</f>
        <v>0</v>
      </c>
      <c r="I28" s="83">
        <f>IFERROR((ROUND((VLOOKUP($A28,装备总属性!$A:$G,U$11,FALSE)*VLOOKUP($C28,$P$13:$V$20,U$11,FALSE)*VLOOKUP($B28,$P$3:$R$7,3,FALSE)*$M$2),0)),0)</f>
        <v>67</v>
      </c>
      <c r="J28" s="83">
        <f>IFERROR((ROUND((VLOOKUP($A28,装备总属性!$A:$G,V$11,FALSE)*VLOOKUP($C28,$P$13:$V$20,V$11,FALSE)*VLOOKUP($B28,$P$3:$R$7,3,FALSE)*$M$2),0)),0)</f>
        <v>67</v>
      </c>
    </row>
    <row r="29" spans="1:22">
      <c r="A29" s="83">
        <v>10</v>
      </c>
      <c r="B29" s="83" t="s">
        <v>490</v>
      </c>
      <c r="C29" s="83" t="str">
        <f t="shared" si="1"/>
        <v>腰带</v>
      </c>
      <c r="D29" s="82" t="str">
        <f t="shared" si="0"/>
        <v>10橙色腰带</v>
      </c>
      <c r="E29" s="83">
        <f>IFERROR((ROUND((VLOOKUP($A29,装备总属性!$A:$G,Q$11,FALSE)*VLOOKUP($C29,$P$13:$V$20,Q$11,FALSE)*VLOOKUP($B29,$P$3:$R$7,3,FALSE)*$M$2),0)),0)</f>
        <v>250</v>
      </c>
      <c r="F29" s="83">
        <f>IFERROR((ROUND((VLOOKUP($A29,装备总属性!$A:$G,R$11,FALSE)*VLOOKUP($C29,$P$13:$V$20,R$11,FALSE)*VLOOKUP($B29,$P$3:$R$7,3,FALSE)*$M$2),0)),0)</f>
        <v>0</v>
      </c>
      <c r="G29" s="83">
        <f>IFERROR((ROUND((VLOOKUP($A29,装备总属性!$A:$G,S$11,FALSE)*VLOOKUP($C29,$P$13:$V$20,S$11,FALSE)*VLOOKUP($B29,$P$3:$R$7,3,FALSE)*$M$2),0)),0)</f>
        <v>0</v>
      </c>
      <c r="H29" s="83">
        <f>IFERROR((ROUND((VLOOKUP($A29,装备总属性!$A:$G,T$11,FALSE)*VLOOKUP($C29,$P$13:$V$20,T$11,FALSE)*VLOOKUP($B29,$P$3:$R$7,3,FALSE)*$M$2),0)),0)</f>
        <v>0</v>
      </c>
      <c r="I29" s="83">
        <f>IFERROR((ROUND((VLOOKUP($A29,装备总属性!$A:$G,U$11,FALSE)*VLOOKUP($C29,$P$13:$V$20,U$11,FALSE)*VLOOKUP($B29,$P$3:$R$7,3,FALSE)*$M$2),0)),0)</f>
        <v>0</v>
      </c>
      <c r="J29" s="83">
        <f>IFERROR((ROUND((VLOOKUP($A29,装备总属性!$A:$G,V$11,FALSE)*VLOOKUP($C29,$P$13:$V$20,V$11,FALSE)*VLOOKUP($B29,$P$3:$R$7,3,FALSE)*$M$2),0)),0)</f>
        <v>50</v>
      </c>
    </row>
    <row r="30" spans="1:22">
      <c r="A30" s="83">
        <v>10</v>
      </c>
      <c r="B30" s="83" t="s">
        <v>490</v>
      </c>
      <c r="C30" s="83" t="str">
        <f t="shared" si="1"/>
        <v>护手</v>
      </c>
      <c r="D30" s="82" t="str">
        <f t="shared" si="0"/>
        <v>10橙色护手</v>
      </c>
      <c r="E30" s="83">
        <f>IFERROR((ROUND((VLOOKUP($A30,装备总属性!$A:$G,Q$11,FALSE)*VLOOKUP($C30,$P$13:$V$20,Q$11,FALSE)*VLOOKUP($B30,$P$3:$R$7,3,FALSE)*$M$2),0)),0)</f>
        <v>375</v>
      </c>
      <c r="F30" s="83">
        <f>IFERROR((ROUND((VLOOKUP($A30,装备总属性!$A:$G,R$11,FALSE)*VLOOKUP($C30,$P$13:$V$20,R$11,FALSE)*VLOOKUP($B30,$P$3:$R$7,3,FALSE)*$M$2),0)),0)</f>
        <v>0</v>
      </c>
      <c r="G30" s="83">
        <f>IFERROR((ROUND((VLOOKUP($A30,装备总属性!$A:$G,S$11,FALSE)*VLOOKUP($C30,$P$13:$V$20,S$11,FALSE)*VLOOKUP($B30,$P$3:$R$7,3,FALSE)*$M$2),0)),0)</f>
        <v>17</v>
      </c>
      <c r="H30" s="83">
        <f>IFERROR((ROUND((VLOOKUP($A30,装备总属性!$A:$G,T$11,FALSE)*VLOOKUP($C30,$P$13:$V$20,T$11,FALSE)*VLOOKUP($B30,$P$3:$R$7,3,FALSE)*$M$2),0)),0)</f>
        <v>0</v>
      </c>
      <c r="I30" s="83">
        <f>IFERROR((ROUND((VLOOKUP($A30,装备总属性!$A:$G,U$11,FALSE)*VLOOKUP($C30,$P$13:$V$20,U$11,FALSE)*VLOOKUP($B30,$P$3:$R$7,3,FALSE)*$M$2),0)),0)</f>
        <v>0</v>
      </c>
      <c r="J30" s="83">
        <f>IFERROR((ROUND((VLOOKUP($A30,装备总属性!$A:$G,V$11,FALSE)*VLOOKUP($C30,$P$13:$V$20,V$11,FALSE)*VLOOKUP($B30,$P$3:$R$7,3,FALSE)*$M$2),0)),0)</f>
        <v>0</v>
      </c>
    </row>
    <row r="31" spans="1:22">
      <c r="A31" s="83">
        <v>10</v>
      </c>
      <c r="B31" s="83" t="s">
        <v>490</v>
      </c>
      <c r="C31" s="83" t="str">
        <f t="shared" si="1"/>
        <v>鞋子</v>
      </c>
      <c r="D31" s="82" t="str">
        <f t="shared" si="0"/>
        <v>10橙色鞋子</v>
      </c>
      <c r="E31" s="83">
        <f>IFERROR((ROUND((VLOOKUP($A31,装备总属性!$A:$G,Q$11,FALSE)*VLOOKUP($C31,$P$13:$V$20,Q$11,FALSE)*VLOOKUP($B31,$P$3:$R$7,3,FALSE)*$M$2),0)),0)</f>
        <v>375</v>
      </c>
      <c r="F31" s="83">
        <f>IFERROR((ROUND((VLOOKUP($A31,装备总属性!$A:$G,R$11,FALSE)*VLOOKUP($C31,$P$13:$V$20,R$11,FALSE)*VLOOKUP($B31,$P$3:$R$7,3,FALSE)*$M$2),0)),0)</f>
        <v>0</v>
      </c>
      <c r="G31" s="83">
        <f>IFERROR((ROUND((VLOOKUP($A31,装备总属性!$A:$G,S$11,FALSE)*VLOOKUP($C31,$P$13:$V$20,S$11,FALSE)*VLOOKUP($B31,$P$3:$R$7,3,FALSE)*$M$2),0)),0)</f>
        <v>0</v>
      </c>
      <c r="H31" s="83">
        <f>IFERROR((ROUND((VLOOKUP($A31,装备总属性!$A:$G,T$11,FALSE)*VLOOKUP($C31,$P$13:$V$20,T$11,FALSE)*VLOOKUP($B31,$P$3:$R$7,3,FALSE)*$M$2),0)),0)</f>
        <v>17</v>
      </c>
      <c r="I31" s="83">
        <f>IFERROR((ROUND((VLOOKUP($A31,装备总属性!$A:$G,U$11,FALSE)*VLOOKUP($C31,$P$13:$V$20,U$11,FALSE)*VLOOKUP($B31,$P$3:$R$7,3,FALSE)*$M$2),0)),0)</f>
        <v>0</v>
      </c>
      <c r="J31" s="83">
        <f>IFERROR((ROUND((VLOOKUP($A31,装备总属性!$A:$G,V$11,FALSE)*VLOOKUP($C31,$P$13:$V$20,V$11,FALSE)*VLOOKUP($B31,$P$3:$R$7,3,FALSE)*$M$2),0)),0)</f>
        <v>0</v>
      </c>
    </row>
    <row r="32" spans="1:22">
      <c r="A32" s="83">
        <v>10</v>
      </c>
      <c r="B32" s="83" t="s">
        <v>490</v>
      </c>
      <c r="C32" s="83" t="str">
        <f t="shared" si="1"/>
        <v>项链</v>
      </c>
      <c r="D32" s="82" t="str">
        <f t="shared" si="0"/>
        <v>10橙色项链</v>
      </c>
      <c r="E32" s="83">
        <f>IFERROR((ROUND((VLOOKUP($A32,装备总属性!$A:$G,Q$11,FALSE)*VLOOKUP($C32,$P$13:$V$20,Q$11,FALSE)*VLOOKUP($B32,$P$3:$R$7,3,FALSE)*$M$2),0)),0)</f>
        <v>0</v>
      </c>
      <c r="F32" s="83">
        <f>IFERROR((ROUND((VLOOKUP($A32,装备总属性!$A:$G,R$11,FALSE)*VLOOKUP($C32,$P$13:$V$20,R$11,FALSE)*VLOOKUP($B32,$P$3:$R$7,3,FALSE)*$M$2),0)),0)</f>
        <v>0</v>
      </c>
      <c r="G32" s="83">
        <f>IFERROR((ROUND((VLOOKUP($A32,装备总属性!$A:$G,S$11,FALSE)*VLOOKUP($C32,$P$13:$V$20,S$11,FALSE)*VLOOKUP($B32,$P$3:$R$7,3,FALSE)*$M$2),0)),0)</f>
        <v>17</v>
      </c>
      <c r="H32" s="83">
        <f>IFERROR((ROUND((VLOOKUP($A32,装备总属性!$A:$G,T$11,FALSE)*VLOOKUP($C32,$P$13:$V$20,T$11,FALSE)*VLOOKUP($B32,$P$3:$R$7,3,FALSE)*$M$2),0)),0)</f>
        <v>0</v>
      </c>
      <c r="I32" s="83">
        <f>IFERROR((ROUND((VLOOKUP($A32,装备总属性!$A:$G,U$11,FALSE)*VLOOKUP($C32,$P$13:$V$20,U$11,FALSE)*VLOOKUP($B32,$P$3:$R$7,3,FALSE)*$M$2),0)),0)</f>
        <v>50</v>
      </c>
      <c r="J32" s="83">
        <f>IFERROR((ROUND((VLOOKUP($A32,装备总属性!$A:$G,V$11,FALSE)*VLOOKUP($C32,$P$13:$V$20,V$11,FALSE)*VLOOKUP($B32,$P$3:$R$7,3,FALSE)*$M$2),0)),0)</f>
        <v>0</v>
      </c>
    </row>
    <row r="33" spans="1:10">
      <c r="A33" s="83">
        <v>10</v>
      </c>
      <c r="B33" s="83" t="s">
        <v>490</v>
      </c>
      <c r="C33" s="83" t="str">
        <f t="shared" si="1"/>
        <v>戒指</v>
      </c>
      <c r="D33" s="82" t="str">
        <f t="shared" si="0"/>
        <v>10橙色戒指</v>
      </c>
      <c r="E33" s="83">
        <f>IFERROR((ROUND((VLOOKUP($A33,装备总属性!$A:$G,Q$11,FALSE)*VLOOKUP($C33,$P$13:$V$20,Q$11,FALSE)*VLOOKUP($B33,$P$3:$R$7,3,FALSE)*$M$2),0)),0)</f>
        <v>0</v>
      </c>
      <c r="F33" s="83">
        <f>IFERROR((ROUND((VLOOKUP($A33,装备总属性!$A:$G,R$11,FALSE)*VLOOKUP($C33,$P$13:$V$20,R$11,FALSE)*VLOOKUP($B33,$P$3:$R$7,3,FALSE)*$M$2),0)),0)</f>
        <v>0</v>
      </c>
      <c r="G33" s="83">
        <f>IFERROR((ROUND((VLOOKUP($A33,装备总属性!$A:$G,S$11,FALSE)*VLOOKUP($C33,$P$13:$V$20,S$11,FALSE)*VLOOKUP($B33,$P$3:$R$7,3,FALSE)*$M$2),0)),0)</f>
        <v>0</v>
      </c>
      <c r="H33" s="83">
        <f>IFERROR((ROUND((VLOOKUP($A33,装备总属性!$A:$G,T$11,FALSE)*VLOOKUP($C33,$P$13:$V$20,T$11,FALSE)*VLOOKUP($B33,$P$3:$R$7,3,FALSE)*$M$2),0)),0)</f>
        <v>17</v>
      </c>
      <c r="I33" s="83">
        <f>IFERROR((ROUND((VLOOKUP($A33,装备总属性!$A:$G,U$11,FALSE)*VLOOKUP($C33,$P$13:$V$20,U$11,FALSE)*VLOOKUP($B33,$P$3:$R$7,3,FALSE)*$M$2),0)),0)</f>
        <v>0</v>
      </c>
      <c r="J33" s="83">
        <f>IFERROR((ROUND((VLOOKUP($A33,装备总属性!$A:$G,V$11,FALSE)*VLOOKUP($C33,$P$13:$V$20,V$11,FALSE)*VLOOKUP($B33,$P$3:$R$7,3,FALSE)*$M$2),0)),0)</f>
        <v>50</v>
      </c>
    </row>
    <row r="34" spans="1:10">
      <c r="A34" s="85">
        <v>10</v>
      </c>
      <c r="B34" s="85" t="s">
        <v>491</v>
      </c>
      <c r="C34" s="85" t="str">
        <f t="shared" si="1"/>
        <v>武器</v>
      </c>
      <c r="D34" s="82" t="str">
        <f t="shared" si="0"/>
        <v>10金色武器</v>
      </c>
      <c r="E34" s="85">
        <f>IFERROR((ROUND((VLOOKUP($A34,装备总属性!$A:$G,Q$11,FALSE)*VLOOKUP($C34,$P$13:$V$20,Q$11,FALSE)*VLOOKUP($B34,$P$3:$R$7,3,FALSE)*$M$2),0)),0)</f>
        <v>0</v>
      </c>
      <c r="F34" s="85">
        <f>IFERROR((ROUND((VLOOKUP($A34,装备总属性!$A:$G,R$11,FALSE)*VLOOKUP($C34,$P$13:$V$20,R$11,FALSE)*VLOOKUP($B34,$P$3:$R$7,3,FALSE)*$M$2),0)),0)</f>
        <v>0</v>
      </c>
      <c r="G34" s="85">
        <f>IFERROR((ROUND((VLOOKUP($A34,装备总属性!$A:$G,S$11,FALSE)*VLOOKUP($C34,$P$13:$V$20,S$11,FALSE)*VLOOKUP($B34,$P$3:$R$7,3,FALSE)*$M$2),0)),0)</f>
        <v>75</v>
      </c>
      <c r="H34" s="85">
        <f>IFERROR((ROUND((VLOOKUP($A34,装备总属性!$A:$G,T$11,FALSE)*VLOOKUP($C34,$P$13:$V$20,T$11,FALSE)*VLOOKUP($B34,$P$3:$R$7,3,FALSE)*$M$2),0)),0)</f>
        <v>75</v>
      </c>
      <c r="I34" s="85">
        <f>IFERROR((ROUND((VLOOKUP($A34,装备总属性!$A:$G,U$11,FALSE)*VLOOKUP($C34,$P$13:$V$20,U$11,FALSE)*VLOOKUP($B34,$P$3:$R$7,3,FALSE)*$M$2),0)),0)</f>
        <v>0</v>
      </c>
      <c r="J34" s="85">
        <f>IFERROR((ROUND((VLOOKUP($A34,装备总属性!$A:$G,V$11,FALSE)*VLOOKUP($C34,$P$13:$V$20,V$11,FALSE)*VLOOKUP($B34,$P$3:$R$7,3,FALSE)*$M$2),0)),0)</f>
        <v>0</v>
      </c>
    </row>
    <row r="35" spans="1:10">
      <c r="A35" s="85">
        <v>10</v>
      </c>
      <c r="B35" s="85" t="s">
        <v>491</v>
      </c>
      <c r="C35" s="85" t="str">
        <f t="shared" si="1"/>
        <v>帽子</v>
      </c>
      <c r="D35" s="82" t="str">
        <f t="shared" si="0"/>
        <v>10金色帽子</v>
      </c>
      <c r="E35" s="85">
        <f>IFERROR((ROUND((VLOOKUP($A35,装备总属性!$A:$G,Q$11,FALSE)*VLOOKUP($C35,$P$13:$V$20,Q$11,FALSE)*VLOOKUP($B35,$P$3:$R$7,3,FALSE)*$M$2),0)),0)</f>
        <v>375</v>
      </c>
      <c r="F35" s="85">
        <f>IFERROR((ROUND((VLOOKUP($A35,装备总属性!$A:$G,R$11,FALSE)*VLOOKUP($C35,$P$13:$V$20,R$11,FALSE)*VLOOKUP($B35,$P$3:$R$7,3,FALSE)*$M$2),0)),0)</f>
        <v>0</v>
      </c>
      <c r="G35" s="85">
        <f>IFERROR((ROUND((VLOOKUP($A35,装备总属性!$A:$G,S$11,FALSE)*VLOOKUP($C35,$P$13:$V$20,S$11,FALSE)*VLOOKUP($B35,$P$3:$R$7,3,FALSE)*$M$2),0)),0)</f>
        <v>0</v>
      </c>
      <c r="H35" s="85">
        <f>IFERROR((ROUND((VLOOKUP($A35,装备总属性!$A:$G,T$11,FALSE)*VLOOKUP($C35,$P$13:$V$20,T$11,FALSE)*VLOOKUP($B35,$P$3:$R$7,3,FALSE)*$M$2),0)),0)</f>
        <v>0</v>
      </c>
      <c r="I35" s="85">
        <f>IFERROR((ROUND((VLOOKUP($A35,装备总属性!$A:$G,U$11,FALSE)*VLOOKUP($C35,$P$13:$V$20,U$11,FALSE)*VLOOKUP($B35,$P$3:$R$7,3,FALSE)*$M$2),0)),0)</f>
        <v>75</v>
      </c>
      <c r="J35" s="85">
        <f>IFERROR((ROUND((VLOOKUP($A35,装备总属性!$A:$G,V$11,FALSE)*VLOOKUP($C35,$P$13:$V$20,V$11,FALSE)*VLOOKUP($B35,$P$3:$R$7,3,FALSE)*$M$2),0)),0)</f>
        <v>0</v>
      </c>
    </row>
    <row r="36" spans="1:10">
      <c r="A36" s="85">
        <v>10</v>
      </c>
      <c r="B36" s="85" t="s">
        <v>491</v>
      </c>
      <c r="C36" s="85" t="str">
        <f t="shared" si="1"/>
        <v>衣服</v>
      </c>
      <c r="D36" s="82" t="str">
        <f t="shared" si="0"/>
        <v>10金色衣服</v>
      </c>
      <c r="E36" s="85">
        <f>IFERROR((ROUND((VLOOKUP($A36,装备总属性!$A:$G,Q$11,FALSE)*VLOOKUP($C36,$P$13:$V$20,Q$11,FALSE)*VLOOKUP($B36,$P$3:$R$7,3,FALSE)*$M$2),0)),0)</f>
        <v>0</v>
      </c>
      <c r="F36" s="85">
        <f>IFERROR((ROUND((VLOOKUP($A36,装备总属性!$A:$G,R$11,FALSE)*VLOOKUP($C36,$P$13:$V$20,R$11,FALSE)*VLOOKUP($B36,$P$3:$R$7,3,FALSE)*$M$2),0)),0)</f>
        <v>0</v>
      </c>
      <c r="G36" s="85">
        <f>IFERROR((ROUND((VLOOKUP($A36,装备总属性!$A:$G,S$11,FALSE)*VLOOKUP($C36,$P$13:$V$20,S$11,FALSE)*VLOOKUP($B36,$P$3:$R$7,3,FALSE)*$M$2),0)),0)</f>
        <v>0</v>
      </c>
      <c r="H36" s="85">
        <f>IFERROR((ROUND((VLOOKUP($A36,装备总属性!$A:$G,T$11,FALSE)*VLOOKUP($C36,$P$13:$V$20,T$11,FALSE)*VLOOKUP($B36,$P$3:$R$7,3,FALSE)*$M$2),0)),0)</f>
        <v>0</v>
      </c>
      <c r="I36" s="85">
        <f>IFERROR((ROUND((VLOOKUP($A36,装备总属性!$A:$G,U$11,FALSE)*VLOOKUP($C36,$P$13:$V$20,U$11,FALSE)*VLOOKUP($B36,$P$3:$R$7,3,FALSE)*$M$2),0)),0)</f>
        <v>100</v>
      </c>
      <c r="J36" s="85">
        <f>IFERROR((ROUND((VLOOKUP($A36,装备总属性!$A:$G,V$11,FALSE)*VLOOKUP($C36,$P$13:$V$20,V$11,FALSE)*VLOOKUP($B36,$P$3:$R$7,3,FALSE)*$M$2),0)),0)</f>
        <v>100</v>
      </c>
    </row>
    <row r="37" spans="1:10">
      <c r="A37" s="85">
        <v>10</v>
      </c>
      <c r="B37" s="85" t="s">
        <v>491</v>
      </c>
      <c r="C37" s="85" t="str">
        <f t="shared" si="1"/>
        <v>腰带</v>
      </c>
      <c r="D37" s="82" t="str">
        <f t="shared" si="0"/>
        <v>10金色腰带</v>
      </c>
      <c r="E37" s="85">
        <f>IFERROR((ROUND((VLOOKUP($A37,装备总属性!$A:$G,Q$11,FALSE)*VLOOKUP($C37,$P$13:$V$20,Q$11,FALSE)*VLOOKUP($B37,$P$3:$R$7,3,FALSE)*$M$2),0)),0)</f>
        <v>375</v>
      </c>
      <c r="F37" s="85">
        <f>IFERROR((ROUND((VLOOKUP($A37,装备总属性!$A:$G,R$11,FALSE)*VLOOKUP($C37,$P$13:$V$20,R$11,FALSE)*VLOOKUP($B37,$P$3:$R$7,3,FALSE)*$M$2),0)),0)</f>
        <v>0</v>
      </c>
      <c r="G37" s="85">
        <f>IFERROR((ROUND((VLOOKUP($A37,装备总属性!$A:$G,S$11,FALSE)*VLOOKUP($C37,$P$13:$V$20,S$11,FALSE)*VLOOKUP($B37,$P$3:$R$7,3,FALSE)*$M$2),0)),0)</f>
        <v>0</v>
      </c>
      <c r="H37" s="85">
        <f>IFERROR((ROUND((VLOOKUP($A37,装备总属性!$A:$G,T$11,FALSE)*VLOOKUP($C37,$P$13:$V$20,T$11,FALSE)*VLOOKUP($B37,$P$3:$R$7,3,FALSE)*$M$2),0)),0)</f>
        <v>0</v>
      </c>
      <c r="I37" s="85">
        <f>IFERROR((ROUND((VLOOKUP($A37,装备总属性!$A:$G,U$11,FALSE)*VLOOKUP($C37,$P$13:$V$20,U$11,FALSE)*VLOOKUP($B37,$P$3:$R$7,3,FALSE)*$M$2),0)),0)</f>
        <v>0</v>
      </c>
      <c r="J37" s="85">
        <f>IFERROR((ROUND((VLOOKUP($A37,装备总属性!$A:$G,V$11,FALSE)*VLOOKUP($C37,$P$13:$V$20,V$11,FALSE)*VLOOKUP($B37,$P$3:$R$7,3,FALSE)*$M$2),0)),0)</f>
        <v>75</v>
      </c>
    </row>
    <row r="38" spans="1:10">
      <c r="A38" s="85">
        <v>10</v>
      </c>
      <c r="B38" s="85" t="s">
        <v>491</v>
      </c>
      <c r="C38" s="85" t="str">
        <f t="shared" si="1"/>
        <v>护手</v>
      </c>
      <c r="D38" s="82" t="str">
        <f t="shared" si="0"/>
        <v>10金色护手</v>
      </c>
      <c r="E38" s="85">
        <f>IFERROR((ROUND((VLOOKUP($A38,装备总属性!$A:$G,Q$11,FALSE)*VLOOKUP($C38,$P$13:$V$20,Q$11,FALSE)*VLOOKUP($B38,$P$3:$R$7,3,FALSE)*$M$2),0)),0)</f>
        <v>563</v>
      </c>
      <c r="F38" s="85">
        <f>IFERROR((ROUND((VLOOKUP($A38,装备总属性!$A:$G,R$11,FALSE)*VLOOKUP($C38,$P$13:$V$20,R$11,FALSE)*VLOOKUP($B38,$P$3:$R$7,3,FALSE)*$M$2),0)),0)</f>
        <v>0</v>
      </c>
      <c r="G38" s="85">
        <f>IFERROR((ROUND((VLOOKUP($A38,装备总属性!$A:$G,S$11,FALSE)*VLOOKUP($C38,$P$13:$V$20,S$11,FALSE)*VLOOKUP($B38,$P$3:$R$7,3,FALSE)*$M$2),0)),0)</f>
        <v>25</v>
      </c>
      <c r="H38" s="85">
        <f>IFERROR((ROUND((VLOOKUP($A38,装备总属性!$A:$G,T$11,FALSE)*VLOOKUP($C38,$P$13:$V$20,T$11,FALSE)*VLOOKUP($B38,$P$3:$R$7,3,FALSE)*$M$2),0)),0)</f>
        <v>0</v>
      </c>
      <c r="I38" s="85">
        <f>IFERROR((ROUND((VLOOKUP($A38,装备总属性!$A:$G,U$11,FALSE)*VLOOKUP($C38,$P$13:$V$20,U$11,FALSE)*VLOOKUP($B38,$P$3:$R$7,3,FALSE)*$M$2),0)),0)</f>
        <v>0</v>
      </c>
      <c r="J38" s="85">
        <f>IFERROR((ROUND((VLOOKUP($A38,装备总属性!$A:$G,V$11,FALSE)*VLOOKUP($C38,$P$13:$V$20,V$11,FALSE)*VLOOKUP($B38,$P$3:$R$7,3,FALSE)*$M$2),0)),0)</f>
        <v>0</v>
      </c>
    </row>
    <row r="39" spans="1:10">
      <c r="A39" s="85">
        <v>10</v>
      </c>
      <c r="B39" s="85" t="s">
        <v>491</v>
      </c>
      <c r="C39" s="85" t="str">
        <f t="shared" si="1"/>
        <v>鞋子</v>
      </c>
      <c r="D39" s="82" t="str">
        <f t="shared" si="0"/>
        <v>10金色鞋子</v>
      </c>
      <c r="E39" s="85">
        <f>IFERROR((ROUND((VLOOKUP($A39,装备总属性!$A:$G,Q$11,FALSE)*VLOOKUP($C39,$P$13:$V$20,Q$11,FALSE)*VLOOKUP($B39,$P$3:$R$7,3,FALSE)*$M$2),0)),0)</f>
        <v>563</v>
      </c>
      <c r="F39" s="85">
        <f>IFERROR((ROUND((VLOOKUP($A39,装备总属性!$A:$G,R$11,FALSE)*VLOOKUP($C39,$P$13:$V$20,R$11,FALSE)*VLOOKUP($B39,$P$3:$R$7,3,FALSE)*$M$2),0)),0)</f>
        <v>0</v>
      </c>
      <c r="G39" s="85">
        <f>IFERROR((ROUND((VLOOKUP($A39,装备总属性!$A:$G,S$11,FALSE)*VLOOKUP($C39,$P$13:$V$20,S$11,FALSE)*VLOOKUP($B39,$P$3:$R$7,3,FALSE)*$M$2),0)),0)</f>
        <v>0</v>
      </c>
      <c r="H39" s="85">
        <f>IFERROR((ROUND((VLOOKUP($A39,装备总属性!$A:$G,T$11,FALSE)*VLOOKUP($C39,$P$13:$V$20,T$11,FALSE)*VLOOKUP($B39,$P$3:$R$7,3,FALSE)*$M$2),0)),0)</f>
        <v>25</v>
      </c>
      <c r="I39" s="85">
        <f>IFERROR((ROUND((VLOOKUP($A39,装备总属性!$A:$G,U$11,FALSE)*VLOOKUP($C39,$P$13:$V$20,U$11,FALSE)*VLOOKUP($B39,$P$3:$R$7,3,FALSE)*$M$2),0)),0)</f>
        <v>0</v>
      </c>
      <c r="J39" s="85">
        <f>IFERROR((ROUND((VLOOKUP($A39,装备总属性!$A:$G,V$11,FALSE)*VLOOKUP($C39,$P$13:$V$20,V$11,FALSE)*VLOOKUP($B39,$P$3:$R$7,3,FALSE)*$M$2),0)),0)</f>
        <v>0</v>
      </c>
    </row>
    <row r="40" spans="1:10">
      <c r="A40" s="85">
        <v>10</v>
      </c>
      <c r="B40" s="85" t="s">
        <v>491</v>
      </c>
      <c r="C40" s="85" t="str">
        <f t="shared" si="1"/>
        <v>项链</v>
      </c>
      <c r="D40" s="82" t="str">
        <f t="shared" si="0"/>
        <v>10金色项链</v>
      </c>
      <c r="E40" s="85">
        <f>IFERROR((ROUND((VLOOKUP($A40,装备总属性!$A:$G,Q$11,FALSE)*VLOOKUP($C40,$P$13:$V$20,Q$11,FALSE)*VLOOKUP($B40,$P$3:$R$7,3,FALSE)*$M$2),0)),0)</f>
        <v>0</v>
      </c>
      <c r="F40" s="85">
        <f>IFERROR((ROUND((VLOOKUP($A40,装备总属性!$A:$G,R$11,FALSE)*VLOOKUP($C40,$P$13:$V$20,R$11,FALSE)*VLOOKUP($B40,$P$3:$R$7,3,FALSE)*$M$2),0)),0)</f>
        <v>0</v>
      </c>
      <c r="G40" s="85">
        <f>IFERROR((ROUND((VLOOKUP($A40,装备总属性!$A:$G,S$11,FALSE)*VLOOKUP($C40,$P$13:$V$20,S$11,FALSE)*VLOOKUP($B40,$P$3:$R$7,3,FALSE)*$M$2),0)),0)</f>
        <v>25</v>
      </c>
      <c r="H40" s="85">
        <f>IFERROR((ROUND((VLOOKUP($A40,装备总属性!$A:$G,T$11,FALSE)*VLOOKUP($C40,$P$13:$V$20,T$11,FALSE)*VLOOKUP($B40,$P$3:$R$7,3,FALSE)*$M$2),0)),0)</f>
        <v>0</v>
      </c>
      <c r="I40" s="85">
        <f>IFERROR((ROUND((VLOOKUP($A40,装备总属性!$A:$G,U$11,FALSE)*VLOOKUP($C40,$P$13:$V$20,U$11,FALSE)*VLOOKUP($B40,$P$3:$R$7,3,FALSE)*$M$2),0)),0)</f>
        <v>75</v>
      </c>
      <c r="J40" s="85">
        <f>IFERROR((ROUND((VLOOKUP($A40,装备总属性!$A:$G,V$11,FALSE)*VLOOKUP($C40,$P$13:$V$20,V$11,FALSE)*VLOOKUP($B40,$P$3:$R$7,3,FALSE)*$M$2),0)),0)</f>
        <v>0</v>
      </c>
    </row>
    <row r="41" spans="1:10">
      <c r="A41" s="85">
        <v>10</v>
      </c>
      <c r="B41" s="85" t="s">
        <v>491</v>
      </c>
      <c r="C41" s="85" t="str">
        <f t="shared" si="1"/>
        <v>戒指</v>
      </c>
      <c r="D41" s="82" t="str">
        <f t="shared" si="0"/>
        <v>10金色戒指</v>
      </c>
      <c r="E41" s="85">
        <f>IFERROR((ROUND((VLOOKUP($A41,装备总属性!$A:$G,Q$11,FALSE)*VLOOKUP($C41,$P$13:$V$20,Q$11,FALSE)*VLOOKUP($B41,$P$3:$R$7,3,FALSE)*$M$2),0)),0)</f>
        <v>0</v>
      </c>
      <c r="F41" s="85">
        <f>IFERROR((ROUND((VLOOKUP($A41,装备总属性!$A:$G,R$11,FALSE)*VLOOKUP($C41,$P$13:$V$20,R$11,FALSE)*VLOOKUP($B41,$P$3:$R$7,3,FALSE)*$M$2),0)),0)</f>
        <v>0</v>
      </c>
      <c r="G41" s="85">
        <f>IFERROR((ROUND((VLOOKUP($A41,装备总属性!$A:$G,S$11,FALSE)*VLOOKUP($C41,$P$13:$V$20,S$11,FALSE)*VLOOKUP($B41,$P$3:$R$7,3,FALSE)*$M$2),0)),0)</f>
        <v>0</v>
      </c>
      <c r="H41" s="85">
        <f>IFERROR((ROUND((VLOOKUP($A41,装备总属性!$A:$G,T$11,FALSE)*VLOOKUP($C41,$P$13:$V$20,T$11,FALSE)*VLOOKUP($B41,$P$3:$R$7,3,FALSE)*$M$2),0)),0)</f>
        <v>25</v>
      </c>
      <c r="I41" s="85">
        <f>IFERROR((ROUND((VLOOKUP($A41,装备总属性!$A:$G,U$11,FALSE)*VLOOKUP($C41,$P$13:$V$20,U$11,FALSE)*VLOOKUP($B41,$P$3:$R$7,3,FALSE)*$M$2),0)),0)</f>
        <v>0</v>
      </c>
      <c r="J41" s="85">
        <f>IFERROR((ROUND((VLOOKUP($A41,装备总属性!$A:$G,V$11,FALSE)*VLOOKUP($C41,$P$13:$V$20,V$11,FALSE)*VLOOKUP($B41,$P$3:$R$7,3,FALSE)*$M$2),0)),0)</f>
        <v>75</v>
      </c>
    </row>
    <row r="42" spans="1:10">
      <c r="A42" s="82">
        <f>A2+10</f>
        <v>20</v>
      </c>
      <c r="B42" s="82" t="str">
        <f>B2</f>
        <v>绿色</v>
      </c>
      <c r="C42" s="82" t="str">
        <f>C2</f>
        <v>武器</v>
      </c>
      <c r="D42" s="82" t="str">
        <f t="shared" si="0"/>
        <v>20绿色武器</v>
      </c>
      <c r="E42" s="82">
        <f>IFERROR((ROUND((VLOOKUP($A42,装备总属性!$A:$G,Q$11,FALSE)*VLOOKUP($C42,$P$13:$V$20,Q$11,FALSE)*VLOOKUP($B42,$P$3:$R$7,3,FALSE)*$M$2),0)),0)</f>
        <v>0</v>
      </c>
      <c r="F42" s="82">
        <f>IFERROR((ROUND((VLOOKUP($A42,装备总属性!$A:$G,R$11,FALSE)*VLOOKUP($C42,$P$13:$V$20,R$11,FALSE)*VLOOKUP($B42,$P$3:$R$7,3,FALSE)*$M$2),0)),0)</f>
        <v>0</v>
      </c>
      <c r="G42" s="82">
        <f>IFERROR((ROUND((VLOOKUP($A42,装备总属性!$A:$G,S$11,FALSE)*VLOOKUP($C42,$P$13:$V$20,S$11,FALSE)*VLOOKUP($B42,$P$3:$R$7,3,FALSE)*$M$2),0)),0)</f>
        <v>26</v>
      </c>
      <c r="H42" s="82">
        <f>IFERROR((ROUND((VLOOKUP($A42,装备总属性!$A:$G,T$11,FALSE)*VLOOKUP($C42,$P$13:$V$20,T$11,FALSE)*VLOOKUP($B42,$P$3:$R$7,3,FALSE)*$M$2),0)),0)</f>
        <v>26</v>
      </c>
      <c r="I42" s="82">
        <f>IFERROR((ROUND((VLOOKUP($A42,装备总属性!$A:$G,U$11,FALSE)*VLOOKUP($C42,$P$13:$V$20,U$11,FALSE)*VLOOKUP($B42,$P$3:$R$7,3,FALSE)*$M$2),0)),0)</f>
        <v>0</v>
      </c>
      <c r="J42" s="82">
        <f>IFERROR((ROUND((VLOOKUP($A42,装备总属性!$A:$G,V$11,FALSE)*VLOOKUP($C42,$P$13:$V$20,V$11,FALSE)*VLOOKUP($B42,$P$3:$R$7,3,FALSE)*$M$2),0)),0)</f>
        <v>0</v>
      </c>
    </row>
    <row r="43" spans="1:10">
      <c r="A43" s="82">
        <f t="shared" ref="A43:A106" si="3">A3+10</f>
        <v>20</v>
      </c>
      <c r="B43" s="82" t="str">
        <f t="shared" ref="B43:C43" si="4">B3</f>
        <v>绿色</v>
      </c>
      <c r="C43" s="82" t="str">
        <f t="shared" si="4"/>
        <v>帽子</v>
      </c>
      <c r="D43" s="82" t="str">
        <f t="shared" si="0"/>
        <v>20绿色帽子</v>
      </c>
      <c r="E43" s="82">
        <f>IFERROR((ROUND((VLOOKUP($A43,装备总属性!$A:$G,Q$11,FALSE)*VLOOKUP($C43,$P$13:$V$20,Q$11,FALSE)*VLOOKUP($B43,$P$3:$R$7,3,FALSE)*$M$2),0)),0)</f>
        <v>132</v>
      </c>
      <c r="F43" s="82">
        <f>IFERROR((ROUND((VLOOKUP($A43,装备总属性!$A:$G,R$11,FALSE)*VLOOKUP($C43,$P$13:$V$20,R$11,FALSE)*VLOOKUP($B43,$P$3:$R$7,3,FALSE)*$M$2),0)),0)</f>
        <v>0</v>
      </c>
      <c r="G43" s="82">
        <f>IFERROR((ROUND((VLOOKUP($A43,装备总属性!$A:$G,S$11,FALSE)*VLOOKUP($C43,$P$13:$V$20,S$11,FALSE)*VLOOKUP($B43,$P$3:$R$7,3,FALSE)*$M$2),0)),0)</f>
        <v>0</v>
      </c>
      <c r="H43" s="82">
        <f>IFERROR((ROUND((VLOOKUP($A43,装备总属性!$A:$G,T$11,FALSE)*VLOOKUP($C43,$P$13:$V$20,T$11,FALSE)*VLOOKUP($B43,$P$3:$R$7,3,FALSE)*$M$2),0)),0)</f>
        <v>0</v>
      </c>
      <c r="I43" s="82">
        <f>IFERROR((ROUND((VLOOKUP($A43,装备总属性!$A:$G,U$11,FALSE)*VLOOKUP($C43,$P$13:$V$20,U$11,FALSE)*VLOOKUP($B43,$P$3:$R$7,3,FALSE)*$M$2),0)),0)</f>
        <v>26</v>
      </c>
      <c r="J43" s="82">
        <f>IFERROR((ROUND((VLOOKUP($A43,装备总属性!$A:$G,V$11,FALSE)*VLOOKUP($C43,$P$13:$V$20,V$11,FALSE)*VLOOKUP($B43,$P$3:$R$7,3,FALSE)*$M$2),0)),0)</f>
        <v>0</v>
      </c>
    </row>
    <row r="44" spans="1:10">
      <c r="A44" s="82">
        <f t="shared" si="3"/>
        <v>20</v>
      </c>
      <c r="B44" s="82" t="str">
        <f t="shared" ref="B44:C44" si="5">B4</f>
        <v>绿色</v>
      </c>
      <c r="C44" s="82" t="str">
        <f t="shared" si="5"/>
        <v>衣服</v>
      </c>
      <c r="D44" s="82" t="str">
        <f t="shared" si="0"/>
        <v>20绿色衣服</v>
      </c>
      <c r="E44" s="82">
        <f>IFERROR((ROUND((VLOOKUP($A44,装备总属性!$A:$G,Q$11,FALSE)*VLOOKUP($C44,$P$13:$V$20,Q$11,FALSE)*VLOOKUP($B44,$P$3:$R$7,3,FALSE)*$M$2),0)),0)</f>
        <v>0</v>
      </c>
      <c r="F44" s="82">
        <f>IFERROR((ROUND((VLOOKUP($A44,装备总属性!$A:$G,R$11,FALSE)*VLOOKUP($C44,$P$13:$V$20,R$11,FALSE)*VLOOKUP($B44,$P$3:$R$7,3,FALSE)*$M$2),0)),0)</f>
        <v>0</v>
      </c>
      <c r="G44" s="82">
        <f>IFERROR((ROUND((VLOOKUP($A44,装备总属性!$A:$G,S$11,FALSE)*VLOOKUP($C44,$P$13:$V$20,S$11,FALSE)*VLOOKUP($B44,$P$3:$R$7,3,FALSE)*$M$2),0)),0)</f>
        <v>0</v>
      </c>
      <c r="H44" s="82">
        <f>IFERROR((ROUND((VLOOKUP($A44,装备总属性!$A:$G,T$11,FALSE)*VLOOKUP($C44,$P$13:$V$20,T$11,FALSE)*VLOOKUP($B44,$P$3:$R$7,3,FALSE)*$M$2),0)),0)</f>
        <v>0</v>
      </c>
      <c r="I44" s="82">
        <f>IFERROR((ROUND((VLOOKUP($A44,装备总属性!$A:$G,U$11,FALSE)*VLOOKUP($C44,$P$13:$V$20,U$11,FALSE)*VLOOKUP($B44,$P$3:$R$7,3,FALSE)*$M$2),0)),0)</f>
        <v>35</v>
      </c>
      <c r="J44" s="82">
        <f>IFERROR((ROUND((VLOOKUP($A44,装备总属性!$A:$G,V$11,FALSE)*VLOOKUP($C44,$P$13:$V$20,V$11,FALSE)*VLOOKUP($B44,$P$3:$R$7,3,FALSE)*$M$2),0)),0)</f>
        <v>35</v>
      </c>
    </row>
    <row r="45" spans="1:10">
      <c r="A45" s="82">
        <f t="shared" si="3"/>
        <v>20</v>
      </c>
      <c r="B45" s="82" t="str">
        <f t="shared" ref="B45:C45" si="6">B5</f>
        <v>绿色</v>
      </c>
      <c r="C45" s="82" t="str">
        <f t="shared" si="6"/>
        <v>腰带</v>
      </c>
      <c r="D45" s="82" t="str">
        <f t="shared" si="0"/>
        <v>20绿色腰带</v>
      </c>
      <c r="E45" s="82">
        <f>IFERROR((ROUND((VLOOKUP($A45,装备总属性!$A:$G,Q$11,FALSE)*VLOOKUP($C45,$P$13:$V$20,Q$11,FALSE)*VLOOKUP($B45,$P$3:$R$7,3,FALSE)*$M$2),0)),0)</f>
        <v>132</v>
      </c>
      <c r="F45" s="82">
        <f>IFERROR((ROUND((VLOOKUP($A45,装备总属性!$A:$G,R$11,FALSE)*VLOOKUP($C45,$P$13:$V$20,R$11,FALSE)*VLOOKUP($B45,$P$3:$R$7,3,FALSE)*$M$2),0)),0)</f>
        <v>0</v>
      </c>
      <c r="G45" s="82">
        <f>IFERROR((ROUND((VLOOKUP($A45,装备总属性!$A:$G,S$11,FALSE)*VLOOKUP($C45,$P$13:$V$20,S$11,FALSE)*VLOOKUP($B45,$P$3:$R$7,3,FALSE)*$M$2),0)),0)</f>
        <v>0</v>
      </c>
      <c r="H45" s="82">
        <f>IFERROR((ROUND((VLOOKUP($A45,装备总属性!$A:$G,T$11,FALSE)*VLOOKUP($C45,$P$13:$V$20,T$11,FALSE)*VLOOKUP($B45,$P$3:$R$7,3,FALSE)*$M$2),0)),0)</f>
        <v>0</v>
      </c>
      <c r="I45" s="82">
        <f>IFERROR((ROUND((VLOOKUP($A45,装备总属性!$A:$G,U$11,FALSE)*VLOOKUP($C45,$P$13:$V$20,U$11,FALSE)*VLOOKUP($B45,$P$3:$R$7,3,FALSE)*$M$2),0)),0)</f>
        <v>0</v>
      </c>
      <c r="J45" s="82">
        <f>IFERROR((ROUND((VLOOKUP($A45,装备总属性!$A:$G,V$11,FALSE)*VLOOKUP($C45,$P$13:$V$20,V$11,FALSE)*VLOOKUP($B45,$P$3:$R$7,3,FALSE)*$M$2),0)),0)</f>
        <v>26</v>
      </c>
    </row>
    <row r="46" spans="1:10">
      <c r="A46" s="82">
        <f t="shared" si="3"/>
        <v>20</v>
      </c>
      <c r="B46" s="82" t="str">
        <f t="shared" ref="B46:C46" si="7">B6</f>
        <v>绿色</v>
      </c>
      <c r="C46" s="82" t="str">
        <f t="shared" si="7"/>
        <v>护手</v>
      </c>
      <c r="D46" s="82" t="str">
        <f t="shared" si="0"/>
        <v>20绿色护手</v>
      </c>
      <c r="E46" s="82">
        <f>IFERROR((ROUND((VLOOKUP($A46,装备总属性!$A:$G,Q$11,FALSE)*VLOOKUP($C46,$P$13:$V$20,Q$11,FALSE)*VLOOKUP($B46,$P$3:$R$7,3,FALSE)*$M$2),0)),0)</f>
        <v>199</v>
      </c>
      <c r="F46" s="82">
        <f>IFERROR((ROUND((VLOOKUP($A46,装备总属性!$A:$G,R$11,FALSE)*VLOOKUP($C46,$P$13:$V$20,R$11,FALSE)*VLOOKUP($B46,$P$3:$R$7,3,FALSE)*$M$2),0)),0)</f>
        <v>0</v>
      </c>
      <c r="G46" s="82">
        <f>IFERROR((ROUND((VLOOKUP($A46,装备总属性!$A:$G,S$11,FALSE)*VLOOKUP($C46,$P$13:$V$20,S$11,FALSE)*VLOOKUP($B46,$P$3:$R$7,3,FALSE)*$M$2),0)),0)</f>
        <v>9</v>
      </c>
      <c r="H46" s="82">
        <f>IFERROR((ROUND((VLOOKUP($A46,装备总属性!$A:$G,T$11,FALSE)*VLOOKUP($C46,$P$13:$V$20,T$11,FALSE)*VLOOKUP($B46,$P$3:$R$7,3,FALSE)*$M$2),0)),0)</f>
        <v>0</v>
      </c>
      <c r="I46" s="82">
        <f>IFERROR((ROUND((VLOOKUP($A46,装备总属性!$A:$G,U$11,FALSE)*VLOOKUP($C46,$P$13:$V$20,U$11,FALSE)*VLOOKUP($B46,$P$3:$R$7,3,FALSE)*$M$2),0)),0)</f>
        <v>0</v>
      </c>
      <c r="J46" s="82">
        <f>IFERROR((ROUND((VLOOKUP($A46,装备总属性!$A:$G,V$11,FALSE)*VLOOKUP($C46,$P$13:$V$20,V$11,FALSE)*VLOOKUP($B46,$P$3:$R$7,3,FALSE)*$M$2),0)),0)</f>
        <v>0</v>
      </c>
    </row>
    <row r="47" spans="1:10">
      <c r="A47" s="82">
        <f t="shared" si="3"/>
        <v>20</v>
      </c>
      <c r="B47" s="82" t="str">
        <f t="shared" ref="B47:C47" si="8">B7</f>
        <v>绿色</v>
      </c>
      <c r="C47" s="82" t="str">
        <f t="shared" si="8"/>
        <v>鞋子</v>
      </c>
      <c r="D47" s="82" t="str">
        <f t="shared" si="0"/>
        <v>20绿色鞋子</v>
      </c>
      <c r="E47" s="82">
        <f>IFERROR((ROUND((VLOOKUP($A47,装备总属性!$A:$G,Q$11,FALSE)*VLOOKUP($C47,$P$13:$V$20,Q$11,FALSE)*VLOOKUP($B47,$P$3:$R$7,3,FALSE)*$M$2),0)),0)</f>
        <v>199</v>
      </c>
      <c r="F47" s="82">
        <f>IFERROR((ROUND((VLOOKUP($A47,装备总属性!$A:$G,R$11,FALSE)*VLOOKUP($C47,$P$13:$V$20,R$11,FALSE)*VLOOKUP($B47,$P$3:$R$7,3,FALSE)*$M$2),0)),0)</f>
        <v>0</v>
      </c>
      <c r="G47" s="82">
        <f>IFERROR((ROUND((VLOOKUP($A47,装备总属性!$A:$G,S$11,FALSE)*VLOOKUP($C47,$P$13:$V$20,S$11,FALSE)*VLOOKUP($B47,$P$3:$R$7,3,FALSE)*$M$2),0)),0)</f>
        <v>0</v>
      </c>
      <c r="H47" s="82">
        <f>IFERROR((ROUND((VLOOKUP($A47,装备总属性!$A:$G,T$11,FALSE)*VLOOKUP($C47,$P$13:$V$20,T$11,FALSE)*VLOOKUP($B47,$P$3:$R$7,3,FALSE)*$M$2),0)),0)</f>
        <v>9</v>
      </c>
      <c r="I47" s="82">
        <f>IFERROR((ROUND((VLOOKUP($A47,装备总属性!$A:$G,U$11,FALSE)*VLOOKUP($C47,$P$13:$V$20,U$11,FALSE)*VLOOKUP($B47,$P$3:$R$7,3,FALSE)*$M$2),0)),0)</f>
        <v>0</v>
      </c>
      <c r="J47" s="82">
        <f>IFERROR((ROUND((VLOOKUP($A47,装备总属性!$A:$G,V$11,FALSE)*VLOOKUP($C47,$P$13:$V$20,V$11,FALSE)*VLOOKUP($B47,$P$3:$R$7,3,FALSE)*$M$2),0)),0)</f>
        <v>0</v>
      </c>
    </row>
    <row r="48" spans="1:10">
      <c r="A48" s="82">
        <f t="shared" si="3"/>
        <v>20</v>
      </c>
      <c r="B48" s="82" t="str">
        <f t="shared" ref="B48:C48" si="9">B8</f>
        <v>绿色</v>
      </c>
      <c r="C48" s="82" t="str">
        <f t="shared" si="9"/>
        <v>项链</v>
      </c>
      <c r="D48" s="82" t="str">
        <f t="shared" si="0"/>
        <v>20绿色项链</v>
      </c>
      <c r="E48" s="82">
        <f>IFERROR((ROUND((VLOOKUP($A48,装备总属性!$A:$G,Q$11,FALSE)*VLOOKUP($C48,$P$13:$V$20,Q$11,FALSE)*VLOOKUP($B48,$P$3:$R$7,3,FALSE)*$M$2),0)),0)</f>
        <v>0</v>
      </c>
      <c r="F48" s="82">
        <f>IFERROR((ROUND((VLOOKUP($A48,装备总属性!$A:$G,R$11,FALSE)*VLOOKUP($C48,$P$13:$V$20,R$11,FALSE)*VLOOKUP($B48,$P$3:$R$7,3,FALSE)*$M$2),0)),0)</f>
        <v>0</v>
      </c>
      <c r="G48" s="82">
        <f>IFERROR((ROUND((VLOOKUP($A48,装备总属性!$A:$G,S$11,FALSE)*VLOOKUP($C48,$P$13:$V$20,S$11,FALSE)*VLOOKUP($B48,$P$3:$R$7,3,FALSE)*$M$2),0)),0)</f>
        <v>9</v>
      </c>
      <c r="H48" s="82">
        <f>IFERROR((ROUND((VLOOKUP($A48,装备总属性!$A:$G,T$11,FALSE)*VLOOKUP($C48,$P$13:$V$20,T$11,FALSE)*VLOOKUP($B48,$P$3:$R$7,3,FALSE)*$M$2),0)),0)</f>
        <v>0</v>
      </c>
      <c r="I48" s="82">
        <f>IFERROR((ROUND((VLOOKUP($A48,装备总属性!$A:$G,U$11,FALSE)*VLOOKUP($C48,$P$13:$V$20,U$11,FALSE)*VLOOKUP($B48,$P$3:$R$7,3,FALSE)*$M$2),0)),0)</f>
        <v>26</v>
      </c>
      <c r="J48" s="82">
        <f>IFERROR((ROUND((VLOOKUP($A48,装备总属性!$A:$G,V$11,FALSE)*VLOOKUP($C48,$P$13:$V$20,V$11,FALSE)*VLOOKUP($B48,$P$3:$R$7,3,FALSE)*$M$2),0)),0)</f>
        <v>0</v>
      </c>
    </row>
    <row r="49" spans="1:10">
      <c r="A49" s="82">
        <f t="shared" si="3"/>
        <v>20</v>
      </c>
      <c r="B49" s="82" t="str">
        <f t="shared" ref="B49:C49" si="10">B9</f>
        <v>绿色</v>
      </c>
      <c r="C49" s="82" t="str">
        <f t="shared" si="10"/>
        <v>戒指</v>
      </c>
      <c r="D49" s="82" t="str">
        <f t="shared" si="0"/>
        <v>20绿色戒指</v>
      </c>
      <c r="E49" s="82">
        <f>IFERROR((ROUND((VLOOKUP($A49,装备总属性!$A:$G,Q$11,FALSE)*VLOOKUP($C49,$P$13:$V$20,Q$11,FALSE)*VLOOKUP($B49,$P$3:$R$7,3,FALSE)*$M$2),0)),0)</f>
        <v>0</v>
      </c>
      <c r="F49" s="82">
        <f>IFERROR((ROUND((VLOOKUP($A49,装备总属性!$A:$G,R$11,FALSE)*VLOOKUP($C49,$P$13:$V$20,R$11,FALSE)*VLOOKUP($B49,$P$3:$R$7,3,FALSE)*$M$2),0)),0)</f>
        <v>0</v>
      </c>
      <c r="G49" s="82">
        <f>IFERROR((ROUND((VLOOKUP($A49,装备总属性!$A:$G,S$11,FALSE)*VLOOKUP($C49,$P$13:$V$20,S$11,FALSE)*VLOOKUP($B49,$P$3:$R$7,3,FALSE)*$M$2),0)),0)</f>
        <v>0</v>
      </c>
      <c r="H49" s="82">
        <f>IFERROR((ROUND((VLOOKUP($A49,装备总属性!$A:$G,T$11,FALSE)*VLOOKUP($C49,$P$13:$V$20,T$11,FALSE)*VLOOKUP($B49,$P$3:$R$7,3,FALSE)*$M$2),0)),0)</f>
        <v>9</v>
      </c>
      <c r="I49" s="82">
        <f>IFERROR((ROUND((VLOOKUP($A49,装备总属性!$A:$G,U$11,FALSE)*VLOOKUP($C49,$P$13:$V$20,U$11,FALSE)*VLOOKUP($B49,$P$3:$R$7,3,FALSE)*$M$2),0)),0)</f>
        <v>0</v>
      </c>
      <c r="J49" s="82">
        <f>IFERROR((ROUND((VLOOKUP($A49,装备总属性!$A:$G,V$11,FALSE)*VLOOKUP($C49,$P$13:$V$20,V$11,FALSE)*VLOOKUP($B49,$P$3:$R$7,3,FALSE)*$M$2),0)),0)</f>
        <v>26</v>
      </c>
    </row>
    <row r="50" spans="1:10">
      <c r="A50" s="81">
        <f t="shared" si="3"/>
        <v>20</v>
      </c>
      <c r="B50" s="81" t="str">
        <f t="shared" ref="B50:C50" si="11">B10</f>
        <v>蓝色</v>
      </c>
      <c r="C50" s="81" t="str">
        <f t="shared" si="11"/>
        <v>武器</v>
      </c>
      <c r="D50" s="82" t="str">
        <f t="shared" si="0"/>
        <v>20蓝色武器</v>
      </c>
      <c r="E50" s="81">
        <f>IFERROR((ROUND((VLOOKUP($A50,装备总属性!$A:$G,Q$11,FALSE)*VLOOKUP($C50,$P$13:$V$20,Q$11,FALSE)*VLOOKUP($B50,$P$3:$R$7,3,FALSE)*$M$2),0)),0)</f>
        <v>0</v>
      </c>
      <c r="F50" s="81">
        <f>IFERROR((ROUND((VLOOKUP($A50,装备总属性!$A:$G,R$11,FALSE)*VLOOKUP($C50,$P$13:$V$20,R$11,FALSE)*VLOOKUP($B50,$P$3:$R$7,3,FALSE)*$M$2),0)),0)</f>
        <v>0</v>
      </c>
      <c r="G50" s="81">
        <f>IFERROR((ROUND((VLOOKUP($A50,装备总属性!$A:$G,S$11,FALSE)*VLOOKUP($C50,$P$13:$V$20,S$11,FALSE)*VLOOKUP($B50,$P$3:$R$7,3,FALSE)*$M$2),0)),0)</f>
        <v>50</v>
      </c>
      <c r="H50" s="81">
        <f>IFERROR((ROUND((VLOOKUP($A50,装备总属性!$A:$G,T$11,FALSE)*VLOOKUP($C50,$P$13:$V$20,T$11,FALSE)*VLOOKUP($B50,$P$3:$R$7,3,FALSE)*$M$2),0)),0)</f>
        <v>50</v>
      </c>
      <c r="I50" s="81">
        <f>IFERROR((ROUND((VLOOKUP($A50,装备总属性!$A:$G,U$11,FALSE)*VLOOKUP($C50,$P$13:$V$20,U$11,FALSE)*VLOOKUP($B50,$P$3:$R$7,3,FALSE)*$M$2),0)),0)</f>
        <v>0</v>
      </c>
      <c r="J50" s="81">
        <f>IFERROR((ROUND((VLOOKUP($A50,装备总属性!$A:$G,V$11,FALSE)*VLOOKUP($C50,$P$13:$V$20,V$11,FALSE)*VLOOKUP($B50,$P$3:$R$7,3,FALSE)*$M$2),0)),0)</f>
        <v>0</v>
      </c>
    </row>
    <row r="51" spans="1:10">
      <c r="A51" s="81">
        <f t="shared" si="3"/>
        <v>20</v>
      </c>
      <c r="B51" s="81" t="str">
        <f t="shared" ref="B51:C51" si="12">B11</f>
        <v>蓝色</v>
      </c>
      <c r="C51" s="81" t="str">
        <f t="shared" si="12"/>
        <v>帽子</v>
      </c>
      <c r="D51" s="82" t="str">
        <f t="shared" si="0"/>
        <v>20蓝色帽子</v>
      </c>
      <c r="E51" s="81">
        <f>IFERROR((ROUND((VLOOKUP($A51,装备总属性!$A:$G,Q$11,FALSE)*VLOOKUP($C51,$P$13:$V$20,Q$11,FALSE)*VLOOKUP($B51,$P$3:$R$7,3,FALSE)*$M$2),0)),0)</f>
        <v>250</v>
      </c>
      <c r="F51" s="81">
        <f>IFERROR((ROUND((VLOOKUP($A51,装备总属性!$A:$G,R$11,FALSE)*VLOOKUP($C51,$P$13:$V$20,R$11,FALSE)*VLOOKUP($B51,$P$3:$R$7,3,FALSE)*$M$2),0)),0)</f>
        <v>0</v>
      </c>
      <c r="G51" s="81">
        <f>IFERROR((ROUND((VLOOKUP($A51,装备总属性!$A:$G,S$11,FALSE)*VLOOKUP($C51,$P$13:$V$20,S$11,FALSE)*VLOOKUP($B51,$P$3:$R$7,3,FALSE)*$M$2),0)),0)</f>
        <v>0</v>
      </c>
      <c r="H51" s="81">
        <f>IFERROR((ROUND((VLOOKUP($A51,装备总属性!$A:$G,T$11,FALSE)*VLOOKUP($C51,$P$13:$V$20,T$11,FALSE)*VLOOKUP($B51,$P$3:$R$7,3,FALSE)*$M$2),0)),0)</f>
        <v>0</v>
      </c>
      <c r="I51" s="81">
        <f>IFERROR((ROUND((VLOOKUP($A51,装备总属性!$A:$G,U$11,FALSE)*VLOOKUP($C51,$P$13:$V$20,U$11,FALSE)*VLOOKUP($B51,$P$3:$R$7,3,FALSE)*$M$2),0)),0)</f>
        <v>50</v>
      </c>
      <c r="J51" s="81">
        <f>IFERROR((ROUND((VLOOKUP($A51,装备总属性!$A:$G,V$11,FALSE)*VLOOKUP($C51,$P$13:$V$20,V$11,FALSE)*VLOOKUP($B51,$P$3:$R$7,3,FALSE)*$M$2),0)),0)</f>
        <v>0</v>
      </c>
    </row>
    <row r="52" spans="1:10">
      <c r="A52" s="81">
        <f t="shared" si="3"/>
        <v>20</v>
      </c>
      <c r="B52" s="81" t="str">
        <f t="shared" ref="B52:C52" si="13">B12</f>
        <v>蓝色</v>
      </c>
      <c r="C52" s="81" t="str">
        <f t="shared" si="13"/>
        <v>衣服</v>
      </c>
      <c r="D52" s="82" t="str">
        <f t="shared" si="0"/>
        <v>20蓝色衣服</v>
      </c>
      <c r="E52" s="81">
        <f>IFERROR((ROUND((VLOOKUP($A52,装备总属性!$A:$G,Q$11,FALSE)*VLOOKUP($C52,$P$13:$V$20,Q$11,FALSE)*VLOOKUP($B52,$P$3:$R$7,3,FALSE)*$M$2),0)),0)</f>
        <v>0</v>
      </c>
      <c r="F52" s="81">
        <f>IFERROR((ROUND((VLOOKUP($A52,装备总属性!$A:$G,R$11,FALSE)*VLOOKUP($C52,$P$13:$V$20,R$11,FALSE)*VLOOKUP($B52,$P$3:$R$7,3,FALSE)*$M$2),0)),0)</f>
        <v>0</v>
      </c>
      <c r="G52" s="81">
        <f>IFERROR((ROUND((VLOOKUP($A52,装备总属性!$A:$G,S$11,FALSE)*VLOOKUP($C52,$P$13:$V$20,S$11,FALSE)*VLOOKUP($B52,$P$3:$R$7,3,FALSE)*$M$2),0)),0)</f>
        <v>0</v>
      </c>
      <c r="H52" s="81">
        <f>IFERROR((ROUND((VLOOKUP($A52,装备总属性!$A:$G,T$11,FALSE)*VLOOKUP($C52,$P$13:$V$20,T$11,FALSE)*VLOOKUP($B52,$P$3:$R$7,3,FALSE)*$M$2),0)),0)</f>
        <v>0</v>
      </c>
      <c r="I52" s="81">
        <f>IFERROR((ROUND((VLOOKUP($A52,装备总属性!$A:$G,U$11,FALSE)*VLOOKUP($C52,$P$13:$V$20,U$11,FALSE)*VLOOKUP($B52,$P$3:$R$7,3,FALSE)*$M$2),0)),0)</f>
        <v>67</v>
      </c>
      <c r="J52" s="81">
        <f>IFERROR((ROUND((VLOOKUP($A52,装备总属性!$A:$G,V$11,FALSE)*VLOOKUP($C52,$P$13:$V$20,V$11,FALSE)*VLOOKUP($B52,$P$3:$R$7,3,FALSE)*$M$2),0)),0)</f>
        <v>67</v>
      </c>
    </row>
    <row r="53" spans="1:10">
      <c r="A53" s="81">
        <f t="shared" si="3"/>
        <v>20</v>
      </c>
      <c r="B53" s="81" t="str">
        <f t="shared" ref="B53:C53" si="14">B13</f>
        <v>蓝色</v>
      </c>
      <c r="C53" s="81" t="str">
        <f t="shared" si="14"/>
        <v>腰带</v>
      </c>
      <c r="D53" s="82" t="str">
        <f t="shared" si="0"/>
        <v>20蓝色腰带</v>
      </c>
      <c r="E53" s="81">
        <f>IFERROR((ROUND((VLOOKUP($A53,装备总属性!$A:$G,Q$11,FALSE)*VLOOKUP($C53,$P$13:$V$20,Q$11,FALSE)*VLOOKUP($B53,$P$3:$R$7,3,FALSE)*$M$2),0)),0)</f>
        <v>250</v>
      </c>
      <c r="F53" s="81">
        <f>IFERROR((ROUND((VLOOKUP($A53,装备总属性!$A:$G,R$11,FALSE)*VLOOKUP($C53,$P$13:$V$20,R$11,FALSE)*VLOOKUP($B53,$P$3:$R$7,3,FALSE)*$M$2),0)),0)</f>
        <v>0</v>
      </c>
      <c r="G53" s="81">
        <f>IFERROR((ROUND((VLOOKUP($A53,装备总属性!$A:$G,S$11,FALSE)*VLOOKUP($C53,$P$13:$V$20,S$11,FALSE)*VLOOKUP($B53,$P$3:$R$7,3,FALSE)*$M$2),0)),0)</f>
        <v>0</v>
      </c>
      <c r="H53" s="81">
        <f>IFERROR((ROUND((VLOOKUP($A53,装备总属性!$A:$G,T$11,FALSE)*VLOOKUP($C53,$P$13:$V$20,T$11,FALSE)*VLOOKUP($B53,$P$3:$R$7,3,FALSE)*$M$2),0)),0)</f>
        <v>0</v>
      </c>
      <c r="I53" s="81">
        <f>IFERROR((ROUND((VLOOKUP($A53,装备总属性!$A:$G,U$11,FALSE)*VLOOKUP($C53,$P$13:$V$20,U$11,FALSE)*VLOOKUP($B53,$P$3:$R$7,3,FALSE)*$M$2),0)),0)</f>
        <v>0</v>
      </c>
      <c r="J53" s="81">
        <f>IFERROR((ROUND((VLOOKUP($A53,装备总属性!$A:$G,V$11,FALSE)*VLOOKUP($C53,$P$13:$V$20,V$11,FALSE)*VLOOKUP($B53,$P$3:$R$7,3,FALSE)*$M$2),0)),0)</f>
        <v>50</v>
      </c>
    </row>
    <row r="54" spans="1:10">
      <c r="A54" s="81">
        <f t="shared" si="3"/>
        <v>20</v>
      </c>
      <c r="B54" s="81" t="str">
        <f t="shared" ref="B54:C54" si="15">B14</f>
        <v>蓝色</v>
      </c>
      <c r="C54" s="81" t="str">
        <f t="shared" si="15"/>
        <v>护手</v>
      </c>
      <c r="D54" s="82" t="str">
        <f t="shared" si="0"/>
        <v>20蓝色护手</v>
      </c>
      <c r="E54" s="81">
        <f>IFERROR((ROUND((VLOOKUP($A54,装备总属性!$A:$G,Q$11,FALSE)*VLOOKUP($C54,$P$13:$V$20,Q$11,FALSE)*VLOOKUP($B54,$P$3:$R$7,3,FALSE)*$M$2),0)),0)</f>
        <v>375</v>
      </c>
      <c r="F54" s="81">
        <f>IFERROR((ROUND((VLOOKUP($A54,装备总属性!$A:$G,R$11,FALSE)*VLOOKUP($C54,$P$13:$V$20,R$11,FALSE)*VLOOKUP($B54,$P$3:$R$7,3,FALSE)*$M$2),0)),0)</f>
        <v>0</v>
      </c>
      <c r="G54" s="81">
        <f>IFERROR((ROUND((VLOOKUP($A54,装备总属性!$A:$G,S$11,FALSE)*VLOOKUP($C54,$P$13:$V$20,S$11,FALSE)*VLOOKUP($B54,$P$3:$R$7,3,FALSE)*$M$2),0)),0)</f>
        <v>17</v>
      </c>
      <c r="H54" s="81">
        <f>IFERROR((ROUND((VLOOKUP($A54,装备总属性!$A:$G,T$11,FALSE)*VLOOKUP($C54,$P$13:$V$20,T$11,FALSE)*VLOOKUP($B54,$P$3:$R$7,3,FALSE)*$M$2),0)),0)</f>
        <v>0</v>
      </c>
      <c r="I54" s="81">
        <f>IFERROR((ROUND((VLOOKUP($A54,装备总属性!$A:$G,U$11,FALSE)*VLOOKUP($C54,$P$13:$V$20,U$11,FALSE)*VLOOKUP($B54,$P$3:$R$7,3,FALSE)*$M$2),0)),0)</f>
        <v>0</v>
      </c>
      <c r="J54" s="81">
        <f>IFERROR((ROUND((VLOOKUP($A54,装备总属性!$A:$G,V$11,FALSE)*VLOOKUP($C54,$P$13:$V$20,V$11,FALSE)*VLOOKUP($B54,$P$3:$R$7,3,FALSE)*$M$2),0)),0)</f>
        <v>0</v>
      </c>
    </row>
    <row r="55" spans="1:10">
      <c r="A55" s="81">
        <f t="shared" si="3"/>
        <v>20</v>
      </c>
      <c r="B55" s="81" t="str">
        <f t="shared" ref="B55:C55" si="16">B15</f>
        <v>蓝色</v>
      </c>
      <c r="C55" s="81" t="str">
        <f t="shared" si="16"/>
        <v>鞋子</v>
      </c>
      <c r="D55" s="82" t="str">
        <f t="shared" si="0"/>
        <v>20蓝色鞋子</v>
      </c>
      <c r="E55" s="81">
        <f>IFERROR((ROUND((VLOOKUP($A55,装备总属性!$A:$G,Q$11,FALSE)*VLOOKUP($C55,$P$13:$V$20,Q$11,FALSE)*VLOOKUP($B55,$P$3:$R$7,3,FALSE)*$M$2),0)),0)</f>
        <v>375</v>
      </c>
      <c r="F55" s="81">
        <f>IFERROR((ROUND((VLOOKUP($A55,装备总属性!$A:$G,R$11,FALSE)*VLOOKUP($C55,$P$13:$V$20,R$11,FALSE)*VLOOKUP($B55,$P$3:$R$7,3,FALSE)*$M$2),0)),0)</f>
        <v>0</v>
      </c>
      <c r="G55" s="81">
        <f>IFERROR((ROUND((VLOOKUP($A55,装备总属性!$A:$G,S$11,FALSE)*VLOOKUP($C55,$P$13:$V$20,S$11,FALSE)*VLOOKUP($B55,$P$3:$R$7,3,FALSE)*$M$2),0)),0)</f>
        <v>0</v>
      </c>
      <c r="H55" s="81">
        <f>IFERROR((ROUND((VLOOKUP($A55,装备总属性!$A:$G,T$11,FALSE)*VLOOKUP($C55,$P$13:$V$20,T$11,FALSE)*VLOOKUP($B55,$P$3:$R$7,3,FALSE)*$M$2),0)),0)</f>
        <v>17</v>
      </c>
      <c r="I55" s="81">
        <f>IFERROR((ROUND((VLOOKUP($A55,装备总属性!$A:$G,U$11,FALSE)*VLOOKUP($C55,$P$13:$V$20,U$11,FALSE)*VLOOKUP($B55,$P$3:$R$7,3,FALSE)*$M$2),0)),0)</f>
        <v>0</v>
      </c>
      <c r="J55" s="81">
        <f>IFERROR((ROUND((VLOOKUP($A55,装备总属性!$A:$G,V$11,FALSE)*VLOOKUP($C55,$P$13:$V$20,V$11,FALSE)*VLOOKUP($B55,$P$3:$R$7,3,FALSE)*$M$2),0)),0)</f>
        <v>0</v>
      </c>
    </row>
    <row r="56" spans="1:10">
      <c r="A56" s="81">
        <f t="shared" si="3"/>
        <v>20</v>
      </c>
      <c r="B56" s="81" t="str">
        <f t="shared" ref="B56:C56" si="17">B16</f>
        <v>蓝色</v>
      </c>
      <c r="C56" s="81" t="str">
        <f t="shared" si="17"/>
        <v>项链</v>
      </c>
      <c r="D56" s="82" t="str">
        <f t="shared" si="0"/>
        <v>20蓝色项链</v>
      </c>
      <c r="E56" s="81">
        <f>IFERROR((ROUND((VLOOKUP($A56,装备总属性!$A:$G,Q$11,FALSE)*VLOOKUP($C56,$P$13:$V$20,Q$11,FALSE)*VLOOKUP($B56,$P$3:$R$7,3,FALSE)*$M$2),0)),0)</f>
        <v>0</v>
      </c>
      <c r="F56" s="81">
        <f>IFERROR((ROUND((VLOOKUP($A56,装备总属性!$A:$G,R$11,FALSE)*VLOOKUP($C56,$P$13:$V$20,R$11,FALSE)*VLOOKUP($B56,$P$3:$R$7,3,FALSE)*$M$2),0)),0)</f>
        <v>0</v>
      </c>
      <c r="G56" s="81">
        <f>IFERROR((ROUND((VLOOKUP($A56,装备总属性!$A:$G,S$11,FALSE)*VLOOKUP($C56,$P$13:$V$20,S$11,FALSE)*VLOOKUP($B56,$P$3:$R$7,3,FALSE)*$M$2),0)),0)</f>
        <v>17</v>
      </c>
      <c r="H56" s="81">
        <f>IFERROR((ROUND((VLOOKUP($A56,装备总属性!$A:$G,T$11,FALSE)*VLOOKUP($C56,$P$13:$V$20,T$11,FALSE)*VLOOKUP($B56,$P$3:$R$7,3,FALSE)*$M$2),0)),0)</f>
        <v>0</v>
      </c>
      <c r="I56" s="81">
        <f>IFERROR((ROUND((VLOOKUP($A56,装备总属性!$A:$G,U$11,FALSE)*VLOOKUP($C56,$P$13:$V$20,U$11,FALSE)*VLOOKUP($B56,$P$3:$R$7,3,FALSE)*$M$2),0)),0)</f>
        <v>50</v>
      </c>
      <c r="J56" s="81">
        <f>IFERROR((ROUND((VLOOKUP($A56,装备总属性!$A:$G,V$11,FALSE)*VLOOKUP($C56,$P$13:$V$20,V$11,FALSE)*VLOOKUP($B56,$P$3:$R$7,3,FALSE)*$M$2),0)),0)</f>
        <v>0</v>
      </c>
    </row>
    <row r="57" spans="1:10">
      <c r="A57" s="81">
        <f t="shared" si="3"/>
        <v>20</v>
      </c>
      <c r="B57" s="81" t="str">
        <f t="shared" ref="B57:C57" si="18">B17</f>
        <v>蓝色</v>
      </c>
      <c r="C57" s="81" t="str">
        <f t="shared" si="18"/>
        <v>戒指</v>
      </c>
      <c r="D57" s="82" t="str">
        <f t="shared" si="0"/>
        <v>20蓝色戒指</v>
      </c>
      <c r="E57" s="81">
        <f>IFERROR((ROUND((VLOOKUP($A57,装备总属性!$A:$G,Q$11,FALSE)*VLOOKUP($C57,$P$13:$V$20,Q$11,FALSE)*VLOOKUP($B57,$P$3:$R$7,3,FALSE)*$M$2),0)),0)</f>
        <v>0</v>
      </c>
      <c r="F57" s="81">
        <f>IFERROR((ROUND((VLOOKUP($A57,装备总属性!$A:$G,R$11,FALSE)*VLOOKUP($C57,$P$13:$V$20,R$11,FALSE)*VLOOKUP($B57,$P$3:$R$7,3,FALSE)*$M$2),0)),0)</f>
        <v>0</v>
      </c>
      <c r="G57" s="81">
        <f>IFERROR((ROUND((VLOOKUP($A57,装备总属性!$A:$G,S$11,FALSE)*VLOOKUP($C57,$P$13:$V$20,S$11,FALSE)*VLOOKUP($B57,$P$3:$R$7,3,FALSE)*$M$2),0)),0)</f>
        <v>0</v>
      </c>
      <c r="H57" s="81">
        <f>IFERROR((ROUND((VLOOKUP($A57,装备总属性!$A:$G,T$11,FALSE)*VLOOKUP($C57,$P$13:$V$20,T$11,FALSE)*VLOOKUP($B57,$P$3:$R$7,3,FALSE)*$M$2),0)),0)</f>
        <v>17</v>
      </c>
      <c r="I57" s="81">
        <f>IFERROR((ROUND((VLOOKUP($A57,装备总属性!$A:$G,U$11,FALSE)*VLOOKUP($C57,$P$13:$V$20,U$11,FALSE)*VLOOKUP($B57,$P$3:$R$7,3,FALSE)*$M$2),0)),0)</f>
        <v>0</v>
      </c>
      <c r="J57" s="81">
        <f>IFERROR((ROUND((VLOOKUP($A57,装备总属性!$A:$G,V$11,FALSE)*VLOOKUP($C57,$P$13:$V$20,V$11,FALSE)*VLOOKUP($B57,$P$3:$R$7,3,FALSE)*$M$2),0)),0)</f>
        <v>50</v>
      </c>
    </row>
    <row r="58" spans="1:10">
      <c r="A58" s="84">
        <f t="shared" si="3"/>
        <v>20</v>
      </c>
      <c r="B58" s="84" t="str">
        <f t="shared" ref="B58:C58" si="19">B18</f>
        <v>紫色</v>
      </c>
      <c r="C58" s="84" t="str">
        <f t="shared" si="19"/>
        <v>武器</v>
      </c>
      <c r="D58" s="82" t="str">
        <f t="shared" si="0"/>
        <v>20紫色武器</v>
      </c>
      <c r="E58" s="84">
        <f>IFERROR((ROUND((VLOOKUP($A58,装备总属性!$A:$G,Q$11,FALSE)*VLOOKUP($C58,$P$13:$V$20,Q$11,FALSE)*VLOOKUP($B58,$P$3:$R$7,3,FALSE)*$M$2),0)),0)</f>
        <v>0</v>
      </c>
      <c r="F58" s="84">
        <f>IFERROR((ROUND((VLOOKUP($A58,装备总属性!$A:$G,R$11,FALSE)*VLOOKUP($C58,$P$13:$V$20,R$11,FALSE)*VLOOKUP($B58,$P$3:$R$7,3,FALSE)*$M$2),0)),0)</f>
        <v>0</v>
      </c>
      <c r="G58" s="84">
        <f>IFERROR((ROUND((VLOOKUP($A58,装备总属性!$A:$G,S$11,FALSE)*VLOOKUP($C58,$P$13:$V$20,S$11,FALSE)*VLOOKUP($B58,$P$3:$R$7,3,FALSE)*$M$2),0)),0)</f>
        <v>75</v>
      </c>
      <c r="H58" s="84">
        <f>IFERROR((ROUND((VLOOKUP($A58,装备总属性!$A:$G,T$11,FALSE)*VLOOKUP($C58,$P$13:$V$20,T$11,FALSE)*VLOOKUP($B58,$P$3:$R$7,3,FALSE)*$M$2),0)),0)</f>
        <v>75</v>
      </c>
      <c r="I58" s="84">
        <f>IFERROR((ROUND((VLOOKUP($A58,装备总属性!$A:$G,U$11,FALSE)*VLOOKUP($C58,$P$13:$V$20,U$11,FALSE)*VLOOKUP($B58,$P$3:$R$7,3,FALSE)*$M$2),0)),0)</f>
        <v>0</v>
      </c>
      <c r="J58" s="84">
        <f>IFERROR((ROUND((VLOOKUP($A58,装备总属性!$A:$G,V$11,FALSE)*VLOOKUP($C58,$P$13:$V$20,V$11,FALSE)*VLOOKUP($B58,$P$3:$R$7,3,FALSE)*$M$2),0)),0)</f>
        <v>0</v>
      </c>
    </row>
    <row r="59" spans="1:10">
      <c r="A59" s="84">
        <f t="shared" si="3"/>
        <v>20</v>
      </c>
      <c r="B59" s="84" t="str">
        <f t="shared" ref="B59:C59" si="20">B19</f>
        <v>紫色</v>
      </c>
      <c r="C59" s="84" t="str">
        <f t="shared" si="20"/>
        <v>帽子</v>
      </c>
      <c r="D59" s="82" t="str">
        <f t="shared" si="0"/>
        <v>20紫色帽子</v>
      </c>
      <c r="E59" s="84">
        <f>IFERROR((ROUND((VLOOKUP($A59,装备总属性!$A:$G,Q$11,FALSE)*VLOOKUP($C59,$P$13:$V$20,Q$11,FALSE)*VLOOKUP($B59,$P$3:$R$7,3,FALSE)*$M$2),0)),0)</f>
        <v>375</v>
      </c>
      <c r="F59" s="84">
        <f>IFERROR((ROUND((VLOOKUP($A59,装备总属性!$A:$G,R$11,FALSE)*VLOOKUP($C59,$P$13:$V$20,R$11,FALSE)*VLOOKUP($B59,$P$3:$R$7,3,FALSE)*$M$2),0)),0)</f>
        <v>0</v>
      </c>
      <c r="G59" s="84">
        <f>IFERROR((ROUND((VLOOKUP($A59,装备总属性!$A:$G,S$11,FALSE)*VLOOKUP($C59,$P$13:$V$20,S$11,FALSE)*VLOOKUP($B59,$P$3:$R$7,3,FALSE)*$M$2),0)),0)</f>
        <v>0</v>
      </c>
      <c r="H59" s="84">
        <f>IFERROR((ROUND((VLOOKUP($A59,装备总属性!$A:$G,T$11,FALSE)*VLOOKUP($C59,$P$13:$V$20,T$11,FALSE)*VLOOKUP($B59,$P$3:$R$7,3,FALSE)*$M$2),0)),0)</f>
        <v>0</v>
      </c>
      <c r="I59" s="84">
        <f>IFERROR((ROUND((VLOOKUP($A59,装备总属性!$A:$G,U$11,FALSE)*VLOOKUP($C59,$P$13:$V$20,U$11,FALSE)*VLOOKUP($B59,$P$3:$R$7,3,FALSE)*$M$2),0)),0)</f>
        <v>75</v>
      </c>
      <c r="J59" s="84">
        <f>IFERROR((ROUND((VLOOKUP($A59,装备总属性!$A:$G,V$11,FALSE)*VLOOKUP($C59,$P$13:$V$20,V$11,FALSE)*VLOOKUP($B59,$P$3:$R$7,3,FALSE)*$M$2),0)),0)</f>
        <v>0</v>
      </c>
    </row>
    <row r="60" spans="1:10">
      <c r="A60" s="84">
        <f t="shared" si="3"/>
        <v>20</v>
      </c>
      <c r="B60" s="84" t="str">
        <f t="shared" ref="B60:C60" si="21">B20</f>
        <v>紫色</v>
      </c>
      <c r="C60" s="84" t="str">
        <f t="shared" si="21"/>
        <v>衣服</v>
      </c>
      <c r="D60" s="82" t="str">
        <f t="shared" si="0"/>
        <v>20紫色衣服</v>
      </c>
      <c r="E60" s="84">
        <f>IFERROR((ROUND((VLOOKUP($A60,装备总属性!$A:$G,Q$11,FALSE)*VLOOKUP($C60,$P$13:$V$20,Q$11,FALSE)*VLOOKUP($B60,$P$3:$R$7,3,FALSE)*$M$2),0)),0)</f>
        <v>0</v>
      </c>
      <c r="F60" s="84">
        <f>IFERROR((ROUND((VLOOKUP($A60,装备总属性!$A:$G,R$11,FALSE)*VLOOKUP($C60,$P$13:$V$20,R$11,FALSE)*VLOOKUP($B60,$P$3:$R$7,3,FALSE)*$M$2),0)),0)</f>
        <v>0</v>
      </c>
      <c r="G60" s="84">
        <f>IFERROR((ROUND((VLOOKUP($A60,装备总属性!$A:$G,S$11,FALSE)*VLOOKUP($C60,$P$13:$V$20,S$11,FALSE)*VLOOKUP($B60,$P$3:$R$7,3,FALSE)*$M$2),0)),0)</f>
        <v>0</v>
      </c>
      <c r="H60" s="84">
        <f>IFERROR((ROUND((VLOOKUP($A60,装备总属性!$A:$G,T$11,FALSE)*VLOOKUP($C60,$P$13:$V$20,T$11,FALSE)*VLOOKUP($B60,$P$3:$R$7,3,FALSE)*$M$2),0)),0)</f>
        <v>0</v>
      </c>
      <c r="I60" s="84">
        <f>IFERROR((ROUND((VLOOKUP($A60,装备总属性!$A:$G,U$11,FALSE)*VLOOKUP($C60,$P$13:$V$20,U$11,FALSE)*VLOOKUP($B60,$P$3:$R$7,3,FALSE)*$M$2),0)),0)</f>
        <v>100</v>
      </c>
      <c r="J60" s="84">
        <f>IFERROR((ROUND((VLOOKUP($A60,装备总属性!$A:$G,V$11,FALSE)*VLOOKUP($C60,$P$13:$V$20,V$11,FALSE)*VLOOKUP($B60,$P$3:$R$7,3,FALSE)*$M$2),0)),0)</f>
        <v>100</v>
      </c>
    </row>
    <row r="61" spans="1:10">
      <c r="A61" s="84">
        <f t="shared" si="3"/>
        <v>20</v>
      </c>
      <c r="B61" s="84" t="str">
        <f t="shared" ref="B61:C61" si="22">B21</f>
        <v>紫色</v>
      </c>
      <c r="C61" s="84" t="str">
        <f t="shared" si="22"/>
        <v>腰带</v>
      </c>
      <c r="D61" s="82" t="str">
        <f t="shared" si="0"/>
        <v>20紫色腰带</v>
      </c>
      <c r="E61" s="84">
        <f>IFERROR((ROUND((VLOOKUP($A61,装备总属性!$A:$G,Q$11,FALSE)*VLOOKUP($C61,$P$13:$V$20,Q$11,FALSE)*VLOOKUP($B61,$P$3:$R$7,3,FALSE)*$M$2),0)),0)</f>
        <v>375</v>
      </c>
      <c r="F61" s="84">
        <f>IFERROR((ROUND((VLOOKUP($A61,装备总属性!$A:$G,R$11,FALSE)*VLOOKUP($C61,$P$13:$V$20,R$11,FALSE)*VLOOKUP($B61,$P$3:$R$7,3,FALSE)*$M$2),0)),0)</f>
        <v>0</v>
      </c>
      <c r="G61" s="84">
        <f>IFERROR((ROUND((VLOOKUP($A61,装备总属性!$A:$G,S$11,FALSE)*VLOOKUP($C61,$P$13:$V$20,S$11,FALSE)*VLOOKUP($B61,$P$3:$R$7,3,FALSE)*$M$2),0)),0)</f>
        <v>0</v>
      </c>
      <c r="H61" s="84">
        <f>IFERROR((ROUND((VLOOKUP($A61,装备总属性!$A:$G,T$11,FALSE)*VLOOKUP($C61,$P$13:$V$20,T$11,FALSE)*VLOOKUP($B61,$P$3:$R$7,3,FALSE)*$M$2),0)),0)</f>
        <v>0</v>
      </c>
      <c r="I61" s="84">
        <f>IFERROR((ROUND((VLOOKUP($A61,装备总属性!$A:$G,U$11,FALSE)*VLOOKUP($C61,$P$13:$V$20,U$11,FALSE)*VLOOKUP($B61,$P$3:$R$7,3,FALSE)*$M$2),0)),0)</f>
        <v>0</v>
      </c>
      <c r="J61" s="84">
        <f>IFERROR((ROUND((VLOOKUP($A61,装备总属性!$A:$G,V$11,FALSE)*VLOOKUP($C61,$P$13:$V$20,V$11,FALSE)*VLOOKUP($B61,$P$3:$R$7,3,FALSE)*$M$2),0)),0)</f>
        <v>75</v>
      </c>
    </row>
    <row r="62" spans="1:10">
      <c r="A62" s="84">
        <f t="shared" si="3"/>
        <v>20</v>
      </c>
      <c r="B62" s="84" t="str">
        <f t="shared" ref="B62:C62" si="23">B22</f>
        <v>紫色</v>
      </c>
      <c r="C62" s="84" t="str">
        <f t="shared" si="23"/>
        <v>护手</v>
      </c>
      <c r="D62" s="82" t="str">
        <f t="shared" si="0"/>
        <v>20紫色护手</v>
      </c>
      <c r="E62" s="84">
        <f>IFERROR((ROUND((VLOOKUP($A62,装备总属性!$A:$G,Q$11,FALSE)*VLOOKUP($C62,$P$13:$V$20,Q$11,FALSE)*VLOOKUP($B62,$P$3:$R$7,3,FALSE)*$M$2),0)),0)</f>
        <v>563</v>
      </c>
      <c r="F62" s="84">
        <f>IFERROR((ROUND((VLOOKUP($A62,装备总属性!$A:$G,R$11,FALSE)*VLOOKUP($C62,$P$13:$V$20,R$11,FALSE)*VLOOKUP($B62,$P$3:$R$7,3,FALSE)*$M$2),0)),0)</f>
        <v>0</v>
      </c>
      <c r="G62" s="84">
        <f>IFERROR((ROUND((VLOOKUP($A62,装备总属性!$A:$G,S$11,FALSE)*VLOOKUP($C62,$P$13:$V$20,S$11,FALSE)*VLOOKUP($B62,$P$3:$R$7,3,FALSE)*$M$2),0)),0)</f>
        <v>25</v>
      </c>
      <c r="H62" s="84">
        <f>IFERROR((ROUND((VLOOKUP($A62,装备总属性!$A:$G,T$11,FALSE)*VLOOKUP($C62,$P$13:$V$20,T$11,FALSE)*VLOOKUP($B62,$P$3:$R$7,3,FALSE)*$M$2),0)),0)</f>
        <v>0</v>
      </c>
      <c r="I62" s="84">
        <f>IFERROR((ROUND((VLOOKUP($A62,装备总属性!$A:$G,U$11,FALSE)*VLOOKUP($C62,$P$13:$V$20,U$11,FALSE)*VLOOKUP($B62,$P$3:$R$7,3,FALSE)*$M$2),0)),0)</f>
        <v>0</v>
      </c>
      <c r="J62" s="84">
        <f>IFERROR((ROUND((VLOOKUP($A62,装备总属性!$A:$G,V$11,FALSE)*VLOOKUP($C62,$P$13:$V$20,V$11,FALSE)*VLOOKUP($B62,$P$3:$R$7,3,FALSE)*$M$2),0)),0)</f>
        <v>0</v>
      </c>
    </row>
    <row r="63" spans="1:10">
      <c r="A63" s="84">
        <f t="shared" si="3"/>
        <v>20</v>
      </c>
      <c r="B63" s="84" t="str">
        <f t="shared" ref="B63:C63" si="24">B23</f>
        <v>紫色</v>
      </c>
      <c r="C63" s="84" t="str">
        <f t="shared" si="24"/>
        <v>鞋子</v>
      </c>
      <c r="D63" s="82" t="str">
        <f t="shared" si="0"/>
        <v>20紫色鞋子</v>
      </c>
      <c r="E63" s="84">
        <f>IFERROR((ROUND((VLOOKUP($A63,装备总属性!$A:$G,Q$11,FALSE)*VLOOKUP($C63,$P$13:$V$20,Q$11,FALSE)*VLOOKUP($B63,$P$3:$R$7,3,FALSE)*$M$2),0)),0)</f>
        <v>563</v>
      </c>
      <c r="F63" s="84">
        <f>IFERROR((ROUND((VLOOKUP($A63,装备总属性!$A:$G,R$11,FALSE)*VLOOKUP($C63,$P$13:$V$20,R$11,FALSE)*VLOOKUP($B63,$P$3:$R$7,3,FALSE)*$M$2),0)),0)</f>
        <v>0</v>
      </c>
      <c r="G63" s="84">
        <f>IFERROR((ROUND((VLOOKUP($A63,装备总属性!$A:$G,S$11,FALSE)*VLOOKUP($C63,$P$13:$V$20,S$11,FALSE)*VLOOKUP($B63,$P$3:$R$7,3,FALSE)*$M$2),0)),0)</f>
        <v>0</v>
      </c>
      <c r="H63" s="84">
        <f>IFERROR((ROUND((VLOOKUP($A63,装备总属性!$A:$G,T$11,FALSE)*VLOOKUP($C63,$P$13:$V$20,T$11,FALSE)*VLOOKUP($B63,$P$3:$R$7,3,FALSE)*$M$2),0)),0)</f>
        <v>25</v>
      </c>
      <c r="I63" s="84">
        <f>IFERROR((ROUND((VLOOKUP($A63,装备总属性!$A:$G,U$11,FALSE)*VLOOKUP($C63,$P$13:$V$20,U$11,FALSE)*VLOOKUP($B63,$P$3:$R$7,3,FALSE)*$M$2),0)),0)</f>
        <v>0</v>
      </c>
      <c r="J63" s="84">
        <f>IFERROR((ROUND((VLOOKUP($A63,装备总属性!$A:$G,V$11,FALSE)*VLOOKUP($C63,$P$13:$V$20,V$11,FALSE)*VLOOKUP($B63,$P$3:$R$7,3,FALSE)*$M$2),0)),0)</f>
        <v>0</v>
      </c>
    </row>
    <row r="64" spans="1:10">
      <c r="A64" s="84">
        <f t="shared" si="3"/>
        <v>20</v>
      </c>
      <c r="B64" s="84" t="str">
        <f t="shared" ref="B64:C64" si="25">B24</f>
        <v>紫色</v>
      </c>
      <c r="C64" s="84" t="str">
        <f t="shared" si="25"/>
        <v>项链</v>
      </c>
      <c r="D64" s="82" t="str">
        <f t="shared" si="0"/>
        <v>20紫色项链</v>
      </c>
      <c r="E64" s="84">
        <f>IFERROR((ROUND((VLOOKUP($A64,装备总属性!$A:$G,Q$11,FALSE)*VLOOKUP($C64,$P$13:$V$20,Q$11,FALSE)*VLOOKUP($B64,$P$3:$R$7,3,FALSE)*$M$2),0)),0)</f>
        <v>0</v>
      </c>
      <c r="F64" s="84">
        <f>IFERROR((ROUND((VLOOKUP($A64,装备总属性!$A:$G,R$11,FALSE)*VLOOKUP($C64,$P$13:$V$20,R$11,FALSE)*VLOOKUP($B64,$P$3:$R$7,3,FALSE)*$M$2),0)),0)</f>
        <v>0</v>
      </c>
      <c r="G64" s="84">
        <f>IFERROR((ROUND((VLOOKUP($A64,装备总属性!$A:$G,S$11,FALSE)*VLOOKUP($C64,$P$13:$V$20,S$11,FALSE)*VLOOKUP($B64,$P$3:$R$7,3,FALSE)*$M$2),0)),0)</f>
        <v>25</v>
      </c>
      <c r="H64" s="84">
        <f>IFERROR((ROUND((VLOOKUP($A64,装备总属性!$A:$G,T$11,FALSE)*VLOOKUP($C64,$P$13:$V$20,T$11,FALSE)*VLOOKUP($B64,$P$3:$R$7,3,FALSE)*$M$2),0)),0)</f>
        <v>0</v>
      </c>
      <c r="I64" s="84">
        <f>IFERROR((ROUND((VLOOKUP($A64,装备总属性!$A:$G,U$11,FALSE)*VLOOKUP($C64,$P$13:$V$20,U$11,FALSE)*VLOOKUP($B64,$P$3:$R$7,3,FALSE)*$M$2),0)),0)</f>
        <v>75</v>
      </c>
      <c r="J64" s="84">
        <f>IFERROR((ROUND((VLOOKUP($A64,装备总属性!$A:$G,V$11,FALSE)*VLOOKUP($C64,$P$13:$V$20,V$11,FALSE)*VLOOKUP($B64,$P$3:$R$7,3,FALSE)*$M$2),0)),0)</f>
        <v>0</v>
      </c>
    </row>
    <row r="65" spans="1:10">
      <c r="A65" s="84">
        <f t="shared" si="3"/>
        <v>20</v>
      </c>
      <c r="B65" s="84" t="str">
        <f t="shared" ref="B65:C65" si="26">B25</f>
        <v>紫色</v>
      </c>
      <c r="C65" s="84" t="str">
        <f t="shared" si="26"/>
        <v>戒指</v>
      </c>
      <c r="D65" s="82" t="str">
        <f t="shared" si="0"/>
        <v>20紫色戒指</v>
      </c>
      <c r="E65" s="84">
        <f>IFERROR((ROUND((VLOOKUP($A65,装备总属性!$A:$G,Q$11,FALSE)*VLOOKUP($C65,$P$13:$V$20,Q$11,FALSE)*VLOOKUP($B65,$P$3:$R$7,3,FALSE)*$M$2),0)),0)</f>
        <v>0</v>
      </c>
      <c r="F65" s="84">
        <f>IFERROR((ROUND((VLOOKUP($A65,装备总属性!$A:$G,R$11,FALSE)*VLOOKUP($C65,$P$13:$V$20,R$11,FALSE)*VLOOKUP($B65,$P$3:$R$7,3,FALSE)*$M$2),0)),0)</f>
        <v>0</v>
      </c>
      <c r="G65" s="84">
        <f>IFERROR((ROUND((VLOOKUP($A65,装备总属性!$A:$G,S$11,FALSE)*VLOOKUP($C65,$P$13:$V$20,S$11,FALSE)*VLOOKUP($B65,$P$3:$R$7,3,FALSE)*$M$2),0)),0)</f>
        <v>0</v>
      </c>
      <c r="H65" s="84">
        <f>IFERROR((ROUND((VLOOKUP($A65,装备总属性!$A:$G,T$11,FALSE)*VLOOKUP($C65,$P$13:$V$20,T$11,FALSE)*VLOOKUP($B65,$P$3:$R$7,3,FALSE)*$M$2),0)),0)</f>
        <v>25</v>
      </c>
      <c r="I65" s="84">
        <f>IFERROR((ROUND((VLOOKUP($A65,装备总属性!$A:$G,U$11,FALSE)*VLOOKUP($C65,$P$13:$V$20,U$11,FALSE)*VLOOKUP($B65,$P$3:$R$7,3,FALSE)*$M$2),0)),0)</f>
        <v>0</v>
      </c>
      <c r="J65" s="84">
        <f>IFERROR((ROUND((VLOOKUP($A65,装备总属性!$A:$G,V$11,FALSE)*VLOOKUP($C65,$P$13:$V$20,V$11,FALSE)*VLOOKUP($B65,$P$3:$R$7,3,FALSE)*$M$2),0)),0)</f>
        <v>75</v>
      </c>
    </row>
    <row r="66" spans="1:10">
      <c r="A66" s="83">
        <f t="shared" si="3"/>
        <v>20</v>
      </c>
      <c r="B66" s="83" t="str">
        <f t="shared" ref="B66:C66" si="27">B26</f>
        <v>橙色</v>
      </c>
      <c r="C66" s="83" t="str">
        <f t="shared" si="27"/>
        <v>武器</v>
      </c>
      <c r="D66" s="82" t="str">
        <f t="shared" si="0"/>
        <v>20橙色武器</v>
      </c>
      <c r="E66" s="83">
        <f>IFERROR((ROUND((VLOOKUP($A66,装备总属性!$A:$G,Q$11,FALSE)*VLOOKUP($C66,$P$13:$V$20,Q$11,FALSE)*VLOOKUP($B66,$P$3:$R$7,3,FALSE)*$M$2),0)),0)</f>
        <v>0</v>
      </c>
      <c r="F66" s="83">
        <f>IFERROR((ROUND((VLOOKUP($A66,装备总属性!$A:$G,R$11,FALSE)*VLOOKUP($C66,$P$13:$V$20,R$11,FALSE)*VLOOKUP($B66,$P$3:$R$7,3,FALSE)*$M$2),0)),0)</f>
        <v>0</v>
      </c>
      <c r="G66" s="83">
        <f>IFERROR((ROUND((VLOOKUP($A66,装备总属性!$A:$G,S$11,FALSE)*VLOOKUP($C66,$P$13:$V$20,S$11,FALSE)*VLOOKUP($B66,$P$3:$R$7,3,FALSE)*$M$2),0)),0)</f>
        <v>100</v>
      </c>
      <c r="H66" s="83">
        <f>IFERROR((ROUND((VLOOKUP($A66,装备总属性!$A:$G,T$11,FALSE)*VLOOKUP($C66,$P$13:$V$20,T$11,FALSE)*VLOOKUP($B66,$P$3:$R$7,3,FALSE)*$M$2),0)),0)</f>
        <v>100</v>
      </c>
      <c r="I66" s="83">
        <f>IFERROR((ROUND((VLOOKUP($A66,装备总属性!$A:$G,U$11,FALSE)*VLOOKUP($C66,$P$13:$V$20,U$11,FALSE)*VLOOKUP($B66,$P$3:$R$7,3,FALSE)*$M$2),0)),0)</f>
        <v>0</v>
      </c>
      <c r="J66" s="83">
        <f>IFERROR((ROUND((VLOOKUP($A66,装备总属性!$A:$G,V$11,FALSE)*VLOOKUP($C66,$P$13:$V$20,V$11,FALSE)*VLOOKUP($B66,$P$3:$R$7,3,FALSE)*$M$2),0)),0)</f>
        <v>0</v>
      </c>
    </row>
    <row r="67" spans="1:10">
      <c r="A67" s="83">
        <f t="shared" si="3"/>
        <v>20</v>
      </c>
      <c r="B67" s="83" t="str">
        <f t="shared" ref="B67:C67" si="28">B27</f>
        <v>橙色</v>
      </c>
      <c r="C67" s="83" t="str">
        <f t="shared" si="28"/>
        <v>帽子</v>
      </c>
      <c r="D67" s="82" t="str">
        <f t="shared" ref="D67:D130" si="29">A67&amp;B67&amp;C67</f>
        <v>20橙色帽子</v>
      </c>
      <c r="E67" s="83">
        <f>IFERROR((ROUND((VLOOKUP($A67,装备总属性!$A:$G,Q$11,FALSE)*VLOOKUP($C67,$P$13:$V$20,Q$11,FALSE)*VLOOKUP($B67,$P$3:$R$7,3,FALSE)*$M$2),0)),0)</f>
        <v>500</v>
      </c>
      <c r="F67" s="83">
        <f>IFERROR((ROUND((VLOOKUP($A67,装备总属性!$A:$G,R$11,FALSE)*VLOOKUP($C67,$P$13:$V$20,R$11,FALSE)*VLOOKUP($B67,$P$3:$R$7,3,FALSE)*$M$2),0)),0)</f>
        <v>0</v>
      </c>
      <c r="G67" s="83">
        <f>IFERROR((ROUND((VLOOKUP($A67,装备总属性!$A:$G,S$11,FALSE)*VLOOKUP($C67,$P$13:$V$20,S$11,FALSE)*VLOOKUP($B67,$P$3:$R$7,3,FALSE)*$M$2),0)),0)</f>
        <v>0</v>
      </c>
      <c r="H67" s="83">
        <f>IFERROR((ROUND((VLOOKUP($A67,装备总属性!$A:$G,T$11,FALSE)*VLOOKUP($C67,$P$13:$V$20,T$11,FALSE)*VLOOKUP($B67,$P$3:$R$7,3,FALSE)*$M$2),0)),0)</f>
        <v>0</v>
      </c>
      <c r="I67" s="83">
        <f>IFERROR((ROUND((VLOOKUP($A67,装备总属性!$A:$G,U$11,FALSE)*VLOOKUP($C67,$P$13:$V$20,U$11,FALSE)*VLOOKUP($B67,$P$3:$R$7,3,FALSE)*$M$2),0)),0)</f>
        <v>100</v>
      </c>
      <c r="J67" s="83">
        <f>IFERROR((ROUND((VLOOKUP($A67,装备总属性!$A:$G,V$11,FALSE)*VLOOKUP($C67,$P$13:$V$20,V$11,FALSE)*VLOOKUP($B67,$P$3:$R$7,3,FALSE)*$M$2),0)),0)</f>
        <v>0</v>
      </c>
    </row>
    <row r="68" spans="1:10">
      <c r="A68" s="83">
        <f t="shared" si="3"/>
        <v>20</v>
      </c>
      <c r="B68" s="83" t="str">
        <f t="shared" ref="B68:C68" si="30">B28</f>
        <v>橙色</v>
      </c>
      <c r="C68" s="83" t="str">
        <f t="shared" si="30"/>
        <v>衣服</v>
      </c>
      <c r="D68" s="82" t="str">
        <f t="shared" si="29"/>
        <v>20橙色衣服</v>
      </c>
      <c r="E68" s="83">
        <f>IFERROR((ROUND((VLOOKUP($A68,装备总属性!$A:$G,Q$11,FALSE)*VLOOKUP($C68,$P$13:$V$20,Q$11,FALSE)*VLOOKUP($B68,$P$3:$R$7,3,FALSE)*$M$2),0)),0)</f>
        <v>0</v>
      </c>
      <c r="F68" s="83">
        <f>IFERROR((ROUND((VLOOKUP($A68,装备总属性!$A:$G,R$11,FALSE)*VLOOKUP($C68,$P$13:$V$20,R$11,FALSE)*VLOOKUP($B68,$P$3:$R$7,3,FALSE)*$M$2),0)),0)</f>
        <v>0</v>
      </c>
      <c r="G68" s="83">
        <f>IFERROR((ROUND((VLOOKUP($A68,装备总属性!$A:$G,S$11,FALSE)*VLOOKUP($C68,$P$13:$V$20,S$11,FALSE)*VLOOKUP($B68,$P$3:$R$7,3,FALSE)*$M$2),0)),0)</f>
        <v>0</v>
      </c>
      <c r="H68" s="83">
        <f>IFERROR((ROUND((VLOOKUP($A68,装备总属性!$A:$G,T$11,FALSE)*VLOOKUP($C68,$P$13:$V$20,T$11,FALSE)*VLOOKUP($B68,$P$3:$R$7,3,FALSE)*$M$2),0)),0)</f>
        <v>0</v>
      </c>
      <c r="I68" s="83">
        <f>IFERROR((ROUND((VLOOKUP($A68,装备总属性!$A:$G,U$11,FALSE)*VLOOKUP($C68,$P$13:$V$20,U$11,FALSE)*VLOOKUP($B68,$P$3:$R$7,3,FALSE)*$M$2),0)),0)</f>
        <v>133</v>
      </c>
      <c r="J68" s="83">
        <f>IFERROR((ROUND((VLOOKUP($A68,装备总属性!$A:$G,V$11,FALSE)*VLOOKUP($C68,$P$13:$V$20,V$11,FALSE)*VLOOKUP($B68,$P$3:$R$7,3,FALSE)*$M$2),0)),0)</f>
        <v>133</v>
      </c>
    </row>
    <row r="69" spans="1:10">
      <c r="A69" s="83">
        <f t="shared" si="3"/>
        <v>20</v>
      </c>
      <c r="B69" s="83" t="str">
        <f t="shared" ref="B69:C69" si="31">B29</f>
        <v>橙色</v>
      </c>
      <c r="C69" s="83" t="str">
        <f t="shared" si="31"/>
        <v>腰带</v>
      </c>
      <c r="D69" s="82" t="str">
        <f t="shared" si="29"/>
        <v>20橙色腰带</v>
      </c>
      <c r="E69" s="83">
        <f>IFERROR((ROUND((VLOOKUP($A69,装备总属性!$A:$G,Q$11,FALSE)*VLOOKUP($C69,$P$13:$V$20,Q$11,FALSE)*VLOOKUP($B69,$P$3:$R$7,3,FALSE)*$M$2),0)),0)</f>
        <v>500</v>
      </c>
      <c r="F69" s="83">
        <f>IFERROR((ROUND((VLOOKUP($A69,装备总属性!$A:$G,R$11,FALSE)*VLOOKUP($C69,$P$13:$V$20,R$11,FALSE)*VLOOKUP($B69,$P$3:$R$7,3,FALSE)*$M$2),0)),0)</f>
        <v>0</v>
      </c>
      <c r="G69" s="83">
        <f>IFERROR((ROUND((VLOOKUP($A69,装备总属性!$A:$G,S$11,FALSE)*VLOOKUP($C69,$P$13:$V$20,S$11,FALSE)*VLOOKUP($B69,$P$3:$R$7,3,FALSE)*$M$2),0)),0)</f>
        <v>0</v>
      </c>
      <c r="H69" s="83">
        <f>IFERROR((ROUND((VLOOKUP($A69,装备总属性!$A:$G,T$11,FALSE)*VLOOKUP($C69,$P$13:$V$20,T$11,FALSE)*VLOOKUP($B69,$P$3:$R$7,3,FALSE)*$M$2),0)),0)</f>
        <v>0</v>
      </c>
      <c r="I69" s="83">
        <f>IFERROR((ROUND((VLOOKUP($A69,装备总属性!$A:$G,U$11,FALSE)*VLOOKUP($C69,$P$13:$V$20,U$11,FALSE)*VLOOKUP($B69,$P$3:$R$7,3,FALSE)*$M$2),0)),0)</f>
        <v>0</v>
      </c>
      <c r="J69" s="83">
        <f>IFERROR((ROUND((VLOOKUP($A69,装备总属性!$A:$G,V$11,FALSE)*VLOOKUP($C69,$P$13:$V$20,V$11,FALSE)*VLOOKUP($B69,$P$3:$R$7,3,FALSE)*$M$2),0)),0)</f>
        <v>100</v>
      </c>
    </row>
    <row r="70" spans="1:10">
      <c r="A70" s="83">
        <f t="shared" si="3"/>
        <v>20</v>
      </c>
      <c r="B70" s="83" t="str">
        <f t="shared" ref="B70:C70" si="32">B30</f>
        <v>橙色</v>
      </c>
      <c r="C70" s="83" t="str">
        <f t="shared" si="32"/>
        <v>护手</v>
      </c>
      <c r="D70" s="82" t="str">
        <f t="shared" si="29"/>
        <v>20橙色护手</v>
      </c>
      <c r="E70" s="83">
        <f>IFERROR((ROUND((VLOOKUP($A70,装备总属性!$A:$G,Q$11,FALSE)*VLOOKUP($C70,$P$13:$V$20,Q$11,FALSE)*VLOOKUP($B70,$P$3:$R$7,3,FALSE)*$M$2),0)),0)</f>
        <v>750</v>
      </c>
      <c r="F70" s="83">
        <f>IFERROR((ROUND((VLOOKUP($A70,装备总属性!$A:$G,R$11,FALSE)*VLOOKUP($C70,$P$13:$V$20,R$11,FALSE)*VLOOKUP($B70,$P$3:$R$7,3,FALSE)*$M$2),0)),0)</f>
        <v>0</v>
      </c>
      <c r="G70" s="83">
        <f>IFERROR((ROUND((VLOOKUP($A70,装备总属性!$A:$G,S$11,FALSE)*VLOOKUP($C70,$P$13:$V$20,S$11,FALSE)*VLOOKUP($B70,$P$3:$R$7,3,FALSE)*$M$2),0)),0)</f>
        <v>33</v>
      </c>
      <c r="H70" s="83">
        <f>IFERROR((ROUND((VLOOKUP($A70,装备总属性!$A:$G,T$11,FALSE)*VLOOKUP($C70,$P$13:$V$20,T$11,FALSE)*VLOOKUP($B70,$P$3:$R$7,3,FALSE)*$M$2),0)),0)</f>
        <v>0</v>
      </c>
      <c r="I70" s="83">
        <f>IFERROR((ROUND((VLOOKUP($A70,装备总属性!$A:$G,U$11,FALSE)*VLOOKUP($C70,$P$13:$V$20,U$11,FALSE)*VLOOKUP($B70,$P$3:$R$7,3,FALSE)*$M$2),0)),0)</f>
        <v>0</v>
      </c>
      <c r="J70" s="83">
        <f>IFERROR((ROUND((VLOOKUP($A70,装备总属性!$A:$G,V$11,FALSE)*VLOOKUP($C70,$P$13:$V$20,V$11,FALSE)*VLOOKUP($B70,$P$3:$R$7,3,FALSE)*$M$2),0)),0)</f>
        <v>0</v>
      </c>
    </row>
    <row r="71" spans="1:10">
      <c r="A71" s="83">
        <f t="shared" si="3"/>
        <v>20</v>
      </c>
      <c r="B71" s="83" t="str">
        <f t="shared" ref="B71:C71" si="33">B31</f>
        <v>橙色</v>
      </c>
      <c r="C71" s="83" t="str">
        <f t="shared" si="33"/>
        <v>鞋子</v>
      </c>
      <c r="D71" s="82" t="str">
        <f t="shared" si="29"/>
        <v>20橙色鞋子</v>
      </c>
      <c r="E71" s="83">
        <f>IFERROR((ROUND((VLOOKUP($A71,装备总属性!$A:$G,Q$11,FALSE)*VLOOKUP($C71,$P$13:$V$20,Q$11,FALSE)*VLOOKUP($B71,$P$3:$R$7,3,FALSE)*$M$2),0)),0)</f>
        <v>750</v>
      </c>
      <c r="F71" s="83">
        <f>IFERROR((ROUND((VLOOKUP($A71,装备总属性!$A:$G,R$11,FALSE)*VLOOKUP($C71,$P$13:$V$20,R$11,FALSE)*VLOOKUP($B71,$P$3:$R$7,3,FALSE)*$M$2),0)),0)</f>
        <v>0</v>
      </c>
      <c r="G71" s="83">
        <f>IFERROR((ROUND((VLOOKUP($A71,装备总属性!$A:$G,S$11,FALSE)*VLOOKUP($C71,$P$13:$V$20,S$11,FALSE)*VLOOKUP($B71,$P$3:$R$7,3,FALSE)*$M$2),0)),0)</f>
        <v>0</v>
      </c>
      <c r="H71" s="83">
        <f>IFERROR((ROUND((VLOOKUP($A71,装备总属性!$A:$G,T$11,FALSE)*VLOOKUP($C71,$P$13:$V$20,T$11,FALSE)*VLOOKUP($B71,$P$3:$R$7,3,FALSE)*$M$2),0)),0)</f>
        <v>33</v>
      </c>
      <c r="I71" s="83">
        <f>IFERROR((ROUND((VLOOKUP($A71,装备总属性!$A:$G,U$11,FALSE)*VLOOKUP($C71,$P$13:$V$20,U$11,FALSE)*VLOOKUP($B71,$P$3:$R$7,3,FALSE)*$M$2),0)),0)</f>
        <v>0</v>
      </c>
      <c r="J71" s="83">
        <f>IFERROR((ROUND((VLOOKUP($A71,装备总属性!$A:$G,V$11,FALSE)*VLOOKUP($C71,$P$13:$V$20,V$11,FALSE)*VLOOKUP($B71,$P$3:$R$7,3,FALSE)*$M$2),0)),0)</f>
        <v>0</v>
      </c>
    </row>
    <row r="72" spans="1:10">
      <c r="A72" s="83">
        <f t="shared" si="3"/>
        <v>20</v>
      </c>
      <c r="B72" s="83" t="str">
        <f t="shared" ref="B72:C72" si="34">B32</f>
        <v>橙色</v>
      </c>
      <c r="C72" s="83" t="str">
        <f t="shared" si="34"/>
        <v>项链</v>
      </c>
      <c r="D72" s="82" t="str">
        <f t="shared" si="29"/>
        <v>20橙色项链</v>
      </c>
      <c r="E72" s="83">
        <f>IFERROR((ROUND((VLOOKUP($A72,装备总属性!$A:$G,Q$11,FALSE)*VLOOKUP($C72,$P$13:$V$20,Q$11,FALSE)*VLOOKUP($B72,$P$3:$R$7,3,FALSE)*$M$2),0)),0)</f>
        <v>0</v>
      </c>
      <c r="F72" s="83">
        <f>IFERROR((ROUND((VLOOKUP($A72,装备总属性!$A:$G,R$11,FALSE)*VLOOKUP($C72,$P$13:$V$20,R$11,FALSE)*VLOOKUP($B72,$P$3:$R$7,3,FALSE)*$M$2),0)),0)</f>
        <v>0</v>
      </c>
      <c r="G72" s="83">
        <f>IFERROR((ROUND((VLOOKUP($A72,装备总属性!$A:$G,S$11,FALSE)*VLOOKUP($C72,$P$13:$V$20,S$11,FALSE)*VLOOKUP($B72,$P$3:$R$7,3,FALSE)*$M$2),0)),0)</f>
        <v>33</v>
      </c>
      <c r="H72" s="83">
        <f>IFERROR((ROUND((VLOOKUP($A72,装备总属性!$A:$G,T$11,FALSE)*VLOOKUP($C72,$P$13:$V$20,T$11,FALSE)*VLOOKUP($B72,$P$3:$R$7,3,FALSE)*$M$2),0)),0)</f>
        <v>0</v>
      </c>
      <c r="I72" s="83">
        <f>IFERROR((ROUND((VLOOKUP($A72,装备总属性!$A:$G,U$11,FALSE)*VLOOKUP($C72,$P$13:$V$20,U$11,FALSE)*VLOOKUP($B72,$P$3:$R$7,3,FALSE)*$M$2),0)),0)</f>
        <v>100</v>
      </c>
      <c r="J72" s="83">
        <f>IFERROR((ROUND((VLOOKUP($A72,装备总属性!$A:$G,V$11,FALSE)*VLOOKUP($C72,$P$13:$V$20,V$11,FALSE)*VLOOKUP($B72,$P$3:$R$7,3,FALSE)*$M$2),0)),0)</f>
        <v>0</v>
      </c>
    </row>
    <row r="73" spans="1:10">
      <c r="A73" s="83">
        <f t="shared" si="3"/>
        <v>20</v>
      </c>
      <c r="B73" s="83" t="str">
        <f t="shared" ref="B73:C73" si="35">B33</f>
        <v>橙色</v>
      </c>
      <c r="C73" s="83" t="str">
        <f t="shared" si="35"/>
        <v>戒指</v>
      </c>
      <c r="D73" s="82" t="str">
        <f t="shared" si="29"/>
        <v>20橙色戒指</v>
      </c>
      <c r="E73" s="83">
        <f>IFERROR((ROUND((VLOOKUP($A73,装备总属性!$A:$G,Q$11,FALSE)*VLOOKUP($C73,$P$13:$V$20,Q$11,FALSE)*VLOOKUP($B73,$P$3:$R$7,3,FALSE)*$M$2),0)),0)</f>
        <v>0</v>
      </c>
      <c r="F73" s="83">
        <f>IFERROR((ROUND((VLOOKUP($A73,装备总属性!$A:$G,R$11,FALSE)*VLOOKUP($C73,$P$13:$V$20,R$11,FALSE)*VLOOKUP($B73,$P$3:$R$7,3,FALSE)*$M$2),0)),0)</f>
        <v>0</v>
      </c>
      <c r="G73" s="83">
        <f>IFERROR((ROUND((VLOOKUP($A73,装备总属性!$A:$G,S$11,FALSE)*VLOOKUP($C73,$P$13:$V$20,S$11,FALSE)*VLOOKUP($B73,$P$3:$R$7,3,FALSE)*$M$2),0)),0)</f>
        <v>0</v>
      </c>
      <c r="H73" s="83">
        <f>IFERROR((ROUND((VLOOKUP($A73,装备总属性!$A:$G,T$11,FALSE)*VLOOKUP($C73,$P$13:$V$20,T$11,FALSE)*VLOOKUP($B73,$P$3:$R$7,3,FALSE)*$M$2),0)),0)</f>
        <v>33</v>
      </c>
      <c r="I73" s="83">
        <f>IFERROR((ROUND((VLOOKUP($A73,装备总属性!$A:$G,U$11,FALSE)*VLOOKUP($C73,$P$13:$V$20,U$11,FALSE)*VLOOKUP($B73,$P$3:$R$7,3,FALSE)*$M$2),0)),0)</f>
        <v>0</v>
      </c>
      <c r="J73" s="83">
        <f>IFERROR((ROUND((VLOOKUP($A73,装备总属性!$A:$G,V$11,FALSE)*VLOOKUP($C73,$P$13:$V$20,V$11,FALSE)*VLOOKUP($B73,$P$3:$R$7,3,FALSE)*$M$2),0)),0)</f>
        <v>100</v>
      </c>
    </row>
    <row r="74" spans="1:10">
      <c r="A74" s="85">
        <f t="shared" si="3"/>
        <v>20</v>
      </c>
      <c r="B74" s="85" t="str">
        <f t="shared" ref="B74:C74" si="36">B34</f>
        <v>金色</v>
      </c>
      <c r="C74" s="85" t="str">
        <f t="shared" si="36"/>
        <v>武器</v>
      </c>
      <c r="D74" s="82" t="str">
        <f t="shared" si="29"/>
        <v>20金色武器</v>
      </c>
      <c r="E74" s="85">
        <f>IFERROR((ROUND((VLOOKUP($A74,装备总属性!$A:$G,Q$11,FALSE)*VLOOKUP($C74,$P$13:$V$20,Q$11,FALSE)*VLOOKUP($B74,$P$3:$R$7,3,FALSE)*$M$2),0)),0)</f>
        <v>0</v>
      </c>
      <c r="F74" s="85">
        <f>IFERROR((ROUND((VLOOKUP($A74,装备总属性!$A:$G,R$11,FALSE)*VLOOKUP($C74,$P$13:$V$20,R$11,FALSE)*VLOOKUP($B74,$P$3:$R$7,3,FALSE)*$M$2),0)),0)</f>
        <v>0</v>
      </c>
      <c r="G74" s="85">
        <f>IFERROR((ROUND((VLOOKUP($A74,装备总属性!$A:$G,S$11,FALSE)*VLOOKUP($C74,$P$13:$V$20,S$11,FALSE)*VLOOKUP($B74,$P$3:$R$7,3,FALSE)*$M$2),0)),0)</f>
        <v>150</v>
      </c>
      <c r="H74" s="85">
        <f>IFERROR((ROUND((VLOOKUP($A74,装备总属性!$A:$G,T$11,FALSE)*VLOOKUP($C74,$P$13:$V$20,T$11,FALSE)*VLOOKUP($B74,$P$3:$R$7,3,FALSE)*$M$2),0)),0)</f>
        <v>150</v>
      </c>
      <c r="I74" s="85">
        <f>IFERROR((ROUND((VLOOKUP($A74,装备总属性!$A:$G,U$11,FALSE)*VLOOKUP($C74,$P$13:$V$20,U$11,FALSE)*VLOOKUP($B74,$P$3:$R$7,3,FALSE)*$M$2),0)),0)</f>
        <v>0</v>
      </c>
      <c r="J74" s="85">
        <f>IFERROR((ROUND((VLOOKUP($A74,装备总属性!$A:$G,V$11,FALSE)*VLOOKUP($C74,$P$13:$V$20,V$11,FALSE)*VLOOKUP($B74,$P$3:$R$7,3,FALSE)*$M$2),0)),0)</f>
        <v>0</v>
      </c>
    </row>
    <row r="75" spans="1:10">
      <c r="A75" s="85">
        <f t="shared" si="3"/>
        <v>20</v>
      </c>
      <c r="B75" s="85" t="str">
        <f t="shared" ref="B75:C75" si="37">B35</f>
        <v>金色</v>
      </c>
      <c r="C75" s="85" t="str">
        <f t="shared" si="37"/>
        <v>帽子</v>
      </c>
      <c r="D75" s="82" t="str">
        <f t="shared" si="29"/>
        <v>20金色帽子</v>
      </c>
      <c r="E75" s="85">
        <f>IFERROR((ROUND((VLOOKUP($A75,装备总属性!$A:$G,Q$11,FALSE)*VLOOKUP($C75,$P$13:$V$20,Q$11,FALSE)*VLOOKUP($B75,$P$3:$R$7,3,FALSE)*$M$2),0)),0)</f>
        <v>750</v>
      </c>
      <c r="F75" s="85">
        <f>IFERROR((ROUND((VLOOKUP($A75,装备总属性!$A:$G,R$11,FALSE)*VLOOKUP($C75,$P$13:$V$20,R$11,FALSE)*VLOOKUP($B75,$P$3:$R$7,3,FALSE)*$M$2),0)),0)</f>
        <v>0</v>
      </c>
      <c r="G75" s="85">
        <f>IFERROR((ROUND((VLOOKUP($A75,装备总属性!$A:$G,S$11,FALSE)*VLOOKUP($C75,$P$13:$V$20,S$11,FALSE)*VLOOKUP($B75,$P$3:$R$7,3,FALSE)*$M$2),0)),0)</f>
        <v>0</v>
      </c>
      <c r="H75" s="85">
        <f>IFERROR((ROUND((VLOOKUP($A75,装备总属性!$A:$G,T$11,FALSE)*VLOOKUP($C75,$P$13:$V$20,T$11,FALSE)*VLOOKUP($B75,$P$3:$R$7,3,FALSE)*$M$2),0)),0)</f>
        <v>0</v>
      </c>
      <c r="I75" s="85">
        <f>IFERROR((ROUND((VLOOKUP($A75,装备总属性!$A:$G,U$11,FALSE)*VLOOKUP($C75,$P$13:$V$20,U$11,FALSE)*VLOOKUP($B75,$P$3:$R$7,3,FALSE)*$M$2),0)),0)</f>
        <v>150</v>
      </c>
      <c r="J75" s="85">
        <f>IFERROR((ROUND((VLOOKUP($A75,装备总属性!$A:$G,V$11,FALSE)*VLOOKUP($C75,$P$13:$V$20,V$11,FALSE)*VLOOKUP($B75,$P$3:$R$7,3,FALSE)*$M$2),0)),0)</f>
        <v>0</v>
      </c>
    </row>
    <row r="76" spans="1:10">
      <c r="A76" s="85">
        <f t="shared" si="3"/>
        <v>20</v>
      </c>
      <c r="B76" s="85" t="str">
        <f t="shared" ref="B76:C76" si="38">B36</f>
        <v>金色</v>
      </c>
      <c r="C76" s="85" t="str">
        <f t="shared" si="38"/>
        <v>衣服</v>
      </c>
      <c r="D76" s="82" t="str">
        <f t="shared" si="29"/>
        <v>20金色衣服</v>
      </c>
      <c r="E76" s="85">
        <f>IFERROR((ROUND((VLOOKUP($A76,装备总属性!$A:$G,Q$11,FALSE)*VLOOKUP($C76,$P$13:$V$20,Q$11,FALSE)*VLOOKUP($B76,$P$3:$R$7,3,FALSE)*$M$2),0)),0)</f>
        <v>0</v>
      </c>
      <c r="F76" s="85">
        <f>IFERROR((ROUND((VLOOKUP($A76,装备总属性!$A:$G,R$11,FALSE)*VLOOKUP($C76,$P$13:$V$20,R$11,FALSE)*VLOOKUP($B76,$P$3:$R$7,3,FALSE)*$M$2),0)),0)</f>
        <v>0</v>
      </c>
      <c r="G76" s="85">
        <f>IFERROR((ROUND((VLOOKUP($A76,装备总属性!$A:$G,S$11,FALSE)*VLOOKUP($C76,$P$13:$V$20,S$11,FALSE)*VLOOKUP($B76,$P$3:$R$7,3,FALSE)*$M$2),0)),0)</f>
        <v>0</v>
      </c>
      <c r="H76" s="85">
        <f>IFERROR((ROUND((VLOOKUP($A76,装备总属性!$A:$G,T$11,FALSE)*VLOOKUP($C76,$P$13:$V$20,T$11,FALSE)*VLOOKUP($B76,$P$3:$R$7,3,FALSE)*$M$2),0)),0)</f>
        <v>0</v>
      </c>
      <c r="I76" s="85">
        <f>IFERROR((ROUND((VLOOKUP($A76,装备总属性!$A:$G,U$11,FALSE)*VLOOKUP($C76,$P$13:$V$20,U$11,FALSE)*VLOOKUP($B76,$P$3:$R$7,3,FALSE)*$M$2),0)),0)</f>
        <v>200</v>
      </c>
      <c r="J76" s="85">
        <f>IFERROR((ROUND((VLOOKUP($A76,装备总属性!$A:$G,V$11,FALSE)*VLOOKUP($C76,$P$13:$V$20,V$11,FALSE)*VLOOKUP($B76,$P$3:$R$7,3,FALSE)*$M$2),0)),0)</f>
        <v>200</v>
      </c>
    </row>
    <row r="77" spans="1:10">
      <c r="A77" s="85">
        <f t="shared" si="3"/>
        <v>20</v>
      </c>
      <c r="B77" s="85" t="str">
        <f t="shared" ref="B77:C77" si="39">B37</f>
        <v>金色</v>
      </c>
      <c r="C77" s="85" t="str">
        <f t="shared" si="39"/>
        <v>腰带</v>
      </c>
      <c r="D77" s="82" t="str">
        <f t="shared" si="29"/>
        <v>20金色腰带</v>
      </c>
      <c r="E77" s="85">
        <f>IFERROR((ROUND((VLOOKUP($A77,装备总属性!$A:$G,Q$11,FALSE)*VLOOKUP($C77,$P$13:$V$20,Q$11,FALSE)*VLOOKUP($B77,$P$3:$R$7,3,FALSE)*$M$2),0)),0)</f>
        <v>750</v>
      </c>
      <c r="F77" s="85">
        <f>IFERROR((ROUND((VLOOKUP($A77,装备总属性!$A:$G,R$11,FALSE)*VLOOKUP($C77,$P$13:$V$20,R$11,FALSE)*VLOOKUP($B77,$P$3:$R$7,3,FALSE)*$M$2),0)),0)</f>
        <v>0</v>
      </c>
      <c r="G77" s="85">
        <f>IFERROR((ROUND((VLOOKUP($A77,装备总属性!$A:$G,S$11,FALSE)*VLOOKUP($C77,$P$13:$V$20,S$11,FALSE)*VLOOKUP($B77,$P$3:$R$7,3,FALSE)*$M$2),0)),0)</f>
        <v>0</v>
      </c>
      <c r="H77" s="85">
        <f>IFERROR((ROUND((VLOOKUP($A77,装备总属性!$A:$G,T$11,FALSE)*VLOOKUP($C77,$P$13:$V$20,T$11,FALSE)*VLOOKUP($B77,$P$3:$R$7,3,FALSE)*$M$2),0)),0)</f>
        <v>0</v>
      </c>
      <c r="I77" s="85">
        <f>IFERROR((ROUND((VLOOKUP($A77,装备总属性!$A:$G,U$11,FALSE)*VLOOKUP($C77,$P$13:$V$20,U$11,FALSE)*VLOOKUP($B77,$P$3:$R$7,3,FALSE)*$M$2),0)),0)</f>
        <v>0</v>
      </c>
      <c r="J77" s="85">
        <f>IFERROR((ROUND((VLOOKUP($A77,装备总属性!$A:$G,V$11,FALSE)*VLOOKUP($C77,$P$13:$V$20,V$11,FALSE)*VLOOKUP($B77,$P$3:$R$7,3,FALSE)*$M$2),0)),0)</f>
        <v>150</v>
      </c>
    </row>
    <row r="78" spans="1:10">
      <c r="A78" s="85">
        <f t="shared" si="3"/>
        <v>20</v>
      </c>
      <c r="B78" s="85" t="str">
        <f t="shared" ref="B78:C78" si="40">B38</f>
        <v>金色</v>
      </c>
      <c r="C78" s="85" t="str">
        <f t="shared" si="40"/>
        <v>护手</v>
      </c>
      <c r="D78" s="82" t="str">
        <f t="shared" si="29"/>
        <v>20金色护手</v>
      </c>
      <c r="E78" s="85">
        <f>IFERROR((ROUND((VLOOKUP($A78,装备总属性!$A:$G,Q$11,FALSE)*VLOOKUP($C78,$P$13:$V$20,Q$11,FALSE)*VLOOKUP($B78,$P$3:$R$7,3,FALSE)*$M$2),0)),0)</f>
        <v>1125</v>
      </c>
      <c r="F78" s="85">
        <f>IFERROR((ROUND((VLOOKUP($A78,装备总属性!$A:$G,R$11,FALSE)*VLOOKUP($C78,$P$13:$V$20,R$11,FALSE)*VLOOKUP($B78,$P$3:$R$7,3,FALSE)*$M$2),0)),0)</f>
        <v>0</v>
      </c>
      <c r="G78" s="85">
        <f>IFERROR((ROUND((VLOOKUP($A78,装备总属性!$A:$G,S$11,FALSE)*VLOOKUP($C78,$P$13:$V$20,S$11,FALSE)*VLOOKUP($B78,$P$3:$R$7,3,FALSE)*$M$2),0)),0)</f>
        <v>50</v>
      </c>
      <c r="H78" s="85">
        <f>IFERROR((ROUND((VLOOKUP($A78,装备总属性!$A:$G,T$11,FALSE)*VLOOKUP($C78,$P$13:$V$20,T$11,FALSE)*VLOOKUP($B78,$P$3:$R$7,3,FALSE)*$M$2),0)),0)</f>
        <v>0</v>
      </c>
      <c r="I78" s="85">
        <f>IFERROR((ROUND((VLOOKUP($A78,装备总属性!$A:$G,U$11,FALSE)*VLOOKUP($C78,$P$13:$V$20,U$11,FALSE)*VLOOKUP($B78,$P$3:$R$7,3,FALSE)*$M$2),0)),0)</f>
        <v>0</v>
      </c>
      <c r="J78" s="85">
        <f>IFERROR((ROUND((VLOOKUP($A78,装备总属性!$A:$G,V$11,FALSE)*VLOOKUP($C78,$P$13:$V$20,V$11,FALSE)*VLOOKUP($B78,$P$3:$R$7,3,FALSE)*$M$2),0)),0)</f>
        <v>0</v>
      </c>
    </row>
    <row r="79" spans="1:10">
      <c r="A79" s="85">
        <f t="shared" si="3"/>
        <v>20</v>
      </c>
      <c r="B79" s="85" t="str">
        <f t="shared" ref="B79:C79" si="41">B39</f>
        <v>金色</v>
      </c>
      <c r="C79" s="85" t="str">
        <f t="shared" si="41"/>
        <v>鞋子</v>
      </c>
      <c r="D79" s="82" t="str">
        <f t="shared" si="29"/>
        <v>20金色鞋子</v>
      </c>
      <c r="E79" s="85">
        <f>IFERROR((ROUND((VLOOKUP($A79,装备总属性!$A:$G,Q$11,FALSE)*VLOOKUP($C79,$P$13:$V$20,Q$11,FALSE)*VLOOKUP($B79,$P$3:$R$7,3,FALSE)*$M$2),0)),0)</f>
        <v>1125</v>
      </c>
      <c r="F79" s="85">
        <f>IFERROR((ROUND((VLOOKUP($A79,装备总属性!$A:$G,R$11,FALSE)*VLOOKUP($C79,$P$13:$V$20,R$11,FALSE)*VLOOKUP($B79,$P$3:$R$7,3,FALSE)*$M$2),0)),0)</f>
        <v>0</v>
      </c>
      <c r="G79" s="85">
        <f>IFERROR((ROUND((VLOOKUP($A79,装备总属性!$A:$G,S$11,FALSE)*VLOOKUP($C79,$P$13:$V$20,S$11,FALSE)*VLOOKUP($B79,$P$3:$R$7,3,FALSE)*$M$2),0)),0)</f>
        <v>0</v>
      </c>
      <c r="H79" s="85">
        <f>IFERROR((ROUND((VLOOKUP($A79,装备总属性!$A:$G,T$11,FALSE)*VLOOKUP($C79,$P$13:$V$20,T$11,FALSE)*VLOOKUP($B79,$P$3:$R$7,3,FALSE)*$M$2),0)),0)</f>
        <v>50</v>
      </c>
      <c r="I79" s="85">
        <f>IFERROR((ROUND((VLOOKUP($A79,装备总属性!$A:$G,U$11,FALSE)*VLOOKUP($C79,$P$13:$V$20,U$11,FALSE)*VLOOKUP($B79,$P$3:$R$7,3,FALSE)*$M$2),0)),0)</f>
        <v>0</v>
      </c>
      <c r="J79" s="85">
        <f>IFERROR((ROUND((VLOOKUP($A79,装备总属性!$A:$G,V$11,FALSE)*VLOOKUP($C79,$P$13:$V$20,V$11,FALSE)*VLOOKUP($B79,$P$3:$R$7,3,FALSE)*$M$2),0)),0)</f>
        <v>0</v>
      </c>
    </row>
    <row r="80" spans="1:10">
      <c r="A80" s="85">
        <f t="shared" si="3"/>
        <v>20</v>
      </c>
      <c r="B80" s="85" t="str">
        <f t="shared" ref="B80:C80" si="42">B40</f>
        <v>金色</v>
      </c>
      <c r="C80" s="85" t="str">
        <f t="shared" si="42"/>
        <v>项链</v>
      </c>
      <c r="D80" s="82" t="str">
        <f t="shared" si="29"/>
        <v>20金色项链</v>
      </c>
      <c r="E80" s="85">
        <f>IFERROR((ROUND((VLOOKUP($A80,装备总属性!$A:$G,Q$11,FALSE)*VLOOKUP($C80,$P$13:$V$20,Q$11,FALSE)*VLOOKUP($B80,$P$3:$R$7,3,FALSE)*$M$2),0)),0)</f>
        <v>0</v>
      </c>
      <c r="F80" s="85">
        <f>IFERROR((ROUND((VLOOKUP($A80,装备总属性!$A:$G,R$11,FALSE)*VLOOKUP($C80,$P$13:$V$20,R$11,FALSE)*VLOOKUP($B80,$P$3:$R$7,3,FALSE)*$M$2),0)),0)</f>
        <v>0</v>
      </c>
      <c r="G80" s="85">
        <f>IFERROR((ROUND((VLOOKUP($A80,装备总属性!$A:$G,S$11,FALSE)*VLOOKUP($C80,$P$13:$V$20,S$11,FALSE)*VLOOKUP($B80,$P$3:$R$7,3,FALSE)*$M$2),0)),0)</f>
        <v>50</v>
      </c>
      <c r="H80" s="85">
        <f>IFERROR((ROUND((VLOOKUP($A80,装备总属性!$A:$G,T$11,FALSE)*VLOOKUP($C80,$P$13:$V$20,T$11,FALSE)*VLOOKUP($B80,$P$3:$R$7,3,FALSE)*$M$2),0)),0)</f>
        <v>0</v>
      </c>
      <c r="I80" s="85">
        <f>IFERROR((ROUND((VLOOKUP($A80,装备总属性!$A:$G,U$11,FALSE)*VLOOKUP($C80,$P$13:$V$20,U$11,FALSE)*VLOOKUP($B80,$P$3:$R$7,3,FALSE)*$M$2),0)),0)</f>
        <v>150</v>
      </c>
      <c r="J80" s="85">
        <f>IFERROR((ROUND((VLOOKUP($A80,装备总属性!$A:$G,V$11,FALSE)*VLOOKUP($C80,$P$13:$V$20,V$11,FALSE)*VLOOKUP($B80,$P$3:$R$7,3,FALSE)*$M$2),0)),0)</f>
        <v>0</v>
      </c>
    </row>
    <row r="81" spans="1:10">
      <c r="A81" s="85">
        <f t="shared" si="3"/>
        <v>20</v>
      </c>
      <c r="B81" s="85" t="str">
        <f t="shared" ref="B81:C81" si="43">B41</f>
        <v>金色</v>
      </c>
      <c r="C81" s="85" t="str">
        <f t="shared" si="43"/>
        <v>戒指</v>
      </c>
      <c r="D81" s="82" t="str">
        <f t="shared" si="29"/>
        <v>20金色戒指</v>
      </c>
      <c r="E81" s="85">
        <f>IFERROR((ROUND((VLOOKUP($A81,装备总属性!$A:$G,Q$11,FALSE)*VLOOKUP($C81,$P$13:$V$20,Q$11,FALSE)*VLOOKUP($B81,$P$3:$R$7,3,FALSE)*$M$2),0)),0)</f>
        <v>0</v>
      </c>
      <c r="F81" s="85">
        <f>IFERROR((ROUND((VLOOKUP($A81,装备总属性!$A:$G,R$11,FALSE)*VLOOKUP($C81,$P$13:$V$20,R$11,FALSE)*VLOOKUP($B81,$P$3:$R$7,3,FALSE)*$M$2),0)),0)</f>
        <v>0</v>
      </c>
      <c r="G81" s="85">
        <f>IFERROR((ROUND((VLOOKUP($A81,装备总属性!$A:$G,S$11,FALSE)*VLOOKUP($C81,$P$13:$V$20,S$11,FALSE)*VLOOKUP($B81,$P$3:$R$7,3,FALSE)*$M$2),0)),0)</f>
        <v>0</v>
      </c>
      <c r="H81" s="85">
        <f>IFERROR((ROUND((VLOOKUP($A81,装备总属性!$A:$G,T$11,FALSE)*VLOOKUP($C81,$P$13:$V$20,T$11,FALSE)*VLOOKUP($B81,$P$3:$R$7,3,FALSE)*$M$2),0)),0)</f>
        <v>50</v>
      </c>
      <c r="I81" s="85">
        <f>IFERROR((ROUND((VLOOKUP($A81,装备总属性!$A:$G,U$11,FALSE)*VLOOKUP($C81,$P$13:$V$20,U$11,FALSE)*VLOOKUP($B81,$P$3:$R$7,3,FALSE)*$M$2),0)),0)</f>
        <v>0</v>
      </c>
      <c r="J81" s="85">
        <f>IFERROR((ROUND((VLOOKUP($A81,装备总属性!$A:$G,V$11,FALSE)*VLOOKUP($C81,$P$13:$V$20,V$11,FALSE)*VLOOKUP($B81,$P$3:$R$7,3,FALSE)*$M$2),0)),0)</f>
        <v>150</v>
      </c>
    </row>
    <row r="82" spans="1:10">
      <c r="A82" s="82">
        <f t="shared" si="3"/>
        <v>30</v>
      </c>
      <c r="B82" s="82" t="str">
        <f t="shared" ref="B82:C82" si="44">B42</f>
        <v>绿色</v>
      </c>
      <c r="C82" s="82" t="str">
        <f t="shared" si="44"/>
        <v>武器</v>
      </c>
      <c r="D82" s="82" t="str">
        <f t="shared" si="29"/>
        <v>30绿色武器</v>
      </c>
      <c r="E82" s="82">
        <f>IFERROR((ROUND((VLOOKUP($A82,装备总属性!$A:$G,Q$11,FALSE)*VLOOKUP($C82,$P$13:$V$20,Q$11,FALSE)*VLOOKUP($B82,$P$3:$R$7,3,FALSE)*$M$2),0)),0)</f>
        <v>0</v>
      </c>
      <c r="F82" s="82">
        <f>IFERROR((ROUND((VLOOKUP($A82,装备总属性!$A:$G,R$11,FALSE)*VLOOKUP($C82,$P$13:$V$20,R$11,FALSE)*VLOOKUP($B82,$P$3:$R$7,3,FALSE)*$M$2),0)),0)</f>
        <v>0</v>
      </c>
      <c r="G82" s="82">
        <f>IFERROR((ROUND((VLOOKUP($A82,装备总属性!$A:$G,S$11,FALSE)*VLOOKUP($C82,$P$13:$V$20,S$11,FALSE)*VLOOKUP($B82,$P$3:$R$7,3,FALSE)*$M$2),0)),0)</f>
        <v>40</v>
      </c>
      <c r="H82" s="82">
        <f>IFERROR((ROUND((VLOOKUP($A82,装备总属性!$A:$G,T$11,FALSE)*VLOOKUP($C82,$P$13:$V$20,T$11,FALSE)*VLOOKUP($B82,$P$3:$R$7,3,FALSE)*$M$2),0)),0)</f>
        <v>40</v>
      </c>
      <c r="I82" s="82">
        <f>IFERROR((ROUND((VLOOKUP($A82,装备总属性!$A:$G,U$11,FALSE)*VLOOKUP($C82,$P$13:$V$20,U$11,FALSE)*VLOOKUP($B82,$P$3:$R$7,3,FALSE)*$M$2),0)),0)</f>
        <v>0</v>
      </c>
      <c r="J82" s="82">
        <f>IFERROR((ROUND((VLOOKUP($A82,装备总属性!$A:$G,V$11,FALSE)*VLOOKUP($C82,$P$13:$V$20,V$11,FALSE)*VLOOKUP($B82,$P$3:$R$7,3,FALSE)*$M$2),0)),0)</f>
        <v>0</v>
      </c>
    </row>
    <row r="83" spans="1:10">
      <c r="A83" s="82">
        <f t="shared" si="3"/>
        <v>30</v>
      </c>
      <c r="B83" s="82" t="str">
        <f t="shared" ref="B83:C83" si="45">B43</f>
        <v>绿色</v>
      </c>
      <c r="C83" s="82" t="str">
        <f t="shared" si="45"/>
        <v>帽子</v>
      </c>
      <c r="D83" s="82" t="str">
        <f t="shared" si="29"/>
        <v>30绿色帽子</v>
      </c>
      <c r="E83" s="82">
        <f>IFERROR((ROUND((VLOOKUP($A83,装备总属性!$A:$G,Q$11,FALSE)*VLOOKUP($C83,$P$13:$V$20,Q$11,FALSE)*VLOOKUP($B83,$P$3:$R$7,3,FALSE)*$M$2),0)),0)</f>
        <v>199</v>
      </c>
      <c r="F83" s="82">
        <f>IFERROR((ROUND((VLOOKUP($A83,装备总属性!$A:$G,R$11,FALSE)*VLOOKUP($C83,$P$13:$V$20,R$11,FALSE)*VLOOKUP($B83,$P$3:$R$7,3,FALSE)*$M$2),0)),0)</f>
        <v>0</v>
      </c>
      <c r="G83" s="82">
        <f>IFERROR((ROUND((VLOOKUP($A83,装备总属性!$A:$G,S$11,FALSE)*VLOOKUP($C83,$P$13:$V$20,S$11,FALSE)*VLOOKUP($B83,$P$3:$R$7,3,FALSE)*$M$2),0)),0)</f>
        <v>0</v>
      </c>
      <c r="H83" s="82">
        <f>IFERROR((ROUND((VLOOKUP($A83,装备总属性!$A:$G,T$11,FALSE)*VLOOKUP($C83,$P$13:$V$20,T$11,FALSE)*VLOOKUP($B83,$P$3:$R$7,3,FALSE)*$M$2),0)),0)</f>
        <v>0</v>
      </c>
      <c r="I83" s="82">
        <f>IFERROR((ROUND((VLOOKUP($A83,装备总属性!$A:$G,U$11,FALSE)*VLOOKUP($C83,$P$13:$V$20,U$11,FALSE)*VLOOKUP($B83,$P$3:$R$7,3,FALSE)*$M$2),0)),0)</f>
        <v>40</v>
      </c>
      <c r="J83" s="82">
        <f>IFERROR((ROUND((VLOOKUP($A83,装备总属性!$A:$G,V$11,FALSE)*VLOOKUP($C83,$P$13:$V$20,V$11,FALSE)*VLOOKUP($B83,$P$3:$R$7,3,FALSE)*$M$2),0)),0)</f>
        <v>0</v>
      </c>
    </row>
    <row r="84" spans="1:10">
      <c r="A84" s="82">
        <f t="shared" si="3"/>
        <v>30</v>
      </c>
      <c r="B84" s="82" t="str">
        <f t="shared" ref="B84:C84" si="46">B44</f>
        <v>绿色</v>
      </c>
      <c r="C84" s="82" t="str">
        <f t="shared" si="46"/>
        <v>衣服</v>
      </c>
      <c r="D84" s="82" t="str">
        <f t="shared" si="29"/>
        <v>30绿色衣服</v>
      </c>
      <c r="E84" s="82">
        <f>IFERROR((ROUND((VLOOKUP($A84,装备总属性!$A:$G,Q$11,FALSE)*VLOOKUP($C84,$P$13:$V$20,Q$11,FALSE)*VLOOKUP($B84,$P$3:$R$7,3,FALSE)*$M$2),0)),0)</f>
        <v>0</v>
      </c>
      <c r="F84" s="82">
        <f>IFERROR((ROUND((VLOOKUP($A84,装备总属性!$A:$G,R$11,FALSE)*VLOOKUP($C84,$P$13:$V$20,R$11,FALSE)*VLOOKUP($B84,$P$3:$R$7,3,FALSE)*$M$2),0)),0)</f>
        <v>0</v>
      </c>
      <c r="G84" s="82">
        <f>IFERROR((ROUND((VLOOKUP($A84,装备总属性!$A:$G,S$11,FALSE)*VLOOKUP($C84,$P$13:$V$20,S$11,FALSE)*VLOOKUP($B84,$P$3:$R$7,3,FALSE)*$M$2),0)),0)</f>
        <v>0</v>
      </c>
      <c r="H84" s="82">
        <f>IFERROR((ROUND((VLOOKUP($A84,装备总属性!$A:$G,T$11,FALSE)*VLOOKUP($C84,$P$13:$V$20,T$11,FALSE)*VLOOKUP($B84,$P$3:$R$7,3,FALSE)*$M$2),0)),0)</f>
        <v>0</v>
      </c>
      <c r="I84" s="82">
        <f>IFERROR((ROUND((VLOOKUP($A84,装备总属性!$A:$G,U$11,FALSE)*VLOOKUP($C84,$P$13:$V$20,U$11,FALSE)*VLOOKUP($B84,$P$3:$R$7,3,FALSE)*$M$2),0)),0)</f>
        <v>53</v>
      </c>
      <c r="J84" s="82">
        <f>IFERROR((ROUND((VLOOKUP($A84,装备总属性!$A:$G,V$11,FALSE)*VLOOKUP($C84,$P$13:$V$20,V$11,FALSE)*VLOOKUP($B84,$P$3:$R$7,3,FALSE)*$M$2),0)),0)</f>
        <v>53</v>
      </c>
    </row>
    <row r="85" spans="1:10">
      <c r="A85" s="82">
        <f t="shared" si="3"/>
        <v>30</v>
      </c>
      <c r="B85" s="82" t="str">
        <f t="shared" ref="B85:C85" si="47">B45</f>
        <v>绿色</v>
      </c>
      <c r="C85" s="82" t="str">
        <f t="shared" si="47"/>
        <v>腰带</v>
      </c>
      <c r="D85" s="82" t="str">
        <f t="shared" si="29"/>
        <v>30绿色腰带</v>
      </c>
      <c r="E85" s="82">
        <f>IFERROR((ROUND((VLOOKUP($A85,装备总属性!$A:$G,Q$11,FALSE)*VLOOKUP($C85,$P$13:$V$20,Q$11,FALSE)*VLOOKUP($B85,$P$3:$R$7,3,FALSE)*$M$2),0)),0)</f>
        <v>199</v>
      </c>
      <c r="F85" s="82">
        <f>IFERROR((ROUND((VLOOKUP($A85,装备总属性!$A:$G,R$11,FALSE)*VLOOKUP($C85,$P$13:$V$20,R$11,FALSE)*VLOOKUP($B85,$P$3:$R$7,3,FALSE)*$M$2),0)),0)</f>
        <v>0</v>
      </c>
      <c r="G85" s="82">
        <f>IFERROR((ROUND((VLOOKUP($A85,装备总属性!$A:$G,S$11,FALSE)*VLOOKUP($C85,$P$13:$V$20,S$11,FALSE)*VLOOKUP($B85,$P$3:$R$7,3,FALSE)*$M$2),0)),0)</f>
        <v>0</v>
      </c>
      <c r="H85" s="82">
        <f>IFERROR((ROUND((VLOOKUP($A85,装备总属性!$A:$G,T$11,FALSE)*VLOOKUP($C85,$P$13:$V$20,T$11,FALSE)*VLOOKUP($B85,$P$3:$R$7,3,FALSE)*$M$2),0)),0)</f>
        <v>0</v>
      </c>
      <c r="I85" s="82">
        <f>IFERROR((ROUND((VLOOKUP($A85,装备总属性!$A:$G,U$11,FALSE)*VLOOKUP($C85,$P$13:$V$20,U$11,FALSE)*VLOOKUP($B85,$P$3:$R$7,3,FALSE)*$M$2),0)),0)</f>
        <v>0</v>
      </c>
      <c r="J85" s="82">
        <f>IFERROR((ROUND((VLOOKUP($A85,装备总属性!$A:$G,V$11,FALSE)*VLOOKUP($C85,$P$13:$V$20,V$11,FALSE)*VLOOKUP($B85,$P$3:$R$7,3,FALSE)*$M$2),0)),0)</f>
        <v>40</v>
      </c>
    </row>
    <row r="86" spans="1:10">
      <c r="A86" s="82">
        <f t="shared" si="3"/>
        <v>30</v>
      </c>
      <c r="B86" s="82" t="str">
        <f t="shared" ref="B86:C86" si="48">B46</f>
        <v>绿色</v>
      </c>
      <c r="C86" s="82" t="str">
        <f t="shared" si="48"/>
        <v>护手</v>
      </c>
      <c r="D86" s="82" t="str">
        <f t="shared" si="29"/>
        <v>30绿色护手</v>
      </c>
      <c r="E86" s="82">
        <f>IFERROR((ROUND((VLOOKUP($A86,装备总属性!$A:$G,Q$11,FALSE)*VLOOKUP($C86,$P$13:$V$20,Q$11,FALSE)*VLOOKUP($B86,$P$3:$R$7,3,FALSE)*$M$2),0)),0)</f>
        <v>298</v>
      </c>
      <c r="F86" s="82">
        <f>IFERROR((ROUND((VLOOKUP($A86,装备总属性!$A:$G,R$11,FALSE)*VLOOKUP($C86,$P$13:$V$20,R$11,FALSE)*VLOOKUP($B86,$P$3:$R$7,3,FALSE)*$M$2),0)),0)</f>
        <v>0</v>
      </c>
      <c r="G86" s="82">
        <f>IFERROR((ROUND((VLOOKUP($A86,装备总属性!$A:$G,S$11,FALSE)*VLOOKUP($C86,$P$13:$V$20,S$11,FALSE)*VLOOKUP($B86,$P$3:$R$7,3,FALSE)*$M$2),0)),0)</f>
        <v>13</v>
      </c>
      <c r="H86" s="82">
        <f>IFERROR((ROUND((VLOOKUP($A86,装备总属性!$A:$G,T$11,FALSE)*VLOOKUP($C86,$P$13:$V$20,T$11,FALSE)*VLOOKUP($B86,$P$3:$R$7,3,FALSE)*$M$2),0)),0)</f>
        <v>0</v>
      </c>
      <c r="I86" s="82">
        <f>IFERROR((ROUND((VLOOKUP($A86,装备总属性!$A:$G,U$11,FALSE)*VLOOKUP($C86,$P$13:$V$20,U$11,FALSE)*VLOOKUP($B86,$P$3:$R$7,3,FALSE)*$M$2),0)),0)</f>
        <v>0</v>
      </c>
      <c r="J86" s="82">
        <f>IFERROR((ROUND((VLOOKUP($A86,装备总属性!$A:$G,V$11,FALSE)*VLOOKUP($C86,$P$13:$V$20,V$11,FALSE)*VLOOKUP($B86,$P$3:$R$7,3,FALSE)*$M$2),0)),0)</f>
        <v>0</v>
      </c>
    </row>
    <row r="87" spans="1:10">
      <c r="A87" s="82">
        <f t="shared" si="3"/>
        <v>30</v>
      </c>
      <c r="B87" s="82" t="str">
        <f t="shared" ref="B87:C87" si="49">B47</f>
        <v>绿色</v>
      </c>
      <c r="C87" s="82" t="str">
        <f t="shared" si="49"/>
        <v>鞋子</v>
      </c>
      <c r="D87" s="82" t="str">
        <f t="shared" si="29"/>
        <v>30绿色鞋子</v>
      </c>
      <c r="E87" s="82">
        <f>IFERROR((ROUND((VLOOKUP($A87,装备总属性!$A:$G,Q$11,FALSE)*VLOOKUP($C87,$P$13:$V$20,Q$11,FALSE)*VLOOKUP($B87,$P$3:$R$7,3,FALSE)*$M$2),0)),0)</f>
        <v>298</v>
      </c>
      <c r="F87" s="82">
        <f>IFERROR((ROUND((VLOOKUP($A87,装备总属性!$A:$G,R$11,FALSE)*VLOOKUP($C87,$P$13:$V$20,R$11,FALSE)*VLOOKUP($B87,$P$3:$R$7,3,FALSE)*$M$2),0)),0)</f>
        <v>0</v>
      </c>
      <c r="G87" s="82">
        <f>IFERROR((ROUND((VLOOKUP($A87,装备总属性!$A:$G,S$11,FALSE)*VLOOKUP($C87,$P$13:$V$20,S$11,FALSE)*VLOOKUP($B87,$P$3:$R$7,3,FALSE)*$M$2),0)),0)</f>
        <v>0</v>
      </c>
      <c r="H87" s="82">
        <f>IFERROR((ROUND((VLOOKUP($A87,装备总属性!$A:$G,T$11,FALSE)*VLOOKUP($C87,$P$13:$V$20,T$11,FALSE)*VLOOKUP($B87,$P$3:$R$7,3,FALSE)*$M$2),0)),0)</f>
        <v>13</v>
      </c>
      <c r="I87" s="82">
        <f>IFERROR((ROUND((VLOOKUP($A87,装备总属性!$A:$G,U$11,FALSE)*VLOOKUP($C87,$P$13:$V$20,U$11,FALSE)*VLOOKUP($B87,$P$3:$R$7,3,FALSE)*$M$2),0)),0)</f>
        <v>0</v>
      </c>
      <c r="J87" s="82">
        <f>IFERROR((ROUND((VLOOKUP($A87,装备总属性!$A:$G,V$11,FALSE)*VLOOKUP($C87,$P$13:$V$20,V$11,FALSE)*VLOOKUP($B87,$P$3:$R$7,3,FALSE)*$M$2),0)),0)</f>
        <v>0</v>
      </c>
    </row>
    <row r="88" spans="1:10">
      <c r="A88" s="82">
        <f t="shared" si="3"/>
        <v>30</v>
      </c>
      <c r="B88" s="82" t="str">
        <f t="shared" ref="B88:C88" si="50">B48</f>
        <v>绿色</v>
      </c>
      <c r="C88" s="82" t="str">
        <f t="shared" si="50"/>
        <v>项链</v>
      </c>
      <c r="D88" s="82" t="str">
        <f t="shared" si="29"/>
        <v>30绿色项链</v>
      </c>
      <c r="E88" s="82">
        <f>IFERROR((ROUND((VLOOKUP($A88,装备总属性!$A:$G,Q$11,FALSE)*VLOOKUP($C88,$P$13:$V$20,Q$11,FALSE)*VLOOKUP($B88,$P$3:$R$7,3,FALSE)*$M$2),0)),0)</f>
        <v>0</v>
      </c>
      <c r="F88" s="82">
        <f>IFERROR((ROUND((VLOOKUP($A88,装备总属性!$A:$G,R$11,FALSE)*VLOOKUP($C88,$P$13:$V$20,R$11,FALSE)*VLOOKUP($B88,$P$3:$R$7,3,FALSE)*$M$2),0)),0)</f>
        <v>0</v>
      </c>
      <c r="G88" s="82">
        <f>IFERROR((ROUND((VLOOKUP($A88,装备总属性!$A:$G,S$11,FALSE)*VLOOKUP($C88,$P$13:$V$20,S$11,FALSE)*VLOOKUP($B88,$P$3:$R$7,3,FALSE)*$M$2),0)),0)</f>
        <v>13</v>
      </c>
      <c r="H88" s="82">
        <f>IFERROR((ROUND((VLOOKUP($A88,装备总属性!$A:$G,T$11,FALSE)*VLOOKUP($C88,$P$13:$V$20,T$11,FALSE)*VLOOKUP($B88,$P$3:$R$7,3,FALSE)*$M$2),0)),0)</f>
        <v>0</v>
      </c>
      <c r="I88" s="82">
        <f>IFERROR((ROUND((VLOOKUP($A88,装备总属性!$A:$G,U$11,FALSE)*VLOOKUP($C88,$P$13:$V$20,U$11,FALSE)*VLOOKUP($B88,$P$3:$R$7,3,FALSE)*$M$2),0)),0)</f>
        <v>40</v>
      </c>
      <c r="J88" s="82">
        <f>IFERROR((ROUND((VLOOKUP($A88,装备总属性!$A:$G,V$11,FALSE)*VLOOKUP($C88,$P$13:$V$20,V$11,FALSE)*VLOOKUP($B88,$P$3:$R$7,3,FALSE)*$M$2),0)),0)</f>
        <v>0</v>
      </c>
    </row>
    <row r="89" spans="1:10">
      <c r="A89" s="82">
        <f t="shared" si="3"/>
        <v>30</v>
      </c>
      <c r="B89" s="82" t="str">
        <f t="shared" ref="B89:C89" si="51">B49</f>
        <v>绿色</v>
      </c>
      <c r="C89" s="82" t="str">
        <f t="shared" si="51"/>
        <v>戒指</v>
      </c>
      <c r="D89" s="82" t="str">
        <f t="shared" si="29"/>
        <v>30绿色戒指</v>
      </c>
      <c r="E89" s="82">
        <f>IFERROR((ROUND((VLOOKUP($A89,装备总属性!$A:$G,Q$11,FALSE)*VLOOKUP($C89,$P$13:$V$20,Q$11,FALSE)*VLOOKUP($B89,$P$3:$R$7,3,FALSE)*$M$2),0)),0)</f>
        <v>0</v>
      </c>
      <c r="F89" s="82">
        <f>IFERROR((ROUND((VLOOKUP($A89,装备总属性!$A:$G,R$11,FALSE)*VLOOKUP($C89,$P$13:$V$20,R$11,FALSE)*VLOOKUP($B89,$P$3:$R$7,3,FALSE)*$M$2),0)),0)</f>
        <v>0</v>
      </c>
      <c r="G89" s="82">
        <f>IFERROR((ROUND((VLOOKUP($A89,装备总属性!$A:$G,S$11,FALSE)*VLOOKUP($C89,$P$13:$V$20,S$11,FALSE)*VLOOKUP($B89,$P$3:$R$7,3,FALSE)*$M$2),0)),0)</f>
        <v>0</v>
      </c>
      <c r="H89" s="82">
        <f>IFERROR((ROUND((VLOOKUP($A89,装备总属性!$A:$G,T$11,FALSE)*VLOOKUP($C89,$P$13:$V$20,T$11,FALSE)*VLOOKUP($B89,$P$3:$R$7,3,FALSE)*$M$2),0)),0)</f>
        <v>13</v>
      </c>
      <c r="I89" s="82">
        <f>IFERROR((ROUND((VLOOKUP($A89,装备总属性!$A:$G,U$11,FALSE)*VLOOKUP($C89,$P$13:$V$20,U$11,FALSE)*VLOOKUP($B89,$P$3:$R$7,3,FALSE)*$M$2),0)),0)</f>
        <v>0</v>
      </c>
      <c r="J89" s="82">
        <f>IFERROR((ROUND((VLOOKUP($A89,装备总属性!$A:$G,V$11,FALSE)*VLOOKUP($C89,$P$13:$V$20,V$11,FALSE)*VLOOKUP($B89,$P$3:$R$7,3,FALSE)*$M$2),0)),0)</f>
        <v>40</v>
      </c>
    </row>
    <row r="90" spans="1:10">
      <c r="A90" s="81">
        <f t="shared" si="3"/>
        <v>30</v>
      </c>
      <c r="B90" s="81" t="str">
        <f t="shared" ref="B90:C90" si="52">B50</f>
        <v>蓝色</v>
      </c>
      <c r="C90" s="81" t="str">
        <f t="shared" si="52"/>
        <v>武器</v>
      </c>
      <c r="D90" s="82" t="str">
        <f t="shared" si="29"/>
        <v>30蓝色武器</v>
      </c>
      <c r="E90" s="81">
        <f>IFERROR((ROUND((VLOOKUP($A90,装备总属性!$A:$G,Q$11,FALSE)*VLOOKUP($C90,$P$13:$V$20,Q$11,FALSE)*VLOOKUP($B90,$P$3:$R$7,3,FALSE)*$M$2),0)),0)</f>
        <v>0</v>
      </c>
      <c r="F90" s="81">
        <f>IFERROR((ROUND((VLOOKUP($A90,装备总属性!$A:$G,R$11,FALSE)*VLOOKUP($C90,$P$13:$V$20,R$11,FALSE)*VLOOKUP($B90,$P$3:$R$7,3,FALSE)*$M$2),0)),0)</f>
        <v>0</v>
      </c>
      <c r="G90" s="81">
        <f>IFERROR((ROUND((VLOOKUP($A90,装备总属性!$A:$G,S$11,FALSE)*VLOOKUP($C90,$P$13:$V$20,S$11,FALSE)*VLOOKUP($B90,$P$3:$R$7,3,FALSE)*$M$2),0)),0)</f>
        <v>75</v>
      </c>
      <c r="H90" s="81">
        <f>IFERROR((ROUND((VLOOKUP($A90,装备总属性!$A:$G,T$11,FALSE)*VLOOKUP($C90,$P$13:$V$20,T$11,FALSE)*VLOOKUP($B90,$P$3:$R$7,3,FALSE)*$M$2),0)),0)</f>
        <v>75</v>
      </c>
      <c r="I90" s="81">
        <f>IFERROR((ROUND((VLOOKUP($A90,装备总属性!$A:$G,U$11,FALSE)*VLOOKUP($C90,$P$13:$V$20,U$11,FALSE)*VLOOKUP($B90,$P$3:$R$7,3,FALSE)*$M$2),0)),0)</f>
        <v>0</v>
      </c>
      <c r="J90" s="81">
        <f>IFERROR((ROUND((VLOOKUP($A90,装备总属性!$A:$G,V$11,FALSE)*VLOOKUP($C90,$P$13:$V$20,V$11,FALSE)*VLOOKUP($B90,$P$3:$R$7,3,FALSE)*$M$2),0)),0)</f>
        <v>0</v>
      </c>
    </row>
    <row r="91" spans="1:10">
      <c r="A91" s="81">
        <f t="shared" si="3"/>
        <v>30</v>
      </c>
      <c r="B91" s="81" t="str">
        <f t="shared" ref="B91:C91" si="53">B51</f>
        <v>蓝色</v>
      </c>
      <c r="C91" s="81" t="str">
        <f t="shared" si="53"/>
        <v>帽子</v>
      </c>
      <c r="D91" s="82" t="str">
        <f t="shared" si="29"/>
        <v>30蓝色帽子</v>
      </c>
      <c r="E91" s="81">
        <f>IFERROR((ROUND((VLOOKUP($A91,装备总属性!$A:$G,Q$11,FALSE)*VLOOKUP($C91,$P$13:$V$20,Q$11,FALSE)*VLOOKUP($B91,$P$3:$R$7,3,FALSE)*$M$2),0)),0)</f>
        <v>375</v>
      </c>
      <c r="F91" s="81">
        <f>IFERROR((ROUND((VLOOKUP($A91,装备总属性!$A:$G,R$11,FALSE)*VLOOKUP($C91,$P$13:$V$20,R$11,FALSE)*VLOOKUP($B91,$P$3:$R$7,3,FALSE)*$M$2),0)),0)</f>
        <v>0</v>
      </c>
      <c r="G91" s="81">
        <f>IFERROR((ROUND((VLOOKUP($A91,装备总属性!$A:$G,S$11,FALSE)*VLOOKUP($C91,$P$13:$V$20,S$11,FALSE)*VLOOKUP($B91,$P$3:$R$7,3,FALSE)*$M$2),0)),0)</f>
        <v>0</v>
      </c>
      <c r="H91" s="81">
        <f>IFERROR((ROUND((VLOOKUP($A91,装备总属性!$A:$G,T$11,FALSE)*VLOOKUP($C91,$P$13:$V$20,T$11,FALSE)*VLOOKUP($B91,$P$3:$R$7,3,FALSE)*$M$2),0)),0)</f>
        <v>0</v>
      </c>
      <c r="I91" s="81">
        <f>IFERROR((ROUND((VLOOKUP($A91,装备总属性!$A:$G,U$11,FALSE)*VLOOKUP($C91,$P$13:$V$20,U$11,FALSE)*VLOOKUP($B91,$P$3:$R$7,3,FALSE)*$M$2),0)),0)</f>
        <v>75</v>
      </c>
      <c r="J91" s="81">
        <f>IFERROR((ROUND((VLOOKUP($A91,装备总属性!$A:$G,V$11,FALSE)*VLOOKUP($C91,$P$13:$V$20,V$11,FALSE)*VLOOKUP($B91,$P$3:$R$7,3,FALSE)*$M$2),0)),0)</f>
        <v>0</v>
      </c>
    </row>
    <row r="92" spans="1:10">
      <c r="A92" s="81">
        <f t="shared" si="3"/>
        <v>30</v>
      </c>
      <c r="B92" s="81" t="str">
        <f t="shared" ref="B92:C92" si="54">B52</f>
        <v>蓝色</v>
      </c>
      <c r="C92" s="81" t="str">
        <f t="shared" si="54"/>
        <v>衣服</v>
      </c>
      <c r="D92" s="82" t="str">
        <f t="shared" si="29"/>
        <v>30蓝色衣服</v>
      </c>
      <c r="E92" s="81">
        <f>IFERROR((ROUND((VLOOKUP($A92,装备总属性!$A:$G,Q$11,FALSE)*VLOOKUP($C92,$P$13:$V$20,Q$11,FALSE)*VLOOKUP($B92,$P$3:$R$7,3,FALSE)*$M$2),0)),0)</f>
        <v>0</v>
      </c>
      <c r="F92" s="81">
        <f>IFERROR((ROUND((VLOOKUP($A92,装备总属性!$A:$G,R$11,FALSE)*VLOOKUP($C92,$P$13:$V$20,R$11,FALSE)*VLOOKUP($B92,$P$3:$R$7,3,FALSE)*$M$2),0)),0)</f>
        <v>0</v>
      </c>
      <c r="G92" s="81">
        <f>IFERROR((ROUND((VLOOKUP($A92,装备总属性!$A:$G,S$11,FALSE)*VLOOKUP($C92,$P$13:$V$20,S$11,FALSE)*VLOOKUP($B92,$P$3:$R$7,3,FALSE)*$M$2),0)),0)</f>
        <v>0</v>
      </c>
      <c r="H92" s="81">
        <f>IFERROR((ROUND((VLOOKUP($A92,装备总属性!$A:$G,T$11,FALSE)*VLOOKUP($C92,$P$13:$V$20,T$11,FALSE)*VLOOKUP($B92,$P$3:$R$7,3,FALSE)*$M$2),0)),0)</f>
        <v>0</v>
      </c>
      <c r="I92" s="81">
        <f>IFERROR((ROUND((VLOOKUP($A92,装备总属性!$A:$G,U$11,FALSE)*VLOOKUP($C92,$P$13:$V$20,U$11,FALSE)*VLOOKUP($B92,$P$3:$R$7,3,FALSE)*$M$2),0)),0)</f>
        <v>100</v>
      </c>
      <c r="J92" s="81">
        <f>IFERROR((ROUND((VLOOKUP($A92,装备总属性!$A:$G,V$11,FALSE)*VLOOKUP($C92,$P$13:$V$20,V$11,FALSE)*VLOOKUP($B92,$P$3:$R$7,3,FALSE)*$M$2),0)),0)</f>
        <v>100</v>
      </c>
    </row>
    <row r="93" spans="1:10">
      <c r="A93" s="81">
        <f t="shared" si="3"/>
        <v>30</v>
      </c>
      <c r="B93" s="81" t="str">
        <f t="shared" ref="B93:C93" si="55">B53</f>
        <v>蓝色</v>
      </c>
      <c r="C93" s="81" t="str">
        <f t="shared" si="55"/>
        <v>腰带</v>
      </c>
      <c r="D93" s="82" t="str">
        <f t="shared" si="29"/>
        <v>30蓝色腰带</v>
      </c>
      <c r="E93" s="81">
        <f>IFERROR((ROUND((VLOOKUP($A93,装备总属性!$A:$G,Q$11,FALSE)*VLOOKUP($C93,$P$13:$V$20,Q$11,FALSE)*VLOOKUP($B93,$P$3:$R$7,3,FALSE)*$M$2),0)),0)</f>
        <v>375</v>
      </c>
      <c r="F93" s="81">
        <f>IFERROR((ROUND((VLOOKUP($A93,装备总属性!$A:$G,R$11,FALSE)*VLOOKUP($C93,$P$13:$V$20,R$11,FALSE)*VLOOKUP($B93,$P$3:$R$7,3,FALSE)*$M$2),0)),0)</f>
        <v>0</v>
      </c>
      <c r="G93" s="81">
        <f>IFERROR((ROUND((VLOOKUP($A93,装备总属性!$A:$G,S$11,FALSE)*VLOOKUP($C93,$P$13:$V$20,S$11,FALSE)*VLOOKUP($B93,$P$3:$R$7,3,FALSE)*$M$2),0)),0)</f>
        <v>0</v>
      </c>
      <c r="H93" s="81">
        <f>IFERROR((ROUND((VLOOKUP($A93,装备总属性!$A:$G,T$11,FALSE)*VLOOKUP($C93,$P$13:$V$20,T$11,FALSE)*VLOOKUP($B93,$P$3:$R$7,3,FALSE)*$M$2),0)),0)</f>
        <v>0</v>
      </c>
      <c r="I93" s="81">
        <f>IFERROR((ROUND((VLOOKUP($A93,装备总属性!$A:$G,U$11,FALSE)*VLOOKUP($C93,$P$13:$V$20,U$11,FALSE)*VLOOKUP($B93,$P$3:$R$7,3,FALSE)*$M$2),0)),0)</f>
        <v>0</v>
      </c>
      <c r="J93" s="81">
        <f>IFERROR((ROUND((VLOOKUP($A93,装备总属性!$A:$G,V$11,FALSE)*VLOOKUP($C93,$P$13:$V$20,V$11,FALSE)*VLOOKUP($B93,$P$3:$R$7,3,FALSE)*$M$2),0)),0)</f>
        <v>75</v>
      </c>
    </row>
    <row r="94" spans="1:10">
      <c r="A94" s="81">
        <f t="shared" si="3"/>
        <v>30</v>
      </c>
      <c r="B94" s="81" t="str">
        <f t="shared" ref="B94:C94" si="56">B54</f>
        <v>蓝色</v>
      </c>
      <c r="C94" s="81" t="str">
        <f t="shared" si="56"/>
        <v>护手</v>
      </c>
      <c r="D94" s="82" t="str">
        <f t="shared" si="29"/>
        <v>30蓝色护手</v>
      </c>
      <c r="E94" s="81">
        <f>IFERROR((ROUND((VLOOKUP($A94,装备总属性!$A:$G,Q$11,FALSE)*VLOOKUP($C94,$P$13:$V$20,Q$11,FALSE)*VLOOKUP($B94,$P$3:$R$7,3,FALSE)*$M$2),0)),0)</f>
        <v>563</v>
      </c>
      <c r="F94" s="81">
        <f>IFERROR((ROUND((VLOOKUP($A94,装备总属性!$A:$G,R$11,FALSE)*VLOOKUP($C94,$P$13:$V$20,R$11,FALSE)*VLOOKUP($B94,$P$3:$R$7,3,FALSE)*$M$2),0)),0)</f>
        <v>0</v>
      </c>
      <c r="G94" s="81">
        <f>IFERROR((ROUND((VLOOKUP($A94,装备总属性!$A:$G,S$11,FALSE)*VLOOKUP($C94,$P$13:$V$20,S$11,FALSE)*VLOOKUP($B94,$P$3:$R$7,3,FALSE)*$M$2),0)),0)</f>
        <v>25</v>
      </c>
      <c r="H94" s="81">
        <f>IFERROR((ROUND((VLOOKUP($A94,装备总属性!$A:$G,T$11,FALSE)*VLOOKUP($C94,$P$13:$V$20,T$11,FALSE)*VLOOKUP($B94,$P$3:$R$7,3,FALSE)*$M$2),0)),0)</f>
        <v>0</v>
      </c>
      <c r="I94" s="81">
        <f>IFERROR((ROUND((VLOOKUP($A94,装备总属性!$A:$G,U$11,FALSE)*VLOOKUP($C94,$P$13:$V$20,U$11,FALSE)*VLOOKUP($B94,$P$3:$R$7,3,FALSE)*$M$2),0)),0)</f>
        <v>0</v>
      </c>
      <c r="J94" s="81">
        <f>IFERROR((ROUND((VLOOKUP($A94,装备总属性!$A:$G,V$11,FALSE)*VLOOKUP($C94,$P$13:$V$20,V$11,FALSE)*VLOOKUP($B94,$P$3:$R$7,3,FALSE)*$M$2),0)),0)</f>
        <v>0</v>
      </c>
    </row>
    <row r="95" spans="1:10">
      <c r="A95" s="81">
        <f t="shared" si="3"/>
        <v>30</v>
      </c>
      <c r="B95" s="81" t="str">
        <f t="shared" ref="B95:C95" si="57">B55</f>
        <v>蓝色</v>
      </c>
      <c r="C95" s="81" t="str">
        <f t="shared" si="57"/>
        <v>鞋子</v>
      </c>
      <c r="D95" s="82" t="str">
        <f t="shared" si="29"/>
        <v>30蓝色鞋子</v>
      </c>
      <c r="E95" s="81">
        <f>IFERROR((ROUND((VLOOKUP($A95,装备总属性!$A:$G,Q$11,FALSE)*VLOOKUP($C95,$P$13:$V$20,Q$11,FALSE)*VLOOKUP($B95,$P$3:$R$7,3,FALSE)*$M$2),0)),0)</f>
        <v>563</v>
      </c>
      <c r="F95" s="81">
        <f>IFERROR((ROUND((VLOOKUP($A95,装备总属性!$A:$G,R$11,FALSE)*VLOOKUP($C95,$P$13:$V$20,R$11,FALSE)*VLOOKUP($B95,$P$3:$R$7,3,FALSE)*$M$2),0)),0)</f>
        <v>0</v>
      </c>
      <c r="G95" s="81">
        <f>IFERROR((ROUND((VLOOKUP($A95,装备总属性!$A:$G,S$11,FALSE)*VLOOKUP($C95,$P$13:$V$20,S$11,FALSE)*VLOOKUP($B95,$P$3:$R$7,3,FALSE)*$M$2),0)),0)</f>
        <v>0</v>
      </c>
      <c r="H95" s="81">
        <f>IFERROR((ROUND((VLOOKUP($A95,装备总属性!$A:$G,T$11,FALSE)*VLOOKUP($C95,$P$13:$V$20,T$11,FALSE)*VLOOKUP($B95,$P$3:$R$7,3,FALSE)*$M$2),0)),0)</f>
        <v>25</v>
      </c>
      <c r="I95" s="81">
        <f>IFERROR((ROUND((VLOOKUP($A95,装备总属性!$A:$G,U$11,FALSE)*VLOOKUP($C95,$P$13:$V$20,U$11,FALSE)*VLOOKUP($B95,$P$3:$R$7,3,FALSE)*$M$2),0)),0)</f>
        <v>0</v>
      </c>
      <c r="J95" s="81">
        <f>IFERROR((ROUND((VLOOKUP($A95,装备总属性!$A:$G,V$11,FALSE)*VLOOKUP($C95,$P$13:$V$20,V$11,FALSE)*VLOOKUP($B95,$P$3:$R$7,3,FALSE)*$M$2),0)),0)</f>
        <v>0</v>
      </c>
    </row>
    <row r="96" spans="1:10">
      <c r="A96" s="81">
        <f t="shared" si="3"/>
        <v>30</v>
      </c>
      <c r="B96" s="81" t="str">
        <f t="shared" ref="B96:C96" si="58">B56</f>
        <v>蓝色</v>
      </c>
      <c r="C96" s="81" t="str">
        <f t="shared" si="58"/>
        <v>项链</v>
      </c>
      <c r="D96" s="82" t="str">
        <f t="shared" si="29"/>
        <v>30蓝色项链</v>
      </c>
      <c r="E96" s="81">
        <f>IFERROR((ROUND((VLOOKUP($A96,装备总属性!$A:$G,Q$11,FALSE)*VLOOKUP($C96,$P$13:$V$20,Q$11,FALSE)*VLOOKUP($B96,$P$3:$R$7,3,FALSE)*$M$2),0)),0)</f>
        <v>0</v>
      </c>
      <c r="F96" s="81">
        <f>IFERROR((ROUND((VLOOKUP($A96,装备总属性!$A:$G,R$11,FALSE)*VLOOKUP($C96,$P$13:$V$20,R$11,FALSE)*VLOOKUP($B96,$P$3:$R$7,3,FALSE)*$M$2),0)),0)</f>
        <v>0</v>
      </c>
      <c r="G96" s="81">
        <f>IFERROR((ROUND((VLOOKUP($A96,装备总属性!$A:$G,S$11,FALSE)*VLOOKUP($C96,$P$13:$V$20,S$11,FALSE)*VLOOKUP($B96,$P$3:$R$7,3,FALSE)*$M$2),0)),0)</f>
        <v>25</v>
      </c>
      <c r="H96" s="81">
        <f>IFERROR((ROUND((VLOOKUP($A96,装备总属性!$A:$G,T$11,FALSE)*VLOOKUP($C96,$P$13:$V$20,T$11,FALSE)*VLOOKUP($B96,$P$3:$R$7,3,FALSE)*$M$2),0)),0)</f>
        <v>0</v>
      </c>
      <c r="I96" s="81">
        <f>IFERROR((ROUND((VLOOKUP($A96,装备总属性!$A:$G,U$11,FALSE)*VLOOKUP($C96,$P$13:$V$20,U$11,FALSE)*VLOOKUP($B96,$P$3:$R$7,3,FALSE)*$M$2),0)),0)</f>
        <v>75</v>
      </c>
      <c r="J96" s="81">
        <f>IFERROR((ROUND((VLOOKUP($A96,装备总属性!$A:$G,V$11,FALSE)*VLOOKUP($C96,$P$13:$V$20,V$11,FALSE)*VLOOKUP($B96,$P$3:$R$7,3,FALSE)*$M$2),0)),0)</f>
        <v>0</v>
      </c>
    </row>
    <row r="97" spans="1:10">
      <c r="A97" s="81">
        <f t="shared" si="3"/>
        <v>30</v>
      </c>
      <c r="B97" s="81" t="str">
        <f t="shared" ref="B97:C97" si="59">B57</f>
        <v>蓝色</v>
      </c>
      <c r="C97" s="81" t="str">
        <f t="shared" si="59"/>
        <v>戒指</v>
      </c>
      <c r="D97" s="82" t="str">
        <f t="shared" si="29"/>
        <v>30蓝色戒指</v>
      </c>
      <c r="E97" s="81">
        <f>IFERROR((ROUND((VLOOKUP($A97,装备总属性!$A:$G,Q$11,FALSE)*VLOOKUP($C97,$P$13:$V$20,Q$11,FALSE)*VLOOKUP($B97,$P$3:$R$7,3,FALSE)*$M$2),0)),0)</f>
        <v>0</v>
      </c>
      <c r="F97" s="81">
        <f>IFERROR((ROUND((VLOOKUP($A97,装备总属性!$A:$G,R$11,FALSE)*VLOOKUP($C97,$P$13:$V$20,R$11,FALSE)*VLOOKUP($B97,$P$3:$R$7,3,FALSE)*$M$2),0)),0)</f>
        <v>0</v>
      </c>
      <c r="G97" s="81">
        <f>IFERROR((ROUND((VLOOKUP($A97,装备总属性!$A:$G,S$11,FALSE)*VLOOKUP($C97,$P$13:$V$20,S$11,FALSE)*VLOOKUP($B97,$P$3:$R$7,3,FALSE)*$M$2),0)),0)</f>
        <v>0</v>
      </c>
      <c r="H97" s="81">
        <f>IFERROR((ROUND((VLOOKUP($A97,装备总属性!$A:$G,T$11,FALSE)*VLOOKUP($C97,$P$13:$V$20,T$11,FALSE)*VLOOKUP($B97,$P$3:$R$7,3,FALSE)*$M$2),0)),0)</f>
        <v>25</v>
      </c>
      <c r="I97" s="81">
        <f>IFERROR((ROUND((VLOOKUP($A97,装备总属性!$A:$G,U$11,FALSE)*VLOOKUP($C97,$P$13:$V$20,U$11,FALSE)*VLOOKUP($B97,$P$3:$R$7,3,FALSE)*$M$2),0)),0)</f>
        <v>0</v>
      </c>
      <c r="J97" s="81">
        <f>IFERROR((ROUND((VLOOKUP($A97,装备总属性!$A:$G,V$11,FALSE)*VLOOKUP($C97,$P$13:$V$20,V$11,FALSE)*VLOOKUP($B97,$P$3:$R$7,3,FALSE)*$M$2),0)),0)</f>
        <v>75</v>
      </c>
    </row>
    <row r="98" spans="1:10">
      <c r="A98" s="84">
        <f t="shared" si="3"/>
        <v>30</v>
      </c>
      <c r="B98" s="84" t="str">
        <f t="shared" ref="B98:C98" si="60">B58</f>
        <v>紫色</v>
      </c>
      <c r="C98" s="84" t="str">
        <f t="shared" si="60"/>
        <v>武器</v>
      </c>
      <c r="D98" s="82" t="str">
        <f t="shared" si="29"/>
        <v>30紫色武器</v>
      </c>
      <c r="E98" s="84">
        <f>IFERROR((ROUND((VLOOKUP($A98,装备总属性!$A:$G,Q$11,FALSE)*VLOOKUP($C98,$P$13:$V$20,Q$11,FALSE)*VLOOKUP($B98,$P$3:$R$7,3,FALSE)*$M$2),0)),0)</f>
        <v>0</v>
      </c>
      <c r="F98" s="84">
        <f>IFERROR((ROUND((VLOOKUP($A98,装备总属性!$A:$G,R$11,FALSE)*VLOOKUP($C98,$P$13:$V$20,R$11,FALSE)*VLOOKUP($B98,$P$3:$R$7,3,FALSE)*$M$2),0)),0)</f>
        <v>0</v>
      </c>
      <c r="G98" s="84">
        <f>IFERROR((ROUND((VLOOKUP($A98,装备总属性!$A:$G,S$11,FALSE)*VLOOKUP($C98,$P$13:$V$20,S$11,FALSE)*VLOOKUP($B98,$P$3:$R$7,3,FALSE)*$M$2),0)),0)</f>
        <v>113</v>
      </c>
      <c r="H98" s="84">
        <f>IFERROR((ROUND((VLOOKUP($A98,装备总属性!$A:$G,T$11,FALSE)*VLOOKUP($C98,$P$13:$V$20,T$11,FALSE)*VLOOKUP($B98,$P$3:$R$7,3,FALSE)*$M$2),0)),0)</f>
        <v>113</v>
      </c>
      <c r="I98" s="84">
        <f>IFERROR((ROUND((VLOOKUP($A98,装备总属性!$A:$G,U$11,FALSE)*VLOOKUP($C98,$P$13:$V$20,U$11,FALSE)*VLOOKUP($B98,$P$3:$R$7,3,FALSE)*$M$2),0)),0)</f>
        <v>0</v>
      </c>
      <c r="J98" s="84">
        <f>IFERROR((ROUND((VLOOKUP($A98,装备总属性!$A:$G,V$11,FALSE)*VLOOKUP($C98,$P$13:$V$20,V$11,FALSE)*VLOOKUP($B98,$P$3:$R$7,3,FALSE)*$M$2),0)),0)</f>
        <v>0</v>
      </c>
    </row>
    <row r="99" spans="1:10">
      <c r="A99" s="84">
        <f t="shared" si="3"/>
        <v>30</v>
      </c>
      <c r="B99" s="84" t="str">
        <f t="shared" ref="B99:C99" si="61">B59</f>
        <v>紫色</v>
      </c>
      <c r="C99" s="84" t="str">
        <f t="shared" si="61"/>
        <v>帽子</v>
      </c>
      <c r="D99" s="82" t="str">
        <f t="shared" si="29"/>
        <v>30紫色帽子</v>
      </c>
      <c r="E99" s="84">
        <f>IFERROR((ROUND((VLOOKUP($A99,装备总属性!$A:$G,Q$11,FALSE)*VLOOKUP($C99,$P$13:$V$20,Q$11,FALSE)*VLOOKUP($B99,$P$3:$R$7,3,FALSE)*$M$2),0)),0)</f>
        <v>563</v>
      </c>
      <c r="F99" s="84">
        <f>IFERROR((ROUND((VLOOKUP($A99,装备总属性!$A:$G,R$11,FALSE)*VLOOKUP($C99,$P$13:$V$20,R$11,FALSE)*VLOOKUP($B99,$P$3:$R$7,3,FALSE)*$M$2),0)),0)</f>
        <v>0</v>
      </c>
      <c r="G99" s="84">
        <f>IFERROR((ROUND((VLOOKUP($A99,装备总属性!$A:$G,S$11,FALSE)*VLOOKUP($C99,$P$13:$V$20,S$11,FALSE)*VLOOKUP($B99,$P$3:$R$7,3,FALSE)*$M$2),0)),0)</f>
        <v>0</v>
      </c>
      <c r="H99" s="84">
        <f>IFERROR((ROUND((VLOOKUP($A99,装备总属性!$A:$G,T$11,FALSE)*VLOOKUP($C99,$P$13:$V$20,T$11,FALSE)*VLOOKUP($B99,$P$3:$R$7,3,FALSE)*$M$2),0)),0)</f>
        <v>0</v>
      </c>
      <c r="I99" s="84">
        <f>IFERROR((ROUND((VLOOKUP($A99,装备总属性!$A:$G,U$11,FALSE)*VLOOKUP($C99,$P$13:$V$20,U$11,FALSE)*VLOOKUP($B99,$P$3:$R$7,3,FALSE)*$M$2),0)),0)</f>
        <v>113</v>
      </c>
      <c r="J99" s="84">
        <f>IFERROR((ROUND((VLOOKUP($A99,装备总属性!$A:$G,V$11,FALSE)*VLOOKUP($C99,$P$13:$V$20,V$11,FALSE)*VLOOKUP($B99,$P$3:$R$7,3,FALSE)*$M$2),0)),0)</f>
        <v>0</v>
      </c>
    </row>
    <row r="100" spans="1:10">
      <c r="A100" s="84">
        <f t="shared" si="3"/>
        <v>30</v>
      </c>
      <c r="B100" s="84" t="str">
        <f t="shared" ref="B100:C100" si="62">B60</f>
        <v>紫色</v>
      </c>
      <c r="C100" s="84" t="str">
        <f t="shared" si="62"/>
        <v>衣服</v>
      </c>
      <c r="D100" s="82" t="str">
        <f t="shared" si="29"/>
        <v>30紫色衣服</v>
      </c>
      <c r="E100" s="84">
        <f>IFERROR((ROUND((VLOOKUP($A100,装备总属性!$A:$G,Q$11,FALSE)*VLOOKUP($C100,$P$13:$V$20,Q$11,FALSE)*VLOOKUP($B100,$P$3:$R$7,3,FALSE)*$M$2),0)),0)</f>
        <v>0</v>
      </c>
      <c r="F100" s="84">
        <f>IFERROR((ROUND((VLOOKUP($A100,装备总属性!$A:$G,R$11,FALSE)*VLOOKUP($C100,$P$13:$V$20,R$11,FALSE)*VLOOKUP($B100,$P$3:$R$7,3,FALSE)*$M$2),0)),0)</f>
        <v>0</v>
      </c>
      <c r="G100" s="84">
        <f>IFERROR((ROUND((VLOOKUP($A100,装备总属性!$A:$G,S$11,FALSE)*VLOOKUP($C100,$P$13:$V$20,S$11,FALSE)*VLOOKUP($B100,$P$3:$R$7,3,FALSE)*$M$2),0)),0)</f>
        <v>0</v>
      </c>
      <c r="H100" s="84">
        <f>IFERROR((ROUND((VLOOKUP($A100,装备总属性!$A:$G,T$11,FALSE)*VLOOKUP($C100,$P$13:$V$20,T$11,FALSE)*VLOOKUP($B100,$P$3:$R$7,3,FALSE)*$M$2),0)),0)</f>
        <v>0</v>
      </c>
      <c r="I100" s="84">
        <f>IFERROR((ROUND((VLOOKUP($A100,装备总属性!$A:$G,U$11,FALSE)*VLOOKUP($C100,$P$13:$V$20,U$11,FALSE)*VLOOKUP($B100,$P$3:$R$7,3,FALSE)*$M$2),0)),0)</f>
        <v>150</v>
      </c>
      <c r="J100" s="84">
        <f>IFERROR((ROUND((VLOOKUP($A100,装备总属性!$A:$G,V$11,FALSE)*VLOOKUP($C100,$P$13:$V$20,V$11,FALSE)*VLOOKUP($B100,$P$3:$R$7,3,FALSE)*$M$2),0)),0)</f>
        <v>150</v>
      </c>
    </row>
    <row r="101" spans="1:10">
      <c r="A101" s="84">
        <f t="shared" si="3"/>
        <v>30</v>
      </c>
      <c r="B101" s="84" t="str">
        <f t="shared" ref="B101:C101" si="63">B61</f>
        <v>紫色</v>
      </c>
      <c r="C101" s="84" t="str">
        <f t="shared" si="63"/>
        <v>腰带</v>
      </c>
      <c r="D101" s="82" t="str">
        <f t="shared" si="29"/>
        <v>30紫色腰带</v>
      </c>
      <c r="E101" s="84">
        <f>IFERROR((ROUND((VLOOKUP($A101,装备总属性!$A:$G,Q$11,FALSE)*VLOOKUP($C101,$P$13:$V$20,Q$11,FALSE)*VLOOKUP($B101,$P$3:$R$7,3,FALSE)*$M$2),0)),0)</f>
        <v>563</v>
      </c>
      <c r="F101" s="84">
        <f>IFERROR((ROUND((VLOOKUP($A101,装备总属性!$A:$G,R$11,FALSE)*VLOOKUP($C101,$P$13:$V$20,R$11,FALSE)*VLOOKUP($B101,$P$3:$R$7,3,FALSE)*$M$2),0)),0)</f>
        <v>0</v>
      </c>
      <c r="G101" s="84">
        <f>IFERROR((ROUND((VLOOKUP($A101,装备总属性!$A:$G,S$11,FALSE)*VLOOKUP($C101,$P$13:$V$20,S$11,FALSE)*VLOOKUP($B101,$P$3:$R$7,3,FALSE)*$M$2),0)),0)</f>
        <v>0</v>
      </c>
      <c r="H101" s="84">
        <f>IFERROR((ROUND((VLOOKUP($A101,装备总属性!$A:$G,T$11,FALSE)*VLOOKUP($C101,$P$13:$V$20,T$11,FALSE)*VLOOKUP($B101,$P$3:$R$7,3,FALSE)*$M$2),0)),0)</f>
        <v>0</v>
      </c>
      <c r="I101" s="84">
        <f>IFERROR((ROUND((VLOOKUP($A101,装备总属性!$A:$G,U$11,FALSE)*VLOOKUP($C101,$P$13:$V$20,U$11,FALSE)*VLOOKUP($B101,$P$3:$R$7,3,FALSE)*$M$2),0)),0)</f>
        <v>0</v>
      </c>
      <c r="J101" s="84">
        <f>IFERROR((ROUND((VLOOKUP($A101,装备总属性!$A:$G,V$11,FALSE)*VLOOKUP($C101,$P$13:$V$20,V$11,FALSE)*VLOOKUP($B101,$P$3:$R$7,3,FALSE)*$M$2),0)),0)</f>
        <v>113</v>
      </c>
    </row>
    <row r="102" spans="1:10">
      <c r="A102" s="84">
        <f t="shared" si="3"/>
        <v>30</v>
      </c>
      <c r="B102" s="84" t="str">
        <f t="shared" ref="B102:C102" si="64">B62</f>
        <v>紫色</v>
      </c>
      <c r="C102" s="84" t="str">
        <f t="shared" si="64"/>
        <v>护手</v>
      </c>
      <c r="D102" s="82" t="str">
        <f t="shared" si="29"/>
        <v>30紫色护手</v>
      </c>
      <c r="E102" s="84">
        <f>IFERROR((ROUND((VLOOKUP($A102,装备总属性!$A:$G,Q$11,FALSE)*VLOOKUP($C102,$P$13:$V$20,Q$11,FALSE)*VLOOKUP($B102,$P$3:$R$7,3,FALSE)*$M$2),0)),0)</f>
        <v>844</v>
      </c>
      <c r="F102" s="84">
        <f>IFERROR((ROUND((VLOOKUP($A102,装备总属性!$A:$G,R$11,FALSE)*VLOOKUP($C102,$P$13:$V$20,R$11,FALSE)*VLOOKUP($B102,$P$3:$R$7,3,FALSE)*$M$2),0)),0)</f>
        <v>0</v>
      </c>
      <c r="G102" s="84">
        <f>IFERROR((ROUND((VLOOKUP($A102,装备总属性!$A:$G,S$11,FALSE)*VLOOKUP($C102,$P$13:$V$20,S$11,FALSE)*VLOOKUP($B102,$P$3:$R$7,3,FALSE)*$M$2),0)),0)</f>
        <v>38</v>
      </c>
      <c r="H102" s="84">
        <f>IFERROR((ROUND((VLOOKUP($A102,装备总属性!$A:$G,T$11,FALSE)*VLOOKUP($C102,$P$13:$V$20,T$11,FALSE)*VLOOKUP($B102,$P$3:$R$7,3,FALSE)*$M$2),0)),0)</f>
        <v>0</v>
      </c>
      <c r="I102" s="84">
        <f>IFERROR((ROUND((VLOOKUP($A102,装备总属性!$A:$G,U$11,FALSE)*VLOOKUP($C102,$P$13:$V$20,U$11,FALSE)*VLOOKUP($B102,$P$3:$R$7,3,FALSE)*$M$2),0)),0)</f>
        <v>0</v>
      </c>
      <c r="J102" s="84">
        <f>IFERROR((ROUND((VLOOKUP($A102,装备总属性!$A:$G,V$11,FALSE)*VLOOKUP($C102,$P$13:$V$20,V$11,FALSE)*VLOOKUP($B102,$P$3:$R$7,3,FALSE)*$M$2),0)),0)</f>
        <v>0</v>
      </c>
    </row>
    <row r="103" spans="1:10">
      <c r="A103" s="84">
        <f t="shared" si="3"/>
        <v>30</v>
      </c>
      <c r="B103" s="84" t="str">
        <f t="shared" ref="B103:C103" si="65">B63</f>
        <v>紫色</v>
      </c>
      <c r="C103" s="84" t="str">
        <f t="shared" si="65"/>
        <v>鞋子</v>
      </c>
      <c r="D103" s="82" t="str">
        <f t="shared" si="29"/>
        <v>30紫色鞋子</v>
      </c>
      <c r="E103" s="84">
        <f>IFERROR((ROUND((VLOOKUP($A103,装备总属性!$A:$G,Q$11,FALSE)*VLOOKUP($C103,$P$13:$V$20,Q$11,FALSE)*VLOOKUP($B103,$P$3:$R$7,3,FALSE)*$M$2),0)),0)</f>
        <v>844</v>
      </c>
      <c r="F103" s="84">
        <f>IFERROR((ROUND((VLOOKUP($A103,装备总属性!$A:$G,R$11,FALSE)*VLOOKUP($C103,$P$13:$V$20,R$11,FALSE)*VLOOKUP($B103,$P$3:$R$7,3,FALSE)*$M$2),0)),0)</f>
        <v>0</v>
      </c>
      <c r="G103" s="84">
        <f>IFERROR((ROUND((VLOOKUP($A103,装备总属性!$A:$G,S$11,FALSE)*VLOOKUP($C103,$P$13:$V$20,S$11,FALSE)*VLOOKUP($B103,$P$3:$R$7,3,FALSE)*$M$2),0)),0)</f>
        <v>0</v>
      </c>
      <c r="H103" s="84">
        <f>IFERROR((ROUND((VLOOKUP($A103,装备总属性!$A:$G,T$11,FALSE)*VLOOKUP($C103,$P$13:$V$20,T$11,FALSE)*VLOOKUP($B103,$P$3:$R$7,3,FALSE)*$M$2),0)),0)</f>
        <v>38</v>
      </c>
      <c r="I103" s="84">
        <f>IFERROR((ROUND((VLOOKUP($A103,装备总属性!$A:$G,U$11,FALSE)*VLOOKUP($C103,$P$13:$V$20,U$11,FALSE)*VLOOKUP($B103,$P$3:$R$7,3,FALSE)*$M$2),0)),0)</f>
        <v>0</v>
      </c>
      <c r="J103" s="84">
        <f>IFERROR((ROUND((VLOOKUP($A103,装备总属性!$A:$G,V$11,FALSE)*VLOOKUP($C103,$P$13:$V$20,V$11,FALSE)*VLOOKUP($B103,$P$3:$R$7,3,FALSE)*$M$2),0)),0)</f>
        <v>0</v>
      </c>
    </row>
    <row r="104" spans="1:10">
      <c r="A104" s="84">
        <f t="shared" si="3"/>
        <v>30</v>
      </c>
      <c r="B104" s="84" t="str">
        <f t="shared" ref="B104:C104" si="66">B64</f>
        <v>紫色</v>
      </c>
      <c r="C104" s="84" t="str">
        <f t="shared" si="66"/>
        <v>项链</v>
      </c>
      <c r="D104" s="82" t="str">
        <f t="shared" si="29"/>
        <v>30紫色项链</v>
      </c>
      <c r="E104" s="84">
        <f>IFERROR((ROUND((VLOOKUP($A104,装备总属性!$A:$G,Q$11,FALSE)*VLOOKUP($C104,$P$13:$V$20,Q$11,FALSE)*VLOOKUP($B104,$P$3:$R$7,3,FALSE)*$M$2),0)),0)</f>
        <v>0</v>
      </c>
      <c r="F104" s="84">
        <f>IFERROR((ROUND((VLOOKUP($A104,装备总属性!$A:$G,R$11,FALSE)*VLOOKUP($C104,$P$13:$V$20,R$11,FALSE)*VLOOKUP($B104,$P$3:$R$7,3,FALSE)*$M$2),0)),0)</f>
        <v>0</v>
      </c>
      <c r="G104" s="84">
        <f>IFERROR((ROUND((VLOOKUP($A104,装备总属性!$A:$G,S$11,FALSE)*VLOOKUP($C104,$P$13:$V$20,S$11,FALSE)*VLOOKUP($B104,$P$3:$R$7,3,FALSE)*$M$2),0)),0)</f>
        <v>38</v>
      </c>
      <c r="H104" s="84">
        <f>IFERROR((ROUND((VLOOKUP($A104,装备总属性!$A:$G,T$11,FALSE)*VLOOKUP($C104,$P$13:$V$20,T$11,FALSE)*VLOOKUP($B104,$P$3:$R$7,3,FALSE)*$M$2),0)),0)</f>
        <v>0</v>
      </c>
      <c r="I104" s="84">
        <f>IFERROR((ROUND((VLOOKUP($A104,装备总属性!$A:$G,U$11,FALSE)*VLOOKUP($C104,$P$13:$V$20,U$11,FALSE)*VLOOKUP($B104,$P$3:$R$7,3,FALSE)*$M$2),0)),0)</f>
        <v>113</v>
      </c>
      <c r="J104" s="84">
        <f>IFERROR((ROUND((VLOOKUP($A104,装备总属性!$A:$G,V$11,FALSE)*VLOOKUP($C104,$P$13:$V$20,V$11,FALSE)*VLOOKUP($B104,$P$3:$R$7,3,FALSE)*$M$2),0)),0)</f>
        <v>0</v>
      </c>
    </row>
    <row r="105" spans="1:10">
      <c r="A105" s="84">
        <f t="shared" si="3"/>
        <v>30</v>
      </c>
      <c r="B105" s="84" t="str">
        <f t="shared" ref="B105:C105" si="67">B65</f>
        <v>紫色</v>
      </c>
      <c r="C105" s="84" t="str">
        <f t="shared" si="67"/>
        <v>戒指</v>
      </c>
      <c r="D105" s="82" t="str">
        <f t="shared" si="29"/>
        <v>30紫色戒指</v>
      </c>
      <c r="E105" s="84">
        <f>IFERROR((ROUND((VLOOKUP($A105,装备总属性!$A:$G,Q$11,FALSE)*VLOOKUP($C105,$P$13:$V$20,Q$11,FALSE)*VLOOKUP($B105,$P$3:$R$7,3,FALSE)*$M$2),0)),0)</f>
        <v>0</v>
      </c>
      <c r="F105" s="84">
        <f>IFERROR((ROUND((VLOOKUP($A105,装备总属性!$A:$G,R$11,FALSE)*VLOOKUP($C105,$P$13:$V$20,R$11,FALSE)*VLOOKUP($B105,$P$3:$R$7,3,FALSE)*$M$2),0)),0)</f>
        <v>0</v>
      </c>
      <c r="G105" s="84">
        <f>IFERROR((ROUND((VLOOKUP($A105,装备总属性!$A:$G,S$11,FALSE)*VLOOKUP($C105,$P$13:$V$20,S$11,FALSE)*VLOOKUP($B105,$P$3:$R$7,3,FALSE)*$M$2),0)),0)</f>
        <v>0</v>
      </c>
      <c r="H105" s="84">
        <f>IFERROR((ROUND((VLOOKUP($A105,装备总属性!$A:$G,T$11,FALSE)*VLOOKUP($C105,$P$13:$V$20,T$11,FALSE)*VLOOKUP($B105,$P$3:$R$7,3,FALSE)*$M$2),0)),0)</f>
        <v>38</v>
      </c>
      <c r="I105" s="84">
        <f>IFERROR((ROUND((VLOOKUP($A105,装备总属性!$A:$G,U$11,FALSE)*VLOOKUP($C105,$P$13:$V$20,U$11,FALSE)*VLOOKUP($B105,$P$3:$R$7,3,FALSE)*$M$2),0)),0)</f>
        <v>0</v>
      </c>
      <c r="J105" s="84">
        <f>IFERROR((ROUND((VLOOKUP($A105,装备总属性!$A:$G,V$11,FALSE)*VLOOKUP($C105,$P$13:$V$20,V$11,FALSE)*VLOOKUP($B105,$P$3:$R$7,3,FALSE)*$M$2),0)),0)</f>
        <v>113</v>
      </c>
    </row>
    <row r="106" spans="1:10">
      <c r="A106" s="83">
        <f t="shared" si="3"/>
        <v>30</v>
      </c>
      <c r="B106" s="83" t="str">
        <f t="shared" ref="B106:C106" si="68">B66</f>
        <v>橙色</v>
      </c>
      <c r="C106" s="83" t="str">
        <f t="shared" si="68"/>
        <v>武器</v>
      </c>
      <c r="D106" s="82" t="str">
        <f t="shared" si="29"/>
        <v>30橙色武器</v>
      </c>
      <c r="E106" s="83">
        <f>IFERROR((ROUND((VLOOKUP($A106,装备总属性!$A:$G,Q$11,FALSE)*VLOOKUP($C106,$P$13:$V$20,Q$11,FALSE)*VLOOKUP($B106,$P$3:$R$7,3,FALSE)*$M$2),0)),0)</f>
        <v>0</v>
      </c>
      <c r="F106" s="83">
        <f>IFERROR((ROUND((VLOOKUP($A106,装备总属性!$A:$G,R$11,FALSE)*VLOOKUP($C106,$P$13:$V$20,R$11,FALSE)*VLOOKUP($B106,$P$3:$R$7,3,FALSE)*$M$2),0)),0)</f>
        <v>0</v>
      </c>
      <c r="G106" s="83">
        <f>IFERROR((ROUND((VLOOKUP($A106,装备总属性!$A:$G,S$11,FALSE)*VLOOKUP($C106,$P$13:$V$20,S$11,FALSE)*VLOOKUP($B106,$P$3:$R$7,3,FALSE)*$M$2),0)),0)</f>
        <v>150</v>
      </c>
      <c r="H106" s="83">
        <f>IFERROR((ROUND((VLOOKUP($A106,装备总属性!$A:$G,T$11,FALSE)*VLOOKUP($C106,$P$13:$V$20,T$11,FALSE)*VLOOKUP($B106,$P$3:$R$7,3,FALSE)*$M$2),0)),0)</f>
        <v>150</v>
      </c>
      <c r="I106" s="83">
        <f>IFERROR((ROUND((VLOOKUP($A106,装备总属性!$A:$G,U$11,FALSE)*VLOOKUP($C106,$P$13:$V$20,U$11,FALSE)*VLOOKUP($B106,$P$3:$R$7,3,FALSE)*$M$2),0)),0)</f>
        <v>0</v>
      </c>
      <c r="J106" s="83">
        <f>IFERROR((ROUND((VLOOKUP($A106,装备总属性!$A:$G,V$11,FALSE)*VLOOKUP($C106,$P$13:$V$20,V$11,FALSE)*VLOOKUP($B106,$P$3:$R$7,3,FALSE)*$M$2),0)),0)</f>
        <v>0</v>
      </c>
    </row>
    <row r="107" spans="1:10">
      <c r="A107" s="83">
        <f t="shared" ref="A107:A170" si="69">A67+10</f>
        <v>30</v>
      </c>
      <c r="B107" s="83" t="str">
        <f t="shared" ref="B107:C107" si="70">B67</f>
        <v>橙色</v>
      </c>
      <c r="C107" s="83" t="str">
        <f t="shared" si="70"/>
        <v>帽子</v>
      </c>
      <c r="D107" s="82" t="str">
        <f t="shared" si="29"/>
        <v>30橙色帽子</v>
      </c>
      <c r="E107" s="83">
        <f>IFERROR((ROUND((VLOOKUP($A107,装备总属性!$A:$G,Q$11,FALSE)*VLOOKUP($C107,$P$13:$V$20,Q$11,FALSE)*VLOOKUP($B107,$P$3:$R$7,3,FALSE)*$M$2),0)),0)</f>
        <v>750</v>
      </c>
      <c r="F107" s="83">
        <f>IFERROR((ROUND((VLOOKUP($A107,装备总属性!$A:$G,R$11,FALSE)*VLOOKUP($C107,$P$13:$V$20,R$11,FALSE)*VLOOKUP($B107,$P$3:$R$7,3,FALSE)*$M$2),0)),0)</f>
        <v>0</v>
      </c>
      <c r="G107" s="83">
        <f>IFERROR((ROUND((VLOOKUP($A107,装备总属性!$A:$G,S$11,FALSE)*VLOOKUP($C107,$P$13:$V$20,S$11,FALSE)*VLOOKUP($B107,$P$3:$R$7,3,FALSE)*$M$2),0)),0)</f>
        <v>0</v>
      </c>
      <c r="H107" s="83">
        <f>IFERROR((ROUND((VLOOKUP($A107,装备总属性!$A:$G,T$11,FALSE)*VLOOKUP($C107,$P$13:$V$20,T$11,FALSE)*VLOOKUP($B107,$P$3:$R$7,3,FALSE)*$M$2),0)),0)</f>
        <v>0</v>
      </c>
      <c r="I107" s="83">
        <f>IFERROR((ROUND((VLOOKUP($A107,装备总属性!$A:$G,U$11,FALSE)*VLOOKUP($C107,$P$13:$V$20,U$11,FALSE)*VLOOKUP($B107,$P$3:$R$7,3,FALSE)*$M$2),0)),0)</f>
        <v>150</v>
      </c>
      <c r="J107" s="83">
        <f>IFERROR((ROUND((VLOOKUP($A107,装备总属性!$A:$G,V$11,FALSE)*VLOOKUP($C107,$P$13:$V$20,V$11,FALSE)*VLOOKUP($B107,$P$3:$R$7,3,FALSE)*$M$2),0)),0)</f>
        <v>0</v>
      </c>
    </row>
    <row r="108" spans="1:10">
      <c r="A108" s="83">
        <f t="shared" si="69"/>
        <v>30</v>
      </c>
      <c r="B108" s="83" t="str">
        <f t="shared" ref="B108:C108" si="71">B68</f>
        <v>橙色</v>
      </c>
      <c r="C108" s="83" t="str">
        <f t="shared" si="71"/>
        <v>衣服</v>
      </c>
      <c r="D108" s="82" t="str">
        <f t="shared" si="29"/>
        <v>30橙色衣服</v>
      </c>
      <c r="E108" s="83">
        <f>IFERROR((ROUND((VLOOKUP($A108,装备总属性!$A:$G,Q$11,FALSE)*VLOOKUP($C108,$P$13:$V$20,Q$11,FALSE)*VLOOKUP($B108,$P$3:$R$7,3,FALSE)*$M$2),0)),0)</f>
        <v>0</v>
      </c>
      <c r="F108" s="83">
        <f>IFERROR((ROUND((VLOOKUP($A108,装备总属性!$A:$G,R$11,FALSE)*VLOOKUP($C108,$P$13:$V$20,R$11,FALSE)*VLOOKUP($B108,$P$3:$R$7,3,FALSE)*$M$2),0)),0)</f>
        <v>0</v>
      </c>
      <c r="G108" s="83">
        <f>IFERROR((ROUND((VLOOKUP($A108,装备总属性!$A:$G,S$11,FALSE)*VLOOKUP($C108,$P$13:$V$20,S$11,FALSE)*VLOOKUP($B108,$P$3:$R$7,3,FALSE)*$M$2),0)),0)</f>
        <v>0</v>
      </c>
      <c r="H108" s="83">
        <f>IFERROR((ROUND((VLOOKUP($A108,装备总属性!$A:$G,T$11,FALSE)*VLOOKUP($C108,$P$13:$V$20,T$11,FALSE)*VLOOKUP($B108,$P$3:$R$7,3,FALSE)*$M$2),0)),0)</f>
        <v>0</v>
      </c>
      <c r="I108" s="83">
        <f>IFERROR((ROUND((VLOOKUP($A108,装备总属性!$A:$G,U$11,FALSE)*VLOOKUP($C108,$P$13:$V$20,U$11,FALSE)*VLOOKUP($B108,$P$3:$R$7,3,FALSE)*$M$2),0)),0)</f>
        <v>200</v>
      </c>
      <c r="J108" s="83">
        <f>IFERROR((ROUND((VLOOKUP($A108,装备总属性!$A:$G,V$11,FALSE)*VLOOKUP($C108,$P$13:$V$20,V$11,FALSE)*VLOOKUP($B108,$P$3:$R$7,3,FALSE)*$M$2),0)),0)</f>
        <v>200</v>
      </c>
    </row>
    <row r="109" spans="1:10">
      <c r="A109" s="83">
        <f t="shared" si="69"/>
        <v>30</v>
      </c>
      <c r="B109" s="83" t="str">
        <f t="shared" ref="B109:C109" si="72">B69</f>
        <v>橙色</v>
      </c>
      <c r="C109" s="83" t="str">
        <f t="shared" si="72"/>
        <v>腰带</v>
      </c>
      <c r="D109" s="82" t="str">
        <f t="shared" si="29"/>
        <v>30橙色腰带</v>
      </c>
      <c r="E109" s="83">
        <f>IFERROR((ROUND((VLOOKUP($A109,装备总属性!$A:$G,Q$11,FALSE)*VLOOKUP($C109,$P$13:$V$20,Q$11,FALSE)*VLOOKUP($B109,$P$3:$R$7,3,FALSE)*$M$2),0)),0)</f>
        <v>750</v>
      </c>
      <c r="F109" s="83">
        <f>IFERROR((ROUND((VLOOKUP($A109,装备总属性!$A:$G,R$11,FALSE)*VLOOKUP($C109,$P$13:$V$20,R$11,FALSE)*VLOOKUP($B109,$P$3:$R$7,3,FALSE)*$M$2),0)),0)</f>
        <v>0</v>
      </c>
      <c r="G109" s="83">
        <f>IFERROR((ROUND((VLOOKUP($A109,装备总属性!$A:$G,S$11,FALSE)*VLOOKUP($C109,$P$13:$V$20,S$11,FALSE)*VLOOKUP($B109,$P$3:$R$7,3,FALSE)*$M$2),0)),0)</f>
        <v>0</v>
      </c>
      <c r="H109" s="83">
        <f>IFERROR((ROUND((VLOOKUP($A109,装备总属性!$A:$G,T$11,FALSE)*VLOOKUP($C109,$P$13:$V$20,T$11,FALSE)*VLOOKUP($B109,$P$3:$R$7,3,FALSE)*$M$2),0)),0)</f>
        <v>0</v>
      </c>
      <c r="I109" s="83">
        <f>IFERROR((ROUND((VLOOKUP($A109,装备总属性!$A:$G,U$11,FALSE)*VLOOKUP($C109,$P$13:$V$20,U$11,FALSE)*VLOOKUP($B109,$P$3:$R$7,3,FALSE)*$M$2),0)),0)</f>
        <v>0</v>
      </c>
      <c r="J109" s="83">
        <f>IFERROR((ROUND((VLOOKUP($A109,装备总属性!$A:$G,V$11,FALSE)*VLOOKUP($C109,$P$13:$V$20,V$11,FALSE)*VLOOKUP($B109,$P$3:$R$7,3,FALSE)*$M$2),0)),0)</f>
        <v>150</v>
      </c>
    </row>
    <row r="110" spans="1:10">
      <c r="A110" s="83">
        <f t="shared" si="69"/>
        <v>30</v>
      </c>
      <c r="B110" s="83" t="str">
        <f t="shared" ref="B110:C110" si="73">B70</f>
        <v>橙色</v>
      </c>
      <c r="C110" s="83" t="str">
        <f t="shared" si="73"/>
        <v>护手</v>
      </c>
      <c r="D110" s="82" t="str">
        <f t="shared" si="29"/>
        <v>30橙色护手</v>
      </c>
      <c r="E110" s="83">
        <f>IFERROR((ROUND((VLOOKUP($A110,装备总属性!$A:$G,Q$11,FALSE)*VLOOKUP($C110,$P$13:$V$20,Q$11,FALSE)*VLOOKUP($B110,$P$3:$R$7,3,FALSE)*$M$2),0)),0)</f>
        <v>1125</v>
      </c>
      <c r="F110" s="83">
        <f>IFERROR((ROUND((VLOOKUP($A110,装备总属性!$A:$G,R$11,FALSE)*VLOOKUP($C110,$P$13:$V$20,R$11,FALSE)*VLOOKUP($B110,$P$3:$R$7,3,FALSE)*$M$2),0)),0)</f>
        <v>0</v>
      </c>
      <c r="G110" s="83">
        <f>IFERROR((ROUND((VLOOKUP($A110,装备总属性!$A:$G,S$11,FALSE)*VLOOKUP($C110,$P$13:$V$20,S$11,FALSE)*VLOOKUP($B110,$P$3:$R$7,3,FALSE)*$M$2),0)),0)</f>
        <v>50</v>
      </c>
      <c r="H110" s="83">
        <f>IFERROR((ROUND((VLOOKUP($A110,装备总属性!$A:$G,T$11,FALSE)*VLOOKUP($C110,$P$13:$V$20,T$11,FALSE)*VLOOKUP($B110,$P$3:$R$7,3,FALSE)*$M$2),0)),0)</f>
        <v>0</v>
      </c>
      <c r="I110" s="83">
        <f>IFERROR((ROUND((VLOOKUP($A110,装备总属性!$A:$G,U$11,FALSE)*VLOOKUP($C110,$P$13:$V$20,U$11,FALSE)*VLOOKUP($B110,$P$3:$R$7,3,FALSE)*$M$2),0)),0)</f>
        <v>0</v>
      </c>
      <c r="J110" s="83">
        <f>IFERROR((ROUND((VLOOKUP($A110,装备总属性!$A:$G,V$11,FALSE)*VLOOKUP($C110,$P$13:$V$20,V$11,FALSE)*VLOOKUP($B110,$P$3:$R$7,3,FALSE)*$M$2),0)),0)</f>
        <v>0</v>
      </c>
    </row>
    <row r="111" spans="1:10">
      <c r="A111" s="83">
        <f t="shared" si="69"/>
        <v>30</v>
      </c>
      <c r="B111" s="83" t="str">
        <f t="shared" ref="B111:C111" si="74">B71</f>
        <v>橙色</v>
      </c>
      <c r="C111" s="83" t="str">
        <f t="shared" si="74"/>
        <v>鞋子</v>
      </c>
      <c r="D111" s="82" t="str">
        <f t="shared" si="29"/>
        <v>30橙色鞋子</v>
      </c>
      <c r="E111" s="83">
        <f>IFERROR((ROUND((VLOOKUP($A111,装备总属性!$A:$G,Q$11,FALSE)*VLOOKUP($C111,$P$13:$V$20,Q$11,FALSE)*VLOOKUP($B111,$P$3:$R$7,3,FALSE)*$M$2),0)),0)</f>
        <v>1125</v>
      </c>
      <c r="F111" s="83">
        <f>IFERROR((ROUND((VLOOKUP($A111,装备总属性!$A:$G,R$11,FALSE)*VLOOKUP($C111,$P$13:$V$20,R$11,FALSE)*VLOOKUP($B111,$P$3:$R$7,3,FALSE)*$M$2),0)),0)</f>
        <v>0</v>
      </c>
      <c r="G111" s="83">
        <f>IFERROR((ROUND((VLOOKUP($A111,装备总属性!$A:$G,S$11,FALSE)*VLOOKUP($C111,$P$13:$V$20,S$11,FALSE)*VLOOKUP($B111,$P$3:$R$7,3,FALSE)*$M$2),0)),0)</f>
        <v>0</v>
      </c>
      <c r="H111" s="83">
        <f>IFERROR((ROUND((VLOOKUP($A111,装备总属性!$A:$G,T$11,FALSE)*VLOOKUP($C111,$P$13:$V$20,T$11,FALSE)*VLOOKUP($B111,$P$3:$R$7,3,FALSE)*$M$2),0)),0)</f>
        <v>50</v>
      </c>
      <c r="I111" s="83">
        <f>IFERROR((ROUND((VLOOKUP($A111,装备总属性!$A:$G,U$11,FALSE)*VLOOKUP($C111,$P$13:$V$20,U$11,FALSE)*VLOOKUP($B111,$P$3:$R$7,3,FALSE)*$M$2),0)),0)</f>
        <v>0</v>
      </c>
      <c r="J111" s="83">
        <f>IFERROR((ROUND((VLOOKUP($A111,装备总属性!$A:$G,V$11,FALSE)*VLOOKUP($C111,$P$13:$V$20,V$11,FALSE)*VLOOKUP($B111,$P$3:$R$7,3,FALSE)*$M$2),0)),0)</f>
        <v>0</v>
      </c>
    </row>
    <row r="112" spans="1:10">
      <c r="A112" s="83">
        <f t="shared" si="69"/>
        <v>30</v>
      </c>
      <c r="B112" s="83" t="str">
        <f t="shared" ref="B112:C112" si="75">B72</f>
        <v>橙色</v>
      </c>
      <c r="C112" s="83" t="str">
        <f t="shared" si="75"/>
        <v>项链</v>
      </c>
      <c r="D112" s="82" t="str">
        <f t="shared" si="29"/>
        <v>30橙色项链</v>
      </c>
      <c r="E112" s="83">
        <f>IFERROR((ROUND((VLOOKUP($A112,装备总属性!$A:$G,Q$11,FALSE)*VLOOKUP($C112,$P$13:$V$20,Q$11,FALSE)*VLOOKUP($B112,$P$3:$R$7,3,FALSE)*$M$2),0)),0)</f>
        <v>0</v>
      </c>
      <c r="F112" s="83">
        <f>IFERROR((ROUND((VLOOKUP($A112,装备总属性!$A:$G,R$11,FALSE)*VLOOKUP($C112,$P$13:$V$20,R$11,FALSE)*VLOOKUP($B112,$P$3:$R$7,3,FALSE)*$M$2),0)),0)</f>
        <v>0</v>
      </c>
      <c r="G112" s="83">
        <f>IFERROR((ROUND((VLOOKUP($A112,装备总属性!$A:$G,S$11,FALSE)*VLOOKUP($C112,$P$13:$V$20,S$11,FALSE)*VLOOKUP($B112,$P$3:$R$7,3,FALSE)*$M$2),0)),0)</f>
        <v>50</v>
      </c>
      <c r="H112" s="83">
        <f>IFERROR((ROUND((VLOOKUP($A112,装备总属性!$A:$G,T$11,FALSE)*VLOOKUP($C112,$P$13:$V$20,T$11,FALSE)*VLOOKUP($B112,$P$3:$R$7,3,FALSE)*$M$2),0)),0)</f>
        <v>0</v>
      </c>
      <c r="I112" s="83">
        <f>IFERROR((ROUND((VLOOKUP($A112,装备总属性!$A:$G,U$11,FALSE)*VLOOKUP($C112,$P$13:$V$20,U$11,FALSE)*VLOOKUP($B112,$P$3:$R$7,3,FALSE)*$M$2),0)),0)</f>
        <v>150</v>
      </c>
      <c r="J112" s="83">
        <f>IFERROR((ROUND((VLOOKUP($A112,装备总属性!$A:$G,V$11,FALSE)*VLOOKUP($C112,$P$13:$V$20,V$11,FALSE)*VLOOKUP($B112,$P$3:$R$7,3,FALSE)*$M$2),0)),0)</f>
        <v>0</v>
      </c>
    </row>
    <row r="113" spans="1:10">
      <c r="A113" s="83">
        <f t="shared" si="69"/>
        <v>30</v>
      </c>
      <c r="B113" s="83" t="str">
        <f t="shared" ref="B113:C113" si="76">B73</f>
        <v>橙色</v>
      </c>
      <c r="C113" s="83" t="str">
        <f t="shared" si="76"/>
        <v>戒指</v>
      </c>
      <c r="D113" s="82" t="str">
        <f t="shared" si="29"/>
        <v>30橙色戒指</v>
      </c>
      <c r="E113" s="83">
        <f>IFERROR((ROUND((VLOOKUP($A113,装备总属性!$A:$G,Q$11,FALSE)*VLOOKUP($C113,$P$13:$V$20,Q$11,FALSE)*VLOOKUP($B113,$P$3:$R$7,3,FALSE)*$M$2),0)),0)</f>
        <v>0</v>
      </c>
      <c r="F113" s="83">
        <f>IFERROR((ROUND((VLOOKUP($A113,装备总属性!$A:$G,R$11,FALSE)*VLOOKUP($C113,$P$13:$V$20,R$11,FALSE)*VLOOKUP($B113,$P$3:$R$7,3,FALSE)*$M$2),0)),0)</f>
        <v>0</v>
      </c>
      <c r="G113" s="83">
        <f>IFERROR((ROUND((VLOOKUP($A113,装备总属性!$A:$G,S$11,FALSE)*VLOOKUP($C113,$P$13:$V$20,S$11,FALSE)*VLOOKUP($B113,$P$3:$R$7,3,FALSE)*$M$2),0)),0)</f>
        <v>0</v>
      </c>
      <c r="H113" s="83">
        <f>IFERROR((ROUND((VLOOKUP($A113,装备总属性!$A:$G,T$11,FALSE)*VLOOKUP($C113,$P$13:$V$20,T$11,FALSE)*VLOOKUP($B113,$P$3:$R$7,3,FALSE)*$M$2),0)),0)</f>
        <v>50</v>
      </c>
      <c r="I113" s="83">
        <f>IFERROR((ROUND((VLOOKUP($A113,装备总属性!$A:$G,U$11,FALSE)*VLOOKUP($C113,$P$13:$V$20,U$11,FALSE)*VLOOKUP($B113,$P$3:$R$7,3,FALSE)*$M$2),0)),0)</f>
        <v>0</v>
      </c>
      <c r="J113" s="83">
        <f>IFERROR((ROUND((VLOOKUP($A113,装备总属性!$A:$G,V$11,FALSE)*VLOOKUP($C113,$P$13:$V$20,V$11,FALSE)*VLOOKUP($B113,$P$3:$R$7,3,FALSE)*$M$2),0)),0)</f>
        <v>150</v>
      </c>
    </row>
    <row r="114" spans="1:10">
      <c r="A114" s="85">
        <f t="shared" si="69"/>
        <v>30</v>
      </c>
      <c r="B114" s="85" t="str">
        <f t="shared" ref="B114:C114" si="77">B74</f>
        <v>金色</v>
      </c>
      <c r="C114" s="85" t="str">
        <f t="shared" si="77"/>
        <v>武器</v>
      </c>
      <c r="D114" s="82" t="str">
        <f t="shared" si="29"/>
        <v>30金色武器</v>
      </c>
      <c r="E114" s="85">
        <f>IFERROR((ROUND((VLOOKUP($A114,装备总属性!$A:$G,Q$11,FALSE)*VLOOKUP($C114,$P$13:$V$20,Q$11,FALSE)*VLOOKUP($B114,$P$3:$R$7,3,FALSE)*$M$2),0)),0)</f>
        <v>0</v>
      </c>
      <c r="F114" s="85">
        <f>IFERROR((ROUND((VLOOKUP($A114,装备总属性!$A:$G,R$11,FALSE)*VLOOKUP($C114,$P$13:$V$20,R$11,FALSE)*VLOOKUP($B114,$P$3:$R$7,3,FALSE)*$M$2),0)),0)</f>
        <v>0</v>
      </c>
      <c r="G114" s="85">
        <f>IFERROR((ROUND((VLOOKUP($A114,装备总属性!$A:$G,S$11,FALSE)*VLOOKUP($C114,$P$13:$V$20,S$11,FALSE)*VLOOKUP($B114,$P$3:$R$7,3,FALSE)*$M$2),0)),0)</f>
        <v>225</v>
      </c>
      <c r="H114" s="85">
        <f>IFERROR((ROUND((VLOOKUP($A114,装备总属性!$A:$G,T$11,FALSE)*VLOOKUP($C114,$P$13:$V$20,T$11,FALSE)*VLOOKUP($B114,$P$3:$R$7,3,FALSE)*$M$2),0)),0)</f>
        <v>225</v>
      </c>
      <c r="I114" s="85">
        <f>IFERROR((ROUND((VLOOKUP($A114,装备总属性!$A:$G,U$11,FALSE)*VLOOKUP($C114,$P$13:$V$20,U$11,FALSE)*VLOOKUP($B114,$P$3:$R$7,3,FALSE)*$M$2),0)),0)</f>
        <v>0</v>
      </c>
      <c r="J114" s="85">
        <f>IFERROR((ROUND((VLOOKUP($A114,装备总属性!$A:$G,V$11,FALSE)*VLOOKUP($C114,$P$13:$V$20,V$11,FALSE)*VLOOKUP($B114,$P$3:$R$7,3,FALSE)*$M$2),0)),0)</f>
        <v>0</v>
      </c>
    </row>
    <row r="115" spans="1:10">
      <c r="A115" s="85">
        <f t="shared" si="69"/>
        <v>30</v>
      </c>
      <c r="B115" s="85" t="str">
        <f t="shared" ref="B115:C115" si="78">B75</f>
        <v>金色</v>
      </c>
      <c r="C115" s="85" t="str">
        <f t="shared" si="78"/>
        <v>帽子</v>
      </c>
      <c r="D115" s="82" t="str">
        <f t="shared" si="29"/>
        <v>30金色帽子</v>
      </c>
      <c r="E115" s="85">
        <f>IFERROR((ROUND((VLOOKUP($A115,装备总属性!$A:$G,Q$11,FALSE)*VLOOKUP($C115,$P$13:$V$20,Q$11,FALSE)*VLOOKUP($B115,$P$3:$R$7,3,FALSE)*$M$2),0)),0)</f>
        <v>1125</v>
      </c>
      <c r="F115" s="85">
        <f>IFERROR((ROUND((VLOOKUP($A115,装备总属性!$A:$G,R$11,FALSE)*VLOOKUP($C115,$P$13:$V$20,R$11,FALSE)*VLOOKUP($B115,$P$3:$R$7,3,FALSE)*$M$2),0)),0)</f>
        <v>0</v>
      </c>
      <c r="G115" s="85">
        <f>IFERROR((ROUND((VLOOKUP($A115,装备总属性!$A:$G,S$11,FALSE)*VLOOKUP($C115,$P$13:$V$20,S$11,FALSE)*VLOOKUP($B115,$P$3:$R$7,3,FALSE)*$M$2),0)),0)</f>
        <v>0</v>
      </c>
      <c r="H115" s="85">
        <f>IFERROR((ROUND((VLOOKUP($A115,装备总属性!$A:$G,T$11,FALSE)*VLOOKUP($C115,$P$13:$V$20,T$11,FALSE)*VLOOKUP($B115,$P$3:$R$7,3,FALSE)*$M$2),0)),0)</f>
        <v>0</v>
      </c>
      <c r="I115" s="85">
        <f>IFERROR((ROUND((VLOOKUP($A115,装备总属性!$A:$G,U$11,FALSE)*VLOOKUP($C115,$P$13:$V$20,U$11,FALSE)*VLOOKUP($B115,$P$3:$R$7,3,FALSE)*$M$2),0)),0)</f>
        <v>225</v>
      </c>
      <c r="J115" s="85">
        <f>IFERROR((ROUND((VLOOKUP($A115,装备总属性!$A:$G,V$11,FALSE)*VLOOKUP($C115,$P$13:$V$20,V$11,FALSE)*VLOOKUP($B115,$P$3:$R$7,3,FALSE)*$M$2),0)),0)</f>
        <v>0</v>
      </c>
    </row>
    <row r="116" spans="1:10">
      <c r="A116" s="85">
        <f t="shared" si="69"/>
        <v>30</v>
      </c>
      <c r="B116" s="85" t="str">
        <f t="shared" ref="B116:C116" si="79">B76</f>
        <v>金色</v>
      </c>
      <c r="C116" s="85" t="str">
        <f t="shared" si="79"/>
        <v>衣服</v>
      </c>
      <c r="D116" s="82" t="str">
        <f t="shared" si="29"/>
        <v>30金色衣服</v>
      </c>
      <c r="E116" s="85">
        <f>IFERROR((ROUND((VLOOKUP($A116,装备总属性!$A:$G,Q$11,FALSE)*VLOOKUP($C116,$P$13:$V$20,Q$11,FALSE)*VLOOKUP($B116,$P$3:$R$7,3,FALSE)*$M$2),0)),0)</f>
        <v>0</v>
      </c>
      <c r="F116" s="85">
        <f>IFERROR((ROUND((VLOOKUP($A116,装备总属性!$A:$G,R$11,FALSE)*VLOOKUP($C116,$P$13:$V$20,R$11,FALSE)*VLOOKUP($B116,$P$3:$R$7,3,FALSE)*$M$2),0)),0)</f>
        <v>0</v>
      </c>
      <c r="G116" s="85">
        <f>IFERROR((ROUND((VLOOKUP($A116,装备总属性!$A:$G,S$11,FALSE)*VLOOKUP($C116,$P$13:$V$20,S$11,FALSE)*VLOOKUP($B116,$P$3:$R$7,3,FALSE)*$M$2),0)),0)</f>
        <v>0</v>
      </c>
      <c r="H116" s="85">
        <f>IFERROR((ROUND((VLOOKUP($A116,装备总属性!$A:$G,T$11,FALSE)*VLOOKUP($C116,$P$13:$V$20,T$11,FALSE)*VLOOKUP($B116,$P$3:$R$7,3,FALSE)*$M$2),0)),0)</f>
        <v>0</v>
      </c>
      <c r="I116" s="85">
        <f>IFERROR((ROUND((VLOOKUP($A116,装备总属性!$A:$G,U$11,FALSE)*VLOOKUP($C116,$P$13:$V$20,U$11,FALSE)*VLOOKUP($B116,$P$3:$R$7,3,FALSE)*$M$2),0)),0)</f>
        <v>300</v>
      </c>
      <c r="J116" s="85">
        <f>IFERROR((ROUND((VLOOKUP($A116,装备总属性!$A:$G,V$11,FALSE)*VLOOKUP($C116,$P$13:$V$20,V$11,FALSE)*VLOOKUP($B116,$P$3:$R$7,3,FALSE)*$M$2),0)),0)</f>
        <v>300</v>
      </c>
    </row>
    <row r="117" spans="1:10">
      <c r="A117" s="85">
        <f t="shared" si="69"/>
        <v>30</v>
      </c>
      <c r="B117" s="85" t="str">
        <f t="shared" ref="B117:C117" si="80">B77</f>
        <v>金色</v>
      </c>
      <c r="C117" s="85" t="str">
        <f t="shared" si="80"/>
        <v>腰带</v>
      </c>
      <c r="D117" s="82" t="str">
        <f t="shared" si="29"/>
        <v>30金色腰带</v>
      </c>
      <c r="E117" s="85">
        <f>IFERROR((ROUND((VLOOKUP($A117,装备总属性!$A:$G,Q$11,FALSE)*VLOOKUP($C117,$P$13:$V$20,Q$11,FALSE)*VLOOKUP($B117,$P$3:$R$7,3,FALSE)*$M$2),0)),0)</f>
        <v>1125</v>
      </c>
      <c r="F117" s="85">
        <f>IFERROR((ROUND((VLOOKUP($A117,装备总属性!$A:$G,R$11,FALSE)*VLOOKUP($C117,$P$13:$V$20,R$11,FALSE)*VLOOKUP($B117,$P$3:$R$7,3,FALSE)*$M$2),0)),0)</f>
        <v>0</v>
      </c>
      <c r="G117" s="85">
        <f>IFERROR((ROUND((VLOOKUP($A117,装备总属性!$A:$G,S$11,FALSE)*VLOOKUP($C117,$P$13:$V$20,S$11,FALSE)*VLOOKUP($B117,$P$3:$R$7,3,FALSE)*$M$2),0)),0)</f>
        <v>0</v>
      </c>
      <c r="H117" s="85">
        <f>IFERROR((ROUND((VLOOKUP($A117,装备总属性!$A:$G,T$11,FALSE)*VLOOKUP($C117,$P$13:$V$20,T$11,FALSE)*VLOOKUP($B117,$P$3:$R$7,3,FALSE)*$M$2),0)),0)</f>
        <v>0</v>
      </c>
      <c r="I117" s="85">
        <f>IFERROR((ROUND((VLOOKUP($A117,装备总属性!$A:$G,U$11,FALSE)*VLOOKUP($C117,$P$13:$V$20,U$11,FALSE)*VLOOKUP($B117,$P$3:$R$7,3,FALSE)*$M$2),0)),0)</f>
        <v>0</v>
      </c>
      <c r="J117" s="85">
        <f>IFERROR((ROUND((VLOOKUP($A117,装备总属性!$A:$G,V$11,FALSE)*VLOOKUP($C117,$P$13:$V$20,V$11,FALSE)*VLOOKUP($B117,$P$3:$R$7,3,FALSE)*$M$2),0)),0)</f>
        <v>225</v>
      </c>
    </row>
    <row r="118" spans="1:10">
      <c r="A118" s="85">
        <f t="shared" si="69"/>
        <v>30</v>
      </c>
      <c r="B118" s="85" t="str">
        <f t="shared" ref="B118:C118" si="81">B78</f>
        <v>金色</v>
      </c>
      <c r="C118" s="85" t="str">
        <f t="shared" si="81"/>
        <v>护手</v>
      </c>
      <c r="D118" s="82" t="str">
        <f t="shared" si="29"/>
        <v>30金色护手</v>
      </c>
      <c r="E118" s="85">
        <f>IFERROR((ROUND((VLOOKUP($A118,装备总属性!$A:$G,Q$11,FALSE)*VLOOKUP($C118,$P$13:$V$20,Q$11,FALSE)*VLOOKUP($B118,$P$3:$R$7,3,FALSE)*$M$2),0)),0)</f>
        <v>1688</v>
      </c>
      <c r="F118" s="85">
        <f>IFERROR((ROUND((VLOOKUP($A118,装备总属性!$A:$G,R$11,FALSE)*VLOOKUP($C118,$P$13:$V$20,R$11,FALSE)*VLOOKUP($B118,$P$3:$R$7,3,FALSE)*$M$2),0)),0)</f>
        <v>0</v>
      </c>
      <c r="G118" s="85">
        <f>IFERROR((ROUND((VLOOKUP($A118,装备总属性!$A:$G,S$11,FALSE)*VLOOKUP($C118,$P$13:$V$20,S$11,FALSE)*VLOOKUP($B118,$P$3:$R$7,3,FALSE)*$M$2),0)),0)</f>
        <v>75</v>
      </c>
      <c r="H118" s="85">
        <f>IFERROR((ROUND((VLOOKUP($A118,装备总属性!$A:$G,T$11,FALSE)*VLOOKUP($C118,$P$13:$V$20,T$11,FALSE)*VLOOKUP($B118,$P$3:$R$7,3,FALSE)*$M$2),0)),0)</f>
        <v>0</v>
      </c>
      <c r="I118" s="85">
        <f>IFERROR((ROUND((VLOOKUP($A118,装备总属性!$A:$G,U$11,FALSE)*VLOOKUP($C118,$P$13:$V$20,U$11,FALSE)*VLOOKUP($B118,$P$3:$R$7,3,FALSE)*$M$2),0)),0)</f>
        <v>0</v>
      </c>
      <c r="J118" s="85">
        <f>IFERROR((ROUND((VLOOKUP($A118,装备总属性!$A:$G,V$11,FALSE)*VLOOKUP($C118,$P$13:$V$20,V$11,FALSE)*VLOOKUP($B118,$P$3:$R$7,3,FALSE)*$M$2),0)),0)</f>
        <v>0</v>
      </c>
    </row>
    <row r="119" spans="1:10">
      <c r="A119" s="85">
        <f t="shared" si="69"/>
        <v>30</v>
      </c>
      <c r="B119" s="85" t="str">
        <f t="shared" ref="B119:C119" si="82">B79</f>
        <v>金色</v>
      </c>
      <c r="C119" s="85" t="str">
        <f t="shared" si="82"/>
        <v>鞋子</v>
      </c>
      <c r="D119" s="82" t="str">
        <f t="shared" si="29"/>
        <v>30金色鞋子</v>
      </c>
      <c r="E119" s="85">
        <f>IFERROR((ROUND((VLOOKUP($A119,装备总属性!$A:$G,Q$11,FALSE)*VLOOKUP($C119,$P$13:$V$20,Q$11,FALSE)*VLOOKUP($B119,$P$3:$R$7,3,FALSE)*$M$2),0)),0)</f>
        <v>1688</v>
      </c>
      <c r="F119" s="85">
        <f>IFERROR((ROUND((VLOOKUP($A119,装备总属性!$A:$G,R$11,FALSE)*VLOOKUP($C119,$P$13:$V$20,R$11,FALSE)*VLOOKUP($B119,$P$3:$R$7,3,FALSE)*$M$2),0)),0)</f>
        <v>0</v>
      </c>
      <c r="G119" s="85">
        <f>IFERROR((ROUND((VLOOKUP($A119,装备总属性!$A:$G,S$11,FALSE)*VLOOKUP($C119,$P$13:$V$20,S$11,FALSE)*VLOOKUP($B119,$P$3:$R$7,3,FALSE)*$M$2),0)),0)</f>
        <v>0</v>
      </c>
      <c r="H119" s="85">
        <f>IFERROR((ROUND((VLOOKUP($A119,装备总属性!$A:$G,T$11,FALSE)*VLOOKUP($C119,$P$13:$V$20,T$11,FALSE)*VLOOKUP($B119,$P$3:$R$7,3,FALSE)*$M$2),0)),0)</f>
        <v>75</v>
      </c>
      <c r="I119" s="85">
        <f>IFERROR((ROUND((VLOOKUP($A119,装备总属性!$A:$G,U$11,FALSE)*VLOOKUP($C119,$P$13:$V$20,U$11,FALSE)*VLOOKUP($B119,$P$3:$R$7,3,FALSE)*$M$2),0)),0)</f>
        <v>0</v>
      </c>
      <c r="J119" s="85">
        <f>IFERROR((ROUND((VLOOKUP($A119,装备总属性!$A:$G,V$11,FALSE)*VLOOKUP($C119,$P$13:$V$20,V$11,FALSE)*VLOOKUP($B119,$P$3:$R$7,3,FALSE)*$M$2),0)),0)</f>
        <v>0</v>
      </c>
    </row>
    <row r="120" spans="1:10">
      <c r="A120" s="85">
        <f t="shared" si="69"/>
        <v>30</v>
      </c>
      <c r="B120" s="85" t="str">
        <f t="shared" ref="B120:C120" si="83">B80</f>
        <v>金色</v>
      </c>
      <c r="C120" s="85" t="str">
        <f t="shared" si="83"/>
        <v>项链</v>
      </c>
      <c r="D120" s="82" t="str">
        <f t="shared" si="29"/>
        <v>30金色项链</v>
      </c>
      <c r="E120" s="85">
        <f>IFERROR((ROUND((VLOOKUP($A120,装备总属性!$A:$G,Q$11,FALSE)*VLOOKUP($C120,$P$13:$V$20,Q$11,FALSE)*VLOOKUP($B120,$P$3:$R$7,3,FALSE)*$M$2),0)),0)</f>
        <v>0</v>
      </c>
      <c r="F120" s="85">
        <f>IFERROR((ROUND((VLOOKUP($A120,装备总属性!$A:$G,R$11,FALSE)*VLOOKUP($C120,$P$13:$V$20,R$11,FALSE)*VLOOKUP($B120,$P$3:$R$7,3,FALSE)*$M$2),0)),0)</f>
        <v>0</v>
      </c>
      <c r="G120" s="85">
        <f>IFERROR((ROUND((VLOOKUP($A120,装备总属性!$A:$G,S$11,FALSE)*VLOOKUP($C120,$P$13:$V$20,S$11,FALSE)*VLOOKUP($B120,$P$3:$R$7,3,FALSE)*$M$2),0)),0)</f>
        <v>75</v>
      </c>
      <c r="H120" s="85">
        <f>IFERROR((ROUND((VLOOKUP($A120,装备总属性!$A:$G,T$11,FALSE)*VLOOKUP($C120,$P$13:$V$20,T$11,FALSE)*VLOOKUP($B120,$P$3:$R$7,3,FALSE)*$M$2),0)),0)</f>
        <v>0</v>
      </c>
      <c r="I120" s="85">
        <f>IFERROR((ROUND((VLOOKUP($A120,装备总属性!$A:$G,U$11,FALSE)*VLOOKUP($C120,$P$13:$V$20,U$11,FALSE)*VLOOKUP($B120,$P$3:$R$7,3,FALSE)*$M$2),0)),0)</f>
        <v>225</v>
      </c>
      <c r="J120" s="85">
        <f>IFERROR((ROUND((VLOOKUP($A120,装备总属性!$A:$G,V$11,FALSE)*VLOOKUP($C120,$P$13:$V$20,V$11,FALSE)*VLOOKUP($B120,$P$3:$R$7,3,FALSE)*$M$2),0)),0)</f>
        <v>0</v>
      </c>
    </row>
    <row r="121" spans="1:10">
      <c r="A121" s="85">
        <f t="shared" si="69"/>
        <v>30</v>
      </c>
      <c r="B121" s="85" t="str">
        <f t="shared" ref="B121:C121" si="84">B81</f>
        <v>金色</v>
      </c>
      <c r="C121" s="85" t="str">
        <f t="shared" si="84"/>
        <v>戒指</v>
      </c>
      <c r="D121" s="82" t="str">
        <f t="shared" si="29"/>
        <v>30金色戒指</v>
      </c>
      <c r="E121" s="85">
        <f>IFERROR((ROUND((VLOOKUP($A121,装备总属性!$A:$G,Q$11,FALSE)*VLOOKUP($C121,$P$13:$V$20,Q$11,FALSE)*VLOOKUP($B121,$P$3:$R$7,3,FALSE)*$M$2),0)),0)</f>
        <v>0</v>
      </c>
      <c r="F121" s="85">
        <f>IFERROR((ROUND((VLOOKUP($A121,装备总属性!$A:$G,R$11,FALSE)*VLOOKUP($C121,$P$13:$V$20,R$11,FALSE)*VLOOKUP($B121,$P$3:$R$7,3,FALSE)*$M$2),0)),0)</f>
        <v>0</v>
      </c>
      <c r="G121" s="85">
        <f>IFERROR((ROUND((VLOOKUP($A121,装备总属性!$A:$G,S$11,FALSE)*VLOOKUP($C121,$P$13:$V$20,S$11,FALSE)*VLOOKUP($B121,$P$3:$R$7,3,FALSE)*$M$2),0)),0)</f>
        <v>0</v>
      </c>
      <c r="H121" s="85">
        <f>IFERROR((ROUND((VLOOKUP($A121,装备总属性!$A:$G,T$11,FALSE)*VLOOKUP($C121,$P$13:$V$20,T$11,FALSE)*VLOOKUP($B121,$P$3:$R$7,3,FALSE)*$M$2),0)),0)</f>
        <v>75</v>
      </c>
      <c r="I121" s="85">
        <f>IFERROR((ROUND((VLOOKUP($A121,装备总属性!$A:$G,U$11,FALSE)*VLOOKUP($C121,$P$13:$V$20,U$11,FALSE)*VLOOKUP($B121,$P$3:$R$7,3,FALSE)*$M$2),0)),0)</f>
        <v>0</v>
      </c>
      <c r="J121" s="85">
        <f>IFERROR((ROUND((VLOOKUP($A121,装备总属性!$A:$G,V$11,FALSE)*VLOOKUP($C121,$P$13:$V$20,V$11,FALSE)*VLOOKUP($B121,$P$3:$R$7,3,FALSE)*$M$2),0)),0)</f>
        <v>225</v>
      </c>
    </row>
    <row r="122" spans="1:10">
      <c r="A122" s="82">
        <f t="shared" si="69"/>
        <v>40</v>
      </c>
      <c r="B122" s="82" t="str">
        <f t="shared" ref="B122:C122" si="85">B82</f>
        <v>绿色</v>
      </c>
      <c r="C122" s="82" t="str">
        <f t="shared" si="85"/>
        <v>武器</v>
      </c>
      <c r="D122" s="82" t="str">
        <f t="shared" si="29"/>
        <v>40绿色武器</v>
      </c>
      <c r="E122" s="82">
        <f>IFERROR((ROUND((VLOOKUP($A122,装备总属性!$A:$G,Q$11,FALSE)*VLOOKUP($C122,$P$13:$V$20,Q$11,FALSE)*VLOOKUP($B122,$P$3:$R$7,3,FALSE)*$M$2),0)),0)</f>
        <v>0</v>
      </c>
      <c r="F122" s="82">
        <f>IFERROR((ROUND((VLOOKUP($A122,装备总属性!$A:$G,R$11,FALSE)*VLOOKUP($C122,$P$13:$V$20,R$11,FALSE)*VLOOKUP($B122,$P$3:$R$7,3,FALSE)*$M$2),0)),0)</f>
        <v>0</v>
      </c>
      <c r="G122" s="82">
        <f>IFERROR((ROUND((VLOOKUP($A122,装备总属性!$A:$G,S$11,FALSE)*VLOOKUP($C122,$P$13:$V$20,S$11,FALSE)*VLOOKUP($B122,$P$3:$R$7,3,FALSE)*$M$2),0)),0)</f>
        <v>53</v>
      </c>
      <c r="H122" s="82">
        <f>IFERROR((ROUND((VLOOKUP($A122,装备总属性!$A:$G,T$11,FALSE)*VLOOKUP($C122,$P$13:$V$20,T$11,FALSE)*VLOOKUP($B122,$P$3:$R$7,3,FALSE)*$M$2),0)),0)</f>
        <v>53</v>
      </c>
      <c r="I122" s="82">
        <f>IFERROR((ROUND((VLOOKUP($A122,装备总属性!$A:$G,U$11,FALSE)*VLOOKUP($C122,$P$13:$V$20,U$11,FALSE)*VLOOKUP($B122,$P$3:$R$7,3,FALSE)*$M$2),0)),0)</f>
        <v>0</v>
      </c>
      <c r="J122" s="82">
        <f>IFERROR((ROUND((VLOOKUP($A122,装备总属性!$A:$G,V$11,FALSE)*VLOOKUP($C122,$P$13:$V$20,V$11,FALSE)*VLOOKUP($B122,$P$3:$R$7,3,FALSE)*$M$2),0)),0)</f>
        <v>0</v>
      </c>
    </row>
    <row r="123" spans="1:10">
      <c r="A123" s="82">
        <f t="shared" si="69"/>
        <v>40</v>
      </c>
      <c r="B123" s="82" t="str">
        <f t="shared" ref="B123:C123" si="86">B83</f>
        <v>绿色</v>
      </c>
      <c r="C123" s="82" t="str">
        <f t="shared" si="86"/>
        <v>帽子</v>
      </c>
      <c r="D123" s="82" t="str">
        <f t="shared" si="29"/>
        <v>40绿色帽子</v>
      </c>
      <c r="E123" s="82">
        <f>IFERROR((ROUND((VLOOKUP($A123,装备总属性!$A:$G,Q$11,FALSE)*VLOOKUP($C123,$P$13:$V$20,Q$11,FALSE)*VLOOKUP($B123,$P$3:$R$7,3,FALSE)*$M$2),0)),0)</f>
        <v>265</v>
      </c>
      <c r="F123" s="82">
        <f>IFERROR((ROUND((VLOOKUP($A123,装备总属性!$A:$G,R$11,FALSE)*VLOOKUP($C123,$P$13:$V$20,R$11,FALSE)*VLOOKUP($B123,$P$3:$R$7,3,FALSE)*$M$2),0)),0)</f>
        <v>0</v>
      </c>
      <c r="G123" s="82">
        <f>IFERROR((ROUND((VLOOKUP($A123,装备总属性!$A:$G,S$11,FALSE)*VLOOKUP($C123,$P$13:$V$20,S$11,FALSE)*VLOOKUP($B123,$P$3:$R$7,3,FALSE)*$M$2),0)),0)</f>
        <v>0</v>
      </c>
      <c r="H123" s="82">
        <f>IFERROR((ROUND((VLOOKUP($A123,装备总属性!$A:$G,T$11,FALSE)*VLOOKUP($C123,$P$13:$V$20,T$11,FALSE)*VLOOKUP($B123,$P$3:$R$7,3,FALSE)*$M$2),0)),0)</f>
        <v>0</v>
      </c>
      <c r="I123" s="82">
        <f>IFERROR((ROUND((VLOOKUP($A123,装备总属性!$A:$G,U$11,FALSE)*VLOOKUP($C123,$P$13:$V$20,U$11,FALSE)*VLOOKUP($B123,$P$3:$R$7,3,FALSE)*$M$2),0)),0)</f>
        <v>53</v>
      </c>
      <c r="J123" s="82">
        <f>IFERROR((ROUND((VLOOKUP($A123,装备总属性!$A:$G,V$11,FALSE)*VLOOKUP($C123,$P$13:$V$20,V$11,FALSE)*VLOOKUP($B123,$P$3:$R$7,3,FALSE)*$M$2),0)),0)</f>
        <v>0</v>
      </c>
    </row>
    <row r="124" spans="1:10">
      <c r="A124" s="82">
        <f t="shared" si="69"/>
        <v>40</v>
      </c>
      <c r="B124" s="82" t="str">
        <f t="shared" ref="B124:C124" si="87">B84</f>
        <v>绿色</v>
      </c>
      <c r="C124" s="82" t="str">
        <f t="shared" si="87"/>
        <v>衣服</v>
      </c>
      <c r="D124" s="82" t="str">
        <f t="shared" si="29"/>
        <v>40绿色衣服</v>
      </c>
      <c r="E124" s="82">
        <f>IFERROR((ROUND((VLOOKUP($A124,装备总属性!$A:$G,Q$11,FALSE)*VLOOKUP($C124,$P$13:$V$20,Q$11,FALSE)*VLOOKUP($B124,$P$3:$R$7,3,FALSE)*$M$2),0)),0)</f>
        <v>0</v>
      </c>
      <c r="F124" s="82">
        <f>IFERROR((ROUND((VLOOKUP($A124,装备总属性!$A:$G,R$11,FALSE)*VLOOKUP($C124,$P$13:$V$20,R$11,FALSE)*VLOOKUP($B124,$P$3:$R$7,3,FALSE)*$M$2),0)),0)</f>
        <v>0</v>
      </c>
      <c r="G124" s="82">
        <f>IFERROR((ROUND((VLOOKUP($A124,装备总属性!$A:$G,S$11,FALSE)*VLOOKUP($C124,$P$13:$V$20,S$11,FALSE)*VLOOKUP($B124,$P$3:$R$7,3,FALSE)*$M$2),0)),0)</f>
        <v>0</v>
      </c>
      <c r="H124" s="82">
        <f>IFERROR((ROUND((VLOOKUP($A124,装备总属性!$A:$G,T$11,FALSE)*VLOOKUP($C124,$P$13:$V$20,T$11,FALSE)*VLOOKUP($B124,$P$3:$R$7,3,FALSE)*$M$2),0)),0)</f>
        <v>0</v>
      </c>
      <c r="I124" s="82">
        <f>IFERROR((ROUND((VLOOKUP($A124,装备总属性!$A:$G,U$11,FALSE)*VLOOKUP($C124,$P$13:$V$20,U$11,FALSE)*VLOOKUP($B124,$P$3:$R$7,3,FALSE)*$M$2),0)),0)</f>
        <v>71</v>
      </c>
      <c r="J124" s="82">
        <f>IFERROR((ROUND((VLOOKUP($A124,装备总属性!$A:$G,V$11,FALSE)*VLOOKUP($C124,$P$13:$V$20,V$11,FALSE)*VLOOKUP($B124,$P$3:$R$7,3,FALSE)*$M$2),0)),0)</f>
        <v>71</v>
      </c>
    </row>
    <row r="125" spans="1:10">
      <c r="A125" s="82">
        <f t="shared" si="69"/>
        <v>40</v>
      </c>
      <c r="B125" s="82" t="str">
        <f t="shared" ref="B125:C125" si="88">B85</f>
        <v>绿色</v>
      </c>
      <c r="C125" s="82" t="str">
        <f t="shared" si="88"/>
        <v>腰带</v>
      </c>
      <c r="D125" s="82" t="str">
        <f t="shared" si="29"/>
        <v>40绿色腰带</v>
      </c>
      <c r="E125" s="82">
        <f>IFERROR((ROUND((VLOOKUP($A125,装备总属性!$A:$G,Q$11,FALSE)*VLOOKUP($C125,$P$13:$V$20,Q$11,FALSE)*VLOOKUP($B125,$P$3:$R$7,3,FALSE)*$M$2),0)),0)</f>
        <v>265</v>
      </c>
      <c r="F125" s="82">
        <f>IFERROR((ROUND((VLOOKUP($A125,装备总属性!$A:$G,R$11,FALSE)*VLOOKUP($C125,$P$13:$V$20,R$11,FALSE)*VLOOKUP($B125,$P$3:$R$7,3,FALSE)*$M$2),0)),0)</f>
        <v>0</v>
      </c>
      <c r="G125" s="82">
        <f>IFERROR((ROUND((VLOOKUP($A125,装备总属性!$A:$G,S$11,FALSE)*VLOOKUP($C125,$P$13:$V$20,S$11,FALSE)*VLOOKUP($B125,$P$3:$R$7,3,FALSE)*$M$2),0)),0)</f>
        <v>0</v>
      </c>
      <c r="H125" s="82">
        <f>IFERROR((ROUND((VLOOKUP($A125,装备总属性!$A:$G,T$11,FALSE)*VLOOKUP($C125,$P$13:$V$20,T$11,FALSE)*VLOOKUP($B125,$P$3:$R$7,3,FALSE)*$M$2),0)),0)</f>
        <v>0</v>
      </c>
      <c r="I125" s="82">
        <f>IFERROR((ROUND((VLOOKUP($A125,装备总属性!$A:$G,U$11,FALSE)*VLOOKUP($C125,$P$13:$V$20,U$11,FALSE)*VLOOKUP($B125,$P$3:$R$7,3,FALSE)*$M$2),0)),0)</f>
        <v>0</v>
      </c>
      <c r="J125" s="82">
        <f>IFERROR((ROUND((VLOOKUP($A125,装备总属性!$A:$G,V$11,FALSE)*VLOOKUP($C125,$P$13:$V$20,V$11,FALSE)*VLOOKUP($B125,$P$3:$R$7,3,FALSE)*$M$2),0)),0)</f>
        <v>53</v>
      </c>
    </row>
    <row r="126" spans="1:10">
      <c r="A126" s="82">
        <f t="shared" si="69"/>
        <v>40</v>
      </c>
      <c r="B126" s="82" t="str">
        <f t="shared" ref="B126:C126" si="89">B86</f>
        <v>绿色</v>
      </c>
      <c r="C126" s="82" t="str">
        <f t="shared" si="89"/>
        <v>护手</v>
      </c>
      <c r="D126" s="82" t="str">
        <f t="shared" si="29"/>
        <v>40绿色护手</v>
      </c>
      <c r="E126" s="82">
        <f>IFERROR((ROUND((VLOOKUP($A126,装备总属性!$A:$G,Q$11,FALSE)*VLOOKUP($C126,$P$13:$V$20,Q$11,FALSE)*VLOOKUP($B126,$P$3:$R$7,3,FALSE)*$M$2),0)),0)</f>
        <v>397</v>
      </c>
      <c r="F126" s="82">
        <f>IFERROR((ROUND((VLOOKUP($A126,装备总属性!$A:$G,R$11,FALSE)*VLOOKUP($C126,$P$13:$V$20,R$11,FALSE)*VLOOKUP($B126,$P$3:$R$7,3,FALSE)*$M$2),0)),0)</f>
        <v>0</v>
      </c>
      <c r="G126" s="82">
        <f>IFERROR((ROUND((VLOOKUP($A126,装备总属性!$A:$G,S$11,FALSE)*VLOOKUP($C126,$P$13:$V$20,S$11,FALSE)*VLOOKUP($B126,$P$3:$R$7,3,FALSE)*$M$2),0)),0)</f>
        <v>18</v>
      </c>
      <c r="H126" s="82">
        <f>IFERROR((ROUND((VLOOKUP($A126,装备总属性!$A:$G,T$11,FALSE)*VLOOKUP($C126,$P$13:$V$20,T$11,FALSE)*VLOOKUP($B126,$P$3:$R$7,3,FALSE)*$M$2),0)),0)</f>
        <v>0</v>
      </c>
      <c r="I126" s="82">
        <f>IFERROR((ROUND((VLOOKUP($A126,装备总属性!$A:$G,U$11,FALSE)*VLOOKUP($C126,$P$13:$V$20,U$11,FALSE)*VLOOKUP($B126,$P$3:$R$7,3,FALSE)*$M$2),0)),0)</f>
        <v>0</v>
      </c>
      <c r="J126" s="82">
        <f>IFERROR((ROUND((VLOOKUP($A126,装备总属性!$A:$G,V$11,FALSE)*VLOOKUP($C126,$P$13:$V$20,V$11,FALSE)*VLOOKUP($B126,$P$3:$R$7,3,FALSE)*$M$2),0)),0)</f>
        <v>0</v>
      </c>
    </row>
    <row r="127" spans="1:10">
      <c r="A127" s="82">
        <f t="shared" si="69"/>
        <v>40</v>
      </c>
      <c r="B127" s="82" t="str">
        <f t="shared" ref="B127:C127" si="90">B87</f>
        <v>绿色</v>
      </c>
      <c r="C127" s="82" t="str">
        <f t="shared" si="90"/>
        <v>鞋子</v>
      </c>
      <c r="D127" s="82" t="str">
        <f t="shared" si="29"/>
        <v>40绿色鞋子</v>
      </c>
      <c r="E127" s="82">
        <f>IFERROR((ROUND((VLOOKUP($A127,装备总属性!$A:$G,Q$11,FALSE)*VLOOKUP($C127,$P$13:$V$20,Q$11,FALSE)*VLOOKUP($B127,$P$3:$R$7,3,FALSE)*$M$2),0)),0)</f>
        <v>397</v>
      </c>
      <c r="F127" s="82">
        <f>IFERROR((ROUND((VLOOKUP($A127,装备总属性!$A:$G,R$11,FALSE)*VLOOKUP($C127,$P$13:$V$20,R$11,FALSE)*VLOOKUP($B127,$P$3:$R$7,3,FALSE)*$M$2),0)),0)</f>
        <v>0</v>
      </c>
      <c r="G127" s="82">
        <f>IFERROR((ROUND((VLOOKUP($A127,装备总属性!$A:$G,S$11,FALSE)*VLOOKUP($C127,$P$13:$V$20,S$11,FALSE)*VLOOKUP($B127,$P$3:$R$7,3,FALSE)*$M$2),0)),0)</f>
        <v>0</v>
      </c>
      <c r="H127" s="82">
        <f>IFERROR((ROUND((VLOOKUP($A127,装备总属性!$A:$G,T$11,FALSE)*VLOOKUP($C127,$P$13:$V$20,T$11,FALSE)*VLOOKUP($B127,$P$3:$R$7,3,FALSE)*$M$2),0)),0)</f>
        <v>18</v>
      </c>
      <c r="I127" s="82">
        <f>IFERROR((ROUND((VLOOKUP($A127,装备总属性!$A:$G,U$11,FALSE)*VLOOKUP($C127,$P$13:$V$20,U$11,FALSE)*VLOOKUP($B127,$P$3:$R$7,3,FALSE)*$M$2),0)),0)</f>
        <v>0</v>
      </c>
      <c r="J127" s="82">
        <f>IFERROR((ROUND((VLOOKUP($A127,装备总属性!$A:$G,V$11,FALSE)*VLOOKUP($C127,$P$13:$V$20,V$11,FALSE)*VLOOKUP($B127,$P$3:$R$7,3,FALSE)*$M$2),0)),0)</f>
        <v>0</v>
      </c>
    </row>
    <row r="128" spans="1:10">
      <c r="A128" s="82">
        <f t="shared" si="69"/>
        <v>40</v>
      </c>
      <c r="B128" s="82" t="str">
        <f t="shared" ref="B128:C128" si="91">B88</f>
        <v>绿色</v>
      </c>
      <c r="C128" s="82" t="str">
        <f t="shared" si="91"/>
        <v>项链</v>
      </c>
      <c r="D128" s="82" t="str">
        <f t="shared" si="29"/>
        <v>40绿色项链</v>
      </c>
      <c r="E128" s="82">
        <f>IFERROR((ROUND((VLOOKUP($A128,装备总属性!$A:$G,Q$11,FALSE)*VLOOKUP($C128,$P$13:$V$20,Q$11,FALSE)*VLOOKUP($B128,$P$3:$R$7,3,FALSE)*$M$2),0)),0)</f>
        <v>0</v>
      </c>
      <c r="F128" s="82">
        <f>IFERROR((ROUND((VLOOKUP($A128,装备总属性!$A:$G,R$11,FALSE)*VLOOKUP($C128,$P$13:$V$20,R$11,FALSE)*VLOOKUP($B128,$P$3:$R$7,3,FALSE)*$M$2),0)),0)</f>
        <v>0</v>
      </c>
      <c r="G128" s="82">
        <f>IFERROR((ROUND((VLOOKUP($A128,装备总属性!$A:$G,S$11,FALSE)*VLOOKUP($C128,$P$13:$V$20,S$11,FALSE)*VLOOKUP($B128,$P$3:$R$7,3,FALSE)*$M$2),0)),0)</f>
        <v>18</v>
      </c>
      <c r="H128" s="82">
        <f>IFERROR((ROUND((VLOOKUP($A128,装备总属性!$A:$G,T$11,FALSE)*VLOOKUP($C128,$P$13:$V$20,T$11,FALSE)*VLOOKUP($B128,$P$3:$R$7,3,FALSE)*$M$2),0)),0)</f>
        <v>0</v>
      </c>
      <c r="I128" s="82">
        <f>IFERROR((ROUND((VLOOKUP($A128,装备总属性!$A:$G,U$11,FALSE)*VLOOKUP($C128,$P$13:$V$20,U$11,FALSE)*VLOOKUP($B128,$P$3:$R$7,3,FALSE)*$M$2),0)),0)</f>
        <v>53</v>
      </c>
      <c r="J128" s="82">
        <f>IFERROR((ROUND((VLOOKUP($A128,装备总属性!$A:$G,V$11,FALSE)*VLOOKUP($C128,$P$13:$V$20,V$11,FALSE)*VLOOKUP($B128,$P$3:$R$7,3,FALSE)*$M$2),0)),0)</f>
        <v>0</v>
      </c>
    </row>
    <row r="129" spans="1:10">
      <c r="A129" s="82">
        <f t="shared" si="69"/>
        <v>40</v>
      </c>
      <c r="B129" s="82" t="str">
        <f t="shared" ref="B129:C129" si="92">B89</f>
        <v>绿色</v>
      </c>
      <c r="C129" s="82" t="str">
        <f t="shared" si="92"/>
        <v>戒指</v>
      </c>
      <c r="D129" s="82" t="str">
        <f t="shared" si="29"/>
        <v>40绿色戒指</v>
      </c>
      <c r="E129" s="82">
        <f>IFERROR((ROUND((VLOOKUP($A129,装备总属性!$A:$G,Q$11,FALSE)*VLOOKUP($C129,$P$13:$V$20,Q$11,FALSE)*VLOOKUP($B129,$P$3:$R$7,3,FALSE)*$M$2),0)),0)</f>
        <v>0</v>
      </c>
      <c r="F129" s="82">
        <f>IFERROR((ROUND((VLOOKUP($A129,装备总属性!$A:$G,R$11,FALSE)*VLOOKUP($C129,$P$13:$V$20,R$11,FALSE)*VLOOKUP($B129,$P$3:$R$7,3,FALSE)*$M$2),0)),0)</f>
        <v>0</v>
      </c>
      <c r="G129" s="82">
        <f>IFERROR((ROUND((VLOOKUP($A129,装备总属性!$A:$G,S$11,FALSE)*VLOOKUP($C129,$P$13:$V$20,S$11,FALSE)*VLOOKUP($B129,$P$3:$R$7,3,FALSE)*$M$2),0)),0)</f>
        <v>0</v>
      </c>
      <c r="H129" s="82">
        <f>IFERROR((ROUND((VLOOKUP($A129,装备总属性!$A:$G,T$11,FALSE)*VLOOKUP($C129,$P$13:$V$20,T$11,FALSE)*VLOOKUP($B129,$P$3:$R$7,3,FALSE)*$M$2),0)),0)</f>
        <v>18</v>
      </c>
      <c r="I129" s="82">
        <f>IFERROR((ROUND((VLOOKUP($A129,装备总属性!$A:$G,U$11,FALSE)*VLOOKUP($C129,$P$13:$V$20,U$11,FALSE)*VLOOKUP($B129,$P$3:$R$7,3,FALSE)*$M$2),0)),0)</f>
        <v>0</v>
      </c>
      <c r="J129" s="82">
        <f>IFERROR((ROUND((VLOOKUP($A129,装备总属性!$A:$G,V$11,FALSE)*VLOOKUP($C129,$P$13:$V$20,V$11,FALSE)*VLOOKUP($B129,$P$3:$R$7,3,FALSE)*$M$2),0)),0)</f>
        <v>53</v>
      </c>
    </row>
    <row r="130" spans="1:10">
      <c r="A130" s="81">
        <f t="shared" si="69"/>
        <v>40</v>
      </c>
      <c r="B130" s="81" t="str">
        <f t="shared" ref="B130:C130" si="93">B90</f>
        <v>蓝色</v>
      </c>
      <c r="C130" s="81" t="str">
        <f t="shared" si="93"/>
        <v>武器</v>
      </c>
      <c r="D130" s="82" t="str">
        <f t="shared" si="29"/>
        <v>40蓝色武器</v>
      </c>
      <c r="E130" s="81">
        <f>IFERROR((ROUND((VLOOKUP($A130,装备总属性!$A:$G,Q$11,FALSE)*VLOOKUP($C130,$P$13:$V$20,Q$11,FALSE)*VLOOKUP($B130,$P$3:$R$7,3,FALSE)*$M$2),0)),0)</f>
        <v>0</v>
      </c>
      <c r="F130" s="81">
        <f>IFERROR((ROUND((VLOOKUP($A130,装备总属性!$A:$G,R$11,FALSE)*VLOOKUP($C130,$P$13:$V$20,R$11,FALSE)*VLOOKUP($B130,$P$3:$R$7,3,FALSE)*$M$2),0)),0)</f>
        <v>0</v>
      </c>
      <c r="G130" s="81">
        <f>IFERROR((ROUND((VLOOKUP($A130,装备总属性!$A:$G,S$11,FALSE)*VLOOKUP($C130,$P$13:$V$20,S$11,FALSE)*VLOOKUP($B130,$P$3:$R$7,3,FALSE)*$M$2),0)),0)</f>
        <v>100</v>
      </c>
      <c r="H130" s="81">
        <f>IFERROR((ROUND((VLOOKUP($A130,装备总属性!$A:$G,T$11,FALSE)*VLOOKUP($C130,$P$13:$V$20,T$11,FALSE)*VLOOKUP($B130,$P$3:$R$7,3,FALSE)*$M$2),0)),0)</f>
        <v>100</v>
      </c>
      <c r="I130" s="81">
        <f>IFERROR((ROUND((VLOOKUP($A130,装备总属性!$A:$G,U$11,FALSE)*VLOOKUP($C130,$P$13:$V$20,U$11,FALSE)*VLOOKUP($B130,$P$3:$R$7,3,FALSE)*$M$2),0)),0)</f>
        <v>0</v>
      </c>
      <c r="J130" s="81">
        <f>IFERROR((ROUND((VLOOKUP($A130,装备总属性!$A:$G,V$11,FALSE)*VLOOKUP($C130,$P$13:$V$20,V$11,FALSE)*VLOOKUP($B130,$P$3:$R$7,3,FALSE)*$M$2),0)),0)</f>
        <v>0</v>
      </c>
    </row>
    <row r="131" spans="1:10">
      <c r="A131" s="81">
        <f t="shared" si="69"/>
        <v>40</v>
      </c>
      <c r="B131" s="81" t="str">
        <f t="shared" ref="B131:C131" si="94">B91</f>
        <v>蓝色</v>
      </c>
      <c r="C131" s="81" t="str">
        <f t="shared" si="94"/>
        <v>帽子</v>
      </c>
      <c r="D131" s="82" t="str">
        <f t="shared" ref="D131:D194" si="95">A131&amp;B131&amp;C131</f>
        <v>40蓝色帽子</v>
      </c>
      <c r="E131" s="81">
        <f>IFERROR((ROUND((VLOOKUP($A131,装备总属性!$A:$G,Q$11,FALSE)*VLOOKUP($C131,$P$13:$V$20,Q$11,FALSE)*VLOOKUP($B131,$P$3:$R$7,3,FALSE)*$M$2),0)),0)</f>
        <v>500</v>
      </c>
      <c r="F131" s="81">
        <f>IFERROR((ROUND((VLOOKUP($A131,装备总属性!$A:$G,R$11,FALSE)*VLOOKUP($C131,$P$13:$V$20,R$11,FALSE)*VLOOKUP($B131,$P$3:$R$7,3,FALSE)*$M$2),0)),0)</f>
        <v>0</v>
      </c>
      <c r="G131" s="81">
        <f>IFERROR((ROUND((VLOOKUP($A131,装备总属性!$A:$G,S$11,FALSE)*VLOOKUP($C131,$P$13:$V$20,S$11,FALSE)*VLOOKUP($B131,$P$3:$R$7,3,FALSE)*$M$2),0)),0)</f>
        <v>0</v>
      </c>
      <c r="H131" s="81">
        <f>IFERROR((ROUND((VLOOKUP($A131,装备总属性!$A:$G,T$11,FALSE)*VLOOKUP($C131,$P$13:$V$20,T$11,FALSE)*VLOOKUP($B131,$P$3:$R$7,3,FALSE)*$M$2),0)),0)</f>
        <v>0</v>
      </c>
      <c r="I131" s="81">
        <f>IFERROR((ROUND((VLOOKUP($A131,装备总属性!$A:$G,U$11,FALSE)*VLOOKUP($C131,$P$13:$V$20,U$11,FALSE)*VLOOKUP($B131,$P$3:$R$7,3,FALSE)*$M$2),0)),0)</f>
        <v>100</v>
      </c>
      <c r="J131" s="81">
        <f>IFERROR((ROUND((VLOOKUP($A131,装备总属性!$A:$G,V$11,FALSE)*VLOOKUP($C131,$P$13:$V$20,V$11,FALSE)*VLOOKUP($B131,$P$3:$R$7,3,FALSE)*$M$2),0)),0)</f>
        <v>0</v>
      </c>
    </row>
    <row r="132" spans="1:10">
      <c r="A132" s="81">
        <f t="shared" si="69"/>
        <v>40</v>
      </c>
      <c r="B132" s="81" t="str">
        <f t="shared" ref="B132:C132" si="96">B92</f>
        <v>蓝色</v>
      </c>
      <c r="C132" s="81" t="str">
        <f t="shared" si="96"/>
        <v>衣服</v>
      </c>
      <c r="D132" s="82" t="str">
        <f t="shared" si="95"/>
        <v>40蓝色衣服</v>
      </c>
      <c r="E132" s="81">
        <f>IFERROR((ROUND((VLOOKUP($A132,装备总属性!$A:$G,Q$11,FALSE)*VLOOKUP($C132,$P$13:$V$20,Q$11,FALSE)*VLOOKUP($B132,$P$3:$R$7,3,FALSE)*$M$2),0)),0)</f>
        <v>0</v>
      </c>
      <c r="F132" s="81">
        <f>IFERROR((ROUND((VLOOKUP($A132,装备总属性!$A:$G,R$11,FALSE)*VLOOKUP($C132,$P$13:$V$20,R$11,FALSE)*VLOOKUP($B132,$P$3:$R$7,3,FALSE)*$M$2),0)),0)</f>
        <v>0</v>
      </c>
      <c r="G132" s="81">
        <f>IFERROR((ROUND((VLOOKUP($A132,装备总属性!$A:$G,S$11,FALSE)*VLOOKUP($C132,$P$13:$V$20,S$11,FALSE)*VLOOKUP($B132,$P$3:$R$7,3,FALSE)*$M$2),0)),0)</f>
        <v>0</v>
      </c>
      <c r="H132" s="81">
        <f>IFERROR((ROUND((VLOOKUP($A132,装备总属性!$A:$G,T$11,FALSE)*VLOOKUP($C132,$P$13:$V$20,T$11,FALSE)*VLOOKUP($B132,$P$3:$R$7,3,FALSE)*$M$2),0)),0)</f>
        <v>0</v>
      </c>
      <c r="I132" s="81">
        <f>IFERROR((ROUND((VLOOKUP($A132,装备总属性!$A:$G,U$11,FALSE)*VLOOKUP($C132,$P$13:$V$20,U$11,FALSE)*VLOOKUP($B132,$P$3:$R$7,3,FALSE)*$M$2),0)),0)</f>
        <v>133</v>
      </c>
      <c r="J132" s="81">
        <f>IFERROR((ROUND((VLOOKUP($A132,装备总属性!$A:$G,V$11,FALSE)*VLOOKUP($C132,$P$13:$V$20,V$11,FALSE)*VLOOKUP($B132,$P$3:$R$7,3,FALSE)*$M$2),0)),0)</f>
        <v>133</v>
      </c>
    </row>
    <row r="133" spans="1:10">
      <c r="A133" s="81">
        <f t="shared" si="69"/>
        <v>40</v>
      </c>
      <c r="B133" s="81" t="str">
        <f t="shared" ref="B133:C133" si="97">B93</f>
        <v>蓝色</v>
      </c>
      <c r="C133" s="81" t="str">
        <f t="shared" si="97"/>
        <v>腰带</v>
      </c>
      <c r="D133" s="82" t="str">
        <f t="shared" si="95"/>
        <v>40蓝色腰带</v>
      </c>
      <c r="E133" s="81">
        <f>IFERROR((ROUND((VLOOKUP($A133,装备总属性!$A:$G,Q$11,FALSE)*VLOOKUP($C133,$P$13:$V$20,Q$11,FALSE)*VLOOKUP($B133,$P$3:$R$7,3,FALSE)*$M$2),0)),0)</f>
        <v>500</v>
      </c>
      <c r="F133" s="81">
        <f>IFERROR((ROUND((VLOOKUP($A133,装备总属性!$A:$G,R$11,FALSE)*VLOOKUP($C133,$P$13:$V$20,R$11,FALSE)*VLOOKUP($B133,$P$3:$R$7,3,FALSE)*$M$2),0)),0)</f>
        <v>0</v>
      </c>
      <c r="G133" s="81">
        <f>IFERROR((ROUND((VLOOKUP($A133,装备总属性!$A:$G,S$11,FALSE)*VLOOKUP($C133,$P$13:$V$20,S$11,FALSE)*VLOOKUP($B133,$P$3:$R$7,3,FALSE)*$M$2),0)),0)</f>
        <v>0</v>
      </c>
      <c r="H133" s="81">
        <f>IFERROR((ROUND((VLOOKUP($A133,装备总属性!$A:$G,T$11,FALSE)*VLOOKUP($C133,$P$13:$V$20,T$11,FALSE)*VLOOKUP($B133,$P$3:$R$7,3,FALSE)*$M$2),0)),0)</f>
        <v>0</v>
      </c>
      <c r="I133" s="81">
        <f>IFERROR((ROUND((VLOOKUP($A133,装备总属性!$A:$G,U$11,FALSE)*VLOOKUP($C133,$P$13:$V$20,U$11,FALSE)*VLOOKUP($B133,$P$3:$R$7,3,FALSE)*$M$2),0)),0)</f>
        <v>0</v>
      </c>
      <c r="J133" s="81">
        <f>IFERROR((ROUND((VLOOKUP($A133,装备总属性!$A:$G,V$11,FALSE)*VLOOKUP($C133,$P$13:$V$20,V$11,FALSE)*VLOOKUP($B133,$P$3:$R$7,3,FALSE)*$M$2),0)),0)</f>
        <v>100</v>
      </c>
    </row>
    <row r="134" spans="1:10">
      <c r="A134" s="81">
        <f t="shared" si="69"/>
        <v>40</v>
      </c>
      <c r="B134" s="81" t="str">
        <f t="shared" ref="B134:C134" si="98">B94</f>
        <v>蓝色</v>
      </c>
      <c r="C134" s="81" t="str">
        <f t="shared" si="98"/>
        <v>护手</v>
      </c>
      <c r="D134" s="82" t="str">
        <f t="shared" si="95"/>
        <v>40蓝色护手</v>
      </c>
      <c r="E134" s="81">
        <f>IFERROR((ROUND((VLOOKUP($A134,装备总属性!$A:$G,Q$11,FALSE)*VLOOKUP($C134,$P$13:$V$20,Q$11,FALSE)*VLOOKUP($B134,$P$3:$R$7,3,FALSE)*$M$2),0)),0)</f>
        <v>750</v>
      </c>
      <c r="F134" s="81">
        <f>IFERROR((ROUND((VLOOKUP($A134,装备总属性!$A:$G,R$11,FALSE)*VLOOKUP($C134,$P$13:$V$20,R$11,FALSE)*VLOOKUP($B134,$P$3:$R$7,3,FALSE)*$M$2),0)),0)</f>
        <v>0</v>
      </c>
      <c r="G134" s="81">
        <f>IFERROR((ROUND((VLOOKUP($A134,装备总属性!$A:$G,S$11,FALSE)*VLOOKUP($C134,$P$13:$V$20,S$11,FALSE)*VLOOKUP($B134,$P$3:$R$7,3,FALSE)*$M$2),0)),0)</f>
        <v>33</v>
      </c>
      <c r="H134" s="81">
        <f>IFERROR((ROUND((VLOOKUP($A134,装备总属性!$A:$G,T$11,FALSE)*VLOOKUP($C134,$P$13:$V$20,T$11,FALSE)*VLOOKUP($B134,$P$3:$R$7,3,FALSE)*$M$2),0)),0)</f>
        <v>0</v>
      </c>
      <c r="I134" s="81">
        <f>IFERROR((ROUND((VLOOKUP($A134,装备总属性!$A:$G,U$11,FALSE)*VLOOKUP($C134,$P$13:$V$20,U$11,FALSE)*VLOOKUP($B134,$P$3:$R$7,3,FALSE)*$M$2),0)),0)</f>
        <v>0</v>
      </c>
      <c r="J134" s="81">
        <f>IFERROR((ROUND((VLOOKUP($A134,装备总属性!$A:$G,V$11,FALSE)*VLOOKUP($C134,$P$13:$V$20,V$11,FALSE)*VLOOKUP($B134,$P$3:$R$7,3,FALSE)*$M$2),0)),0)</f>
        <v>0</v>
      </c>
    </row>
    <row r="135" spans="1:10">
      <c r="A135" s="81">
        <f t="shared" si="69"/>
        <v>40</v>
      </c>
      <c r="B135" s="81" t="str">
        <f t="shared" ref="B135:C135" si="99">B95</f>
        <v>蓝色</v>
      </c>
      <c r="C135" s="81" t="str">
        <f t="shared" si="99"/>
        <v>鞋子</v>
      </c>
      <c r="D135" s="82" t="str">
        <f t="shared" si="95"/>
        <v>40蓝色鞋子</v>
      </c>
      <c r="E135" s="81">
        <f>IFERROR((ROUND((VLOOKUP($A135,装备总属性!$A:$G,Q$11,FALSE)*VLOOKUP($C135,$P$13:$V$20,Q$11,FALSE)*VLOOKUP($B135,$P$3:$R$7,3,FALSE)*$M$2),0)),0)</f>
        <v>750</v>
      </c>
      <c r="F135" s="81">
        <f>IFERROR((ROUND((VLOOKUP($A135,装备总属性!$A:$G,R$11,FALSE)*VLOOKUP($C135,$P$13:$V$20,R$11,FALSE)*VLOOKUP($B135,$P$3:$R$7,3,FALSE)*$M$2),0)),0)</f>
        <v>0</v>
      </c>
      <c r="G135" s="81">
        <f>IFERROR((ROUND((VLOOKUP($A135,装备总属性!$A:$G,S$11,FALSE)*VLOOKUP($C135,$P$13:$V$20,S$11,FALSE)*VLOOKUP($B135,$P$3:$R$7,3,FALSE)*$M$2),0)),0)</f>
        <v>0</v>
      </c>
      <c r="H135" s="81">
        <f>IFERROR((ROUND((VLOOKUP($A135,装备总属性!$A:$G,T$11,FALSE)*VLOOKUP($C135,$P$13:$V$20,T$11,FALSE)*VLOOKUP($B135,$P$3:$R$7,3,FALSE)*$M$2),0)),0)</f>
        <v>33</v>
      </c>
      <c r="I135" s="81">
        <f>IFERROR((ROUND((VLOOKUP($A135,装备总属性!$A:$G,U$11,FALSE)*VLOOKUP($C135,$P$13:$V$20,U$11,FALSE)*VLOOKUP($B135,$P$3:$R$7,3,FALSE)*$M$2),0)),0)</f>
        <v>0</v>
      </c>
      <c r="J135" s="81">
        <f>IFERROR((ROUND((VLOOKUP($A135,装备总属性!$A:$G,V$11,FALSE)*VLOOKUP($C135,$P$13:$V$20,V$11,FALSE)*VLOOKUP($B135,$P$3:$R$7,3,FALSE)*$M$2),0)),0)</f>
        <v>0</v>
      </c>
    </row>
    <row r="136" spans="1:10">
      <c r="A136" s="81">
        <f t="shared" si="69"/>
        <v>40</v>
      </c>
      <c r="B136" s="81" t="str">
        <f t="shared" ref="B136:C136" si="100">B96</f>
        <v>蓝色</v>
      </c>
      <c r="C136" s="81" t="str">
        <f t="shared" si="100"/>
        <v>项链</v>
      </c>
      <c r="D136" s="82" t="str">
        <f t="shared" si="95"/>
        <v>40蓝色项链</v>
      </c>
      <c r="E136" s="81">
        <f>IFERROR((ROUND((VLOOKUP($A136,装备总属性!$A:$G,Q$11,FALSE)*VLOOKUP($C136,$P$13:$V$20,Q$11,FALSE)*VLOOKUP($B136,$P$3:$R$7,3,FALSE)*$M$2),0)),0)</f>
        <v>0</v>
      </c>
      <c r="F136" s="81">
        <f>IFERROR((ROUND((VLOOKUP($A136,装备总属性!$A:$G,R$11,FALSE)*VLOOKUP($C136,$P$13:$V$20,R$11,FALSE)*VLOOKUP($B136,$P$3:$R$7,3,FALSE)*$M$2),0)),0)</f>
        <v>0</v>
      </c>
      <c r="G136" s="81">
        <f>IFERROR((ROUND((VLOOKUP($A136,装备总属性!$A:$G,S$11,FALSE)*VLOOKUP($C136,$P$13:$V$20,S$11,FALSE)*VLOOKUP($B136,$P$3:$R$7,3,FALSE)*$M$2),0)),0)</f>
        <v>33</v>
      </c>
      <c r="H136" s="81">
        <f>IFERROR((ROUND((VLOOKUP($A136,装备总属性!$A:$G,T$11,FALSE)*VLOOKUP($C136,$P$13:$V$20,T$11,FALSE)*VLOOKUP($B136,$P$3:$R$7,3,FALSE)*$M$2),0)),0)</f>
        <v>0</v>
      </c>
      <c r="I136" s="81">
        <f>IFERROR((ROUND((VLOOKUP($A136,装备总属性!$A:$G,U$11,FALSE)*VLOOKUP($C136,$P$13:$V$20,U$11,FALSE)*VLOOKUP($B136,$P$3:$R$7,3,FALSE)*$M$2),0)),0)</f>
        <v>100</v>
      </c>
      <c r="J136" s="81">
        <f>IFERROR((ROUND((VLOOKUP($A136,装备总属性!$A:$G,V$11,FALSE)*VLOOKUP($C136,$P$13:$V$20,V$11,FALSE)*VLOOKUP($B136,$P$3:$R$7,3,FALSE)*$M$2),0)),0)</f>
        <v>0</v>
      </c>
    </row>
    <row r="137" spans="1:10">
      <c r="A137" s="81">
        <f t="shared" si="69"/>
        <v>40</v>
      </c>
      <c r="B137" s="81" t="str">
        <f t="shared" ref="B137:C137" si="101">B97</f>
        <v>蓝色</v>
      </c>
      <c r="C137" s="81" t="str">
        <f t="shared" si="101"/>
        <v>戒指</v>
      </c>
      <c r="D137" s="82" t="str">
        <f t="shared" si="95"/>
        <v>40蓝色戒指</v>
      </c>
      <c r="E137" s="81">
        <f>IFERROR((ROUND((VLOOKUP($A137,装备总属性!$A:$G,Q$11,FALSE)*VLOOKUP($C137,$P$13:$V$20,Q$11,FALSE)*VLOOKUP($B137,$P$3:$R$7,3,FALSE)*$M$2),0)),0)</f>
        <v>0</v>
      </c>
      <c r="F137" s="81">
        <f>IFERROR((ROUND((VLOOKUP($A137,装备总属性!$A:$G,R$11,FALSE)*VLOOKUP($C137,$P$13:$V$20,R$11,FALSE)*VLOOKUP($B137,$P$3:$R$7,3,FALSE)*$M$2),0)),0)</f>
        <v>0</v>
      </c>
      <c r="G137" s="81">
        <f>IFERROR((ROUND((VLOOKUP($A137,装备总属性!$A:$G,S$11,FALSE)*VLOOKUP($C137,$P$13:$V$20,S$11,FALSE)*VLOOKUP($B137,$P$3:$R$7,3,FALSE)*$M$2),0)),0)</f>
        <v>0</v>
      </c>
      <c r="H137" s="81">
        <f>IFERROR((ROUND((VLOOKUP($A137,装备总属性!$A:$G,T$11,FALSE)*VLOOKUP($C137,$P$13:$V$20,T$11,FALSE)*VLOOKUP($B137,$P$3:$R$7,3,FALSE)*$M$2),0)),0)</f>
        <v>33</v>
      </c>
      <c r="I137" s="81">
        <f>IFERROR((ROUND((VLOOKUP($A137,装备总属性!$A:$G,U$11,FALSE)*VLOOKUP($C137,$P$13:$V$20,U$11,FALSE)*VLOOKUP($B137,$P$3:$R$7,3,FALSE)*$M$2),0)),0)</f>
        <v>0</v>
      </c>
      <c r="J137" s="81">
        <f>IFERROR((ROUND((VLOOKUP($A137,装备总属性!$A:$G,V$11,FALSE)*VLOOKUP($C137,$P$13:$V$20,V$11,FALSE)*VLOOKUP($B137,$P$3:$R$7,3,FALSE)*$M$2),0)),0)</f>
        <v>100</v>
      </c>
    </row>
    <row r="138" spans="1:10">
      <c r="A138" s="84">
        <f t="shared" si="69"/>
        <v>40</v>
      </c>
      <c r="B138" s="84" t="str">
        <f t="shared" ref="B138:C138" si="102">B98</f>
        <v>紫色</v>
      </c>
      <c r="C138" s="84" t="str">
        <f t="shared" si="102"/>
        <v>武器</v>
      </c>
      <c r="D138" s="82" t="str">
        <f t="shared" si="95"/>
        <v>40紫色武器</v>
      </c>
      <c r="E138" s="84">
        <f>IFERROR((ROUND((VLOOKUP($A138,装备总属性!$A:$G,Q$11,FALSE)*VLOOKUP($C138,$P$13:$V$20,Q$11,FALSE)*VLOOKUP($B138,$P$3:$R$7,3,FALSE)*$M$2),0)),0)</f>
        <v>0</v>
      </c>
      <c r="F138" s="84">
        <f>IFERROR((ROUND((VLOOKUP($A138,装备总属性!$A:$G,R$11,FALSE)*VLOOKUP($C138,$P$13:$V$20,R$11,FALSE)*VLOOKUP($B138,$P$3:$R$7,3,FALSE)*$M$2),0)),0)</f>
        <v>0</v>
      </c>
      <c r="G138" s="84">
        <f>IFERROR((ROUND((VLOOKUP($A138,装备总属性!$A:$G,S$11,FALSE)*VLOOKUP($C138,$P$13:$V$20,S$11,FALSE)*VLOOKUP($B138,$P$3:$R$7,3,FALSE)*$M$2),0)),0)</f>
        <v>150</v>
      </c>
      <c r="H138" s="84">
        <f>IFERROR((ROUND((VLOOKUP($A138,装备总属性!$A:$G,T$11,FALSE)*VLOOKUP($C138,$P$13:$V$20,T$11,FALSE)*VLOOKUP($B138,$P$3:$R$7,3,FALSE)*$M$2),0)),0)</f>
        <v>150</v>
      </c>
      <c r="I138" s="84">
        <f>IFERROR((ROUND((VLOOKUP($A138,装备总属性!$A:$G,U$11,FALSE)*VLOOKUP($C138,$P$13:$V$20,U$11,FALSE)*VLOOKUP($B138,$P$3:$R$7,3,FALSE)*$M$2),0)),0)</f>
        <v>0</v>
      </c>
      <c r="J138" s="84">
        <f>IFERROR((ROUND((VLOOKUP($A138,装备总属性!$A:$G,V$11,FALSE)*VLOOKUP($C138,$P$13:$V$20,V$11,FALSE)*VLOOKUP($B138,$P$3:$R$7,3,FALSE)*$M$2),0)),0)</f>
        <v>0</v>
      </c>
    </row>
    <row r="139" spans="1:10">
      <c r="A139" s="84">
        <f t="shared" si="69"/>
        <v>40</v>
      </c>
      <c r="B139" s="84" t="str">
        <f t="shared" ref="B139:C139" si="103">B99</f>
        <v>紫色</v>
      </c>
      <c r="C139" s="84" t="str">
        <f t="shared" si="103"/>
        <v>帽子</v>
      </c>
      <c r="D139" s="82" t="str">
        <f t="shared" si="95"/>
        <v>40紫色帽子</v>
      </c>
      <c r="E139" s="84">
        <f>IFERROR((ROUND((VLOOKUP($A139,装备总属性!$A:$G,Q$11,FALSE)*VLOOKUP($C139,$P$13:$V$20,Q$11,FALSE)*VLOOKUP($B139,$P$3:$R$7,3,FALSE)*$M$2),0)),0)</f>
        <v>750</v>
      </c>
      <c r="F139" s="84">
        <f>IFERROR((ROUND((VLOOKUP($A139,装备总属性!$A:$G,R$11,FALSE)*VLOOKUP($C139,$P$13:$V$20,R$11,FALSE)*VLOOKUP($B139,$P$3:$R$7,3,FALSE)*$M$2),0)),0)</f>
        <v>0</v>
      </c>
      <c r="G139" s="84">
        <f>IFERROR((ROUND((VLOOKUP($A139,装备总属性!$A:$G,S$11,FALSE)*VLOOKUP($C139,$P$13:$V$20,S$11,FALSE)*VLOOKUP($B139,$P$3:$R$7,3,FALSE)*$M$2),0)),0)</f>
        <v>0</v>
      </c>
      <c r="H139" s="84">
        <f>IFERROR((ROUND((VLOOKUP($A139,装备总属性!$A:$G,T$11,FALSE)*VLOOKUP($C139,$P$13:$V$20,T$11,FALSE)*VLOOKUP($B139,$P$3:$R$7,3,FALSE)*$M$2),0)),0)</f>
        <v>0</v>
      </c>
      <c r="I139" s="84">
        <f>IFERROR((ROUND((VLOOKUP($A139,装备总属性!$A:$G,U$11,FALSE)*VLOOKUP($C139,$P$13:$V$20,U$11,FALSE)*VLOOKUP($B139,$P$3:$R$7,3,FALSE)*$M$2),0)),0)</f>
        <v>150</v>
      </c>
      <c r="J139" s="84">
        <f>IFERROR((ROUND((VLOOKUP($A139,装备总属性!$A:$G,V$11,FALSE)*VLOOKUP($C139,$P$13:$V$20,V$11,FALSE)*VLOOKUP($B139,$P$3:$R$7,3,FALSE)*$M$2),0)),0)</f>
        <v>0</v>
      </c>
    </row>
    <row r="140" spans="1:10">
      <c r="A140" s="84">
        <f t="shared" si="69"/>
        <v>40</v>
      </c>
      <c r="B140" s="84" t="str">
        <f t="shared" ref="B140:C140" si="104">B100</f>
        <v>紫色</v>
      </c>
      <c r="C140" s="84" t="str">
        <f t="shared" si="104"/>
        <v>衣服</v>
      </c>
      <c r="D140" s="82" t="str">
        <f t="shared" si="95"/>
        <v>40紫色衣服</v>
      </c>
      <c r="E140" s="84">
        <f>IFERROR((ROUND((VLOOKUP($A140,装备总属性!$A:$G,Q$11,FALSE)*VLOOKUP($C140,$P$13:$V$20,Q$11,FALSE)*VLOOKUP($B140,$P$3:$R$7,3,FALSE)*$M$2),0)),0)</f>
        <v>0</v>
      </c>
      <c r="F140" s="84">
        <f>IFERROR((ROUND((VLOOKUP($A140,装备总属性!$A:$G,R$11,FALSE)*VLOOKUP($C140,$P$13:$V$20,R$11,FALSE)*VLOOKUP($B140,$P$3:$R$7,3,FALSE)*$M$2),0)),0)</f>
        <v>0</v>
      </c>
      <c r="G140" s="84">
        <f>IFERROR((ROUND((VLOOKUP($A140,装备总属性!$A:$G,S$11,FALSE)*VLOOKUP($C140,$P$13:$V$20,S$11,FALSE)*VLOOKUP($B140,$P$3:$R$7,3,FALSE)*$M$2),0)),0)</f>
        <v>0</v>
      </c>
      <c r="H140" s="84">
        <f>IFERROR((ROUND((VLOOKUP($A140,装备总属性!$A:$G,T$11,FALSE)*VLOOKUP($C140,$P$13:$V$20,T$11,FALSE)*VLOOKUP($B140,$P$3:$R$7,3,FALSE)*$M$2),0)),0)</f>
        <v>0</v>
      </c>
      <c r="I140" s="84">
        <f>IFERROR((ROUND((VLOOKUP($A140,装备总属性!$A:$G,U$11,FALSE)*VLOOKUP($C140,$P$13:$V$20,U$11,FALSE)*VLOOKUP($B140,$P$3:$R$7,3,FALSE)*$M$2),0)),0)</f>
        <v>200</v>
      </c>
      <c r="J140" s="84">
        <f>IFERROR((ROUND((VLOOKUP($A140,装备总属性!$A:$G,V$11,FALSE)*VLOOKUP($C140,$P$13:$V$20,V$11,FALSE)*VLOOKUP($B140,$P$3:$R$7,3,FALSE)*$M$2),0)),0)</f>
        <v>200</v>
      </c>
    </row>
    <row r="141" spans="1:10">
      <c r="A141" s="84">
        <f t="shared" si="69"/>
        <v>40</v>
      </c>
      <c r="B141" s="84" t="str">
        <f t="shared" ref="B141:C141" si="105">B101</f>
        <v>紫色</v>
      </c>
      <c r="C141" s="84" t="str">
        <f t="shared" si="105"/>
        <v>腰带</v>
      </c>
      <c r="D141" s="82" t="str">
        <f t="shared" si="95"/>
        <v>40紫色腰带</v>
      </c>
      <c r="E141" s="84">
        <f>IFERROR((ROUND((VLOOKUP($A141,装备总属性!$A:$G,Q$11,FALSE)*VLOOKUP($C141,$P$13:$V$20,Q$11,FALSE)*VLOOKUP($B141,$P$3:$R$7,3,FALSE)*$M$2),0)),0)</f>
        <v>750</v>
      </c>
      <c r="F141" s="84">
        <f>IFERROR((ROUND((VLOOKUP($A141,装备总属性!$A:$G,R$11,FALSE)*VLOOKUP($C141,$P$13:$V$20,R$11,FALSE)*VLOOKUP($B141,$P$3:$R$7,3,FALSE)*$M$2),0)),0)</f>
        <v>0</v>
      </c>
      <c r="G141" s="84">
        <f>IFERROR((ROUND((VLOOKUP($A141,装备总属性!$A:$G,S$11,FALSE)*VLOOKUP($C141,$P$13:$V$20,S$11,FALSE)*VLOOKUP($B141,$P$3:$R$7,3,FALSE)*$M$2),0)),0)</f>
        <v>0</v>
      </c>
      <c r="H141" s="84">
        <f>IFERROR((ROUND((VLOOKUP($A141,装备总属性!$A:$G,T$11,FALSE)*VLOOKUP($C141,$P$13:$V$20,T$11,FALSE)*VLOOKUP($B141,$P$3:$R$7,3,FALSE)*$M$2),0)),0)</f>
        <v>0</v>
      </c>
      <c r="I141" s="84">
        <f>IFERROR((ROUND((VLOOKUP($A141,装备总属性!$A:$G,U$11,FALSE)*VLOOKUP($C141,$P$13:$V$20,U$11,FALSE)*VLOOKUP($B141,$P$3:$R$7,3,FALSE)*$M$2),0)),0)</f>
        <v>0</v>
      </c>
      <c r="J141" s="84">
        <f>IFERROR((ROUND((VLOOKUP($A141,装备总属性!$A:$G,V$11,FALSE)*VLOOKUP($C141,$P$13:$V$20,V$11,FALSE)*VLOOKUP($B141,$P$3:$R$7,3,FALSE)*$M$2),0)),0)</f>
        <v>150</v>
      </c>
    </row>
    <row r="142" spans="1:10">
      <c r="A142" s="84">
        <f t="shared" si="69"/>
        <v>40</v>
      </c>
      <c r="B142" s="84" t="str">
        <f t="shared" ref="B142:C142" si="106">B102</f>
        <v>紫色</v>
      </c>
      <c r="C142" s="84" t="str">
        <f t="shared" si="106"/>
        <v>护手</v>
      </c>
      <c r="D142" s="82" t="str">
        <f t="shared" si="95"/>
        <v>40紫色护手</v>
      </c>
      <c r="E142" s="84">
        <f>IFERROR((ROUND((VLOOKUP($A142,装备总属性!$A:$G,Q$11,FALSE)*VLOOKUP($C142,$P$13:$V$20,Q$11,FALSE)*VLOOKUP($B142,$P$3:$R$7,3,FALSE)*$M$2),0)),0)</f>
        <v>1125</v>
      </c>
      <c r="F142" s="84">
        <f>IFERROR((ROUND((VLOOKUP($A142,装备总属性!$A:$G,R$11,FALSE)*VLOOKUP($C142,$P$13:$V$20,R$11,FALSE)*VLOOKUP($B142,$P$3:$R$7,3,FALSE)*$M$2),0)),0)</f>
        <v>0</v>
      </c>
      <c r="G142" s="84">
        <f>IFERROR((ROUND((VLOOKUP($A142,装备总属性!$A:$G,S$11,FALSE)*VLOOKUP($C142,$P$13:$V$20,S$11,FALSE)*VLOOKUP($B142,$P$3:$R$7,3,FALSE)*$M$2),0)),0)</f>
        <v>50</v>
      </c>
      <c r="H142" s="84">
        <f>IFERROR((ROUND((VLOOKUP($A142,装备总属性!$A:$G,T$11,FALSE)*VLOOKUP($C142,$P$13:$V$20,T$11,FALSE)*VLOOKUP($B142,$P$3:$R$7,3,FALSE)*$M$2),0)),0)</f>
        <v>0</v>
      </c>
      <c r="I142" s="84">
        <f>IFERROR((ROUND((VLOOKUP($A142,装备总属性!$A:$G,U$11,FALSE)*VLOOKUP($C142,$P$13:$V$20,U$11,FALSE)*VLOOKUP($B142,$P$3:$R$7,3,FALSE)*$M$2),0)),0)</f>
        <v>0</v>
      </c>
      <c r="J142" s="84">
        <f>IFERROR((ROUND((VLOOKUP($A142,装备总属性!$A:$G,V$11,FALSE)*VLOOKUP($C142,$P$13:$V$20,V$11,FALSE)*VLOOKUP($B142,$P$3:$R$7,3,FALSE)*$M$2),0)),0)</f>
        <v>0</v>
      </c>
    </row>
    <row r="143" spans="1:10">
      <c r="A143" s="84">
        <f t="shared" si="69"/>
        <v>40</v>
      </c>
      <c r="B143" s="84" t="str">
        <f t="shared" ref="B143:C143" si="107">B103</f>
        <v>紫色</v>
      </c>
      <c r="C143" s="84" t="str">
        <f t="shared" si="107"/>
        <v>鞋子</v>
      </c>
      <c r="D143" s="82" t="str">
        <f t="shared" si="95"/>
        <v>40紫色鞋子</v>
      </c>
      <c r="E143" s="84">
        <f>IFERROR((ROUND((VLOOKUP($A143,装备总属性!$A:$G,Q$11,FALSE)*VLOOKUP($C143,$P$13:$V$20,Q$11,FALSE)*VLOOKUP($B143,$P$3:$R$7,3,FALSE)*$M$2),0)),0)</f>
        <v>1125</v>
      </c>
      <c r="F143" s="84">
        <f>IFERROR((ROUND((VLOOKUP($A143,装备总属性!$A:$G,R$11,FALSE)*VLOOKUP($C143,$P$13:$V$20,R$11,FALSE)*VLOOKUP($B143,$P$3:$R$7,3,FALSE)*$M$2),0)),0)</f>
        <v>0</v>
      </c>
      <c r="G143" s="84">
        <f>IFERROR((ROUND((VLOOKUP($A143,装备总属性!$A:$G,S$11,FALSE)*VLOOKUP($C143,$P$13:$V$20,S$11,FALSE)*VLOOKUP($B143,$P$3:$R$7,3,FALSE)*$M$2),0)),0)</f>
        <v>0</v>
      </c>
      <c r="H143" s="84">
        <f>IFERROR((ROUND((VLOOKUP($A143,装备总属性!$A:$G,T$11,FALSE)*VLOOKUP($C143,$P$13:$V$20,T$11,FALSE)*VLOOKUP($B143,$P$3:$R$7,3,FALSE)*$M$2),0)),0)</f>
        <v>50</v>
      </c>
      <c r="I143" s="84">
        <f>IFERROR((ROUND((VLOOKUP($A143,装备总属性!$A:$G,U$11,FALSE)*VLOOKUP($C143,$P$13:$V$20,U$11,FALSE)*VLOOKUP($B143,$P$3:$R$7,3,FALSE)*$M$2),0)),0)</f>
        <v>0</v>
      </c>
      <c r="J143" s="84">
        <f>IFERROR((ROUND((VLOOKUP($A143,装备总属性!$A:$G,V$11,FALSE)*VLOOKUP($C143,$P$13:$V$20,V$11,FALSE)*VLOOKUP($B143,$P$3:$R$7,3,FALSE)*$M$2),0)),0)</f>
        <v>0</v>
      </c>
    </row>
    <row r="144" spans="1:10">
      <c r="A144" s="84">
        <f t="shared" si="69"/>
        <v>40</v>
      </c>
      <c r="B144" s="84" t="str">
        <f t="shared" ref="B144:C144" si="108">B104</f>
        <v>紫色</v>
      </c>
      <c r="C144" s="84" t="str">
        <f t="shared" si="108"/>
        <v>项链</v>
      </c>
      <c r="D144" s="82" t="str">
        <f t="shared" si="95"/>
        <v>40紫色项链</v>
      </c>
      <c r="E144" s="84">
        <f>IFERROR((ROUND((VLOOKUP($A144,装备总属性!$A:$G,Q$11,FALSE)*VLOOKUP($C144,$P$13:$V$20,Q$11,FALSE)*VLOOKUP($B144,$P$3:$R$7,3,FALSE)*$M$2),0)),0)</f>
        <v>0</v>
      </c>
      <c r="F144" s="84">
        <f>IFERROR((ROUND((VLOOKUP($A144,装备总属性!$A:$G,R$11,FALSE)*VLOOKUP($C144,$P$13:$V$20,R$11,FALSE)*VLOOKUP($B144,$P$3:$R$7,3,FALSE)*$M$2),0)),0)</f>
        <v>0</v>
      </c>
      <c r="G144" s="84">
        <f>IFERROR((ROUND((VLOOKUP($A144,装备总属性!$A:$G,S$11,FALSE)*VLOOKUP($C144,$P$13:$V$20,S$11,FALSE)*VLOOKUP($B144,$P$3:$R$7,3,FALSE)*$M$2),0)),0)</f>
        <v>50</v>
      </c>
      <c r="H144" s="84">
        <f>IFERROR((ROUND((VLOOKUP($A144,装备总属性!$A:$G,T$11,FALSE)*VLOOKUP($C144,$P$13:$V$20,T$11,FALSE)*VLOOKUP($B144,$P$3:$R$7,3,FALSE)*$M$2),0)),0)</f>
        <v>0</v>
      </c>
      <c r="I144" s="84">
        <f>IFERROR((ROUND((VLOOKUP($A144,装备总属性!$A:$G,U$11,FALSE)*VLOOKUP($C144,$P$13:$V$20,U$11,FALSE)*VLOOKUP($B144,$P$3:$R$7,3,FALSE)*$M$2),0)),0)</f>
        <v>150</v>
      </c>
      <c r="J144" s="84">
        <f>IFERROR((ROUND((VLOOKUP($A144,装备总属性!$A:$G,V$11,FALSE)*VLOOKUP($C144,$P$13:$V$20,V$11,FALSE)*VLOOKUP($B144,$P$3:$R$7,3,FALSE)*$M$2),0)),0)</f>
        <v>0</v>
      </c>
    </row>
    <row r="145" spans="1:10">
      <c r="A145" s="84">
        <f t="shared" si="69"/>
        <v>40</v>
      </c>
      <c r="B145" s="84" t="str">
        <f t="shared" ref="B145:C145" si="109">B105</f>
        <v>紫色</v>
      </c>
      <c r="C145" s="84" t="str">
        <f t="shared" si="109"/>
        <v>戒指</v>
      </c>
      <c r="D145" s="82" t="str">
        <f t="shared" si="95"/>
        <v>40紫色戒指</v>
      </c>
      <c r="E145" s="84">
        <f>IFERROR((ROUND((VLOOKUP($A145,装备总属性!$A:$G,Q$11,FALSE)*VLOOKUP($C145,$P$13:$V$20,Q$11,FALSE)*VLOOKUP($B145,$P$3:$R$7,3,FALSE)*$M$2),0)),0)</f>
        <v>0</v>
      </c>
      <c r="F145" s="84">
        <f>IFERROR((ROUND((VLOOKUP($A145,装备总属性!$A:$G,R$11,FALSE)*VLOOKUP($C145,$P$13:$V$20,R$11,FALSE)*VLOOKUP($B145,$P$3:$R$7,3,FALSE)*$M$2),0)),0)</f>
        <v>0</v>
      </c>
      <c r="G145" s="84">
        <f>IFERROR((ROUND((VLOOKUP($A145,装备总属性!$A:$G,S$11,FALSE)*VLOOKUP($C145,$P$13:$V$20,S$11,FALSE)*VLOOKUP($B145,$P$3:$R$7,3,FALSE)*$M$2),0)),0)</f>
        <v>0</v>
      </c>
      <c r="H145" s="84">
        <f>IFERROR((ROUND((VLOOKUP($A145,装备总属性!$A:$G,T$11,FALSE)*VLOOKUP($C145,$P$13:$V$20,T$11,FALSE)*VLOOKUP($B145,$P$3:$R$7,3,FALSE)*$M$2),0)),0)</f>
        <v>50</v>
      </c>
      <c r="I145" s="84">
        <f>IFERROR((ROUND((VLOOKUP($A145,装备总属性!$A:$G,U$11,FALSE)*VLOOKUP($C145,$P$13:$V$20,U$11,FALSE)*VLOOKUP($B145,$P$3:$R$7,3,FALSE)*$M$2),0)),0)</f>
        <v>0</v>
      </c>
      <c r="J145" s="84">
        <f>IFERROR((ROUND((VLOOKUP($A145,装备总属性!$A:$G,V$11,FALSE)*VLOOKUP($C145,$P$13:$V$20,V$11,FALSE)*VLOOKUP($B145,$P$3:$R$7,3,FALSE)*$M$2),0)),0)</f>
        <v>150</v>
      </c>
    </row>
    <row r="146" spans="1:10">
      <c r="A146" s="83">
        <f t="shared" si="69"/>
        <v>40</v>
      </c>
      <c r="B146" s="83" t="str">
        <f t="shared" ref="B146:C146" si="110">B106</f>
        <v>橙色</v>
      </c>
      <c r="C146" s="83" t="str">
        <f t="shared" si="110"/>
        <v>武器</v>
      </c>
      <c r="D146" s="82" t="str">
        <f t="shared" si="95"/>
        <v>40橙色武器</v>
      </c>
      <c r="E146" s="83">
        <f>IFERROR((ROUND((VLOOKUP($A146,装备总属性!$A:$G,Q$11,FALSE)*VLOOKUP($C146,$P$13:$V$20,Q$11,FALSE)*VLOOKUP($B146,$P$3:$R$7,3,FALSE)*$M$2),0)),0)</f>
        <v>0</v>
      </c>
      <c r="F146" s="83">
        <f>IFERROR((ROUND((VLOOKUP($A146,装备总属性!$A:$G,R$11,FALSE)*VLOOKUP($C146,$P$13:$V$20,R$11,FALSE)*VLOOKUP($B146,$P$3:$R$7,3,FALSE)*$M$2),0)),0)</f>
        <v>0</v>
      </c>
      <c r="G146" s="83">
        <f>IFERROR((ROUND((VLOOKUP($A146,装备总属性!$A:$G,S$11,FALSE)*VLOOKUP($C146,$P$13:$V$20,S$11,FALSE)*VLOOKUP($B146,$P$3:$R$7,3,FALSE)*$M$2),0)),0)</f>
        <v>200</v>
      </c>
      <c r="H146" s="83">
        <f>IFERROR((ROUND((VLOOKUP($A146,装备总属性!$A:$G,T$11,FALSE)*VLOOKUP($C146,$P$13:$V$20,T$11,FALSE)*VLOOKUP($B146,$P$3:$R$7,3,FALSE)*$M$2),0)),0)</f>
        <v>200</v>
      </c>
      <c r="I146" s="83">
        <f>IFERROR((ROUND((VLOOKUP($A146,装备总属性!$A:$G,U$11,FALSE)*VLOOKUP($C146,$P$13:$V$20,U$11,FALSE)*VLOOKUP($B146,$P$3:$R$7,3,FALSE)*$M$2),0)),0)</f>
        <v>0</v>
      </c>
      <c r="J146" s="83">
        <f>IFERROR((ROUND((VLOOKUP($A146,装备总属性!$A:$G,V$11,FALSE)*VLOOKUP($C146,$P$13:$V$20,V$11,FALSE)*VLOOKUP($B146,$P$3:$R$7,3,FALSE)*$M$2),0)),0)</f>
        <v>0</v>
      </c>
    </row>
    <row r="147" spans="1:10">
      <c r="A147" s="83">
        <f t="shared" si="69"/>
        <v>40</v>
      </c>
      <c r="B147" s="83" t="str">
        <f t="shared" ref="B147:C147" si="111">B107</f>
        <v>橙色</v>
      </c>
      <c r="C147" s="83" t="str">
        <f t="shared" si="111"/>
        <v>帽子</v>
      </c>
      <c r="D147" s="82" t="str">
        <f t="shared" si="95"/>
        <v>40橙色帽子</v>
      </c>
      <c r="E147" s="83">
        <f>IFERROR((ROUND((VLOOKUP($A147,装备总属性!$A:$G,Q$11,FALSE)*VLOOKUP($C147,$P$13:$V$20,Q$11,FALSE)*VLOOKUP($B147,$P$3:$R$7,3,FALSE)*$M$2),0)),0)</f>
        <v>1000</v>
      </c>
      <c r="F147" s="83">
        <f>IFERROR((ROUND((VLOOKUP($A147,装备总属性!$A:$G,R$11,FALSE)*VLOOKUP($C147,$P$13:$V$20,R$11,FALSE)*VLOOKUP($B147,$P$3:$R$7,3,FALSE)*$M$2),0)),0)</f>
        <v>0</v>
      </c>
      <c r="G147" s="83">
        <f>IFERROR((ROUND((VLOOKUP($A147,装备总属性!$A:$G,S$11,FALSE)*VLOOKUP($C147,$P$13:$V$20,S$11,FALSE)*VLOOKUP($B147,$P$3:$R$7,3,FALSE)*$M$2),0)),0)</f>
        <v>0</v>
      </c>
      <c r="H147" s="83">
        <f>IFERROR((ROUND((VLOOKUP($A147,装备总属性!$A:$G,T$11,FALSE)*VLOOKUP($C147,$P$13:$V$20,T$11,FALSE)*VLOOKUP($B147,$P$3:$R$7,3,FALSE)*$M$2),0)),0)</f>
        <v>0</v>
      </c>
      <c r="I147" s="83">
        <f>IFERROR((ROUND((VLOOKUP($A147,装备总属性!$A:$G,U$11,FALSE)*VLOOKUP($C147,$P$13:$V$20,U$11,FALSE)*VLOOKUP($B147,$P$3:$R$7,3,FALSE)*$M$2),0)),0)</f>
        <v>200</v>
      </c>
      <c r="J147" s="83">
        <f>IFERROR((ROUND((VLOOKUP($A147,装备总属性!$A:$G,V$11,FALSE)*VLOOKUP($C147,$P$13:$V$20,V$11,FALSE)*VLOOKUP($B147,$P$3:$R$7,3,FALSE)*$M$2),0)),0)</f>
        <v>0</v>
      </c>
    </row>
    <row r="148" spans="1:10">
      <c r="A148" s="83">
        <f t="shared" si="69"/>
        <v>40</v>
      </c>
      <c r="B148" s="83" t="str">
        <f t="shared" ref="B148:C148" si="112">B108</f>
        <v>橙色</v>
      </c>
      <c r="C148" s="83" t="str">
        <f t="shared" si="112"/>
        <v>衣服</v>
      </c>
      <c r="D148" s="82" t="str">
        <f t="shared" si="95"/>
        <v>40橙色衣服</v>
      </c>
      <c r="E148" s="83">
        <f>IFERROR((ROUND((VLOOKUP($A148,装备总属性!$A:$G,Q$11,FALSE)*VLOOKUP($C148,$P$13:$V$20,Q$11,FALSE)*VLOOKUP($B148,$P$3:$R$7,3,FALSE)*$M$2),0)),0)</f>
        <v>0</v>
      </c>
      <c r="F148" s="83">
        <f>IFERROR((ROUND((VLOOKUP($A148,装备总属性!$A:$G,R$11,FALSE)*VLOOKUP($C148,$P$13:$V$20,R$11,FALSE)*VLOOKUP($B148,$P$3:$R$7,3,FALSE)*$M$2),0)),0)</f>
        <v>0</v>
      </c>
      <c r="G148" s="83">
        <f>IFERROR((ROUND((VLOOKUP($A148,装备总属性!$A:$G,S$11,FALSE)*VLOOKUP($C148,$P$13:$V$20,S$11,FALSE)*VLOOKUP($B148,$P$3:$R$7,3,FALSE)*$M$2),0)),0)</f>
        <v>0</v>
      </c>
      <c r="H148" s="83">
        <f>IFERROR((ROUND((VLOOKUP($A148,装备总属性!$A:$G,T$11,FALSE)*VLOOKUP($C148,$P$13:$V$20,T$11,FALSE)*VLOOKUP($B148,$P$3:$R$7,3,FALSE)*$M$2),0)),0)</f>
        <v>0</v>
      </c>
      <c r="I148" s="83">
        <f>IFERROR((ROUND((VLOOKUP($A148,装备总属性!$A:$G,U$11,FALSE)*VLOOKUP($C148,$P$13:$V$20,U$11,FALSE)*VLOOKUP($B148,$P$3:$R$7,3,FALSE)*$M$2),0)),0)</f>
        <v>267</v>
      </c>
      <c r="J148" s="83">
        <f>IFERROR((ROUND((VLOOKUP($A148,装备总属性!$A:$G,V$11,FALSE)*VLOOKUP($C148,$P$13:$V$20,V$11,FALSE)*VLOOKUP($B148,$P$3:$R$7,3,FALSE)*$M$2),0)),0)</f>
        <v>267</v>
      </c>
    </row>
    <row r="149" spans="1:10">
      <c r="A149" s="83">
        <f t="shared" si="69"/>
        <v>40</v>
      </c>
      <c r="B149" s="83" t="str">
        <f t="shared" ref="B149:C149" si="113">B109</f>
        <v>橙色</v>
      </c>
      <c r="C149" s="83" t="str">
        <f t="shared" si="113"/>
        <v>腰带</v>
      </c>
      <c r="D149" s="82" t="str">
        <f t="shared" si="95"/>
        <v>40橙色腰带</v>
      </c>
      <c r="E149" s="83">
        <f>IFERROR((ROUND((VLOOKUP($A149,装备总属性!$A:$G,Q$11,FALSE)*VLOOKUP($C149,$P$13:$V$20,Q$11,FALSE)*VLOOKUP($B149,$P$3:$R$7,3,FALSE)*$M$2),0)),0)</f>
        <v>1000</v>
      </c>
      <c r="F149" s="83">
        <f>IFERROR((ROUND((VLOOKUP($A149,装备总属性!$A:$G,R$11,FALSE)*VLOOKUP($C149,$P$13:$V$20,R$11,FALSE)*VLOOKUP($B149,$P$3:$R$7,3,FALSE)*$M$2),0)),0)</f>
        <v>0</v>
      </c>
      <c r="G149" s="83">
        <f>IFERROR((ROUND((VLOOKUP($A149,装备总属性!$A:$G,S$11,FALSE)*VLOOKUP($C149,$P$13:$V$20,S$11,FALSE)*VLOOKUP($B149,$P$3:$R$7,3,FALSE)*$M$2),0)),0)</f>
        <v>0</v>
      </c>
      <c r="H149" s="83">
        <f>IFERROR((ROUND((VLOOKUP($A149,装备总属性!$A:$G,T$11,FALSE)*VLOOKUP($C149,$P$13:$V$20,T$11,FALSE)*VLOOKUP($B149,$P$3:$R$7,3,FALSE)*$M$2),0)),0)</f>
        <v>0</v>
      </c>
      <c r="I149" s="83">
        <f>IFERROR((ROUND((VLOOKUP($A149,装备总属性!$A:$G,U$11,FALSE)*VLOOKUP($C149,$P$13:$V$20,U$11,FALSE)*VLOOKUP($B149,$P$3:$R$7,3,FALSE)*$M$2),0)),0)</f>
        <v>0</v>
      </c>
      <c r="J149" s="83">
        <f>IFERROR((ROUND((VLOOKUP($A149,装备总属性!$A:$G,V$11,FALSE)*VLOOKUP($C149,$P$13:$V$20,V$11,FALSE)*VLOOKUP($B149,$P$3:$R$7,3,FALSE)*$M$2),0)),0)</f>
        <v>200</v>
      </c>
    </row>
    <row r="150" spans="1:10">
      <c r="A150" s="83">
        <f t="shared" si="69"/>
        <v>40</v>
      </c>
      <c r="B150" s="83" t="str">
        <f t="shared" ref="B150:C150" si="114">B110</f>
        <v>橙色</v>
      </c>
      <c r="C150" s="83" t="str">
        <f t="shared" si="114"/>
        <v>护手</v>
      </c>
      <c r="D150" s="82" t="str">
        <f t="shared" si="95"/>
        <v>40橙色护手</v>
      </c>
      <c r="E150" s="83">
        <f>IFERROR((ROUND((VLOOKUP($A150,装备总属性!$A:$G,Q$11,FALSE)*VLOOKUP($C150,$P$13:$V$20,Q$11,FALSE)*VLOOKUP($B150,$P$3:$R$7,3,FALSE)*$M$2),0)),0)</f>
        <v>1500</v>
      </c>
      <c r="F150" s="83">
        <f>IFERROR((ROUND((VLOOKUP($A150,装备总属性!$A:$G,R$11,FALSE)*VLOOKUP($C150,$P$13:$V$20,R$11,FALSE)*VLOOKUP($B150,$P$3:$R$7,3,FALSE)*$M$2),0)),0)</f>
        <v>0</v>
      </c>
      <c r="G150" s="83">
        <f>IFERROR((ROUND((VLOOKUP($A150,装备总属性!$A:$G,S$11,FALSE)*VLOOKUP($C150,$P$13:$V$20,S$11,FALSE)*VLOOKUP($B150,$P$3:$R$7,3,FALSE)*$M$2),0)),0)</f>
        <v>67</v>
      </c>
      <c r="H150" s="83">
        <f>IFERROR((ROUND((VLOOKUP($A150,装备总属性!$A:$G,T$11,FALSE)*VLOOKUP($C150,$P$13:$V$20,T$11,FALSE)*VLOOKUP($B150,$P$3:$R$7,3,FALSE)*$M$2),0)),0)</f>
        <v>0</v>
      </c>
      <c r="I150" s="83">
        <f>IFERROR((ROUND((VLOOKUP($A150,装备总属性!$A:$G,U$11,FALSE)*VLOOKUP($C150,$P$13:$V$20,U$11,FALSE)*VLOOKUP($B150,$P$3:$R$7,3,FALSE)*$M$2),0)),0)</f>
        <v>0</v>
      </c>
      <c r="J150" s="83">
        <f>IFERROR((ROUND((VLOOKUP($A150,装备总属性!$A:$G,V$11,FALSE)*VLOOKUP($C150,$P$13:$V$20,V$11,FALSE)*VLOOKUP($B150,$P$3:$R$7,3,FALSE)*$M$2),0)),0)</f>
        <v>0</v>
      </c>
    </row>
    <row r="151" spans="1:10">
      <c r="A151" s="83">
        <f t="shared" si="69"/>
        <v>40</v>
      </c>
      <c r="B151" s="83" t="str">
        <f t="shared" ref="B151:C151" si="115">B111</f>
        <v>橙色</v>
      </c>
      <c r="C151" s="83" t="str">
        <f t="shared" si="115"/>
        <v>鞋子</v>
      </c>
      <c r="D151" s="82" t="str">
        <f t="shared" si="95"/>
        <v>40橙色鞋子</v>
      </c>
      <c r="E151" s="83">
        <f>IFERROR((ROUND((VLOOKUP($A151,装备总属性!$A:$G,Q$11,FALSE)*VLOOKUP($C151,$P$13:$V$20,Q$11,FALSE)*VLOOKUP($B151,$P$3:$R$7,3,FALSE)*$M$2),0)),0)</f>
        <v>1500</v>
      </c>
      <c r="F151" s="83">
        <f>IFERROR((ROUND((VLOOKUP($A151,装备总属性!$A:$G,R$11,FALSE)*VLOOKUP($C151,$P$13:$V$20,R$11,FALSE)*VLOOKUP($B151,$P$3:$R$7,3,FALSE)*$M$2),0)),0)</f>
        <v>0</v>
      </c>
      <c r="G151" s="83">
        <f>IFERROR((ROUND((VLOOKUP($A151,装备总属性!$A:$G,S$11,FALSE)*VLOOKUP($C151,$P$13:$V$20,S$11,FALSE)*VLOOKUP($B151,$P$3:$R$7,3,FALSE)*$M$2),0)),0)</f>
        <v>0</v>
      </c>
      <c r="H151" s="83">
        <f>IFERROR((ROUND((VLOOKUP($A151,装备总属性!$A:$G,T$11,FALSE)*VLOOKUP($C151,$P$13:$V$20,T$11,FALSE)*VLOOKUP($B151,$P$3:$R$7,3,FALSE)*$M$2),0)),0)</f>
        <v>67</v>
      </c>
      <c r="I151" s="83">
        <f>IFERROR((ROUND((VLOOKUP($A151,装备总属性!$A:$G,U$11,FALSE)*VLOOKUP($C151,$P$13:$V$20,U$11,FALSE)*VLOOKUP($B151,$P$3:$R$7,3,FALSE)*$M$2),0)),0)</f>
        <v>0</v>
      </c>
      <c r="J151" s="83">
        <f>IFERROR((ROUND((VLOOKUP($A151,装备总属性!$A:$G,V$11,FALSE)*VLOOKUP($C151,$P$13:$V$20,V$11,FALSE)*VLOOKUP($B151,$P$3:$R$7,3,FALSE)*$M$2),0)),0)</f>
        <v>0</v>
      </c>
    </row>
    <row r="152" spans="1:10">
      <c r="A152" s="83">
        <f t="shared" si="69"/>
        <v>40</v>
      </c>
      <c r="B152" s="83" t="str">
        <f t="shared" ref="B152:C152" si="116">B112</f>
        <v>橙色</v>
      </c>
      <c r="C152" s="83" t="str">
        <f t="shared" si="116"/>
        <v>项链</v>
      </c>
      <c r="D152" s="82" t="str">
        <f t="shared" si="95"/>
        <v>40橙色项链</v>
      </c>
      <c r="E152" s="83">
        <f>IFERROR((ROUND((VLOOKUP($A152,装备总属性!$A:$G,Q$11,FALSE)*VLOOKUP($C152,$P$13:$V$20,Q$11,FALSE)*VLOOKUP($B152,$P$3:$R$7,3,FALSE)*$M$2),0)),0)</f>
        <v>0</v>
      </c>
      <c r="F152" s="83">
        <f>IFERROR((ROUND((VLOOKUP($A152,装备总属性!$A:$G,R$11,FALSE)*VLOOKUP($C152,$P$13:$V$20,R$11,FALSE)*VLOOKUP($B152,$P$3:$R$7,3,FALSE)*$M$2),0)),0)</f>
        <v>0</v>
      </c>
      <c r="G152" s="83">
        <f>IFERROR((ROUND((VLOOKUP($A152,装备总属性!$A:$G,S$11,FALSE)*VLOOKUP($C152,$P$13:$V$20,S$11,FALSE)*VLOOKUP($B152,$P$3:$R$7,3,FALSE)*$M$2),0)),0)</f>
        <v>67</v>
      </c>
      <c r="H152" s="83">
        <f>IFERROR((ROUND((VLOOKUP($A152,装备总属性!$A:$G,T$11,FALSE)*VLOOKUP($C152,$P$13:$V$20,T$11,FALSE)*VLOOKUP($B152,$P$3:$R$7,3,FALSE)*$M$2),0)),0)</f>
        <v>0</v>
      </c>
      <c r="I152" s="83">
        <f>IFERROR((ROUND((VLOOKUP($A152,装备总属性!$A:$G,U$11,FALSE)*VLOOKUP($C152,$P$13:$V$20,U$11,FALSE)*VLOOKUP($B152,$P$3:$R$7,3,FALSE)*$M$2),0)),0)</f>
        <v>200</v>
      </c>
      <c r="J152" s="83">
        <f>IFERROR((ROUND((VLOOKUP($A152,装备总属性!$A:$G,V$11,FALSE)*VLOOKUP($C152,$P$13:$V$20,V$11,FALSE)*VLOOKUP($B152,$P$3:$R$7,3,FALSE)*$M$2),0)),0)</f>
        <v>0</v>
      </c>
    </row>
    <row r="153" spans="1:10">
      <c r="A153" s="83">
        <f t="shared" si="69"/>
        <v>40</v>
      </c>
      <c r="B153" s="83" t="str">
        <f t="shared" ref="B153:C153" si="117">B113</f>
        <v>橙色</v>
      </c>
      <c r="C153" s="83" t="str">
        <f t="shared" si="117"/>
        <v>戒指</v>
      </c>
      <c r="D153" s="82" t="str">
        <f t="shared" si="95"/>
        <v>40橙色戒指</v>
      </c>
      <c r="E153" s="83">
        <f>IFERROR((ROUND((VLOOKUP($A153,装备总属性!$A:$G,Q$11,FALSE)*VLOOKUP($C153,$P$13:$V$20,Q$11,FALSE)*VLOOKUP($B153,$P$3:$R$7,3,FALSE)*$M$2),0)),0)</f>
        <v>0</v>
      </c>
      <c r="F153" s="83">
        <f>IFERROR((ROUND((VLOOKUP($A153,装备总属性!$A:$G,R$11,FALSE)*VLOOKUP($C153,$P$13:$V$20,R$11,FALSE)*VLOOKUP($B153,$P$3:$R$7,3,FALSE)*$M$2),0)),0)</f>
        <v>0</v>
      </c>
      <c r="G153" s="83">
        <f>IFERROR((ROUND((VLOOKUP($A153,装备总属性!$A:$G,S$11,FALSE)*VLOOKUP($C153,$P$13:$V$20,S$11,FALSE)*VLOOKUP($B153,$P$3:$R$7,3,FALSE)*$M$2),0)),0)</f>
        <v>0</v>
      </c>
      <c r="H153" s="83">
        <f>IFERROR((ROUND((VLOOKUP($A153,装备总属性!$A:$G,T$11,FALSE)*VLOOKUP($C153,$P$13:$V$20,T$11,FALSE)*VLOOKUP($B153,$P$3:$R$7,3,FALSE)*$M$2),0)),0)</f>
        <v>67</v>
      </c>
      <c r="I153" s="83">
        <f>IFERROR((ROUND((VLOOKUP($A153,装备总属性!$A:$G,U$11,FALSE)*VLOOKUP($C153,$P$13:$V$20,U$11,FALSE)*VLOOKUP($B153,$P$3:$R$7,3,FALSE)*$M$2),0)),0)</f>
        <v>0</v>
      </c>
      <c r="J153" s="83">
        <f>IFERROR((ROUND((VLOOKUP($A153,装备总属性!$A:$G,V$11,FALSE)*VLOOKUP($C153,$P$13:$V$20,V$11,FALSE)*VLOOKUP($B153,$P$3:$R$7,3,FALSE)*$M$2),0)),0)</f>
        <v>200</v>
      </c>
    </row>
    <row r="154" spans="1:10">
      <c r="A154" s="85">
        <f t="shared" si="69"/>
        <v>40</v>
      </c>
      <c r="B154" s="85" t="str">
        <f t="shared" ref="B154:C154" si="118">B114</f>
        <v>金色</v>
      </c>
      <c r="C154" s="85" t="str">
        <f t="shared" si="118"/>
        <v>武器</v>
      </c>
      <c r="D154" s="82" t="str">
        <f t="shared" si="95"/>
        <v>40金色武器</v>
      </c>
      <c r="E154" s="85">
        <f>IFERROR((ROUND((VLOOKUP($A154,装备总属性!$A:$G,Q$11,FALSE)*VLOOKUP($C154,$P$13:$V$20,Q$11,FALSE)*VLOOKUP($B154,$P$3:$R$7,3,FALSE)*$M$2),0)),0)</f>
        <v>0</v>
      </c>
      <c r="F154" s="85">
        <f>IFERROR((ROUND((VLOOKUP($A154,装备总属性!$A:$G,R$11,FALSE)*VLOOKUP($C154,$P$13:$V$20,R$11,FALSE)*VLOOKUP($B154,$P$3:$R$7,3,FALSE)*$M$2),0)),0)</f>
        <v>0</v>
      </c>
      <c r="G154" s="85">
        <f>IFERROR((ROUND((VLOOKUP($A154,装备总属性!$A:$G,S$11,FALSE)*VLOOKUP($C154,$P$13:$V$20,S$11,FALSE)*VLOOKUP($B154,$P$3:$R$7,3,FALSE)*$M$2),0)),0)</f>
        <v>300</v>
      </c>
      <c r="H154" s="85">
        <f>IFERROR((ROUND((VLOOKUP($A154,装备总属性!$A:$G,T$11,FALSE)*VLOOKUP($C154,$P$13:$V$20,T$11,FALSE)*VLOOKUP($B154,$P$3:$R$7,3,FALSE)*$M$2),0)),0)</f>
        <v>300</v>
      </c>
      <c r="I154" s="85">
        <f>IFERROR((ROUND((VLOOKUP($A154,装备总属性!$A:$G,U$11,FALSE)*VLOOKUP($C154,$P$13:$V$20,U$11,FALSE)*VLOOKUP($B154,$P$3:$R$7,3,FALSE)*$M$2),0)),0)</f>
        <v>0</v>
      </c>
      <c r="J154" s="85">
        <f>IFERROR((ROUND((VLOOKUP($A154,装备总属性!$A:$G,V$11,FALSE)*VLOOKUP($C154,$P$13:$V$20,V$11,FALSE)*VLOOKUP($B154,$P$3:$R$7,3,FALSE)*$M$2),0)),0)</f>
        <v>0</v>
      </c>
    </row>
    <row r="155" spans="1:10">
      <c r="A155" s="85">
        <f t="shared" si="69"/>
        <v>40</v>
      </c>
      <c r="B155" s="85" t="str">
        <f t="shared" ref="B155:C155" si="119">B115</f>
        <v>金色</v>
      </c>
      <c r="C155" s="85" t="str">
        <f t="shared" si="119"/>
        <v>帽子</v>
      </c>
      <c r="D155" s="82" t="str">
        <f t="shared" si="95"/>
        <v>40金色帽子</v>
      </c>
      <c r="E155" s="85">
        <f>IFERROR((ROUND((VLOOKUP($A155,装备总属性!$A:$G,Q$11,FALSE)*VLOOKUP($C155,$P$13:$V$20,Q$11,FALSE)*VLOOKUP($B155,$P$3:$R$7,3,FALSE)*$M$2),0)),0)</f>
        <v>1500</v>
      </c>
      <c r="F155" s="85">
        <f>IFERROR((ROUND((VLOOKUP($A155,装备总属性!$A:$G,R$11,FALSE)*VLOOKUP($C155,$P$13:$V$20,R$11,FALSE)*VLOOKUP($B155,$P$3:$R$7,3,FALSE)*$M$2),0)),0)</f>
        <v>0</v>
      </c>
      <c r="G155" s="85">
        <f>IFERROR((ROUND((VLOOKUP($A155,装备总属性!$A:$G,S$11,FALSE)*VLOOKUP($C155,$P$13:$V$20,S$11,FALSE)*VLOOKUP($B155,$P$3:$R$7,3,FALSE)*$M$2),0)),0)</f>
        <v>0</v>
      </c>
      <c r="H155" s="85">
        <f>IFERROR((ROUND((VLOOKUP($A155,装备总属性!$A:$G,T$11,FALSE)*VLOOKUP($C155,$P$13:$V$20,T$11,FALSE)*VLOOKUP($B155,$P$3:$R$7,3,FALSE)*$M$2),0)),0)</f>
        <v>0</v>
      </c>
      <c r="I155" s="85">
        <f>IFERROR((ROUND((VLOOKUP($A155,装备总属性!$A:$G,U$11,FALSE)*VLOOKUP($C155,$P$13:$V$20,U$11,FALSE)*VLOOKUP($B155,$P$3:$R$7,3,FALSE)*$M$2),0)),0)</f>
        <v>300</v>
      </c>
      <c r="J155" s="85">
        <f>IFERROR((ROUND((VLOOKUP($A155,装备总属性!$A:$G,V$11,FALSE)*VLOOKUP($C155,$P$13:$V$20,V$11,FALSE)*VLOOKUP($B155,$P$3:$R$7,3,FALSE)*$M$2),0)),0)</f>
        <v>0</v>
      </c>
    </row>
    <row r="156" spans="1:10">
      <c r="A156" s="85">
        <f t="shared" si="69"/>
        <v>40</v>
      </c>
      <c r="B156" s="85" t="str">
        <f t="shared" ref="B156:C156" si="120">B116</f>
        <v>金色</v>
      </c>
      <c r="C156" s="85" t="str">
        <f t="shared" si="120"/>
        <v>衣服</v>
      </c>
      <c r="D156" s="82" t="str">
        <f t="shared" si="95"/>
        <v>40金色衣服</v>
      </c>
      <c r="E156" s="85">
        <f>IFERROR((ROUND((VLOOKUP($A156,装备总属性!$A:$G,Q$11,FALSE)*VLOOKUP($C156,$P$13:$V$20,Q$11,FALSE)*VLOOKUP($B156,$P$3:$R$7,3,FALSE)*$M$2),0)),0)</f>
        <v>0</v>
      </c>
      <c r="F156" s="85">
        <f>IFERROR((ROUND((VLOOKUP($A156,装备总属性!$A:$G,R$11,FALSE)*VLOOKUP($C156,$P$13:$V$20,R$11,FALSE)*VLOOKUP($B156,$P$3:$R$7,3,FALSE)*$M$2),0)),0)</f>
        <v>0</v>
      </c>
      <c r="G156" s="85">
        <f>IFERROR((ROUND((VLOOKUP($A156,装备总属性!$A:$G,S$11,FALSE)*VLOOKUP($C156,$P$13:$V$20,S$11,FALSE)*VLOOKUP($B156,$P$3:$R$7,3,FALSE)*$M$2),0)),0)</f>
        <v>0</v>
      </c>
      <c r="H156" s="85">
        <f>IFERROR((ROUND((VLOOKUP($A156,装备总属性!$A:$G,T$11,FALSE)*VLOOKUP($C156,$P$13:$V$20,T$11,FALSE)*VLOOKUP($B156,$P$3:$R$7,3,FALSE)*$M$2),0)),0)</f>
        <v>0</v>
      </c>
      <c r="I156" s="85">
        <f>IFERROR((ROUND((VLOOKUP($A156,装备总属性!$A:$G,U$11,FALSE)*VLOOKUP($C156,$P$13:$V$20,U$11,FALSE)*VLOOKUP($B156,$P$3:$R$7,3,FALSE)*$M$2),0)),0)</f>
        <v>400</v>
      </c>
      <c r="J156" s="85">
        <f>IFERROR((ROUND((VLOOKUP($A156,装备总属性!$A:$G,V$11,FALSE)*VLOOKUP($C156,$P$13:$V$20,V$11,FALSE)*VLOOKUP($B156,$P$3:$R$7,3,FALSE)*$M$2),0)),0)</f>
        <v>400</v>
      </c>
    </row>
    <row r="157" spans="1:10">
      <c r="A157" s="85">
        <f t="shared" si="69"/>
        <v>40</v>
      </c>
      <c r="B157" s="85" t="str">
        <f t="shared" ref="B157:C157" si="121">B117</f>
        <v>金色</v>
      </c>
      <c r="C157" s="85" t="str">
        <f t="shared" si="121"/>
        <v>腰带</v>
      </c>
      <c r="D157" s="82" t="str">
        <f t="shared" si="95"/>
        <v>40金色腰带</v>
      </c>
      <c r="E157" s="85">
        <f>IFERROR((ROUND((VLOOKUP($A157,装备总属性!$A:$G,Q$11,FALSE)*VLOOKUP($C157,$P$13:$V$20,Q$11,FALSE)*VLOOKUP($B157,$P$3:$R$7,3,FALSE)*$M$2),0)),0)</f>
        <v>1500</v>
      </c>
      <c r="F157" s="85">
        <f>IFERROR((ROUND((VLOOKUP($A157,装备总属性!$A:$G,R$11,FALSE)*VLOOKUP($C157,$P$13:$V$20,R$11,FALSE)*VLOOKUP($B157,$P$3:$R$7,3,FALSE)*$M$2),0)),0)</f>
        <v>0</v>
      </c>
      <c r="G157" s="85">
        <f>IFERROR((ROUND((VLOOKUP($A157,装备总属性!$A:$G,S$11,FALSE)*VLOOKUP($C157,$P$13:$V$20,S$11,FALSE)*VLOOKUP($B157,$P$3:$R$7,3,FALSE)*$M$2),0)),0)</f>
        <v>0</v>
      </c>
      <c r="H157" s="85">
        <f>IFERROR((ROUND((VLOOKUP($A157,装备总属性!$A:$G,T$11,FALSE)*VLOOKUP($C157,$P$13:$V$20,T$11,FALSE)*VLOOKUP($B157,$P$3:$R$7,3,FALSE)*$M$2),0)),0)</f>
        <v>0</v>
      </c>
      <c r="I157" s="85">
        <f>IFERROR((ROUND((VLOOKUP($A157,装备总属性!$A:$G,U$11,FALSE)*VLOOKUP($C157,$P$13:$V$20,U$11,FALSE)*VLOOKUP($B157,$P$3:$R$7,3,FALSE)*$M$2),0)),0)</f>
        <v>0</v>
      </c>
      <c r="J157" s="85">
        <f>IFERROR((ROUND((VLOOKUP($A157,装备总属性!$A:$G,V$11,FALSE)*VLOOKUP($C157,$P$13:$V$20,V$11,FALSE)*VLOOKUP($B157,$P$3:$R$7,3,FALSE)*$M$2),0)),0)</f>
        <v>300</v>
      </c>
    </row>
    <row r="158" spans="1:10">
      <c r="A158" s="85">
        <f t="shared" si="69"/>
        <v>40</v>
      </c>
      <c r="B158" s="85" t="str">
        <f t="shared" ref="B158:C158" si="122">B118</f>
        <v>金色</v>
      </c>
      <c r="C158" s="85" t="str">
        <f t="shared" si="122"/>
        <v>护手</v>
      </c>
      <c r="D158" s="82" t="str">
        <f t="shared" si="95"/>
        <v>40金色护手</v>
      </c>
      <c r="E158" s="85">
        <f>IFERROR((ROUND((VLOOKUP($A158,装备总属性!$A:$G,Q$11,FALSE)*VLOOKUP($C158,$P$13:$V$20,Q$11,FALSE)*VLOOKUP($B158,$P$3:$R$7,3,FALSE)*$M$2),0)),0)</f>
        <v>2250</v>
      </c>
      <c r="F158" s="85">
        <f>IFERROR((ROUND((VLOOKUP($A158,装备总属性!$A:$G,R$11,FALSE)*VLOOKUP($C158,$P$13:$V$20,R$11,FALSE)*VLOOKUP($B158,$P$3:$R$7,3,FALSE)*$M$2),0)),0)</f>
        <v>0</v>
      </c>
      <c r="G158" s="85">
        <f>IFERROR((ROUND((VLOOKUP($A158,装备总属性!$A:$G,S$11,FALSE)*VLOOKUP($C158,$P$13:$V$20,S$11,FALSE)*VLOOKUP($B158,$P$3:$R$7,3,FALSE)*$M$2),0)),0)</f>
        <v>100</v>
      </c>
      <c r="H158" s="85">
        <f>IFERROR((ROUND((VLOOKUP($A158,装备总属性!$A:$G,T$11,FALSE)*VLOOKUP($C158,$P$13:$V$20,T$11,FALSE)*VLOOKUP($B158,$P$3:$R$7,3,FALSE)*$M$2),0)),0)</f>
        <v>0</v>
      </c>
      <c r="I158" s="85">
        <f>IFERROR((ROUND((VLOOKUP($A158,装备总属性!$A:$G,U$11,FALSE)*VLOOKUP($C158,$P$13:$V$20,U$11,FALSE)*VLOOKUP($B158,$P$3:$R$7,3,FALSE)*$M$2),0)),0)</f>
        <v>0</v>
      </c>
      <c r="J158" s="85">
        <f>IFERROR((ROUND((VLOOKUP($A158,装备总属性!$A:$G,V$11,FALSE)*VLOOKUP($C158,$P$13:$V$20,V$11,FALSE)*VLOOKUP($B158,$P$3:$R$7,3,FALSE)*$M$2),0)),0)</f>
        <v>0</v>
      </c>
    </row>
    <row r="159" spans="1:10">
      <c r="A159" s="85">
        <f t="shared" si="69"/>
        <v>40</v>
      </c>
      <c r="B159" s="85" t="str">
        <f t="shared" ref="B159:C159" si="123">B119</f>
        <v>金色</v>
      </c>
      <c r="C159" s="85" t="str">
        <f t="shared" si="123"/>
        <v>鞋子</v>
      </c>
      <c r="D159" s="82" t="str">
        <f t="shared" si="95"/>
        <v>40金色鞋子</v>
      </c>
      <c r="E159" s="85">
        <f>IFERROR((ROUND((VLOOKUP($A159,装备总属性!$A:$G,Q$11,FALSE)*VLOOKUP($C159,$P$13:$V$20,Q$11,FALSE)*VLOOKUP($B159,$P$3:$R$7,3,FALSE)*$M$2),0)),0)</f>
        <v>2250</v>
      </c>
      <c r="F159" s="85">
        <f>IFERROR((ROUND((VLOOKUP($A159,装备总属性!$A:$G,R$11,FALSE)*VLOOKUP($C159,$P$13:$V$20,R$11,FALSE)*VLOOKUP($B159,$P$3:$R$7,3,FALSE)*$M$2),0)),0)</f>
        <v>0</v>
      </c>
      <c r="G159" s="85">
        <f>IFERROR((ROUND((VLOOKUP($A159,装备总属性!$A:$G,S$11,FALSE)*VLOOKUP($C159,$P$13:$V$20,S$11,FALSE)*VLOOKUP($B159,$P$3:$R$7,3,FALSE)*$M$2),0)),0)</f>
        <v>0</v>
      </c>
      <c r="H159" s="85">
        <f>IFERROR((ROUND((VLOOKUP($A159,装备总属性!$A:$G,T$11,FALSE)*VLOOKUP($C159,$P$13:$V$20,T$11,FALSE)*VLOOKUP($B159,$P$3:$R$7,3,FALSE)*$M$2),0)),0)</f>
        <v>100</v>
      </c>
      <c r="I159" s="85">
        <f>IFERROR((ROUND((VLOOKUP($A159,装备总属性!$A:$G,U$11,FALSE)*VLOOKUP($C159,$P$13:$V$20,U$11,FALSE)*VLOOKUP($B159,$P$3:$R$7,3,FALSE)*$M$2),0)),0)</f>
        <v>0</v>
      </c>
      <c r="J159" s="85">
        <f>IFERROR((ROUND((VLOOKUP($A159,装备总属性!$A:$G,V$11,FALSE)*VLOOKUP($C159,$P$13:$V$20,V$11,FALSE)*VLOOKUP($B159,$P$3:$R$7,3,FALSE)*$M$2),0)),0)</f>
        <v>0</v>
      </c>
    </row>
    <row r="160" spans="1:10">
      <c r="A160" s="85">
        <f t="shared" si="69"/>
        <v>40</v>
      </c>
      <c r="B160" s="85" t="str">
        <f t="shared" ref="B160:C160" si="124">B120</f>
        <v>金色</v>
      </c>
      <c r="C160" s="85" t="str">
        <f t="shared" si="124"/>
        <v>项链</v>
      </c>
      <c r="D160" s="82" t="str">
        <f t="shared" si="95"/>
        <v>40金色项链</v>
      </c>
      <c r="E160" s="85">
        <f>IFERROR((ROUND((VLOOKUP($A160,装备总属性!$A:$G,Q$11,FALSE)*VLOOKUP($C160,$P$13:$V$20,Q$11,FALSE)*VLOOKUP($B160,$P$3:$R$7,3,FALSE)*$M$2),0)),0)</f>
        <v>0</v>
      </c>
      <c r="F160" s="85">
        <f>IFERROR((ROUND((VLOOKUP($A160,装备总属性!$A:$G,R$11,FALSE)*VLOOKUP($C160,$P$13:$V$20,R$11,FALSE)*VLOOKUP($B160,$P$3:$R$7,3,FALSE)*$M$2),0)),0)</f>
        <v>0</v>
      </c>
      <c r="G160" s="85">
        <f>IFERROR((ROUND((VLOOKUP($A160,装备总属性!$A:$G,S$11,FALSE)*VLOOKUP($C160,$P$13:$V$20,S$11,FALSE)*VLOOKUP($B160,$P$3:$R$7,3,FALSE)*$M$2),0)),0)</f>
        <v>100</v>
      </c>
      <c r="H160" s="85">
        <f>IFERROR((ROUND((VLOOKUP($A160,装备总属性!$A:$G,T$11,FALSE)*VLOOKUP($C160,$P$13:$V$20,T$11,FALSE)*VLOOKUP($B160,$P$3:$R$7,3,FALSE)*$M$2),0)),0)</f>
        <v>0</v>
      </c>
      <c r="I160" s="85">
        <f>IFERROR((ROUND((VLOOKUP($A160,装备总属性!$A:$G,U$11,FALSE)*VLOOKUP($C160,$P$13:$V$20,U$11,FALSE)*VLOOKUP($B160,$P$3:$R$7,3,FALSE)*$M$2),0)),0)</f>
        <v>300</v>
      </c>
      <c r="J160" s="85">
        <f>IFERROR((ROUND((VLOOKUP($A160,装备总属性!$A:$G,V$11,FALSE)*VLOOKUP($C160,$P$13:$V$20,V$11,FALSE)*VLOOKUP($B160,$P$3:$R$7,3,FALSE)*$M$2),0)),0)</f>
        <v>0</v>
      </c>
    </row>
    <row r="161" spans="1:10">
      <c r="A161" s="85">
        <f t="shared" si="69"/>
        <v>40</v>
      </c>
      <c r="B161" s="85" t="str">
        <f t="shared" ref="B161:C161" si="125">B121</f>
        <v>金色</v>
      </c>
      <c r="C161" s="85" t="str">
        <f t="shared" si="125"/>
        <v>戒指</v>
      </c>
      <c r="D161" s="82" t="str">
        <f t="shared" si="95"/>
        <v>40金色戒指</v>
      </c>
      <c r="E161" s="85">
        <f>IFERROR((ROUND((VLOOKUP($A161,装备总属性!$A:$G,Q$11,FALSE)*VLOOKUP($C161,$P$13:$V$20,Q$11,FALSE)*VLOOKUP($B161,$P$3:$R$7,3,FALSE)*$M$2),0)),0)</f>
        <v>0</v>
      </c>
      <c r="F161" s="85">
        <f>IFERROR((ROUND((VLOOKUP($A161,装备总属性!$A:$G,R$11,FALSE)*VLOOKUP($C161,$P$13:$V$20,R$11,FALSE)*VLOOKUP($B161,$P$3:$R$7,3,FALSE)*$M$2),0)),0)</f>
        <v>0</v>
      </c>
      <c r="G161" s="85">
        <f>IFERROR((ROUND((VLOOKUP($A161,装备总属性!$A:$G,S$11,FALSE)*VLOOKUP($C161,$P$13:$V$20,S$11,FALSE)*VLOOKUP($B161,$P$3:$R$7,3,FALSE)*$M$2),0)),0)</f>
        <v>0</v>
      </c>
      <c r="H161" s="85">
        <f>IFERROR((ROUND((VLOOKUP($A161,装备总属性!$A:$G,T$11,FALSE)*VLOOKUP($C161,$P$13:$V$20,T$11,FALSE)*VLOOKUP($B161,$P$3:$R$7,3,FALSE)*$M$2),0)),0)</f>
        <v>100</v>
      </c>
      <c r="I161" s="85">
        <f>IFERROR((ROUND((VLOOKUP($A161,装备总属性!$A:$G,U$11,FALSE)*VLOOKUP($C161,$P$13:$V$20,U$11,FALSE)*VLOOKUP($B161,$P$3:$R$7,3,FALSE)*$M$2),0)),0)</f>
        <v>0</v>
      </c>
      <c r="J161" s="85">
        <f>IFERROR((ROUND((VLOOKUP($A161,装备总属性!$A:$G,V$11,FALSE)*VLOOKUP($C161,$P$13:$V$20,V$11,FALSE)*VLOOKUP($B161,$P$3:$R$7,3,FALSE)*$M$2),0)),0)</f>
        <v>300</v>
      </c>
    </row>
    <row r="162" spans="1:10">
      <c r="A162" s="82">
        <f t="shared" si="69"/>
        <v>50</v>
      </c>
      <c r="B162" s="82" t="str">
        <f t="shared" ref="B162:C162" si="126">B122</f>
        <v>绿色</v>
      </c>
      <c r="C162" s="82" t="str">
        <f t="shared" si="126"/>
        <v>武器</v>
      </c>
      <c r="D162" s="82" t="str">
        <f t="shared" si="95"/>
        <v>50绿色武器</v>
      </c>
      <c r="E162" s="82">
        <f>IFERROR((ROUND((VLOOKUP($A162,装备总属性!$A:$G,Q$11,FALSE)*VLOOKUP($C162,$P$13:$V$20,Q$11,FALSE)*VLOOKUP($B162,$P$3:$R$7,3,FALSE)*$M$2),0)),0)</f>
        <v>0</v>
      </c>
      <c r="F162" s="82">
        <f>IFERROR((ROUND((VLOOKUP($A162,装备总属性!$A:$G,R$11,FALSE)*VLOOKUP($C162,$P$13:$V$20,R$11,FALSE)*VLOOKUP($B162,$P$3:$R$7,3,FALSE)*$M$2),0)),0)</f>
        <v>0</v>
      </c>
      <c r="G162" s="82">
        <f>IFERROR((ROUND((VLOOKUP($A162,装备总属性!$A:$G,S$11,FALSE)*VLOOKUP($C162,$P$13:$V$20,S$11,FALSE)*VLOOKUP($B162,$P$3:$R$7,3,FALSE)*$M$2),0)),0)</f>
        <v>66</v>
      </c>
      <c r="H162" s="82">
        <f>IFERROR((ROUND((VLOOKUP($A162,装备总属性!$A:$G,T$11,FALSE)*VLOOKUP($C162,$P$13:$V$20,T$11,FALSE)*VLOOKUP($B162,$P$3:$R$7,3,FALSE)*$M$2),0)),0)</f>
        <v>66</v>
      </c>
      <c r="I162" s="82">
        <f>IFERROR((ROUND((VLOOKUP($A162,装备总属性!$A:$G,U$11,FALSE)*VLOOKUP($C162,$P$13:$V$20,U$11,FALSE)*VLOOKUP($B162,$P$3:$R$7,3,FALSE)*$M$2),0)),0)</f>
        <v>0</v>
      </c>
      <c r="J162" s="82">
        <f>IFERROR((ROUND((VLOOKUP($A162,装备总属性!$A:$G,V$11,FALSE)*VLOOKUP($C162,$P$13:$V$20,V$11,FALSE)*VLOOKUP($B162,$P$3:$R$7,3,FALSE)*$M$2),0)),0)</f>
        <v>0</v>
      </c>
    </row>
    <row r="163" spans="1:10">
      <c r="A163" s="82">
        <f t="shared" si="69"/>
        <v>50</v>
      </c>
      <c r="B163" s="82" t="str">
        <f t="shared" ref="B163:C163" si="127">B123</f>
        <v>绿色</v>
      </c>
      <c r="C163" s="82" t="str">
        <f t="shared" si="127"/>
        <v>帽子</v>
      </c>
      <c r="D163" s="82" t="str">
        <f t="shared" si="95"/>
        <v>50绿色帽子</v>
      </c>
      <c r="E163" s="82">
        <f>IFERROR((ROUND((VLOOKUP($A163,装备总属性!$A:$G,Q$11,FALSE)*VLOOKUP($C163,$P$13:$V$20,Q$11,FALSE)*VLOOKUP($B163,$P$3:$R$7,3,FALSE)*$M$2),0)),0)</f>
        <v>331</v>
      </c>
      <c r="F163" s="82">
        <f>IFERROR((ROUND((VLOOKUP($A163,装备总属性!$A:$G,R$11,FALSE)*VLOOKUP($C163,$P$13:$V$20,R$11,FALSE)*VLOOKUP($B163,$P$3:$R$7,3,FALSE)*$M$2),0)),0)</f>
        <v>0</v>
      </c>
      <c r="G163" s="82">
        <f>IFERROR((ROUND((VLOOKUP($A163,装备总属性!$A:$G,S$11,FALSE)*VLOOKUP($C163,$P$13:$V$20,S$11,FALSE)*VLOOKUP($B163,$P$3:$R$7,3,FALSE)*$M$2),0)),0)</f>
        <v>0</v>
      </c>
      <c r="H163" s="82">
        <f>IFERROR((ROUND((VLOOKUP($A163,装备总属性!$A:$G,T$11,FALSE)*VLOOKUP($C163,$P$13:$V$20,T$11,FALSE)*VLOOKUP($B163,$P$3:$R$7,3,FALSE)*$M$2),0)),0)</f>
        <v>0</v>
      </c>
      <c r="I163" s="82">
        <f>IFERROR((ROUND((VLOOKUP($A163,装备总属性!$A:$G,U$11,FALSE)*VLOOKUP($C163,$P$13:$V$20,U$11,FALSE)*VLOOKUP($B163,$P$3:$R$7,3,FALSE)*$M$2),0)),0)</f>
        <v>66</v>
      </c>
      <c r="J163" s="82">
        <f>IFERROR((ROUND((VLOOKUP($A163,装备总属性!$A:$G,V$11,FALSE)*VLOOKUP($C163,$P$13:$V$20,V$11,FALSE)*VLOOKUP($B163,$P$3:$R$7,3,FALSE)*$M$2),0)),0)</f>
        <v>0</v>
      </c>
    </row>
    <row r="164" spans="1:10">
      <c r="A164" s="82">
        <f t="shared" si="69"/>
        <v>50</v>
      </c>
      <c r="B164" s="82" t="str">
        <f t="shared" ref="B164:C164" si="128">B124</f>
        <v>绿色</v>
      </c>
      <c r="C164" s="82" t="str">
        <f t="shared" si="128"/>
        <v>衣服</v>
      </c>
      <c r="D164" s="82" t="str">
        <f t="shared" si="95"/>
        <v>50绿色衣服</v>
      </c>
      <c r="E164" s="82">
        <f>IFERROR((ROUND((VLOOKUP($A164,装备总属性!$A:$G,Q$11,FALSE)*VLOOKUP($C164,$P$13:$V$20,Q$11,FALSE)*VLOOKUP($B164,$P$3:$R$7,3,FALSE)*$M$2),0)),0)</f>
        <v>0</v>
      </c>
      <c r="F164" s="82">
        <f>IFERROR((ROUND((VLOOKUP($A164,装备总属性!$A:$G,R$11,FALSE)*VLOOKUP($C164,$P$13:$V$20,R$11,FALSE)*VLOOKUP($B164,$P$3:$R$7,3,FALSE)*$M$2),0)),0)</f>
        <v>0</v>
      </c>
      <c r="G164" s="82">
        <f>IFERROR((ROUND((VLOOKUP($A164,装备总属性!$A:$G,S$11,FALSE)*VLOOKUP($C164,$P$13:$V$20,S$11,FALSE)*VLOOKUP($B164,$P$3:$R$7,3,FALSE)*$M$2),0)),0)</f>
        <v>0</v>
      </c>
      <c r="H164" s="82">
        <f>IFERROR((ROUND((VLOOKUP($A164,装备总属性!$A:$G,T$11,FALSE)*VLOOKUP($C164,$P$13:$V$20,T$11,FALSE)*VLOOKUP($B164,$P$3:$R$7,3,FALSE)*$M$2),0)),0)</f>
        <v>0</v>
      </c>
      <c r="I164" s="82">
        <f>IFERROR((ROUND((VLOOKUP($A164,装备总属性!$A:$G,U$11,FALSE)*VLOOKUP($C164,$P$13:$V$20,U$11,FALSE)*VLOOKUP($B164,$P$3:$R$7,3,FALSE)*$M$2),0)),0)</f>
        <v>88</v>
      </c>
      <c r="J164" s="82">
        <f>IFERROR((ROUND((VLOOKUP($A164,装备总属性!$A:$G,V$11,FALSE)*VLOOKUP($C164,$P$13:$V$20,V$11,FALSE)*VLOOKUP($B164,$P$3:$R$7,3,FALSE)*$M$2),0)),0)</f>
        <v>88</v>
      </c>
    </row>
    <row r="165" spans="1:10">
      <c r="A165" s="82">
        <f t="shared" si="69"/>
        <v>50</v>
      </c>
      <c r="B165" s="82" t="str">
        <f t="shared" ref="B165:C165" si="129">B125</f>
        <v>绿色</v>
      </c>
      <c r="C165" s="82" t="str">
        <f t="shared" si="129"/>
        <v>腰带</v>
      </c>
      <c r="D165" s="82" t="str">
        <f t="shared" si="95"/>
        <v>50绿色腰带</v>
      </c>
      <c r="E165" s="82">
        <f>IFERROR((ROUND((VLOOKUP($A165,装备总属性!$A:$G,Q$11,FALSE)*VLOOKUP($C165,$P$13:$V$20,Q$11,FALSE)*VLOOKUP($B165,$P$3:$R$7,3,FALSE)*$M$2),0)),0)</f>
        <v>331</v>
      </c>
      <c r="F165" s="82">
        <f>IFERROR((ROUND((VLOOKUP($A165,装备总属性!$A:$G,R$11,FALSE)*VLOOKUP($C165,$P$13:$V$20,R$11,FALSE)*VLOOKUP($B165,$P$3:$R$7,3,FALSE)*$M$2),0)),0)</f>
        <v>0</v>
      </c>
      <c r="G165" s="82">
        <f>IFERROR((ROUND((VLOOKUP($A165,装备总属性!$A:$G,S$11,FALSE)*VLOOKUP($C165,$P$13:$V$20,S$11,FALSE)*VLOOKUP($B165,$P$3:$R$7,3,FALSE)*$M$2),0)),0)</f>
        <v>0</v>
      </c>
      <c r="H165" s="82">
        <f>IFERROR((ROUND((VLOOKUP($A165,装备总属性!$A:$G,T$11,FALSE)*VLOOKUP($C165,$P$13:$V$20,T$11,FALSE)*VLOOKUP($B165,$P$3:$R$7,3,FALSE)*$M$2),0)),0)</f>
        <v>0</v>
      </c>
      <c r="I165" s="82">
        <f>IFERROR((ROUND((VLOOKUP($A165,装备总属性!$A:$G,U$11,FALSE)*VLOOKUP($C165,$P$13:$V$20,U$11,FALSE)*VLOOKUP($B165,$P$3:$R$7,3,FALSE)*$M$2),0)),0)</f>
        <v>0</v>
      </c>
      <c r="J165" s="82">
        <f>IFERROR((ROUND((VLOOKUP($A165,装备总属性!$A:$G,V$11,FALSE)*VLOOKUP($C165,$P$13:$V$20,V$11,FALSE)*VLOOKUP($B165,$P$3:$R$7,3,FALSE)*$M$2),0)),0)</f>
        <v>66</v>
      </c>
    </row>
    <row r="166" spans="1:10">
      <c r="A166" s="82">
        <f t="shared" si="69"/>
        <v>50</v>
      </c>
      <c r="B166" s="82" t="str">
        <f t="shared" ref="B166:C166" si="130">B126</f>
        <v>绿色</v>
      </c>
      <c r="C166" s="82" t="str">
        <f t="shared" si="130"/>
        <v>护手</v>
      </c>
      <c r="D166" s="82" t="str">
        <f t="shared" si="95"/>
        <v>50绿色护手</v>
      </c>
      <c r="E166" s="82">
        <f>IFERROR((ROUND((VLOOKUP($A166,装备总属性!$A:$G,Q$11,FALSE)*VLOOKUP($C166,$P$13:$V$20,Q$11,FALSE)*VLOOKUP($B166,$P$3:$R$7,3,FALSE)*$M$2),0)),0)</f>
        <v>497</v>
      </c>
      <c r="F166" s="82">
        <f>IFERROR((ROUND((VLOOKUP($A166,装备总属性!$A:$G,R$11,FALSE)*VLOOKUP($C166,$P$13:$V$20,R$11,FALSE)*VLOOKUP($B166,$P$3:$R$7,3,FALSE)*$M$2),0)),0)</f>
        <v>0</v>
      </c>
      <c r="G166" s="82">
        <f>IFERROR((ROUND((VLOOKUP($A166,装备总属性!$A:$G,S$11,FALSE)*VLOOKUP($C166,$P$13:$V$20,S$11,FALSE)*VLOOKUP($B166,$P$3:$R$7,3,FALSE)*$M$2),0)),0)</f>
        <v>22</v>
      </c>
      <c r="H166" s="82">
        <f>IFERROR((ROUND((VLOOKUP($A166,装备总属性!$A:$G,T$11,FALSE)*VLOOKUP($C166,$P$13:$V$20,T$11,FALSE)*VLOOKUP($B166,$P$3:$R$7,3,FALSE)*$M$2),0)),0)</f>
        <v>0</v>
      </c>
      <c r="I166" s="82">
        <f>IFERROR((ROUND((VLOOKUP($A166,装备总属性!$A:$G,U$11,FALSE)*VLOOKUP($C166,$P$13:$V$20,U$11,FALSE)*VLOOKUP($B166,$P$3:$R$7,3,FALSE)*$M$2),0)),0)</f>
        <v>0</v>
      </c>
      <c r="J166" s="82">
        <f>IFERROR((ROUND((VLOOKUP($A166,装备总属性!$A:$G,V$11,FALSE)*VLOOKUP($C166,$P$13:$V$20,V$11,FALSE)*VLOOKUP($B166,$P$3:$R$7,3,FALSE)*$M$2),0)),0)</f>
        <v>0</v>
      </c>
    </row>
    <row r="167" spans="1:10">
      <c r="A167" s="82">
        <f t="shared" si="69"/>
        <v>50</v>
      </c>
      <c r="B167" s="82" t="str">
        <f t="shared" ref="B167:C167" si="131">B127</f>
        <v>绿色</v>
      </c>
      <c r="C167" s="82" t="str">
        <f t="shared" si="131"/>
        <v>鞋子</v>
      </c>
      <c r="D167" s="82" t="str">
        <f t="shared" si="95"/>
        <v>50绿色鞋子</v>
      </c>
      <c r="E167" s="82">
        <f>IFERROR((ROUND((VLOOKUP($A167,装备总属性!$A:$G,Q$11,FALSE)*VLOOKUP($C167,$P$13:$V$20,Q$11,FALSE)*VLOOKUP($B167,$P$3:$R$7,3,FALSE)*$M$2),0)),0)</f>
        <v>497</v>
      </c>
      <c r="F167" s="82">
        <f>IFERROR((ROUND((VLOOKUP($A167,装备总属性!$A:$G,R$11,FALSE)*VLOOKUP($C167,$P$13:$V$20,R$11,FALSE)*VLOOKUP($B167,$P$3:$R$7,3,FALSE)*$M$2),0)),0)</f>
        <v>0</v>
      </c>
      <c r="G167" s="82">
        <f>IFERROR((ROUND((VLOOKUP($A167,装备总属性!$A:$G,S$11,FALSE)*VLOOKUP($C167,$P$13:$V$20,S$11,FALSE)*VLOOKUP($B167,$P$3:$R$7,3,FALSE)*$M$2),0)),0)</f>
        <v>0</v>
      </c>
      <c r="H167" s="82">
        <f>IFERROR((ROUND((VLOOKUP($A167,装备总属性!$A:$G,T$11,FALSE)*VLOOKUP($C167,$P$13:$V$20,T$11,FALSE)*VLOOKUP($B167,$P$3:$R$7,3,FALSE)*$M$2),0)),0)</f>
        <v>22</v>
      </c>
      <c r="I167" s="82">
        <f>IFERROR((ROUND((VLOOKUP($A167,装备总属性!$A:$G,U$11,FALSE)*VLOOKUP($C167,$P$13:$V$20,U$11,FALSE)*VLOOKUP($B167,$P$3:$R$7,3,FALSE)*$M$2),0)),0)</f>
        <v>0</v>
      </c>
      <c r="J167" s="82">
        <f>IFERROR((ROUND((VLOOKUP($A167,装备总属性!$A:$G,V$11,FALSE)*VLOOKUP($C167,$P$13:$V$20,V$11,FALSE)*VLOOKUP($B167,$P$3:$R$7,3,FALSE)*$M$2),0)),0)</f>
        <v>0</v>
      </c>
    </row>
    <row r="168" spans="1:10">
      <c r="A168" s="82">
        <f t="shared" si="69"/>
        <v>50</v>
      </c>
      <c r="B168" s="82" t="str">
        <f t="shared" ref="B168:C168" si="132">B128</f>
        <v>绿色</v>
      </c>
      <c r="C168" s="82" t="str">
        <f t="shared" si="132"/>
        <v>项链</v>
      </c>
      <c r="D168" s="82" t="str">
        <f t="shared" si="95"/>
        <v>50绿色项链</v>
      </c>
      <c r="E168" s="82">
        <f>IFERROR((ROUND((VLOOKUP($A168,装备总属性!$A:$G,Q$11,FALSE)*VLOOKUP($C168,$P$13:$V$20,Q$11,FALSE)*VLOOKUP($B168,$P$3:$R$7,3,FALSE)*$M$2),0)),0)</f>
        <v>0</v>
      </c>
      <c r="F168" s="82">
        <f>IFERROR((ROUND((VLOOKUP($A168,装备总属性!$A:$G,R$11,FALSE)*VLOOKUP($C168,$P$13:$V$20,R$11,FALSE)*VLOOKUP($B168,$P$3:$R$7,3,FALSE)*$M$2),0)),0)</f>
        <v>0</v>
      </c>
      <c r="G168" s="82">
        <f>IFERROR((ROUND((VLOOKUP($A168,装备总属性!$A:$G,S$11,FALSE)*VLOOKUP($C168,$P$13:$V$20,S$11,FALSE)*VLOOKUP($B168,$P$3:$R$7,3,FALSE)*$M$2),0)),0)</f>
        <v>22</v>
      </c>
      <c r="H168" s="82">
        <f>IFERROR((ROUND((VLOOKUP($A168,装备总属性!$A:$G,T$11,FALSE)*VLOOKUP($C168,$P$13:$V$20,T$11,FALSE)*VLOOKUP($B168,$P$3:$R$7,3,FALSE)*$M$2),0)),0)</f>
        <v>0</v>
      </c>
      <c r="I168" s="82">
        <f>IFERROR((ROUND((VLOOKUP($A168,装备总属性!$A:$G,U$11,FALSE)*VLOOKUP($C168,$P$13:$V$20,U$11,FALSE)*VLOOKUP($B168,$P$3:$R$7,3,FALSE)*$M$2),0)),0)</f>
        <v>66</v>
      </c>
      <c r="J168" s="82">
        <f>IFERROR((ROUND((VLOOKUP($A168,装备总属性!$A:$G,V$11,FALSE)*VLOOKUP($C168,$P$13:$V$20,V$11,FALSE)*VLOOKUP($B168,$P$3:$R$7,3,FALSE)*$M$2),0)),0)</f>
        <v>0</v>
      </c>
    </row>
    <row r="169" spans="1:10">
      <c r="A169" s="82">
        <f t="shared" si="69"/>
        <v>50</v>
      </c>
      <c r="B169" s="82" t="str">
        <f t="shared" ref="B169:C169" si="133">B129</f>
        <v>绿色</v>
      </c>
      <c r="C169" s="82" t="str">
        <f t="shared" si="133"/>
        <v>戒指</v>
      </c>
      <c r="D169" s="82" t="str">
        <f t="shared" si="95"/>
        <v>50绿色戒指</v>
      </c>
      <c r="E169" s="82">
        <f>IFERROR((ROUND((VLOOKUP($A169,装备总属性!$A:$G,Q$11,FALSE)*VLOOKUP($C169,$P$13:$V$20,Q$11,FALSE)*VLOOKUP($B169,$P$3:$R$7,3,FALSE)*$M$2),0)),0)</f>
        <v>0</v>
      </c>
      <c r="F169" s="82">
        <f>IFERROR((ROUND((VLOOKUP($A169,装备总属性!$A:$G,R$11,FALSE)*VLOOKUP($C169,$P$13:$V$20,R$11,FALSE)*VLOOKUP($B169,$P$3:$R$7,3,FALSE)*$M$2),0)),0)</f>
        <v>0</v>
      </c>
      <c r="G169" s="82">
        <f>IFERROR((ROUND((VLOOKUP($A169,装备总属性!$A:$G,S$11,FALSE)*VLOOKUP($C169,$P$13:$V$20,S$11,FALSE)*VLOOKUP($B169,$P$3:$R$7,3,FALSE)*$M$2),0)),0)</f>
        <v>0</v>
      </c>
      <c r="H169" s="82">
        <f>IFERROR((ROUND((VLOOKUP($A169,装备总属性!$A:$G,T$11,FALSE)*VLOOKUP($C169,$P$13:$V$20,T$11,FALSE)*VLOOKUP($B169,$P$3:$R$7,3,FALSE)*$M$2),0)),0)</f>
        <v>22</v>
      </c>
      <c r="I169" s="82">
        <f>IFERROR((ROUND((VLOOKUP($A169,装备总属性!$A:$G,U$11,FALSE)*VLOOKUP($C169,$P$13:$V$20,U$11,FALSE)*VLOOKUP($B169,$P$3:$R$7,3,FALSE)*$M$2),0)),0)</f>
        <v>0</v>
      </c>
      <c r="J169" s="82">
        <f>IFERROR((ROUND((VLOOKUP($A169,装备总属性!$A:$G,V$11,FALSE)*VLOOKUP($C169,$P$13:$V$20,V$11,FALSE)*VLOOKUP($B169,$P$3:$R$7,3,FALSE)*$M$2),0)),0)</f>
        <v>66</v>
      </c>
    </row>
    <row r="170" spans="1:10">
      <c r="A170" s="81">
        <f t="shared" si="69"/>
        <v>50</v>
      </c>
      <c r="B170" s="81" t="str">
        <f t="shared" ref="B170:C170" si="134">B130</f>
        <v>蓝色</v>
      </c>
      <c r="C170" s="81" t="str">
        <f t="shared" si="134"/>
        <v>武器</v>
      </c>
      <c r="D170" s="82" t="str">
        <f t="shared" si="95"/>
        <v>50蓝色武器</v>
      </c>
      <c r="E170" s="81">
        <f>IFERROR((ROUND((VLOOKUP($A170,装备总属性!$A:$G,Q$11,FALSE)*VLOOKUP($C170,$P$13:$V$20,Q$11,FALSE)*VLOOKUP($B170,$P$3:$R$7,3,FALSE)*$M$2),0)),0)</f>
        <v>0</v>
      </c>
      <c r="F170" s="81">
        <f>IFERROR((ROUND((VLOOKUP($A170,装备总属性!$A:$G,R$11,FALSE)*VLOOKUP($C170,$P$13:$V$20,R$11,FALSE)*VLOOKUP($B170,$P$3:$R$7,3,FALSE)*$M$2),0)),0)</f>
        <v>0</v>
      </c>
      <c r="G170" s="81">
        <f>IFERROR((ROUND((VLOOKUP($A170,装备总属性!$A:$G,S$11,FALSE)*VLOOKUP($C170,$P$13:$V$20,S$11,FALSE)*VLOOKUP($B170,$P$3:$R$7,3,FALSE)*$M$2),0)),0)</f>
        <v>125</v>
      </c>
      <c r="H170" s="81">
        <f>IFERROR((ROUND((VLOOKUP($A170,装备总属性!$A:$G,T$11,FALSE)*VLOOKUP($C170,$P$13:$V$20,T$11,FALSE)*VLOOKUP($B170,$P$3:$R$7,3,FALSE)*$M$2),0)),0)</f>
        <v>125</v>
      </c>
      <c r="I170" s="81">
        <f>IFERROR((ROUND((VLOOKUP($A170,装备总属性!$A:$G,U$11,FALSE)*VLOOKUP($C170,$P$13:$V$20,U$11,FALSE)*VLOOKUP($B170,$P$3:$R$7,3,FALSE)*$M$2),0)),0)</f>
        <v>0</v>
      </c>
      <c r="J170" s="81">
        <f>IFERROR((ROUND((VLOOKUP($A170,装备总属性!$A:$G,V$11,FALSE)*VLOOKUP($C170,$P$13:$V$20,V$11,FALSE)*VLOOKUP($B170,$P$3:$R$7,3,FALSE)*$M$2),0)),0)</f>
        <v>0</v>
      </c>
    </row>
    <row r="171" spans="1:10">
      <c r="A171" s="81">
        <f t="shared" ref="A171:A234" si="135">A131+10</f>
        <v>50</v>
      </c>
      <c r="B171" s="81" t="str">
        <f t="shared" ref="B171:C171" si="136">B131</f>
        <v>蓝色</v>
      </c>
      <c r="C171" s="81" t="str">
        <f t="shared" si="136"/>
        <v>帽子</v>
      </c>
      <c r="D171" s="82" t="str">
        <f t="shared" si="95"/>
        <v>50蓝色帽子</v>
      </c>
      <c r="E171" s="81">
        <f>IFERROR((ROUND((VLOOKUP($A171,装备总属性!$A:$G,Q$11,FALSE)*VLOOKUP($C171,$P$13:$V$20,Q$11,FALSE)*VLOOKUP($B171,$P$3:$R$7,3,FALSE)*$M$2),0)),0)</f>
        <v>625</v>
      </c>
      <c r="F171" s="81">
        <f>IFERROR((ROUND((VLOOKUP($A171,装备总属性!$A:$G,R$11,FALSE)*VLOOKUP($C171,$P$13:$V$20,R$11,FALSE)*VLOOKUP($B171,$P$3:$R$7,3,FALSE)*$M$2),0)),0)</f>
        <v>0</v>
      </c>
      <c r="G171" s="81">
        <f>IFERROR((ROUND((VLOOKUP($A171,装备总属性!$A:$G,S$11,FALSE)*VLOOKUP($C171,$P$13:$V$20,S$11,FALSE)*VLOOKUP($B171,$P$3:$R$7,3,FALSE)*$M$2),0)),0)</f>
        <v>0</v>
      </c>
      <c r="H171" s="81">
        <f>IFERROR((ROUND((VLOOKUP($A171,装备总属性!$A:$G,T$11,FALSE)*VLOOKUP($C171,$P$13:$V$20,T$11,FALSE)*VLOOKUP($B171,$P$3:$R$7,3,FALSE)*$M$2),0)),0)</f>
        <v>0</v>
      </c>
      <c r="I171" s="81">
        <f>IFERROR((ROUND((VLOOKUP($A171,装备总属性!$A:$G,U$11,FALSE)*VLOOKUP($C171,$P$13:$V$20,U$11,FALSE)*VLOOKUP($B171,$P$3:$R$7,3,FALSE)*$M$2),0)),0)</f>
        <v>125</v>
      </c>
      <c r="J171" s="81">
        <f>IFERROR((ROUND((VLOOKUP($A171,装备总属性!$A:$G,V$11,FALSE)*VLOOKUP($C171,$P$13:$V$20,V$11,FALSE)*VLOOKUP($B171,$P$3:$R$7,3,FALSE)*$M$2),0)),0)</f>
        <v>0</v>
      </c>
    </row>
    <row r="172" spans="1:10">
      <c r="A172" s="81">
        <f t="shared" si="135"/>
        <v>50</v>
      </c>
      <c r="B172" s="81" t="str">
        <f t="shared" ref="B172:C172" si="137">B132</f>
        <v>蓝色</v>
      </c>
      <c r="C172" s="81" t="str">
        <f t="shared" si="137"/>
        <v>衣服</v>
      </c>
      <c r="D172" s="82" t="str">
        <f t="shared" si="95"/>
        <v>50蓝色衣服</v>
      </c>
      <c r="E172" s="81">
        <f>IFERROR((ROUND((VLOOKUP($A172,装备总属性!$A:$G,Q$11,FALSE)*VLOOKUP($C172,$P$13:$V$20,Q$11,FALSE)*VLOOKUP($B172,$P$3:$R$7,3,FALSE)*$M$2),0)),0)</f>
        <v>0</v>
      </c>
      <c r="F172" s="81">
        <f>IFERROR((ROUND((VLOOKUP($A172,装备总属性!$A:$G,R$11,FALSE)*VLOOKUP($C172,$P$13:$V$20,R$11,FALSE)*VLOOKUP($B172,$P$3:$R$7,3,FALSE)*$M$2),0)),0)</f>
        <v>0</v>
      </c>
      <c r="G172" s="81">
        <f>IFERROR((ROUND((VLOOKUP($A172,装备总属性!$A:$G,S$11,FALSE)*VLOOKUP($C172,$P$13:$V$20,S$11,FALSE)*VLOOKUP($B172,$P$3:$R$7,3,FALSE)*$M$2),0)),0)</f>
        <v>0</v>
      </c>
      <c r="H172" s="81">
        <f>IFERROR((ROUND((VLOOKUP($A172,装备总属性!$A:$G,T$11,FALSE)*VLOOKUP($C172,$P$13:$V$20,T$11,FALSE)*VLOOKUP($B172,$P$3:$R$7,3,FALSE)*$M$2),0)),0)</f>
        <v>0</v>
      </c>
      <c r="I172" s="81">
        <f>IFERROR((ROUND((VLOOKUP($A172,装备总属性!$A:$G,U$11,FALSE)*VLOOKUP($C172,$P$13:$V$20,U$11,FALSE)*VLOOKUP($B172,$P$3:$R$7,3,FALSE)*$M$2),0)),0)</f>
        <v>167</v>
      </c>
      <c r="J172" s="81">
        <f>IFERROR((ROUND((VLOOKUP($A172,装备总属性!$A:$G,V$11,FALSE)*VLOOKUP($C172,$P$13:$V$20,V$11,FALSE)*VLOOKUP($B172,$P$3:$R$7,3,FALSE)*$M$2),0)),0)</f>
        <v>167</v>
      </c>
    </row>
    <row r="173" spans="1:10">
      <c r="A173" s="81">
        <f t="shared" si="135"/>
        <v>50</v>
      </c>
      <c r="B173" s="81" t="str">
        <f t="shared" ref="B173:C173" si="138">B133</f>
        <v>蓝色</v>
      </c>
      <c r="C173" s="81" t="str">
        <f t="shared" si="138"/>
        <v>腰带</v>
      </c>
      <c r="D173" s="82" t="str">
        <f t="shared" si="95"/>
        <v>50蓝色腰带</v>
      </c>
      <c r="E173" s="81">
        <f>IFERROR((ROUND((VLOOKUP($A173,装备总属性!$A:$G,Q$11,FALSE)*VLOOKUP($C173,$P$13:$V$20,Q$11,FALSE)*VLOOKUP($B173,$P$3:$R$7,3,FALSE)*$M$2),0)),0)</f>
        <v>625</v>
      </c>
      <c r="F173" s="81">
        <f>IFERROR((ROUND((VLOOKUP($A173,装备总属性!$A:$G,R$11,FALSE)*VLOOKUP($C173,$P$13:$V$20,R$11,FALSE)*VLOOKUP($B173,$P$3:$R$7,3,FALSE)*$M$2),0)),0)</f>
        <v>0</v>
      </c>
      <c r="G173" s="81">
        <f>IFERROR((ROUND((VLOOKUP($A173,装备总属性!$A:$G,S$11,FALSE)*VLOOKUP($C173,$P$13:$V$20,S$11,FALSE)*VLOOKUP($B173,$P$3:$R$7,3,FALSE)*$M$2),0)),0)</f>
        <v>0</v>
      </c>
      <c r="H173" s="81">
        <f>IFERROR((ROUND((VLOOKUP($A173,装备总属性!$A:$G,T$11,FALSE)*VLOOKUP($C173,$P$13:$V$20,T$11,FALSE)*VLOOKUP($B173,$P$3:$R$7,3,FALSE)*$M$2),0)),0)</f>
        <v>0</v>
      </c>
      <c r="I173" s="81">
        <f>IFERROR((ROUND((VLOOKUP($A173,装备总属性!$A:$G,U$11,FALSE)*VLOOKUP($C173,$P$13:$V$20,U$11,FALSE)*VLOOKUP($B173,$P$3:$R$7,3,FALSE)*$M$2),0)),0)</f>
        <v>0</v>
      </c>
      <c r="J173" s="81">
        <f>IFERROR((ROUND((VLOOKUP($A173,装备总属性!$A:$G,V$11,FALSE)*VLOOKUP($C173,$P$13:$V$20,V$11,FALSE)*VLOOKUP($B173,$P$3:$R$7,3,FALSE)*$M$2),0)),0)</f>
        <v>125</v>
      </c>
    </row>
    <row r="174" spans="1:10">
      <c r="A174" s="81">
        <f t="shared" si="135"/>
        <v>50</v>
      </c>
      <c r="B174" s="81" t="str">
        <f t="shared" ref="B174:C174" si="139">B134</f>
        <v>蓝色</v>
      </c>
      <c r="C174" s="81" t="str">
        <f t="shared" si="139"/>
        <v>护手</v>
      </c>
      <c r="D174" s="82" t="str">
        <f t="shared" si="95"/>
        <v>50蓝色护手</v>
      </c>
      <c r="E174" s="81">
        <f>IFERROR((ROUND((VLOOKUP($A174,装备总属性!$A:$G,Q$11,FALSE)*VLOOKUP($C174,$P$13:$V$20,Q$11,FALSE)*VLOOKUP($B174,$P$3:$R$7,3,FALSE)*$M$2),0)),0)</f>
        <v>938</v>
      </c>
      <c r="F174" s="81">
        <f>IFERROR((ROUND((VLOOKUP($A174,装备总属性!$A:$G,R$11,FALSE)*VLOOKUP($C174,$P$13:$V$20,R$11,FALSE)*VLOOKUP($B174,$P$3:$R$7,3,FALSE)*$M$2),0)),0)</f>
        <v>0</v>
      </c>
      <c r="G174" s="81">
        <f>IFERROR((ROUND((VLOOKUP($A174,装备总属性!$A:$G,S$11,FALSE)*VLOOKUP($C174,$P$13:$V$20,S$11,FALSE)*VLOOKUP($B174,$P$3:$R$7,3,FALSE)*$M$2),0)),0)</f>
        <v>42</v>
      </c>
      <c r="H174" s="81">
        <f>IFERROR((ROUND((VLOOKUP($A174,装备总属性!$A:$G,T$11,FALSE)*VLOOKUP($C174,$P$13:$V$20,T$11,FALSE)*VLOOKUP($B174,$P$3:$R$7,3,FALSE)*$M$2),0)),0)</f>
        <v>0</v>
      </c>
      <c r="I174" s="81">
        <f>IFERROR((ROUND((VLOOKUP($A174,装备总属性!$A:$G,U$11,FALSE)*VLOOKUP($C174,$P$13:$V$20,U$11,FALSE)*VLOOKUP($B174,$P$3:$R$7,3,FALSE)*$M$2),0)),0)</f>
        <v>0</v>
      </c>
      <c r="J174" s="81">
        <f>IFERROR((ROUND((VLOOKUP($A174,装备总属性!$A:$G,V$11,FALSE)*VLOOKUP($C174,$P$13:$V$20,V$11,FALSE)*VLOOKUP($B174,$P$3:$R$7,3,FALSE)*$M$2),0)),0)</f>
        <v>0</v>
      </c>
    </row>
    <row r="175" spans="1:10">
      <c r="A175" s="81">
        <f t="shared" si="135"/>
        <v>50</v>
      </c>
      <c r="B175" s="81" t="str">
        <f t="shared" ref="B175:C175" si="140">B135</f>
        <v>蓝色</v>
      </c>
      <c r="C175" s="81" t="str">
        <f t="shared" si="140"/>
        <v>鞋子</v>
      </c>
      <c r="D175" s="82" t="str">
        <f t="shared" si="95"/>
        <v>50蓝色鞋子</v>
      </c>
      <c r="E175" s="81">
        <f>IFERROR((ROUND((VLOOKUP($A175,装备总属性!$A:$G,Q$11,FALSE)*VLOOKUP($C175,$P$13:$V$20,Q$11,FALSE)*VLOOKUP($B175,$P$3:$R$7,3,FALSE)*$M$2),0)),0)</f>
        <v>938</v>
      </c>
      <c r="F175" s="81">
        <f>IFERROR((ROUND((VLOOKUP($A175,装备总属性!$A:$G,R$11,FALSE)*VLOOKUP($C175,$P$13:$V$20,R$11,FALSE)*VLOOKUP($B175,$P$3:$R$7,3,FALSE)*$M$2),0)),0)</f>
        <v>0</v>
      </c>
      <c r="G175" s="81">
        <f>IFERROR((ROUND((VLOOKUP($A175,装备总属性!$A:$G,S$11,FALSE)*VLOOKUP($C175,$P$13:$V$20,S$11,FALSE)*VLOOKUP($B175,$P$3:$R$7,3,FALSE)*$M$2),0)),0)</f>
        <v>0</v>
      </c>
      <c r="H175" s="81">
        <f>IFERROR((ROUND((VLOOKUP($A175,装备总属性!$A:$G,T$11,FALSE)*VLOOKUP($C175,$P$13:$V$20,T$11,FALSE)*VLOOKUP($B175,$P$3:$R$7,3,FALSE)*$M$2),0)),0)</f>
        <v>42</v>
      </c>
      <c r="I175" s="81">
        <f>IFERROR((ROUND((VLOOKUP($A175,装备总属性!$A:$G,U$11,FALSE)*VLOOKUP($C175,$P$13:$V$20,U$11,FALSE)*VLOOKUP($B175,$P$3:$R$7,3,FALSE)*$M$2),0)),0)</f>
        <v>0</v>
      </c>
      <c r="J175" s="81">
        <f>IFERROR((ROUND((VLOOKUP($A175,装备总属性!$A:$G,V$11,FALSE)*VLOOKUP($C175,$P$13:$V$20,V$11,FALSE)*VLOOKUP($B175,$P$3:$R$7,3,FALSE)*$M$2),0)),0)</f>
        <v>0</v>
      </c>
    </row>
    <row r="176" spans="1:10">
      <c r="A176" s="81">
        <f t="shared" si="135"/>
        <v>50</v>
      </c>
      <c r="B176" s="81" t="str">
        <f t="shared" ref="B176:C176" si="141">B136</f>
        <v>蓝色</v>
      </c>
      <c r="C176" s="81" t="str">
        <f t="shared" si="141"/>
        <v>项链</v>
      </c>
      <c r="D176" s="82" t="str">
        <f t="shared" si="95"/>
        <v>50蓝色项链</v>
      </c>
      <c r="E176" s="81">
        <f>IFERROR((ROUND((VLOOKUP($A176,装备总属性!$A:$G,Q$11,FALSE)*VLOOKUP($C176,$P$13:$V$20,Q$11,FALSE)*VLOOKUP($B176,$P$3:$R$7,3,FALSE)*$M$2),0)),0)</f>
        <v>0</v>
      </c>
      <c r="F176" s="81">
        <f>IFERROR((ROUND((VLOOKUP($A176,装备总属性!$A:$G,R$11,FALSE)*VLOOKUP($C176,$P$13:$V$20,R$11,FALSE)*VLOOKUP($B176,$P$3:$R$7,3,FALSE)*$M$2),0)),0)</f>
        <v>0</v>
      </c>
      <c r="G176" s="81">
        <f>IFERROR((ROUND((VLOOKUP($A176,装备总属性!$A:$G,S$11,FALSE)*VLOOKUP($C176,$P$13:$V$20,S$11,FALSE)*VLOOKUP($B176,$P$3:$R$7,3,FALSE)*$M$2),0)),0)</f>
        <v>42</v>
      </c>
      <c r="H176" s="81">
        <f>IFERROR((ROUND((VLOOKUP($A176,装备总属性!$A:$G,T$11,FALSE)*VLOOKUP($C176,$P$13:$V$20,T$11,FALSE)*VLOOKUP($B176,$P$3:$R$7,3,FALSE)*$M$2),0)),0)</f>
        <v>0</v>
      </c>
      <c r="I176" s="81">
        <f>IFERROR((ROUND((VLOOKUP($A176,装备总属性!$A:$G,U$11,FALSE)*VLOOKUP($C176,$P$13:$V$20,U$11,FALSE)*VLOOKUP($B176,$P$3:$R$7,3,FALSE)*$M$2),0)),0)</f>
        <v>125</v>
      </c>
      <c r="J176" s="81">
        <f>IFERROR((ROUND((VLOOKUP($A176,装备总属性!$A:$G,V$11,FALSE)*VLOOKUP($C176,$P$13:$V$20,V$11,FALSE)*VLOOKUP($B176,$P$3:$R$7,3,FALSE)*$M$2),0)),0)</f>
        <v>0</v>
      </c>
    </row>
    <row r="177" spans="1:10">
      <c r="A177" s="81">
        <f t="shared" si="135"/>
        <v>50</v>
      </c>
      <c r="B177" s="81" t="str">
        <f t="shared" ref="B177:C177" si="142">B137</f>
        <v>蓝色</v>
      </c>
      <c r="C177" s="81" t="str">
        <f t="shared" si="142"/>
        <v>戒指</v>
      </c>
      <c r="D177" s="82" t="str">
        <f t="shared" si="95"/>
        <v>50蓝色戒指</v>
      </c>
      <c r="E177" s="81">
        <f>IFERROR((ROUND((VLOOKUP($A177,装备总属性!$A:$G,Q$11,FALSE)*VLOOKUP($C177,$P$13:$V$20,Q$11,FALSE)*VLOOKUP($B177,$P$3:$R$7,3,FALSE)*$M$2),0)),0)</f>
        <v>0</v>
      </c>
      <c r="F177" s="81">
        <f>IFERROR((ROUND((VLOOKUP($A177,装备总属性!$A:$G,R$11,FALSE)*VLOOKUP($C177,$P$13:$V$20,R$11,FALSE)*VLOOKUP($B177,$P$3:$R$7,3,FALSE)*$M$2),0)),0)</f>
        <v>0</v>
      </c>
      <c r="G177" s="81">
        <f>IFERROR((ROUND((VLOOKUP($A177,装备总属性!$A:$G,S$11,FALSE)*VLOOKUP($C177,$P$13:$V$20,S$11,FALSE)*VLOOKUP($B177,$P$3:$R$7,3,FALSE)*$M$2),0)),0)</f>
        <v>0</v>
      </c>
      <c r="H177" s="81">
        <f>IFERROR((ROUND((VLOOKUP($A177,装备总属性!$A:$G,T$11,FALSE)*VLOOKUP($C177,$P$13:$V$20,T$11,FALSE)*VLOOKUP($B177,$P$3:$R$7,3,FALSE)*$M$2),0)),0)</f>
        <v>42</v>
      </c>
      <c r="I177" s="81">
        <f>IFERROR((ROUND((VLOOKUP($A177,装备总属性!$A:$G,U$11,FALSE)*VLOOKUP($C177,$P$13:$V$20,U$11,FALSE)*VLOOKUP($B177,$P$3:$R$7,3,FALSE)*$M$2),0)),0)</f>
        <v>0</v>
      </c>
      <c r="J177" s="81">
        <f>IFERROR((ROUND((VLOOKUP($A177,装备总属性!$A:$G,V$11,FALSE)*VLOOKUP($C177,$P$13:$V$20,V$11,FALSE)*VLOOKUP($B177,$P$3:$R$7,3,FALSE)*$M$2),0)),0)</f>
        <v>125</v>
      </c>
    </row>
    <row r="178" spans="1:10">
      <c r="A178" s="84">
        <f t="shared" si="135"/>
        <v>50</v>
      </c>
      <c r="B178" s="84" t="str">
        <f t="shared" ref="B178:C178" si="143">B138</f>
        <v>紫色</v>
      </c>
      <c r="C178" s="84" t="str">
        <f t="shared" si="143"/>
        <v>武器</v>
      </c>
      <c r="D178" s="82" t="str">
        <f t="shared" si="95"/>
        <v>50紫色武器</v>
      </c>
      <c r="E178" s="84">
        <f>IFERROR((ROUND((VLOOKUP($A178,装备总属性!$A:$G,Q$11,FALSE)*VLOOKUP($C178,$P$13:$V$20,Q$11,FALSE)*VLOOKUP($B178,$P$3:$R$7,3,FALSE)*$M$2),0)),0)</f>
        <v>0</v>
      </c>
      <c r="F178" s="84">
        <f>IFERROR((ROUND((VLOOKUP($A178,装备总属性!$A:$G,R$11,FALSE)*VLOOKUP($C178,$P$13:$V$20,R$11,FALSE)*VLOOKUP($B178,$P$3:$R$7,3,FALSE)*$M$2),0)),0)</f>
        <v>0</v>
      </c>
      <c r="G178" s="84">
        <f>IFERROR((ROUND((VLOOKUP($A178,装备总属性!$A:$G,S$11,FALSE)*VLOOKUP($C178,$P$13:$V$20,S$11,FALSE)*VLOOKUP($B178,$P$3:$R$7,3,FALSE)*$M$2),0)),0)</f>
        <v>188</v>
      </c>
      <c r="H178" s="84">
        <f>IFERROR((ROUND((VLOOKUP($A178,装备总属性!$A:$G,T$11,FALSE)*VLOOKUP($C178,$P$13:$V$20,T$11,FALSE)*VLOOKUP($B178,$P$3:$R$7,3,FALSE)*$M$2),0)),0)</f>
        <v>188</v>
      </c>
      <c r="I178" s="84">
        <f>IFERROR((ROUND((VLOOKUP($A178,装备总属性!$A:$G,U$11,FALSE)*VLOOKUP($C178,$P$13:$V$20,U$11,FALSE)*VLOOKUP($B178,$P$3:$R$7,3,FALSE)*$M$2),0)),0)</f>
        <v>0</v>
      </c>
      <c r="J178" s="84">
        <f>IFERROR((ROUND((VLOOKUP($A178,装备总属性!$A:$G,V$11,FALSE)*VLOOKUP($C178,$P$13:$V$20,V$11,FALSE)*VLOOKUP($B178,$P$3:$R$7,3,FALSE)*$M$2),0)),0)</f>
        <v>0</v>
      </c>
    </row>
    <row r="179" spans="1:10">
      <c r="A179" s="84">
        <f t="shared" si="135"/>
        <v>50</v>
      </c>
      <c r="B179" s="84" t="str">
        <f t="shared" ref="B179:C179" si="144">B139</f>
        <v>紫色</v>
      </c>
      <c r="C179" s="84" t="str">
        <f t="shared" si="144"/>
        <v>帽子</v>
      </c>
      <c r="D179" s="82" t="str">
        <f t="shared" si="95"/>
        <v>50紫色帽子</v>
      </c>
      <c r="E179" s="84">
        <f>IFERROR((ROUND((VLOOKUP($A179,装备总属性!$A:$G,Q$11,FALSE)*VLOOKUP($C179,$P$13:$V$20,Q$11,FALSE)*VLOOKUP($B179,$P$3:$R$7,3,FALSE)*$M$2),0)),0)</f>
        <v>938</v>
      </c>
      <c r="F179" s="84">
        <f>IFERROR((ROUND((VLOOKUP($A179,装备总属性!$A:$G,R$11,FALSE)*VLOOKUP($C179,$P$13:$V$20,R$11,FALSE)*VLOOKUP($B179,$P$3:$R$7,3,FALSE)*$M$2),0)),0)</f>
        <v>0</v>
      </c>
      <c r="G179" s="84">
        <f>IFERROR((ROUND((VLOOKUP($A179,装备总属性!$A:$G,S$11,FALSE)*VLOOKUP($C179,$P$13:$V$20,S$11,FALSE)*VLOOKUP($B179,$P$3:$R$7,3,FALSE)*$M$2),0)),0)</f>
        <v>0</v>
      </c>
      <c r="H179" s="84">
        <f>IFERROR((ROUND((VLOOKUP($A179,装备总属性!$A:$G,T$11,FALSE)*VLOOKUP($C179,$P$13:$V$20,T$11,FALSE)*VLOOKUP($B179,$P$3:$R$7,3,FALSE)*$M$2),0)),0)</f>
        <v>0</v>
      </c>
      <c r="I179" s="84">
        <f>IFERROR((ROUND((VLOOKUP($A179,装备总属性!$A:$G,U$11,FALSE)*VLOOKUP($C179,$P$13:$V$20,U$11,FALSE)*VLOOKUP($B179,$P$3:$R$7,3,FALSE)*$M$2),0)),0)</f>
        <v>188</v>
      </c>
      <c r="J179" s="84">
        <f>IFERROR((ROUND((VLOOKUP($A179,装备总属性!$A:$G,V$11,FALSE)*VLOOKUP($C179,$P$13:$V$20,V$11,FALSE)*VLOOKUP($B179,$P$3:$R$7,3,FALSE)*$M$2),0)),0)</f>
        <v>0</v>
      </c>
    </row>
    <row r="180" spans="1:10">
      <c r="A180" s="84">
        <f t="shared" si="135"/>
        <v>50</v>
      </c>
      <c r="B180" s="84" t="str">
        <f t="shared" ref="B180:C180" si="145">B140</f>
        <v>紫色</v>
      </c>
      <c r="C180" s="84" t="str">
        <f t="shared" si="145"/>
        <v>衣服</v>
      </c>
      <c r="D180" s="82" t="str">
        <f t="shared" si="95"/>
        <v>50紫色衣服</v>
      </c>
      <c r="E180" s="84">
        <f>IFERROR((ROUND((VLOOKUP($A180,装备总属性!$A:$G,Q$11,FALSE)*VLOOKUP($C180,$P$13:$V$20,Q$11,FALSE)*VLOOKUP($B180,$P$3:$R$7,3,FALSE)*$M$2),0)),0)</f>
        <v>0</v>
      </c>
      <c r="F180" s="84">
        <f>IFERROR((ROUND((VLOOKUP($A180,装备总属性!$A:$G,R$11,FALSE)*VLOOKUP($C180,$P$13:$V$20,R$11,FALSE)*VLOOKUP($B180,$P$3:$R$7,3,FALSE)*$M$2),0)),0)</f>
        <v>0</v>
      </c>
      <c r="G180" s="84">
        <f>IFERROR((ROUND((VLOOKUP($A180,装备总属性!$A:$G,S$11,FALSE)*VLOOKUP($C180,$P$13:$V$20,S$11,FALSE)*VLOOKUP($B180,$P$3:$R$7,3,FALSE)*$M$2),0)),0)</f>
        <v>0</v>
      </c>
      <c r="H180" s="84">
        <f>IFERROR((ROUND((VLOOKUP($A180,装备总属性!$A:$G,T$11,FALSE)*VLOOKUP($C180,$P$13:$V$20,T$11,FALSE)*VLOOKUP($B180,$P$3:$R$7,3,FALSE)*$M$2),0)),0)</f>
        <v>0</v>
      </c>
      <c r="I180" s="84">
        <f>IFERROR((ROUND((VLOOKUP($A180,装备总属性!$A:$G,U$11,FALSE)*VLOOKUP($C180,$P$13:$V$20,U$11,FALSE)*VLOOKUP($B180,$P$3:$R$7,3,FALSE)*$M$2),0)),0)</f>
        <v>250</v>
      </c>
      <c r="J180" s="84">
        <f>IFERROR((ROUND((VLOOKUP($A180,装备总属性!$A:$G,V$11,FALSE)*VLOOKUP($C180,$P$13:$V$20,V$11,FALSE)*VLOOKUP($B180,$P$3:$R$7,3,FALSE)*$M$2),0)),0)</f>
        <v>250</v>
      </c>
    </row>
    <row r="181" spans="1:10">
      <c r="A181" s="84">
        <f t="shared" si="135"/>
        <v>50</v>
      </c>
      <c r="B181" s="84" t="str">
        <f t="shared" ref="B181:C181" si="146">B141</f>
        <v>紫色</v>
      </c>
      <c r="C181" s="84" t="str">
        <f t="shared" si="146"/>
        <v>腰带</v>
      </c>
      <c r="D181" s="82" t="str">
        <f t="shared" si="95"/>
        <v>50紫色腰带</v>
      </c>
      <c r="E181" s="84">
        <f>IFERROR((ROUND((VLOOKUP($A181,装备总属性!$A:$G,Q$11,FALSE)*VLOOKUP($C181,$P$13:$V$20,Q$11,FALSE)*VLOOKUP($B181,$P$3:$R$7,3,FALSE)*$M$2),0)),0)</f>
        <v>938</v>
      </c>
      <c r="F181" s="84">
        <f>IFERROR((ROUND((VLOOKUP($A181,装备总属性!$A:$G,R$11,FALSE)*VLOOKUP($C181,$P$13:$V$20,R$11,FALSE)*VLOOKUP($B181,$P$3:$R$7,3,FALSE)*$M$2),0)),0)</f>
        <v>0</v>
      </c>
      <c r="G181" s="84">
        <f>IFERROR((ROUND((VLOOKUP($A181,装备总属性!$A:$G,S$11,FALSE)*VLOOKUP($C181,$P$13:$V$20,S$11,FALSE)*VLOOKUP($B181,$P$3:$R$7,3,FALSE)*$M$2),0)),0)</f>
        <v>0</v>
      </c>
      <c r="H181" s="84">
        <f>IFERROR((ROUND((VLOOKUP($A181,装备总属性!$A:$G,T$11,FALSE)*VLOOKUP($C181,$P$13:$V$20,T$11,FALSE)*VLOOKUP($B181,$P$3:$R$7,3,FALSE)*$M$2),0)),0)</f>
        <v>0</v>
      </c>
      <c r="I181" s="84">
        <f>IFERROR((ROUND((VLOOKUP($A181,装备总属性!$A:$G,U$11,FALSE)*VLOOKUP($C181,$P$13:$V$20,U$11,FALSE)*VLOOKUP($B181,$P$3:$R$7,3,FALSE)*$M$2),0)),0)</f>
        <v>0</v>
      </c>
      <c r="J181" s="84">
        <f>IFERROR((ROUND((VLOOKUP($A181,装备总属性!$A:$G,V$11,FALSE)*VLOOKUP($C181,$P$13:$V$20,V$11,FALSE)*VLOOKUP($B181,$P$3:$R$7,3,FALSE)*$M$2),0)),0)</f>
        <v>188</v>
      </c>
    </row>
    <row r="182" spans="1:10">
      <c r="A182" s="84">
        <f t="shared" si="135"/>
        <v>50</v>
      </c>
      <c r="B182" s="84" t="str">
        <f t="shared" ref="B182:C182" si="147">B142</f>
        <v>紫色</v>
      </c>
      <c r="C182" s="84" t="str">
        <f t="shared" si="147"/>
        <v>护手</v>
      </c>
      <c r="D182" s="82" t="str">
        <f t="shared" si="95"/>
        <v>50紫色护手</v>
      </c>
      <c r="E182" s="84">
        <f>IFERROR((ROUND((VLOOKUP($A182,装备总属性!$A:$G,Q$11,FALSE)*VLOOKUP($C182,$P$13:$V$20,Q$11,FALSE)*VLOOKUP($B182,$P$3:$R$7,3,FALSE)*$M$2),0)),0)</f>
        <v>1406</v>
      </c>
      <c r="F182" s="84">
        <f>IFERROR((ROUND((VLOOKUP($A182,装备总属性!$A:$G,R$11,FALSE)*VLOOKUP($C182,$P$13:$V$20,R$11,FALSE)*VLOOKUP($B182,$P$3:$R$7,3,FALSE)*$M$2),0)),0)</f>
        <v>0</v>
      </c>
      <c r="G182" s="84">
        <f>IFERROR((ROUND((VLOOKUP($A182,装备总属性!$A:$G,S$11,FALSE)*VLOOKUP($C182,$P$13:$V$20,S$11,FALSE)*VLOOKUP($B182,$P$3:$R$7,3,FALSE)*$M$2),0)),0)</f>
        <v>63</v>
      </c>
      <c r="H182" s="84">
        <f>IFERROR((ROUND((VLOOKUP($A182,装备总属性!$A:$G,T$11,FALSE)*VLOOKUP($C182,$P$13:$V$20,T$11,FALSE)*VLOOKUP($B182,$P$3:$R$7,3,FALSE)*$M$2),0)),0)</f>
        <v>0</v>
      </c>
      <c r="I182" s="84">
        <f>IFERROR((ROUND((VLOOKUP($A182,装备总属性!$A:$G,U$11,FALSE)*VLOOKUP($C182,$P$13:$V$20,U$11,FALSE)*VLOOKUP($B182,$P$3:$R$7,3,FALSE)*$M$2),0)),0)</f>
        <v>0</v>
      </c>
      <c r="J182" s="84">
        <f>IFERROR((ROUND((VLOOKUP($A182,装备总属性!$A:$G,V$11,FALSE)*VLOOKUP($C182,$P$13:$V$20,V$11,FALSE)*VLOOKUP($B182,$P$3:$R$7,3,FALSE)*$M$2),0)),0)</f>
        <v>0</v>
      </c>
    </row>
    <row r="183" spans="1:10">
      <c r="A183" s="84">
        <f t="shared" si="135"/>
        <v>50</v>
      </c>
      <c r="B183" s="84" t="str">
        <f t="shared" ref="B183:C183" si="148">B143</f>
        <v>紫色</v>
      </c>
      <c r="C183" s="84" t="str">
        <f t="shared" si="148"/>
        <v>鞋子</v>
      </c>
      <c r="D183" s="82" t="str">
        <f t="shared" si="95"/>
        <v>50紫色鞋子</v>
      </c>
      <c r="E183" s="84">
        <f>IFERROR((ROUND((VLOOKUP($A183,装备总属性!$A:$G,Q$11,FALSE)*VLOOKUP($C183,$P$13:$V$20,Q$11,FALSE)*VLOOKUP($B183,$P$3:$R$7,3,FALSE)*$M$2),0)),0)</f>
        <v>1406</v>
      </c>
      <c r="F183" s="84">
        <f>IFERROR((ROUND((VLOOKUP($A183,装备总属性!$A:$G,R$11,FALSE)*VLOOKUP($C183,$P$13:$V$20,R$11,FALSE)*VLOOKUP($B183,$P$3:$R$7,3,FALSE)*$M$2),0)),0)</f>
        <v>0</v>
      </c>
      <c r="G183" s="84">
        <f>IFERROR((ROUND((VLOOKUP($A183,装备总属性!$A:$G,S$11,FALSE)*VLOOKUP($C183,$P$13:$V$20,S$11,FALSE)*VLOOKUP($B183,$P$3:$R$7,3,FALSE)*$M$2),0)),0)</f>
        <v>0</v>
      </c>
      <c r="H183" s="84">
        <f>IFERROR((ROUND((VLOOKUP($A183,装备总属性!$A:$G,T$11,FALSE)*VLOOKUP($C183,$P$13:$V$20,T$11,FALSE)*VLOOKUP($B183,$P$3:$R$7,3,FALSE)*$M$2),0)),0)</f>
        <v>63</v>
      </c>
      <c r="I183" s="84">
        <f>IFERROR((ROUND((VLOOKUP($A183,装备总属性!$A:$G,U$11,FALSE)*VLOOKUP($C183,$P$13:$V$20,U$11,FALSE)*VLOOKUP($B183,$P$3:$R$7,3,FALSE)*$M$2),0)),0)</f>
        <v>0</v>
      </c>
      <c r="J183" s="84">
        <f>IFERROR((ROUND((VLOOKUP($A183,装备总属性!$A:$G,V$11,FALSE)*VLOOKUP($C183,$P$13:$V$20,V$11,FALSE)*VLOOKUP($B183,$P$3:$R$7,3,FALSE)*$M$2),0)),0)</f>
        <v>0</v>
      </c>
    </row>
    <row r="184" spans="1:10">
      <c r="A184" s="84">
        <f t="shared" si="135"/>
        <v>50</v>
      </c>
      <c r="B184" s="84" t="str">
        <f t="shared" ref="B184:C184" si="149">B144</f>
        <v>紫色</v>
      </c>
      <c r="C184" s="84" t="str">
        <f t="shared" si="149"/>
        <v>项链</v>
      </c>
      <c r="D184" s="82" t="str">
        <f t="shared" si="95"/>
        <v>50紫色项链</v>
      </c>
      <c r="E184" s="84">
        <f>IFERROR((ROUND((VLOOKUP($A184,装备总属性!$A:$G,Q$11,FALSE)*VLOOKUP($C184,$P$13:$V$20,Q$11,FALSE)*VLOOKUP($B184,$P$3:$R$7,3,FALSE)*$M$2),0)),0)</f>
        <v>0</v>
      </c>
      <c r="F184" s="84">
        <f>IFERROR((ROUND((VLOOKUP($A184,装备总属性!$A:$G,R$11,FALSE)*VLOOKUP($C184,$P$13:$V$20,R$11,FALSE)*VLOOKUP($B184,$P$3:$R$7,3,FALSE)*$M$2),0)),0)</f>
        <v>0</v>
      </c>
      <c r="G184" s="84">
        <f>IFERROR((ROUND((VLOOKUP($A184,装备总属性!$A:$G,S$11,FALSE)*VLOOKUP($C184,$P$13:$V$20,S$11,FALSE)*VLOOKUP($B184,$P$3:$R$7,3,FALSE)*$M$2),0)),0)</f>
        <v>63</v>
      </c>
      <c r="H184" s="84">
        <f>IFERROR((ROUND((VLOOKUP($A184,装备总属性!$A:$G,T$11,FALSE)*VLOOKUP($C184,$P$13:$V$20,T$11,FALSE)*VLOOKUP($B184,$P$3:$R$7,3,FALSE)*$M$2),0)),0)</f>
        <v>0</v>
      </c>
      <c r="I184" s="84">
        <f>IFERROR((ROUND((VLOOKUP($A184,装备总属性!$A:$G,U$11,FALSE)*VLOOKUP($C184,$P$13:$V$20,U$11,FALSE)*VLOOKUP($B184,$P$3:$R$7,3,FALSE)*$M$2),0)),0)</f>
        <v>188</v>
      </c>
      <c r="J184" s="84">
        <f>IFERROR((ROUND((VLOOKUP($A184,装备总属性!$A:$G,V$11,FALSE)*VLOOKUP($C184,$P$13:$V$20,V$11,FALSE)*VLOOKUP($B184,$P$3:$R$7,3,FALSE)*$M$2),0)),0)</f>
        <v>0</v>
      </c>
    </row>
    <row r="185" spans="1:10">
      <c r="A185" s="84">
        <f t="shared" si="135"/>
        <v>50</v>
      </c>
      <c r="B185" s="84" t="str">
        <f t="shared" ref="B185:C185" si="150">B145</f>
        <v>紫色</v>
      </c>
      <c r="C185" s="84" t="str">
        <f t="shared" si="150"/>
        <v>戒指</v>
      </c>
      <c r="D185" s="82" t="str">
        <f t="shared" si="95"/>
        <v>50紫色戒指</v>
      </c>
      <c r="E185" s="84">
        <f>IFERROR((ROUND((VLOOKUP($A185,装备总属性!$A:$G,Q$11,FALSE)*VLOOKUP($C185,$P$13:$V$20,Q$11,FALSE)*VLOOKUP($B185,$P$3:$R$7,3,FALSE)*$M$2),0)),0)</f>
        <v>0</v>
      </c>
      <c r="F185" s="84">
        <f>IFERROR((ROUND((VLOOKUP($A185,装备总属性!$A:$G,R$11,FALSE)*VLOOKUP($C185,$P$13:$V$20,R$11,FALSE)*VLOOKUP($B185,$P$3:$R$7,3,FALSE)*$M$2),0)),0)</f>
        <v>0</v>
      </c>
      <c r="G185" s="84">
        <f>IFERROR((ROUND((VLOOKUP($A185,装备总属性!$A:$G,S$11,FALSE)*VLOOKUP($C185,$P$13:$V$20,S$11,FALSE)*VLOOKUP($B185,$P$3:$R$7,3,FALSE)*$M$2),0)),0)</f>
        <v>0</v>
      </c>
      <c r="H185" s="84">
        <f>IFERROR((ROUND((VLOOKUP($A185,装备总属性!$A:$G,T$11,FALSE)*VLOOKUP($C185,$P$13:$V$20,T$11,FALSE)*VLOOKUP($B185,$P$3:$R$7,3,FALSE)*$M$2),0)),0)</f>
        <v>63</v>
      </c>
      <c r="I185" s="84">
        <f>IFERROR((ROUND((VLOOKUP($A185,装备总属性!$A:$G,U$11,FALSE)*VLOOKUP($C185,$P$13:$V$20,U$11,FALSE)*VLOOKUP($B185,$P$3:$R$7,3,FALSE)*$M$2),0)),0)</f>
        <v>0</v>
      </c>
      <c r="J185" s="84">
        <f>IFERROR((ROUND((VLOOKUP($A185,装备总属性!$A:$G,V$11,FALSE)*VLOOKUP($C185,$P$13:$V$20,V$11,FALSE)*VLOOKUP($B185,$P$3:$R$7,3,FALSE)*$M$2),0)),0)</f>
        <v>188</v>
      </c>
    </row>
    <row r="186" spans="1:10">
      <c r="A186" s="83">
        <f t="shared" si="135"/>
        <v>50</v>
      </c>
      <c r="B186" s="83" t="str">
        <f t="shared" ref="B186:C186" si="151">B146</f>
        <v>橙色</v>
      </c>
      <c r="C186" s="83" t="str">
        <f t="shared" si="151"/>
        <v>武器</v>
      </c>
      <c r="D186" s="82" t="str">
        <f t="shared" si="95"/>
        <v>50橙色武器</v>
      </c>
      <c r="E186" s="83">
        <f>IFERROR((ROUND((VLOOKUP($A186,装备总属性!$A:$G,Q$11,FALSE)*VLOOKUP($C186,$P$13:$V$20,Q$11,FALSE)*VLOOKUP($B186,$P$3:$R$7,3,FALSE)*$M$2),0)),0)</f>
        <v>0</v>
      </c>
      <c r="F186" s="83">
        <f>IFERROR((ROUND((VLOOKUP($A186,装备总属性!$A:$G,R$11,FALSE)*VLOOKUP($C186,$P$13:$V$20,R$11,FALSE)*VLOOKUP($B186,$P$3:$R$7,3,FALSE)*$M$2),0)),0)</f>
        <v>0</v>
      </c>
      <c r="G186" s="83">
        <f>IFERROR((ROUND((VLOOKUP($A186,装备总属性!$A:$G,S$11,FALSE)*VLOOKUP($C186,$P$13:$V$20,S$11,FALSE)*VLOOKUP($B186,$P$3:$R$7,3,FALSE)*$M$2),0)),0)</f>
        <v>250</v>
      </c>
      <c r="H186" s="83">
        <f>IFERROR((ROUND((VLOOKUP($A186,装备总属性!$A:$G,T$11,FALSE)*VLOOKUP($C186,$P$13:$V$20,T$11,FALSE)*VLOOKUP($B186,$P$3:$R$7,3,FALSE)*$M$2),0)),0)</f>
        <v>250</v>
      </c>
      <c r="I186" s="83">
        <f>IFERROR((ROUND((VLOOKUP($A186,装备总属性!$A:$G,U$11,FALSE)*VLOOKUP($C186,$P$13:$V$20,U$11,FALSE)*VLOOKUP($B186,$P$3:$R$7,3,FALSE)*$M$2),0)),0)</f>
        <v>0</v>
      </c>
      <c r="J186" s="83">
        <f>IFERROR((ROUND((VLOOKUP($A186,装备总属性!$A:$G,V$11,FALSE)*VLOOKUP($C186,$P$13:$V$20,V$11,FALSE)*VLOOKUP($B186,$P$3:$R$7,3,FALSE)*$M$2),0)),0)</f>
        <v>0</v>
      </c>
    </row>
    <row r="187" spans="1:10">
      <c r="A187" s="83">
        <f t="shared" si="135"/>
        <v>50</v>
      </c>
      <c r="B187" s="83" t="str">
        <f t="shared" ref="B187:C187" si="152">B147</f>
        <v>橙色</v>
      </c>
      <c r="C187" s="83" t="str">
        <f t="shared" si="152"/>
        <v>帽子</v>
      </c>
      <c r="D187" s="82" t="str">
        <f t="shared" si="95"/>
        <v>50橙色帽子</v>
      </c>
      <c r="E187" s="83">
        <f>IFERROR((ROUND((VLOOKUP($A187,装备总属性!$A:$G,Q$11,FALSE)*VLOOKUP($C187,$P$13:$V$20,Q$11,FALSE)*VLOOKUP($B187,$P$3:$R$7,3,FALSE)*$M$2),0)),0)</f>
        <v>1250</v>
      </c>
      <c r="F187" s="83">
        <f>IFERROR((ROUND((VLOOKUP($A187,装备总属性!$A:$G,R$11,FALSE)*VLOOKUP($C187,$P$13:$V$20,R$11,FALSE)*VLOOKUP($B187,$P$3:$R$7,3,FALSE)*$M$2),0)),0)</f>
        <v>0</v>
      </c>
      <c r="G187" s="83">
        <f>IFERROR((ROUND((VLOOKUP($A187,装备总属性!$A:$G,S$11,FALSE)*VLOOKUP($C187,$P$13:$V$20,S$11,FALSE)*VLOOKUP($B187,$P$3:$R$7,3,FALSE)*$M$2),0)),0)</f>
        <v>0</v>
      </c>
      <c r="H187" s="83">
        <f>IFERROR((ROUND((VLOOKUP($A187,装备总属性!$A:$G,T$11,FALSE)*VLOOKUP($C187,$P$13:$V$20,T$11,FALSE)*VLOOKUP($B187,$P$3:$R$7,3,FALSE)*$M$2),0)),0)</f>
        <v>0</v>
      </c>
      <c r="I187" s="83">
        <f>IFERROR((ROUND((VLOOKUP($A187,装备总属性!$A:$G,U$11,FALSE)*VLOOKUP($C187,$P$13:$V$20,U$11,FALSE)*VLOOKUP($B187,$P$3:$R$7,3,FALSE)*$M$2),0)),0)</f>
        <v>250</v>
      </c>
      <c r="J187" s="83">
        <f>IFERROR((ROUND((VLOOKUP($A187,装备总属性!$A:$G,V$11,FALSE)*VLOOKUP($C187,$P$13:$V$20,V$11,FALSE)*VLOOKUP($B187,$P$3:$R$7,3,FALSE)*$M$2),0)),0)</f>
        <v>0</v>
      </c>
    </row>
    <row r="188" spans="1:10">
      <c r="A188" s="83">
        <f t="shared" si="135"/>
        <v>50</v>
      </c>
      <c r="B188" s="83" t="str">
        <f t="shared" ref="B188:C188" si="153">B148</f>
        <v>橙色</v>
      </c>
      <c r="C188" s="83" t="str">
        <f t="shared" si="153"/>
        <v>衣服</v>
      </c>
      <c r="D188" s="82" t="str">
        <f t="shared" si="95"/>
        <v>50橙色衣服</v>
      </c>
      <c r="E188" s="83">
        <f>IFERROR((ROUND((VLOOKUP($A188,装备总属性!$A:$G,Q$11,FALSE)*VLOOKUP($C188,$P$13:$V$20,Q$11,FALSE)*VLOOKUP($B188,$P$3:$R$7,3,FALSE)*$M$2),0)),0)</f>
        <v>0</v>
      </c>
      <c r="F188" s="83">
        <f>IFERROR((ROUND((VLOOKUP($A188,装备总属性!$A:$G,R$11,FALSE)*VLOOKUP($C188,$P$13:$V$20,R$11,FALSE)*VLOOKUP($B188,$P$3:$R$7,3,FALSE)*$M$2),0)),0)</f>
        <v>0</v>
      </c>
      <c r="G188" s="83">
        <f>IFERROR((ROUND((VLOOKUP($A188,装备总属性!$A:$G,S$11,FALSE)*VLOOKUP($C188,$P$13:$V$20,S$11,FALSE)*VLOOKUP($B188,$P$3:$R$7,3,FALSE)*$M$2),0)),0)</f>
        <v>0</v>
      </c>
      <c r="H188" s="83">
        <f>IFERROR((ROUND((VLOOKUP($A188,装备总属性!$A:$G,T$11,FALSE)*VLOOKUP($C188,$P$13:$V$20,T$11,FALSE)*VLOOKUP($B188,$P$3:$R$7,3,FALSE)*$M$2),0)),0)</f>
        <v>0</v>
      </c>
      <c r="I188" s="83">
        <f>IFERROR((ROUND((VLOOKUP($A188,装备总属性!$A:$G,U$11,FALSE)*VLOOKUP($C188,$P$13:$V$20,U$11,FALSE)*VLOOKUP($B188,$P$3:$R$7,3,FALSE)*$M$2),0)),0)</f>
        <v>333</v>
      </c>
      <c r="J188" s="83">
        <f>IFERROR((ROUND((VLOOKUP($A188,装备总属性!$A:$G,V$11,FALSE)*VLOOKUP($C188,$P$13:$V$20,V$11,FALSE)*VLOOKUP($B188,$P$3:$R$7,3,FALSE)*$M$2),0)),0)</f>
        <v>333</v>
      </c>
    </row>
    <row r="189" spans="1:10">
      <c r="A189" s="83">
        <f t="shared" si="135"/>
        <v>50</v>
      </c>
      <c r="B189" s="83" t="str">
        <f t="shared" ref="B189:C189" si="154">B149</f>
        <v>橙色</v>
      </c>
      <c r="C189" s="83" t="str">
        <f t="shared" si="154"/>
        <v>腰带</v>
      </c>
      <c r="D189" s="82" t="str">
        <f t="shared" si="95"/>
        <v>50橙色腰带</v>
      </c>
      <c r="E189" s="83">
        <f>IFERROR((ROUND((VLOOKUP($A189,装备总属性!$A:$G,Q$11,FALSE)*VLOOKUP($C189,$P$13:$V$20,Q$11,FALSE)*VLOOKUP($B189,$P$3:$R$7,3,FALSE)*$M$2),0)),0)</f>
        <v>1250</v>
      </c>
      <c r="F189" s="83">
        <f>IFERROR((ROUND((VLOOKUP($A189,装备总属性!$A:$G,R$11,FALSE)*VLOOKUP($C189,$P$13:$V$20,R$11,FALSE)*VLOOKUP($B189,$P$3:$R$7,3,FALSE)*$M$2),0)),0)</f>
        <v>0</v>
      </c>
      <c r="G189" s="83">
        <f>IFERROR((ROUND((VLOOKUP($A189,装备总属性!$A:$G,S$11,FALSE)*VLOOKUP($C189,$P$13:$V$20,S$11,FALSE)*VLOOKUP($B189,$P$3:$R$7,3,FALSE)*$M$2),0)),0)</f>
        <v>0</v>
      </c>
      <c r="H189" s="83">
        <f>IFERROR((ROUND((VLOOKUP($A189,装备总属性!$A:$G,T$11,FALSE)*VLOOKUP($C189,$P$13:$V$20,T$11,FALSE)*VLOOKUP($B189,$P$3:$R$7,3,FALSE)*$M$2),0)),0)</f>
        <v>0</v>
      </c>
      <c r="I189" s="83">
        <f>IFERROR((ROUND((VLOOKUP($A189,装备总属性!$A:$G,U$11,FALSE)*VLOOKUP($C189,$P$13:$V$20,U$11,FALSE)*VLOOKUP($B189,$P$3:$R$7,3,FALSE)*$M$2),0)),0)</f>
        <v>0</v>
      </c>
      <c r="J189" s="83">
        <f>IFERROR((ROUND((VLOOKUP($A189,装备总属性!$A:$G,V$11,FALSE)*VLOOKUP($C189,$P$13:$V$20,V$11,FALSE)*VLOOKUP($B189,$P$3:$R$7,3,FALSE)*$M$2),0)),0)</f>
        <v>250</v>
      </c>
    </row>
    <row r="190" spans="1:10">
      <c r="A190" s="83">
        <f t="shared" si="135"/>
        <v>50</v>
      </c>
      <c r="B190" s="83" t="str">
        <f t="shared" ref="B190:C190" si="155">B150</f>
        <v>橙色</v>
      </c>
      <c r="C190" s="83" t="str">
        <f t="shared" si="155"/>
        <v>护手</v>
      </c>
      <c r="D190" s="82" t="str">
        <f t="shared" si="95"/>
        <v>50橙色护手</v>
      </c>
      <c r="E190" s="83">
        <f>IFERROR((ROUND((VLOOKUP($A190,装备总属性!$A:$G,Q$11,FALSE)*VLOOKUP($C190,$P$13:$V$20,Q$11,FALSE)*VLOOKUP($B190,$P$3:$R$7,3,FALSE)*$M$2),0)),0)</f>
        <v>1875</v>
      </c>
      <c r="F190" s="83">
        <f>IFERROR((ROUND((VLOOKUP($A190,装备总属性!$A:$G,R$11,FALSE)*VLOOKUP($C190,$P$13:$V$20,R$11,FALSE)*VLOOKUP($B190,$P$3:$R$7,3,FALSE)*$M$2),0)),0)</f>
        <v>0</v>
      </c>
      <c r="G190" s="83">
        <f>IFERROR((ROUND((VLOOKUP($A190,装备总属性!$A:$G,S$11,FALSE)*VLOOKUP($C190,$P$13:$V$20,S$11,FALSE)*VLOOKUP($B190,$P$3:$R$7,3,FALSE)*$M$2),0)),0)</f>
        <v>83</v>
      </c>
      <c r="H190" s="83">
        <f>IFERROR((ROUND((VLOOKUP($A190,装备总属性!$A:$G,T$11,FALSE)*VLOOKUP($C190,$P$13:$V$20,T$11,FALSE)*VLOOKUP($B190,$P$3:$R$7,3,FALSE)*$M$2),0)),0)</f>
        <v>0</v>
      </c>
      <c r="I190" s="83">
        <f>IFERROR((ROUND((VLOOKUP($A190,装备总属性!$A:$G,U$11,FALSE)*VLOOKUP($C190,$P$13:$V$20,U$11,FALSE)*VLOOKUP($B190,$P$3:$R$7,3,FALSE)*$M$2),0)),0)</f>
        <v>0</v>
      </c>
      <c r="J190" s="83">
        <f>IFERROR((ROUND((VLOOKUP($A190,装备总属性!$A:$G,V$11,FALSE)*VLOOKUP($C190,$P$13:$V$20,V$11,FALSE)*VLOOKUP($B190,$P$3:$R$7,3,FALSE)*$M$2),0)),0)</f>
        <v>0</v>
      </c>
    </row>
    <row r="191" spans="1:10">
      <c r="A191" s="83">
        <f t="shared" si="135"/>
        <v>50</v>
      </c>
      <c r="B191" s="83" t="str">
        <f t="shared" ref="B191:C191" si="156">B151</f>
        <v>橙色</v>
      </c>
      <c r="C191" s="83" t="str">
        <f t="shared" si="156"/>
        <v>鞋子</v>
      </c>
      <c r="D191" s="82" t="str">
        <f t="shared" si="95"/>
        <v>50橙色鞋子</v>
      </c>
      <c r="E191" s="83">
        <f>IFERROR((ROUND((VLOOKUP($A191,装备总属性!$A:$G,Q$11,FALSE)*VLOOKUP($C191,$P$13:$V$20,Q$11,FALSE)*VLOOKUP($B191,$P$3:$R$7,3,FALSE)*$M$2),0)),0)</f>
        <v>1875</v>
      </c>
      <c r="F191" s="83">
        <f>IFERROR((ROUND((VLOOKUP($A191,装备总属性!$A:$G,R$11,FALSE)*VLOOKUP($C191,$P$13:$V$20,R$11,FALSE)*VLOOKUP($B191,$P$3:$R$7,3,FALSE)*$M$2),0)),0)</f>
        <v>0</v>
      </c>
      <c r="G191" s="83">
        <f>IFERROR((ROUND((VLOOKUP($A191,装备总属性!$A:$G,S$11,FALSE)*VLOOKUP($C191,$P$13:$V$20,S$11,FALSE)*VLOOKUP($B191,$P$3:$R$7,3,FALSE)*$M$2),0)),0)</f>
        <v>0</v>
      </c>
      <c r="H191" s="83">
        <f>IFERROR((ROUND((VLOOKUP($A191,装备总属性!$A:$G,T$11,FALSE)*VLOOKUP($C191,$P$13:$V$20,T$11,FALSE)*VLOOKUP($B191,$P$3:$R$7,3,FALSE)*$M$2),0)),0)</f>
        <v>83</v>
      </c>
      <c r="I191" s="83">
        <f>IFERROR((ROUND((VLOOKUP($A191,装备总属性!$A:$G,U$11,FALSE)*VLOOKUP($C191,$P$13:$V$20,U$11,FALSE)*VLOOKUP($B191,$P$3:$R$7,3,FALSE)*$M$2),0)),0)</f>
        <v>0</v>
      </c>
      <c r="J191" s="83">
        <f>IFERROR((ROUND((VLOOKUP($A191,装备总属性!$A:$G,V$11,FALSE)*VLOOKUP($C191,$P$13:$V$20,V$11,FALSE)*VLOOKUP($B191,$P$3:$R$7,3,FALSE)*$M$2),0)),0)</f>
        <v>0</v>
      </c>
    </row>
    <row r="192" spans="1:10">
      <c r="A192" s="83">
        <f t="shared" si="135"/>
        <v>50</v>
      </c>
      <c r="B192" s="83" t="str">
        <f t="shared" ref="B192:C192" si="157">B152</f>
        <v>橙色</v>
      </c>
      <c r="C192" s="83" t="str">
        <f t="shared" si="157"/>
        <v>项链</v>
      </c>
      <c r="D192" s="82" t="str">
        <f t="shared" si="95"/>
        <v>50橙色项链</v>
      </c>
      <c r="E192" s="83">
        <f>IFERROR((ROUND((VLOOKUP($A192,装备总属性!$A:$G,Q$11,FALSE)*VLOOKUP($C192,$P$13:$V$20,Q$11,FALSE)*VLOOKUP($B192,$P$3:$R$7,3,FALSE)*$M$2),0)),0)</f>
        <v>0</v>
      </c>
      <c r="F192" s="83">
        <f>IFERROR((ROUND((VLOOKUP($A192,装备总属性!$A:$G,R$11,FALSE)*VLOOKUP($C192,$P$13:$V$20,R$11,FALSE)*VLOOKUP($B192,$P$3:$R$7,3,FALSE)*$M$2),0)),0)</f>
        <v>0</v>
      </c>
      <c r="G192" s="83">
        <f>IFERROR((ROUND((VLOOKUP($A192,装备总属性!$A:$G,S$11,FALSE)*VLOOKUP($C192,$P$13:$V$20,S$11,FALSE)*VLOOKUP($B192,$P$3:$R$7,3,FALSE)*$M$2),0)),0)</f>
        <v>83</v>
      </c>
      <c r="H192" s="83">
        <f>IFERROR((ROUND((VLOOKUP($A192,装备总属性!$A:$G,T$11,FALSE)*VLOOKUP($C192,$P$13:$V$20,T$11,FALSE)*VLOOKUP($B192,$P$3:$R$7,3,FALSE)*$M$2),0)),0)</f>
        <v>0</v>
      </c>
      <c r="I192" s="83">
        <f>IFERROR((ROUND((VLOOKUP($A192,装备总属性!$A:$G,U$11,FALSE)*VLOOKUP($C192,$P$13:$V$20,U$11,FALSE)*VLOOKUP($B192,$P$3:$R$7,3,FALSE)*$M$2),0)),0)</f>
        <v>250</v>
      </c>
      <c r="J192" s="83">
        <f>IFERROR((ROUND((VLOOKUP($A192,装备总属性!$A:$G,V$11,FALSE)*VLOOKUP($C192,$P$13:$V$20,V$11,FALSE)*VLOOKUP($B192,$P$3:$R$7,3,FALSE)*$M$2),0)),0)</f>
        <v>0</v>
      </c>
    </row>
    <row r="193" spans="1:10">
      <c r="A193" s="83">
        <f t="shared" si="135"/>
        <v>50</v>
      </c>
      <c r="B193" s="83" t="str">
        <f t="shared" ref="B193:C193" si="158">B153</f>
        <v>橙色</v>
      </c>
      <c r="C193" s="83" t="str">
        <f t="shared" si="158"/>
        <v>戒指</v>
      </c>
      <c r="D193" s="82" t="str">
        <f t="shared" si="95"/>
        <v>50橙色戒指</v>
      </c>
      <c r="E193" s="83">
        <f>IFERROR((ROUND((VLOOKUP($A193,装备总属性!$A:$G,Q$11,FALSE)*VLOOKUP($C193,$P$13:$V$20,Q$11,FALSE)*VLOOKUP($B193,$P$3:$R$7,3,FALSE)*$M$2),0)),0)</f>
        <v>0</v>
      </c>
      <c r="F193" s="83">
        <f>IFERROR((ROUND((VLOOKUP($A193,装备总属性!$A:$G,R$11,FALSE)*VLOOKUP($C193,$P$13:$V$20,R$11,FALSE)*VLOOKUP($B193,$P$3:$R$7,3,FALSE)*$M$2),0)),0)</f>
        <v>0</v>
      </c>
      <c r="G193" s="83">
        <f>IFERROR((ROUND((VLOOKUP($A193,装备总属性!$A:$G,S$11,FALSE)*VLOOKUP($C193,$P$13:$V$20,S$11,FALSE)*VLOOKUP($B193,$P$3:$R$7,3,FALSE)*$M$2),0)),0)</f>
        <v>0</v>
      </c>
      <c r="H193" s="83">
        <f>IFERROR((ROUND((VLOOKUP($A193,装备总属性!$A:$G,T$11,FALSE)*VLOOKUP($C193,$P$13:$V$20,T$11,FALSE)*VLOOKUP($B193,$P$3:$R$7,3,FALSE)*$M$2),0)),0)</f>
        <v>83</v>
      </c>
      <c r="I193" s="83">
        <f>IFERROR((ROUND((VLOOKUP($A193,装备总属性!$A:$G,U$11,FALSE)*VLOOKUP($C193,$P$13:$V$20,U$11,FALSE)*VLOOKUP($B193,$P$3:$R$7,3,FALSE)*$M$2),0)),0)</f>
        <v>0</v>
      </c>
      <c r="J193" s="83">
        <f>IFERROR((ROUND((VLOOKUP($A193,装备总属性!$A:$G,V$11,FALSE)*VLOOKUP($C193,$P$13:$V$20,V$11,FALSE)*VLOOKUP($B193,$P$3:$R$7,3,FALSE)*$M$2),0)),0)</f>
        <v>250</v>
      </c>
    </row>
    <row r="194" spans="1:10">
      <c r="A194" s="85">
        <f t="shared" si="135"/>
        <v>50</v>
      </c>
      <c r="B194" s="85" t="str">
        <f t="shared" ref="B194:C194" si="159">B154</f>
        <v>金色</v>
      </c>
      <c r="C194" s="85" t="str">
        <f t="shared" si="159"/>
        <v>武器</v>
      </c>
      <c r="D194" s="82" t="str">
        <f t="shared" si="95"/>
        <v>50金色武器</v>
      </c>
      <c r="E194" s="85">
        <f>IFERROR((ROUND((VLOOKUP($A194,装备总属性!$A:$G,Q$11,FALSE)*VLOOKUP($C194,$P$13:$V$20,Q$11,FALSE)*VLOOKUP($B194,$P$3:$R$7,3,FALSE)*$M$2),0)),0)</f>
        <v>0</v>
      </c>
      <c r="F194" s="85">
        <f>IFERROR((ROUND((VLOOKUP($A194,装备总属性!$A:$G,R$11,FALSE)*VLOOKUP($C194,$P$13:$V$20,R$11,FALSE)*VLOOKUP($B194,$P$3:$R$7,3,FALSE)*$M$2),0)),0)</f>
        <v>0</v>
      </c>
      <c r="G194" s="85">
        <f>IFERROR((ROUND((VLOOKUP($A194,装备总属性!$A:$G,S$11,FALSE)*VLOOKUP($C194,$P$13:$V$20,S$11,FALSE)*VLOOKUP($B194,$P$3:$R$7,3,FALSE)*$M$2),0)),0)</f>
        <v>375</v>
      </c>
      <c r="H194" s="85">
        <f>IFERROR((ROUND((VLOOKUP($A194,装备总属性!$A:$G,T$11,FALSE)*VLOOKUP($C194,$P$13:$V$20,T$11,FALSE)*VLOOKUP($B194,$P$3:$R$7,3,FALSE)*$M$2),0)),0)</f>
        <v>375</v>
      </c>
      <c r="I194" s="85">
        <f>IFERROR((ROUND((VLOOKUP($A194,装备总属性!$A:$G,U$11,FALSE)*VLOOKUP($C194,$P$13:$V$20,U$11,FALSE)*VLOOKUP($B194,$P$3:$R$7,3,FALSE)*$M$2),0)),0)</f>
        <v>0</v>
      </c>
      <c r="J194" s="85">
        <f>IFERROR((ROUND((VLOOKUP($A194,装备总属性!$A:$G,V$11,FALSE)*VLOOKUP($C194,$P$13:$V$20,V$11,FALSE)*VLOOKUP($B194,$P$3:$R$7,3,FALSE)*$M$2),0)),0)</f>
        <v>0</v>
      </c>
    </row>
    <row r="195" spans="1:10">
      <c r="A195" s="85">
        <f t="shared" si="135"/>
        <v>50</v>
      </c>
      <c r="B195" s="85" t="str">
        <f t="shared" ref="B195:C195" si="160">B155</f>
        <v>金色</v>
      </c>
      <c r="C195" s="85" t="str">
        <f t="shared" si="160"/>
        <v>帽子</v>
      </c>
      <c r="D195" s="82" t="str">
        <f t="shared" ref="D195:D241" si="161">A195&amp;B195&amp;C195</f>
        <v>50金色帽子</v>
      </c>
      <c r="E195" s="85">
        <f>IFERROR((ROUND((VLOOKUP($A195,装备总属性!$A:$G,Q$11,FALSE)*VLOOKUP($C195,$P$13:$V$20,Q$11,FALSE)*VLOOKUP($B195,$P$3:$R$7,3,FALSE)*$M$2),0)),0)</f>
        <v>1875</v>
      </c>
      <c r="F195" s="85">
        <f>IFERROR((ROUND((VLOOKUP($A195,装备总属性!$A:$G,R$11,FALSE)*VLOOKUP($C195,$P$13:$V$20,R$11,FALSE)*VLOOKUP($B195,$P$3:$R$7,3,FALSE)*$M$2),0)),0)</f>
        <v>0</v>
      </c>
      <c r="G195" s="85">
        <f>IFERROR((ROUND((VLOOKUP($A195,装备总属性!$A:$G,S$11,FALSE)*VLOOKUP($C195,$P$13:$V$20,S$11,FALSE)*VLOOKUP($B195,$P$3:$R$7,3,FALSE)*$M$2),0)),0)</f>
        <v>0</v>
      </c>
      <c r="H195" s="85">
        <f>IFERROR((ROUND((VLOOKUP($A195,装备总属性!$A:$G,T$11,FALSE)*VLOOKUP($C195,$P$13:$V$20,T$11,FALSE)*VLOOKUP($B195,$P$3:$R$7,3,FALSE)*$M$2),0)),0)</f>
        <v>0</v>
      </c>
      <c r="I195" s="85">
        <f>IFERROR((ROUND((VLOOKUP($A195,装备总属性!$A:$G,U$11,FALSE)*VLOOKUP($C195,$P$13:$V$20,U$11,FALSE)*VLOOKUP($B195,$P$3:$R$7,3,FALSE)*$M$2),0)),0)</f>
        <v>375</v>
      </c>
      <c r="J195" s="85">
        <f>IFERROR((ROUND((VLOOKUP($A195,装备总属性!$A:$G,V$11,FALSE)*VLOOKUP($C195,$P$13:$V$20,V$11,FALSE)*VLOOKUP($B195,$P$3:$R$7,3,FALSE)*$M$2),0)),0)</f>
        <v>0</v>
      </c>
    </row>
    <row r="196" spans="1:10">
      <c r="A196" s="85">
        <f t="shared" si="135"/>
        <v>50</v>
      </c>
      <c r="B196" s="85" t="str">
        <f t="shared" ref="B196:C196" si="162">B156</f>
        <v>金色</v>
      </c>
      <c r="C196" s="85" t="str">
        <f t="shared" si="162"/>
        <v>衣服</v>
      </c>
      <c r="D196" s="82" t="str">
        <f t="shared" si="161"/>
        <v>50金色衣服</v>
      </c>
      <c r="E196" s="85">
        <f>IFERROR((ROUND((VLOOKUP($A196,装备总属性!$A:$G,Q$11,FALSE)*VLOOKUP($C196,$P$13:$V$20,Q$11,FALSE)*VLOOKUP($B196,$P$3:$R$7,3,FALSE)*$M$2),0)),0)</f>
        <v>0</v>
      </c>
      <c r="F196" s="85">
        <f>IFERROR((ROUND((VLOOKUP($A196,装备总属性!$A:$G,R$11,FALSE)*VLOOKUP($C196,$P$13:$V$20,R$11,FALSE)*VLOOKUP($B196,$P$3:$R$7,3,FALSE)*$M$2),0)),0)</f>
        <v>0</v>
      </c>
      <c r="G196" s="85">
        <f>IFERROR((ROUND((VLOOKUP($A196,装备总属性!$A:$G,S$11,FALSE)*VLOOKUP($C196,$P$13:$V$20,S$11,FALSE)*VLOOKUP($B196,$P$3:$R$7,3,FALSE)*$M$2),0)),0)</f>
        <v>0</v>
      </c>
      <c r="H196" s="85">
        <f>IFERROR((ROUND((VLOOKUP($A196,装备总属性!$A:$G,T$11,FALSE)*VLOOKUP($C196,$P$13:$V$20,T$11,FALSE)*VLOOKUP($B196,$P$3:$R$7,3,FALSE)*$M$2),0)),0)</f>
        <v>0</v>
      </c>
      <c r="I196" s="85">
        <f>IFERROR((ROUND((VLOOKUP($A196,装备总属性!$A:$G,U$11,FALSE)*VLOOKUP($C196,$P$13:$V$20,U$11,FALSE)*VLOOKUP($B196,$P$3:$R$7,3,FALSE)*$M$2),0)),0)</f>
        <v>500</v>
      </c>
      <c r="J196" s="85">
        <f>IFERROR((ROUND((VLOOKUP($A196,装备总属性!$A:$G,V$11,FALSE)*VLOOKUP($C196,$P$13:$V$20,V$11,FALSE)*VLOOKUP($B196,$P$3:$R$7,3,FALSE)*$M$2),0)),0)</f>
        <v>500</v>
      </c>
    </row>
    <row r="197" spans="1:10">
      <c r="A197" s="85">
        <f t="shared" si="135"/>
        <v>50</v>
      </c>
      <c r="B197" s="85" t="str">
        <f t="shared" ref="B197:C197" si="163">B157</f>
        <v>金色</v>
      </c>
      <c r="C197" s="85" t="str">
        <f t="shared" si="163"/>
        <v>腰带</v>
      </c>
      <c r="D197" s="82" t="str">
        <f t="shared" si="161"/>
        <v>50金色腰带</v>
      </c>
      <c r="E197" s="85">
        <f>IFERROR((ROUND((VLOOKUP($A197,装备总属性!$A:$G,Q$11,FALSE)*VLOOKUP($C197,$P$13:$V$20,Q$11,FALSE)*VLOOKUP($B197,$P$3:$R$7,3,FALSE)*$M$2),0)),0)</f>
        <v>1875</v>
      </c>
      <c r="F197" s="85">
        <f>IFERROR((ROUND((VLOOKUP($A197,装备总属性!$A:$G,R$11,FALSE)*VLOOKUP($C197,$P$13:$V$20,R$11,FALSE)*VLOOKUP($B197,$P$3:$R$7,3,FALSE)*$M$2),0)),0)</f>
        <v>0</v>
      </c>
      <c r="G197" s="85">
        <f>IFERROR((ROUND((VLOOKUP($A197,装备总属性!$A:$G,S$11,FALSE)*VLOOKUP($C197,$P$13:$V$20,S$11,FALSE)*VLOOKUP($B197,$P$3:$R$7,3,FALSE)*$M$2),0)),0)</f>
        <v>0</v>
      </c>
      <c r="H197" s="85">
        <f>IFERROR((ROUND((VLOOKUP($A197,装备总属性!$A:$G,T$11,FALSE)*VLOOKUP($C197,$P$13:$V$20,T$11,FALSE)*VLOOKUP($B197,$P$3:$R$7,3,FALSE)*$M$2),0)),0)</f>
        <v>0</v>
      </c>
      <c r="I197" s="85">
        <f>IFERROR((ROUND((VLOOKUP($A197,装备总属性!$A:$G,U$11,FALSE)*VLOOKUP($C197,$P$13:$V$20,U$11,FALSE)*VLOOKUP($B197,$P$3:$R$7,3,FALSE)*$M$2),0)),0)</f>
        <v>0</v>
      </c>
      <c r="J197" s="85">
        <f>IFERROR((ROUND((VLOOKUP($A197,装备总属性!$A:$G,V$11,FALSE)*VLOOKUP($C197,$P$13:$V$20,V$11,FALSE)*VLOOKUP($B197,$P$3:$R$7,3,FALSE)*$M$2),0)),0)</f>
        <v>375</v>
      </c>
    </row>
    <row r="198" spans="1:10">
      <c r="A198" s="85">
        <f t="shared" si="135"/>
        <v>50</v>
      </c>
      <c r="B198" s="85" t="str">
        <f t="shared" ref="B198:C198" si="164">B158</f>
        <v>金色</v>
      </c>
      <c r="C198" s="85" t="str">
        <f t="shared" si="164"/>
        <v>护手</v>
      </c>
      <c r="D198" s="82" t="str">
        <f t="shared" si="161"/>
        <v>50金色护手</v>
      </c>
      <c r="E198" s="85">
        <f>IFERROR((ROUND((VLOOKUP($A198,装备总属性!$A:$G,Q$11,FALSE)*VLOOKUP($C198,$P$13:$V$20,Q$11,FALSE)*VLOOKUP($B198,$P$3:$R$7,3,FALSE)*$M$2),0)),0)</f>
        <v>2813</v>
      </c>
      <c r="F198" s="85">
        <f>IFERROR((ROUND((VLOOKUP($A198,装备总属性!$A:$G,R$11,FALSE)*VLOOKUP($C198,$P$13:$V$20,R$11,FALSE)*VLOOKUP($B198,$P$3:$R$7,3,FALSE)*$M$2),0)),0)</f>
        <v>0</v>
      </c>
      <c r="G198" s="85">
        <f>IFERROR((ROUND((VLOOKUP($A198,装备总属性!$A:$G,S$11,FALSE)*VLOOKUP($C198,$P$13:$V$20,S$11,FALSE)*VLOOKUP($B198,$P$3:$R$7,3,FALSE)*$M$2),0)),0)</f>
        <v>125</v>
      </c>
      <c r="H198" s="85">
        <f>IFERROR((ROUND((VLOOKUP($A198,装备总属性!$A:$G,T$11,FALSE)*VLOOKUP($C198,$P$13:$V$20,T$11,FALSE)*VLOOKUP($B198,$P$3:$R$7,3,FALSE)*$M$2),0)),0)</f>
        <v>0</v>
      </c>
      <c r="I198" s="85">
        <f>IFERROR((ROUND((VLOOKUP($A198,装备总属性!$A:$G,U$11,FALSE)*VLOOKUP($C198,$P$13:$V$20,U$11,FALSE)*VLOOKUP($B198,$P$3:$R$7,3,FALSE)*$M$2),0)),0)</f>
        <v>0</v>
      </c>
      <c r="J198" s="85">
        <f>IFERROR((ROUND((VLOOKUP($A198,装备总属性!$A:$G,V$11,FALSE)*VLOOKUP($C198,$P$13:$V$20,V$11,FALSE)*VLOOKUP($B198,$P$3:$R$7,3,FALSE)*$M$2),0)),0)</f>
        <v>0</v>
      </c>
    </row>
    <row r="199" spans="1:10">
      <c r="A199" s="85">
        <f t="shared" si="135"/>
        <v>50</v>
      </c>
      <c r="B199" s="85" t="str">
        <f t="shared" ref="B199:C199" si="165">B159</f>
        <v>金色</v>
      </c>
      <c r="C199" s="85" t="str">
        <f t="shared" si="165"/>
        <v>鞋子</v>
      </c>
      <c r="D199" s="82" t="str">
        <f t="shared" si="161"/>
        <v>50金色鞋子</v>
      </c>
      <c r="E199" s="85">
        <f>IFERROR((ROUND((VLOOKUP($A199,装备总属性!$A:$G,Q$11,FALSE)*VLOOKUP($C199,$P$13:$V$20,Q$11,FALSE)*VLOOKUP($B199,$P$3:$R$7,3,FALSE)*$M$2),0)),0)</f>
        <v>2813</v>
      </c>
      <c r="F199" s="85">
        <f>IFERROR((ROUND((VLOOKUP($A199,装备总属性!$A:$G,R$11,FALSE)*VLOOKUP($C199,$P$13:$V$20,R$11,FALSE)*VLOOKUP($B199,$P$3:$R$7,3,FALSE)*$M$2),0)),0)</f>
        <v>0</v>
      </c>
      <c r="G199" s="85">
        <f>IFERROR((ROUND((VLOOKUP($A199,装备总属性!$A:$G,S$11,FALSE)*VLOOKUP($C199,$P$13:$V$20,S$11,FALSE)*VLOOKUP($B199,$P$3:$R$7,3,FALSE)*$M$2),0)),0)</f>
        <v>0</v>
      </c>
      <c r="H199" s="85">
        <f>IFERROR((ROUND((VLOOKUP($A199,装备总属性!$A:$G,T$11,FALSE)*VLOOKUP($C199,$P$13:$V$20,T$11,FALSE)*VLOOKUP($B199,$P$3:$R$7,3,FALSE)*$M$2),0)),0)</f>
        <v>125</v>
      </c>
      <c r="I199" s="85">
        <f>IFERROR((ROUND((VLOOKUP($A199,装备总属性!$A:$G,U$11,FALSE)*VLOOKUP($C199,$P$13:$V$20,U$11,FALSE)*VLOOKUP($B199,$P$3:$R$7,3,FALSE)*$M$2),0)),0)</f>
        <v>0</v>
      </c>
      <c r="J199" s="85">
        <f>IFERROR((ROUND((VLOOKUP($A199,装备总属性!$A:$G,V$11,FALSE)*VLOOKUP($C199,$P$13:$V$20,V$11,FALSE)*VLOOKUP($B199,$P$3:$R$7,3,FALSE)*$M$2),0)),0)</f>
        <v>0</v>
      </c>
    </row>
    <row r="200" spans="1:10">
      <c r="A200" s="85">
        <f t="shared" si="135"/>
        <v>50</v>
      </c>
      <c r="B200" s="85" t="str">
        <f t="shared" ref="B200:C200" si="166">B160</f>
        <v>金色</v>
      </c>
      <c r="C200" s="85" t="str">
        <f t="shared" si="166"/>
        <v>项链</v>
      </c>
      <c r="D200" s="82" t="str">
        <f t="shared" si="161"/>
        <v>50金色项链</v>
      </c>
      <c r="E200" s="85">
        <f>IFERROR((ROUND((VLOOKUP($A200,装备总属性!$A:$G,Q$11,FALSE)*VLOOKUP($C200,$P$13:$V$20,Q$11,FALSE)*VLOOKUP($B200,$P$3:$R$7,3,FALSE)*$M$2),0)),0)</f>
        <v>0</v>
      </c>
      <c r="F200" s="85">
        <f>IFERROR((ROUND((VLOOKUP($A200,装备总属性!$A:$G,R$11,FALSE)*VLOOKUP($C200,$P$13:$V$20,R$11,FALSE)*VLOOKUP($B200,$P$3:$R$7,3,FALSE)*$M$2),0)),0)</f>
        <v>0</v>
      </c>
      <c r="G200" s="85">
        <f>IFERROR((ROUND((VLOOKUP($A200,装备总属性!$A:$G,S$11,FALSE)*VLOOKUP($C200,$P$13:$V$20,S$11,FALSE)*VLOOKUP($B200,$P$3:$R$7,3,FALSE)*$M$2),0)),0)</f>
        <v>125</v>
      </c>
      <c r="H200" s="85">
        <f>IFERROR((ROUND((VLOOKUP($A200,装备总属性!$A:$G,T$11,FALSE)*VLOOKUP($C200,$P$13:$V$20,T$11,FALSE)*VLOOKUP($B200,$P$3:$R$7,3,FALSE)*$M$2),0)),0)</f>
        <v>0</v>
      </c>
      <c r="I200" s="85">
        <f>IFERROR((ROUND((VLOOKUP($A200,装备总属性!$A:$G,U$11,FALSE)*VLOOKUP($C200,$P$13:$V$20,U$11,FALSE)*VLOOKUP($B200,$P$3:$R$7,3,FALSE)*$M$2),0)),0)</f>
        <v>375</v>
      </c>
      <c r="J200" s="85">
        <f>IFERROR((ROUND((VLOOKUP($A200,装备总属性!$A:$G,V$11,FALSE)*VLOOKUP($C200,$P$13:$V$20,V$11,FALSE)*VLOOKUP($B200,$P$3:$R$7,3,FALSE)*$M$2),0)),0)</f>
        <v>0</v>
      </c>
    </row>
    <row r="201" spans="1:10">
      <c r="A201" s="85">
        <f t="shared" si="135"/>
        <v>50</v>
      </c>
      <c r="B201" s="85" t="str">
        <f t="shared" ref="B201:C201" si="167">B161</f>
        <v>金色</v>
      </c>
      <c r="C201" s="85" t="str">
        <f t="shared" si="167"/>
        <v>戒指</v>
      </c>
      <c r="D201" s="82" t="str">
        <f t="shared" si="161"/>
        <v>50金色戒指</v>
      </c>
      <c r="E201" s="85">
        <f>IFERROR((ROUND((VLOOKUP($A201,装备总属性!$A:$G,Q$11,FALSE)*VLOOKUP($C201,$P$13:$V$20,Q$11,FALSE)*VLOOKUP($B201,$P$3:$R$7,3,FALSE)*$M$2),0)),0)</f>
        <v>0</v>
      </c>
      <c r="F201" s="85">
        <f>IFERROR((ROUND((VLOOKUP($A201,装备总属性!$A:$G,R$11,FALSE)*VLOOKUP($C201,$P$13:$V$20,R$11,FALSE)*VLOOKUP($B201,$P$3:$R$7,3,FALSE)*$M$2),0)),0)</f>
        <v>0</v>
      </c>
      <c r="G201" s="85">
        <f>IFERROR((ROUND((VLOOKUP($A201,装备总属性!$A:$G,S$11,FALSE)*VLOOKUP($C201,$P$13:$V$20,S$11,FALSE)*VLOOKUP($B201,$P$3:$R$7,3,FALSE)*$M$2),0)),0)</f>
        <v>0</v>
      </c>
      <c r="H201" s="85">
        <f>IFERROR((ROUND((VLOOKUP($A201,装备总属性!$A:$G,T$11,FALSE)*VLOOKUP($C201,$P$13:$V$20,T$11,FALSE)*VLOOKUP($B201,$P$3:$R$7,3,FALSE)*$M$2),0)),0)</f>
        <v>125</v>
      </c>
      <c r="I201" s="85">
        <f>IFERROR((ROUND((VLOOKUP($A201,装备总属性!$A:$G,U$11,FALSE)*VLOOKUP($C201,$P$13:$V$20,U$11,FALSE)*VLOOKUP($B201,$P$3:$R$7,3,FALSE)*$M$2),0)),0)</f>
        <v>0</v>
      </c>
      <c r="J201" s="85">
        <f>IFERROR((ROUND((VLOOKUP($A201,装备总属性!$A:$G,V$11,FALSE)*VLOOKUP($C201,$P$13:$V$20,V$11,FALSE)*VLOOKUP($B201,$P$3:$R$7,3,FALSE)*$M$2),0)),0)</f>
        <v>375</v>
      </c>
    </row>
    <row r="202" spans="1:10">
      <c r="A202" s="82">
        <f t="shared" si="135"/>
        <v>60</v>
      </c>
      <c r="B202" s="82" t="str">
        <f t="shared" ref="B202:C202" si="168">B162</f>
        <v>绿色</v>
      </c>
      <c r="C202" s="82" t="str">
        <f t="shared" si="168"/>
        <v>武器</v>
      </c>
      <c r="D202" s="82" t="str">
        <f t="shared" si="161"/>
        <v>60绿色武器</v>
      </c>
      <c r="E202" s="82">
        <f>IFERROR((ROUND((VLOOKUP($A202,装备总属性!$A:$G,Q$11,FALSE)*VLOOKUP($C202,$P$13:$V$20,Q$11,FALSE)*VLOOKUP($B202,$P$3:$R$7,3,FALSE)*$M$2),0)),0)</f>
        <v>0</v>
      </c>
      <c r="F202" s="82">
        <f>IFERROR((ROUND((VLOOKUP($A202,装备总属性!$A:$G,R$11,FALSE)*VLOOKUP($C202,$P$13:$V$20,R$11,FALSE)*VLOOKUP($B202,$P$3:$R$7,3,FALSE)*$M$2),0)),0)</f>
        <v>0</v>
      </c>
      <c r="G202" s="82">
        <f>IFERROR((ROUND((VLOOKUP($A202,装备总属性!$A:$G,S$11,FALSE)*VLOOKUP($C202,$P$13:$V$20,S$11,FALSE)*VLOOKUP($B202,$P$3:$R$7,3,FALSE)*$M$2),0)),0)</f>
        <v>79</v>
      </c>
      <c r="H202" s="82">
        <f>IFERROR((ROUND((VLOOKUP($A202,装备总属性!$A:$G,T$11,FALSE)*VLOOKUP($C202,$P$13:$V$20,T$11,FALSE)*VLOOKUP($B202,$P$3:$R$7,3,FALSE)*$M$2),0)),0)</f>
        <v>79</v>
      </c>
      <c r="I202" s="82">
        <f>IFERROR((ROUND((VLOOKUP($A202,装备总属性!$A:$G,U$11,FALSE)*VLOOKUP($C202,$P$13:$V$20,U$11,FALSE)*VLOOKUP($B202,$P$3:$R$7,3,FALSE)*$M$2),0)),0)</f>
        <v>0</v>
      </c>
      <c r="J202" s="82">
        <f>IFERROR((ROUND((VLOOKUP($A202,装备总属性!$A:$G,V$11,FALSE)*VLOOKUP($C202,$P$13:$V$20,V$11,FALSE)*VLOOKUP($B202,$P$3:$R$7,3,FALSE)*$M$2),0)),0)</f>
        <v>0</v>
      </c>
    </row>
    <row r="203" spans="1:10">
      <c r="A203" s="82">
        <f t="shared" si="135"/>
        <v>60</v>
      </c>
      <c r="B203" s="82" t="str">
        <f t="shared" ref="B203:C203" si="169">B163</f>
        <v>绿色</v>
      </c>
      <c r="C203" s="82" t="str">
        <f t="shared" si="169"/>
        <v>帽子</v>
      </c>
      <c r="D203" s="82" t="str">
        <f t="shared" si="161"/>
        <v>60绿色帽子</v>
      </c>
      <c r="E203" s="82">
        <f>IFERROR((ROUND((VLOOKUP($A203,装备总属性!$A:$G,Q$11,FALSE)*VLOOKUP($C203,$P$13:$V$20,Q$11,FALSE)*VLOOKUP($B203,$P$3:$R$7,3,FALSE)*$M$2),0)),0)</f>
        <v>397</v>
      </c>
      <c r="F203" s="82">
        <f>IFERROR((ROUND((VLOOKUP($A203,装备总属性!$A:$G,R$11,FALSE)*VLOOKUP($C203,$P$13:$V$20,R$11,FALSE)*VLOOKUP($B203,$P$3:$R$7,3,FALSE)*$M$2),0)),0)</f>
        <v>0</v>
      </c>
      <c r="G203" s="82">
        <f>IFERROR((ROUND((VLOOKUP($A203,装备总属性!$A:$G,S$11,FALSE)*VLOOKUP($C203,$P$13:$V$20,S$11,FALSE)*VLOOKUP($B203,$P$3:$R$7,3,FALSE)*$M$2),0)),0)</f>
        <v>0</v>
      </c>
      <c r="H203" s="82">
        <f>IFERROR((ROUND((VLOOKUP($A203,装备总属性!$A:$G,T$11,FALSE)*VLOOKUP($C203,$P$13:$V$20,T$11,FALSE)*VLOOKUP($B203,$P$3:$R$7,3,FALSE)*$M$2),0)),0)</f>
        <v>0</v>
      </c>
      <c r="I203" s="82">
        <f>IFERROR((ROUND((VLOOKUP($A203,装备总属性!$A:$G,U$11,FALSE)*VLOOKUP($C203,$P$13:$V$20,U$11,FALSE)*VLOOKUP($B203,$P$3:$R$7,3,FALSE)*$M$2),0)),0)</f>
        <v>79</v>
      </c>
      <c r="J203" s="82">
        <f>IFERROR((ROUND((VLOOKUP($A203,装备总属性!$A:$G,V$11,FALSE)*VLOOKUP($C203,$P$13:$V$20,V$11,FALSE)*VLOOKUP($B203,$P$3:$R$7,3,FALSE)*$M$2),0)),0)</f>
        <v>0</v>
      </c>
    </row>
    <row r="204" spans="1:10">
      <c r="A204" s="82">
        <f t="shared" si="135"/>
        <v>60</v>
      </c>
      <c r="B204" s="82" t="str">
        <f t="shared" ref="B204:C204" si="170">B164</f>
        <v>绿色</v>
      </c>
      <c r="C204" s="82" t="str">
        <f t="shared" si="170"/>
        <v>衣服</v>
      </c>
      <c r="D204" s="82" t="str">
        <f t="shared" si="161"/>
        <v>60绿色衣服</v>
      </c>
      <c r="E204" s="82">
        <f>IFERROR((ROUND((VLOOKUP($A204,装备总属性!$A:$G,Q$11,FALSE)*VLOOKUP($C204,$P$13:$V$20,Q$11,FALSE)*VLOOKUP($B204,$P$3:$R$7,3,FALSE)*$M$2),0)),0)</f>
        <v>0</v>
      </c>
      <c r="F204" s="82">
        <f>IFERROR((ROUND((VLOOKUP($A204,装备总属性!$A:$G,R$11,FALSE)*VLOOKUP($C204,$P$13:$V$20,R$11,FALSE)*VLOOKUP($B204,$P$3:$R$7,3,FALSE)*$M$2),0)),0)</f>
        <v>0</v>
      </c>
      <c r="G204" s="82">
        <f>IFERROR((ROUND((VLOOKUP($A204,装备总属性!$A:$G,S$11,FALSE)*VLOOKUP($C204,$P$13:$V$20,S$11,FALSE)*VLOOKUP($B204,$P$3:$R$7,3,FALSE)*$M$2),0)),0)</f>
        <v>0</v>
      </c>
      <c r="H204" s="82">
        <f>IFERROR((ROUND((VLOOKUP($A204,装备总属性!$A:$G,T$11,FALSE)*VLOOKUP($C204,$P$13:$V$20,T$11,FALSE)*VLOOKUP($B204,$P$3:$R$7,3,FALSE)*$M$2),0)),0)</f>
        <v>0</v>
      </c>
      <c r="I204" s="82">
        <f>IFERROR((ROUND((VLOOKUP($A204,装备总属性!$A:$G,U$11,FALSE)*VLOOKUP($C204,$P$13:$V$20,U$11,FALSE)*VLOOKUP($B204,$P$3:$R$7,3,FALSE)*$M$2),0)),0)</f>
        <v>106</v>
      </c>
      <c r="J204" s="82">
        <f>IFERROR((ROUND((VLOOKUP($A204,装备总属性!$A:$G,V$11,FALSE)*VLOOKUP($C204,$P$13:$V$20,V$11,FALSE)*VLOOKUP($B204,$P$3:$R$7,3,FALSE)*$M$2),0)),0)</f>
        <v>106</v>
      </c>
    </row>
    <row r="205" spans="1:10">
      <c r="A205" s="82">
        <f t="shared" si="135"/>
        <v>60</v>
      </c>
      <c r="B205" s="82" t="str">
        <f t="shared" ref="B205:C205" si="171">B165</f>
        <v>绿色</v>
      </c>
      <c r="C205" s="82" t="str">
        <f t="shared" si="171"/>
        <v>腰带</v>
      </c>
      <c r="D205" s="82" t="str">
        <f t="shared" si="161"/>
        <v>60绿色腰带</v>
      </c>
      <c r="E205" s="82">
        <f>IFERROR((ROUND((VLOOKUP($A205,装备总属性!$A:$G,Q$11,FALSE)*VLOOKUP($C205,$P$13:$V$20,Q$11,FALSE)*VLOOKUP($B205,$P$3:$R$7,3,FALSE)*$M$2),0)),0)</f>
        <v>397</v>
      </c>
      <c r="F205" s="82">
        <f>IFERROR((ROUND((VLOOKUP($A205,装备总属性!$A:$G,R$11,FALSE)*VLOOKUP($C205,$P$13:$V$20,R$11,FALSE)*VLOOKUP($B205,$P$3:$R$7,3,FALSE)*$M$2),0)),0)</f>
        <v>0</v>
      </c>
      <c r="G205" s="82">
        <f>IFERROR((ROUND((VLOOKUP($A205,装备总属性!$A:$G,S$11,FALSE)*VLOOKUP($C205,$P$13:$V$20,S$11,FALSE)*VLOOKUP($B205,$P$3:$R$7,3,FALSE)*$M$2),0)),0)</f>
        <v>0</v>
      </c>
      <c r="H205" s="82">
        <f>IFERROR((ROUND((VLOOKUP($A205,装备总属性!$A:$G,T$11,FALSE)*VLOOKUP($C205,$P$13:$V$20,T$11,FALSE)*VLOOKUP($B205,$P$3:$R$7,3,FALSE)*$M$2),0)),0)</f>
        <v>0</v>
      </c>
      <c r="I205" s="82">
        <f>IFERROR((ROUND((VLOOKUP($A205,装备总属性!$A:$G,U$11,FALSE)*VLOOKUP($C205,$P$13:$V$20,U$11,FALSE)*VLOOKUP($B205,$P$3:$R$7,3,FALSE)*$M$2),0)),0)</f>
        <v>0</v>
      </c>
      <c r="J205" s="82">
        <f>IFERROR((ROUND((VLOOKUP($A205,装备总属性!$A:$G,V$11,FALSE)*VLOOKUP($C205,$P$13:$V$20,V$11,FALSE)*VLOOKUP($B205,$P$3:$R$7,3,FALSE)*$M$2),0)),0)</f>
        <v>79</v>
      </c>
    </row>
    <row r="206" spans="1:10">
      <c r="A206" s="82">
        <f t="shared" si="135"/>
        <v>60</v>
      </c>
      <c r="B206" s="82" t="str">
        <f t="shared" ref="B206:C206" si="172">B166</f>
        <v>绿色</v>
      </c>
      <c r="C206" s="82" t="str">
        <f t="shared" si="172"/>
        <v>护手</v>
      </c>
      <c r="D206" s="82" t="str">
        <f t="shared" si="161"/>
        <v>60绿色护手</v>
      </c>
      <c r="E206" s="82">
        <f>IFERROR((ROUND((VLOOKUP($A206,装备总属性!$A:$G,Q$11,FALSE)*VLOOKUP($C206,$P$13:$V$20,Q$11,FALSE)*VLOOKUP($B206,$P$3:$R$7,3,FALSE)*$M$2),0)),0)</f>
        <v>596</v>
      </c>
      <c r="F206" s="82">
        <f>IFERROR((ROUND((VLOOKUP($A206,装备总属性!$A:$G,R$11,FALSE)*VLOOKUP($C206,$P$13:$V$20,R$11,FALSE)*VLOOKUP($B206,$P$3:$R$7,3,FALSE)*$M$2),0)),0)</f>
        <v>0</v>
      </c>
      <c r="G206" s="82">
        <f>IFERROR((ROUND((VLOOKUP($A206,装备总属性!$A:$G,S$11,FALSE)*VLOOKUP($C206,$P$13:$V$20,S$11,FALSE)*VLOOKUP($B206,$P$3:$R$7,3,FALSE)*$M$2),0)),0)</f>
        <v>26</v>
      </c>
      <c r="H206" s="82">
        <f>IFERROR((ROUND((VLOOKUP($A206,装备总属性!$A:$G,T$11,FALSE)*VLOOKUP($C206,$P$13:$V$20,T$11,FALSE)*VLOOKUP($B206,$P$3:$R$7,3,FALSE)*$M$2),0)),0)</f>
        <v>0</v>
      </c>
      <c r="I206" s="82">
        <f>IFERROR((ROUND((VLOOKUP($A206,装备总属性!$A:$G,U$11,FALSE)*VLOOKUP($C206,$P$13:$V$20,U$11,FALSE)*VLOOKUP($B206,$P$3:$R$7,3,FALSE)*$M$2),0)),0)</f>
        <v>0</v>
      </c>
      <c r="J206" s="82">
        <f>IFERROR((ROUND((VLOOKUP($A206,装备总属性!$A:$G,V$11,FALSE)*VLOOKUP($C206,$P$13:$V$20,V$11,FALSE)*VLOOKUP($B206,$P$3:$R$7,3,FALSE)*$M$2),0)),0)</f>
        <v>0</v>
      </c>
    </row>
    <row r="207" spans="1:10">
      <c r="A207" s="82">
        <f t="shared" si="135"/>
        <v>60</v>
      </c>
      <c r="B207" s="82" t="str">
        <f t="shared" ref="B207:C207" si="173">B167</f>
        <v>绿色</v>
      </c>
      <c r="C207" s="82" t="str">
        <f t="shared" si="173"/>
        <v>鞋子</v>
      </c>
      <c r="D207" s="82" t="str">
        <f t="shared" si="161"/>
        <v>60绿色鞋子</v>
      </c>
      <c r="E207" s="82">
        <f>IFERROR((ROUND((VLOOKUP($A207,装备总属性!$A:$G,Q$11,FALSE)*VLOOKUP($C207,$P$13:$V$20,Q$11,FALSE)*VLOOKUP($B207,$P$3:$R$7,3,FALSE)*$M$2),0)),0)</f>
        <v>596</v>
      </c>
      <c r="F207" s="82">
        <f>IFERROR((ROUND((VLOOKUP($A207,装备总属性!$A:$G,R$11,FALSE)*VLOOKUP($C207,$P$13:$V$20,R$11,FALSE)*VLOOKUP($B207,$P$3:$R$7,3,FALSE)*$M$2),0)),0)</f>
        <v>0</v>
      </c>
      <c r="G207" s="82">
        <f>IFERROR((ROUND((VLOOKUP($A207,装备总属性!$A:$G,S$11,FALSE)*VLOOKUP($C207,$P$13:$V$20,S$11,FALSE)*VLOOKUP($B207,$P$3:$R$7,3,FALSE)*$M$2),0)),0)</f>
        <v>0</v>
      </c>
      <c r="H207" s="82">
        <f>IFERROR((ROUND((VLOOKUP($A207,装备总属性!$A:$G,T$11,FALSE)*VLOOKUP($C207,$P$13:$V$20,T$11,FALSE)*VLOOKUP($B207,$P$3:$R$7,3,FALSE)*$M$2),0)),0)</f>
        <v>26</v>
      </c>
      <c r="I207" s="82">
        <f>IFERROR((ROUND((VLOOKUP($A207,装备总属性!$A:$G,U$11,FALSE)*VLOOKUP($C207,$P$13:$V$20,U$11,FALSE)*VLOOKUP($B207,$P$3:$R$7,3,FALSE)*$M$2),0)),0)</f>
        <v>0</v>
      </c>
      <c r="J207" s="82">
        <f>IFERROR((ROUND((VLOOKUP($A207,装备总属性!$A:$G,V$11,FALSE)*VLOOKUP($C207,$P$13:$V$20,V$11,FALSE)*VLOOKUP($B207,$P$3:$R$7,3,FALSE)*$M$2),0)),0)</f>
        <v>0</v>
      </c>
    </row>
    <row r="208" spans="1:10">
      <c r="A208" s="82">
        <f t="shared" si="135"/>
        <v>60</v>
      </c>
      <c r="B208" s="82" t="str">
        <f t="shared" ref="B208:C208" si="174">B168</f>
        <v>绿色</v>
      </c>
      <c r="C208" s="82" t="str">
        <f t="shared" si="174"/>
        <v>项链</v>
      </c>
      <c r="D208" s="82" t="str">
        <f t="shared" si="161"/>
        <v>60绿色项链</v>
      </c>
      <c r="E208" s="82">
        <f>IFERROR((ROUND((VLOOKUP($A208,装备总属性!$A:$G,Q$11,FALSE)*VLOOKUP($C208,$P$13:$V$20,Q$11,FALSE)*VLOOKUP($B208,$P$3:$R$7,3,FALSE)*$M$2),0)),0)</f>
        <v>0</v>
      </c>
      <c r="F208" s="82">
        <f>IFERROR((ROUND((VLOOKUP($A208,装备总属性!$A:$G,R$11,FALSE)*VLOOKUP($C208,$P$13:$V$20,R$11,FALSE)*VLOOKUP($B208,$P$3:$R$7,3,FALSE)*$M$2),0)),0)</f>
        <v>0</v>
      </c>
      <c r="G208" s="82">
        <f>IFERROR((ROUND((VLOOKUP($A208,装备总属性!$A:$G,S$11,FALSE)*VLOOKUP($C208,$P$13:$V$20,S$11,FALSE)*VLOOKUP($B208,$P$3:$R$7,3,FALSE)*$M$2),0)),0)</f>
        <v>26</v>
      </c>
      <c r="H208" s="82">
        <f>IFERROR((ROUND((VLOOKUP($A208,装备总属性!$A:$G,T$11,FALSE)*VLOOKUP($C208,$P$13:$V$20,T$11,FALSE)*VLOOKUP($B208,$P$3:$R$7,3,FALSE)*$M$2),0)),0)</f>
        <v>0</v>
      </c>
      <c r="I208" s="82">
        <f>IFERROR((ROUND((VLOOKUP($A208,装备总属性!$A:$G,U$11,FALSE)*VLOOKUP($C208,$P$13:$V$20,U$11,FALSE)*VLOOKUP($B208,$P$3:$R$7,3,FALSE)*$M$2),0)),0)</f>
        <v>79</v>
      </c>
      <c r="J208" s="82">
        <f>IFERROR((ROUND((VLOOKUP($A208,装备总属性!$A:$G,V$11,FALSE)*VLOOKUP($C208,$P$13:$V$20,V$11,FALSE)*VLOOKUP($B208,$P$3:$R$7,3,FALSE)*$M$2),0)),0)</f>
        <v>0</v>
      </c>
    </row>
    <row r="209" spans="1:10">
      <c r="A209" s="82">
        <f t="shared" si="135"/>
        <v>60</v>
      </c>
      <c r="B209" s="82" t="str">
        <f t="shared" ref="B209:C209" si="175">B169</f>
        <v>绿色</v>
      </c>
      <c r="C209" s="82" t="str">
        <f t="shared" si="175"/>
        <v>戒指</v>
      </c>
      <c r="D209" s="82" t="str">
        <f t="shared" si="161"/>
        <v>60绿色戒指</v>
      </c>
      <c r="E209" s="82">
        <f>IFERROR((ROUND((VLOOKUP($A209,装备总属性!$A:$G,Q$11,FALSE)*VLOOKUP($C209,$P$13:$V$20,Q$11,FALSE)*VLOOKUP($B209,$P$3:$R$7,3,FALSE)*$M$2),0)),0)</f>
        <v>0</v>
      </c>
      <c r="F209" s="82">
        <f>IFERROR((ROUND((VLOOKUP($A209,装备总属性!$A:$G,R$11,FALSE)*VLOOKUP($C209,$P$13:$V$20,R$11,FALSE)*VLOOKUP($B209,$P$3:$R$7,3,FALSE)*$M$2),0)),0)</f>
        <v>0</v>
      </c>
      <c r="G209" s="82">
        <f>IFERROR((ROUND((VLOOKUP($A209,装备总属性!$A:$G,S$11,FALSE)*VLOOKUP($C209,$P$13:$V$20,S$11,FALSE)*VLOOKUP($B209,$P$3:$R$7,3,FALSE)*$M$2),0)),0)</f>
        <v>0</v>
      </c>
      <c r="H209" s="82">
        <f>IFERROR((ROUND((VLOOKUP($A209,装备总属性!$A:$G,T$11,FALSE)*VLOOKUP($C209,$P$13:$V$20,T$11,FALSE)*VLOOKUP($B209,$P$3:$R$7,3,FALSE)*$M$2),0)),0)</f>
        <v>26</v>
      </c>
      <c r="I209" s="82">
        <f>IFERROR((ROUND((VLOOKUP($A209,装备总属性!$A:$G,U$11,FALSE)*VLOOKUP($C209,$P$13:$V$20,U$11,FALSE)*VLOOKUP($B209,$P$3:$R$7,3,FALSE)*$M$2),0)),0)</f>
        <v>0</v>
      </c>
      <c r="J209" s="82">
        <f>IFERROR((ROUND((VLOOKUP($A209,装备总属性!$A:$G,V$11,FALSE)*VLOOKUP($C209,$P$13:$V$20,V$11,FALSE)*VLOOKUP($B209,$P$3:$R$7,3,FALSE)*$M$2),0)),0)</f>
        <v>79</v>
      </c>
    </row>
    <row r="210" spans="1:10">
      <c r="A210" s="81">
        <f t="shared" si="135"/>
        <v>60</v>
      </c>
      <c r="B210" s="81" t="str">
        <f t="shared" ref="B210:C210" si="176">B170</f>
        <v>蓝色</v>
      </c>
      <c r="C210" s="81" t="str">
        <f t="shared" si="176"/>
        <v>武器</v>
      </c>
      <c r="D210" s="82" t="str">
        <f t="shared" si="161"/>
        <v>60蓝色武器</v>
      </c>
      <c r="E210" s="81">
        <f>IFERROR((ROUND((VLOOKUP($A210,装备总属性!$A:$G,Q$11,FALSE)*VLOOKUP($C210,$P$13:$V$20,Q$11,FALSE)*VLOOKUP($B210,$P$3:$R$7,3,FALSE)*$M$2),0)),0)</f>
        <v>0</v>
      </c>
      <c r="F210" s="81">
        <f>IFERROR((ROUND((VLOOKUP($A210,装备总属性!$A:$G,R$11,FALSE)*VLOOKUP($C210,$P$13:$V$20,R$11,FALSE)*VLOOKUP($B210,$P$3:$R$7,3,FALSE)*$M$2),0)),0)</f>
        <v>0</v>
      </c>
      <c r="G210" s="81">
        <f>IFERROR((ROUND((VLOOKUP($A210,装备总属性!$A:$G,S$11,FALSE)*VLOOKUP($C210,$P$13:$V$20,S$11,FALSE)*VLOOKUP($B210,$P$3:$R$7,3,FALSE)*$M$2),0)),0)</f>
        <v>150</v>
      </c>
      <c r="H210" s="81">
        <f>IFERROR((ROUND((VLOOKUP($A210,装备总属性!$A:$G,T$11,FALSE)*VLOOKUP($C210,$P$13:$V$20,T$11,FALSE)*VLOOKUP($B210,$P$3:$R$7,3,FALSE)*$M$2),0)),0)</f>
        <v>150</v>
      </c>
      <c r="I210" s="81">
        <f>IFERROR((ROUND((VLOOKUP($A210,装备总属性!$A:$G,U$11,FALSE)*VLOOKUP($C210,$P$13:$V$20,U$11,FALSE)*VLOOKUP($B210,$P$3:$R$7,3,FALSE)*$M$2),0)),0)</f>
        <v>0</v>
      </c>
      <c r="J210" s="81">
        <f>IFERROR((ROUND((VLOOKUP($A210,装备总属性!$A:$G,V$11,FALSE)*VLOOKUP($C210,$P$13:$V$20,V$11,FALSE)*VLOOKUP($B210,$P$3:$R$7,3,FALSE)*$M$2),0)),0)</f>
        <v>0</v>
      </c>
    </row>
    <row r="211" spans="1:10">
      <c r="A211" s="81">
        <f t="shared" si="135"/>
        <v>60</v>
      </c>
      <c r="B211" s="81" t="str">
        <f t="shared" ref="B211:C211" si="177">B171</f>
        <v>蓝色</v>
      </c>
      <c r="C211" s="81" t="str">
        <f t="shared" si="177"/>
        <v>帽子</v>
      </c>
      <c r="D211" s="82" t="str">
        <f t="shared" si="161"/>
        <v>60蓝色帽子</v>
      </c>
      <c r="E211" s="81">
        <f>IFERROR((ROUND((VLOOKUP($A211,装备总属性!$A:$G,Q$11,FALSE)*VLOOKUP($C211,$P$13:$V$20,Q$11,FALSE)*VLOOKUP($B211,$P$3:$R$7,3,FALSE)*$M$2),0)),0)</f>
        <v>750</v>
      </c>
      <c r="F211" s="81">
        <f>IFERROR((ROUND((VLOOKUP($A211,装备总属性!$A:$G,R$11,FALSE)*VLOOKUP($C211,$P$13:$V$20,R$11,FALSE)*VLOOKUP($B211,$P$3:$R$7,3,FALSE)*$M$2),0)),0)</f>
        <v>0</v>
      </c>
      <c r="G211" s="81">
        <f>IFERROR((ROUND((VLOOKUP($A211,装备总属性!$A:$G,S$11,FALSE)*VLOOKUP($C211,$P$13:$V$20,S$11,FALSE)*VLOOKUP($B211,$P$3:$R$7,3,FALSE)*$M$2),0)),0)</f>
        <v>0</v>
      </c>
      <c r="H211" s="81">
        <f>IFERROR((ROUND((VLOOKUP($A211,装备总属性!$A:$G,T$11,FALSE)*VLOOKUP($C211,$P$13:$V$20,T$11,FALSE)*VLOOKUP($B211,$P$3:$R$7,3,FALSE)*$M$2),0)),0)</f>
        <v>0</v>
      </c>
      <c r="I211" s="81">
        <f>IFERROR((ROUND((VLOOKUP($A211,装备总属性!$A:$G,U$11,FALSE)*VLOOKUP($C211,$P$13:$V$20,U$11,FALSE)*VLOOKUP($B211,$P$3:$R$7,3,FALSE)*$M$2),0)),0)</f>
        <v>150</v>
      </c>
      <c r="J211" s="81">
        <f>IFERROR((ROUND((VLOOKUP($A211,装备总属性!$A:$G,V$11,FALSE)*VLOOKUP($C211,$P$13:$V$20,V$11,FALSE)*VLOOKUP($B211,$P$3:$R$7,3,FALSE)*$M$2),0)),0)</f>
        <v>0</v>
      </c>
    </row>
    <row r="212" spans="1:10">
      <c r="A212" s="81">
        <f t="shared" si="135"/>
        <v>60</v>
      </c>
      <c r="B212" s="81" t="str">
        <f t="shared" ref="B212:C212" si="178">B172</f>
        <v>蓝色</v>
      </c>
      <c r="C212" s="81" t="str">
        <f t="shared" si="178"/>
        <v>衣服</v>
      </c>
      <c r="D212" s="82" t="str">
        <f t="shared" si="161"/>
        <v>60蓝色衣服</v>
      </c>
      <c r="E212" s="81">
        <f>IFERROR((ROUND((VLOOKUP($A212,装备总属性!$A:$G,Q$11,FALSE)*VLOOKUP($C212,$P$13:$V$20,Q$11,FALSE)*VLOOKUP($B212,$P$3:$R$7,3,FALSE)*$M$2),0)),0)</f>
        <v>0</v>
      </c>
      <c r="F212" s="81">
        <f>IFERROR((ROUND((VLOOKUP($A212,装备总属性!$A:$G,R$11,FALSE)*VLOOKUP($C212,$P$13:$V$20,R$11,FALSE)*VLOOKUP($B212,$P$3:$R$7,3,FALSE)*$M$2),0)),0)</f>
        <v>0</v>
      </c>
      <c r="G212" s="81">
        <f>IFERROR((ROUND((VLOOKUP($A212,装备总属性!$A:$G,S$11,FALSE)*VLOOKUP($C212,$P$13:$V$20,S$11,FALSE)*VLOOKUP($B212,$P$3:$R$7,3,FALSE)*$M$2),0)),0)</f>
        <v>0</v>
      </c>
      <c r="H212" s="81">
        <f>IFERROR((ROUND((VLOOKUP($A212,装备总属性!$A:$G,T$11,FALSE)*VLOOKUP($C212,$P$13:$V$20,T$11,FALSE)*VLOOKUP($B212,$P$3:$R$7,3,FALSE)*$M$2),0)),0)</f>
        <v>0</v>
      </c>
      <c r="I212" s="81">
        <f>IFERROR((ROUND((VLOOKUP($A212,装备总属性!$A:$G,U$11,FALSE)*VLOOKUP($C212,$P$13:$V$20,U$11,FALSE)*VLOOKUP($B212,$P$3:$R$7,3,FALSE)*$M$2),0)),0)</f>
        <v>200</v>
      </c>
      <c r="J212" s="81">
        <f>IFERROR((ROUND((VLOOKUP($A212,装备总属性!$A:$G,V$11,FALSE)*VLOOKUP($C212,$P$13:$V$20,V$11,FALSE)*VLOOKUP($B212,$P$3:$R$7,3,FALSE)*$M$2),0)),0)</f>
        <v>200</v>
      </c>
    </row>
    <row r="213" spans="1:10">
      <c r="A213" s="81">
        <f t="shared" si="135"/>
        <v>60</v>
      </c>
      <c r="B213" s="81" t="str">
        <f t="shared" ref="B213:C213" si="179">B173</f>
        <v>蓝色</v>
      </c>
      <c r="C213" s="81" t="str">
        <f t="shared" si="179"/>
        <v>腰带</v>
      </c>
      <c r="D213" s="82" t="str">
        <f t="shared" si="161"/>
        <v>60蓝色腰带</v>
      </c>
      <c r="E213" s="81">
        <f>IFERROR((ROUND((VLOOKUP($A213,装备总属性!$A:$G,Q$11,FALSE)*VLOOKUP($C213,$P$13:$V$20,Q$11,FALSE)*VLOOKUP($B213,$P$3:$R$7,3,FALSE)*$M$2),0)),0)</f>
        <v>750</v>
      </c>
      <c r="F213" s="81">
        <f>IFERROR((ROUND((VLOOKUP($A213,装备总属性!$A:$G,R$11,FALSE)*VLOOKUP($C213,$P$13:$V$20,R$11,FALSE)*VLOOKUP($B213,$P$3:$R$7,3,FALSE)*$M$2),0)),0)</f>
        <v>0</v>
      </c>
      <c r="G213" s="81">
        <f>IFERROR((ROUND((VLOOKUP($A213,装备总属性!$A:$G,S$11,FALSE)*VLOOKUP($C213,$P$13:$V$20,S$11,FALSE)*VLOOKUP($B213,$P$3:$R$7,3,FALSE)*$M$2),0)),0)</f>
        <v>0</v>
      </c>
      <c r="H213" s="81">
        <f>IFERROR((ROUND((VLOOKUP($A213,装备总属性!$A:$G,T$11,FALSE)*VLOOKUP($C213,$P$13:$V$20,T$11,FALSE)*VLOOKUP($B213,$P$3:$R$7,3,FALSE)*$M$2),0)),0)</f>
        <v>0</v>
      </c>
      <c r="I213" s="81">
        <f>IFERROR((ROUND((VLOOKUP($A213,装备总属性!$A:$G,U$11,FALSE)*VLOOKUP($C213,$P$13:$V$20,U$11,FALSE)*VLOOKUP($B213,$P$3:$R$7,3,FALSE)*$M$2),0)),0)</f>
        <v>0</v>
      </c>
      <c r="J213" s="81">
        <f>IFERROR((ROUND((VLOOKUP($A213,装备总属性!$A:$G,V$11,FALSE)*VLOOKUP($C213,$P$13:$V$20,V$11,FALSE)*VLOOKUP($B213,$P$3:$R$7,3,FALSE)*$M$2),0)),0)</f>
        <v>150</v>
      </c>
    </row>
    <row r="214" spans="1:10">
      <c r="A214" s="81">
        <f t="shared" si="135"/>
        <v>60</v>
      </c>
      <c r="B214" s="81" t="str">
        <f t="shared" ref="B214:C214" si="180">B174</f>
        <v>蓝色</v>
      </c>
      <c r="C214" s="81" t="str">
        <f t="shared" si="180"/>
        <v>护手</v>
      </c>
      <c r="D214" s="82" t="str">
        <f t="shared" si="161"/>
        <v>60蓝色护手</v>
      </c>
      <c r="E214" s="81">
        <f>IFERROR((ROUND((VLOOKUP($A214,装备总属性!$A:$G,Q$11,FALSE)*VLOOKUP($C214,$P$13:$V$20,Q$11,FALSE)*VLOOKUP($B214,$P$3:$R$7,3,FALSE)*$M$2),0)),0)</f>
        <v>1125</v>
      </c>
      <c r="F214" s="81">
        <f>IFERROR((ROUND((VLOOKUP($A214,装备总属性!$A:$G,R$11,FALSE)*VLOOKUP($C214,$P$13:$V$20,R$11,FALSE)*VLOOKUP($B214,$P$3:$R$7,3,FALSE)*$M$2),0)),0)</f>
        <v>0</v>
      </c>
      <c r="G214" s="81">
        <f>IFERROR((ROUND((VLOOKUP($A214,装备总属性!$A:$G,S$11,FALSE)*VLOOKUP($C214,$P$13:$V$20,S$11,FALSE)*VLOOKUP($B214,$P$3:$R$7,3,FALSE)*$M$2),0)),0)</f>
        <v>50</v>
      </c>
      <c r="H214" s="81">
        <f>IFERROR((ROUND((VLOOKUP($A214,装备总属性!$A:$G,T$11,FALSE)*VLOOKUP($C214,$P$13:$V$20,T$11,FALSE)*VLOOKUP($B214,$P$3:$R$7,3,FALSE)*$M$2),0)),0)</f>
        <v>0</v>
      </c>
      <c r="I214" s="81">
        <f>IFERROR((ROUND((VLOOKUP($A214,装备总属性!$A:$G,U$11,FALSE)*VLOOKUP($C214,$P$13:$V$20,U$11,FALSE)*VLOOKUP($B214,$P$3:$R$7,3,FALSE)*$M$2),0)),0)</f>
        <v>0</v>
      </c>
      <c r="J214" s="81">
        <f>IFERROR((ROUND((VLOOKUP($A214,装备总属性!$A:$G,V$11,FALSE)*VLOOKUP($C214,$P$13:$V$20,V$11,FALSE)*VLOOKUP($B214,$P$3:$R$7,3,FALSE)*$M$2),0)),0)</f>
        <v>0</v>
      </c>
    </row>
    <row r="215" spans="1:10">
      <c r="A215" s="81">
        <f t="shared" si="135"/>
        <v>60</v>
      </c>
      <c r="B215" s="81" t="str">
        <f t="shared" ref="B215:C215" si="181">B175</f>
        <v>蓝色</v>
      </c>
      <c r="C215" s="81" t="str">
        <f t="shared" si="181"/>
        <v>鞋子</v>
      </c>
      <c r="D215" s="82" t="str">
        <f t="shared" si="161"/>
        <v>60蓝色鞋子</v>
      </c>
      <c r="E215" s="81">
        <f>IFERROR((ROUND((VLOOKUP($A215,装备总属性!$A:$G,Q$11,FALSE)*VLOOKUP($C215,$P$13:$V$20,Q$11,FALSE)*VLOOKUP($B215,$P$3:$R$7,3,FALSE)*$M$2),0)),0)</f>
        <v>1125</v>
      </c>
      <c r="F215" s="81">
        <f>IFERROR((ROUND((VLOOKUP($A215,装备总属性!$A:$G,R$11,FALSE)*VLOOKUP($C215,$P$13:$V$20,R$11,FALSE)*VLOOKUP($B215,$P$3:$R$7,3,FALSE)*$M$2),0)),0)</f>
        <v>0</v>
      </c>
      <c r="G215" s="81">
        <f>IFERROR((ROUND((VLOOKUP($A215,装备总属性!$A:$G,S$11,FALSE)*VLOOKUP($C215,$P$13:$V$20,S$11,FALSE)*VLOOKUP($B215,$P$3:$R$7,3,FALSE)*$M$2),0)),0)</f>
        <v>0</v>
      </c>
      <c r="H215" s="81">
        <f>IFERROR((ROUND((VLOOKUP($A215,装备总属性!$A:$G,T$11,FALSE)*VLOOKUP($C215,$P$13:$V$20,T$11,FALSE)*VLOOKUP($B215,$P$3:$R$7,3,FALSE)*$M$2),0)),0)</f>
        <v>50</v>
      </c>
      <c r="I215" s="81">
        <f>IFERROR((ROUND((VLOOKUP($A215,装备总属性!$A:$G,U$11,FALSE)*VLOOKUP($C215,$P$13:$V$20,U$11,FALSE)*VLOOKUP($B215,$P$3:$R$7,3,FALSE)*$M$2),0)),0)</f>
        <v>0</v>
      </c>
      <c r="J215" s="81">
        <f>IFERROR((ROUND((VLOOKUP($A215,装备总属性!$A:$G,V$11,FALSE)*VLOOKUP($C215,$P$13:$V$20,V$11,FALSE)*VLOOKUP($B215,$P$3:$R$7,3,FALSE)*$M$2),0)),0)</f>
        <v>0</v>
      </c>
    </row>
    <row r="216" spans="1:10">
      <c r="A216" s="81">
        <f t="shared" si="135"/>
        <v>60</v>
      </c>
      <c r="B216" s="81" t="str">
        <f t="shared" ref="B216:C216" si="182">B176</f>
        <v>蓝色</v>
      </c>
      <c r="C216" s="81" t="str">
        <f t="shared" si="182"/>
        <v>项链</v>
      </c>
      <c r="D216" s="82" t="str">
        <f t="shared" si="161"/>
        <v>60蓝色项链</v>
      </c>
      <c r="E216" s="81">
        <f>IFERROR((ROUND((VLOOKUP($A216,装备总属性!$A:$G,Q$11,FALSE)*VLOOKUP($C216,$P$13:$V$20,Q$11,FALSE)*VLOOKUP($B216,$P$3:$R$7,3,FALSE)*$M$2),0)),0)</f>
        <v>0</v>
      </c>
      <c r="F216" s="81">
        <f>IFERROR((ROUND((VLOOKUP($A216,装备总属性!$A:$G,R$11,FALSE)*VLOOKUP($C216,$P$13:$V$20,R$11,FALSE)*VLOOKUP($B216,$P$3:$R$7,3,FALSE)*$M$2),0)),0)</f>
        <v>0</v>
      </c>
      <c r="G216" s="81">
        <f>IFERROR((ROUND((VLOOKUP($A216,装备总属性!$A:$G,S$11,FALSE)*VLOOKUP($C216,$P$13:$V$20,S$11,FALSE)*VLOOKUP($B216,$P$3:$R$7,3,FALSE)*$M$2),0)),0)</f>
        <v>50</v>
      </c>
      <c r="H216" s="81">
        <f>IFERROR((ROUND((VLOOKUP($A216,装备总属性!$A:$G,T$11,FALSE)*VLOOKUP($C216,$P$13:$V$20,T$11,FALSE)*VLOOKUP($B216,$P$3:$R$7,3,FALSE)*$M$2),0)),0)</f>
        <v>0</v>
      </c>
      <c r="I216" s="81">
        <f>IFERROR((ROUND((VLOOKUP($A216,装备总属性!$A:$G,U$11,FALSE)*VLOOKUP($C216,$P$13:$V$20,U$11,FALSE)*VLOOKUP($B216,$P$3:$R$7,3,FALSE)*$M$2),0)),0)</f>
        <v>150</v>
      </c>
      <c r="J216" s="81">
        <f>IFERROR((ROUND((VLOOKUP($A216,装备总属性!$A:$G,V$11,FALSE)*VLOOKUP($C216,$P$13:$V$20,V$11,FALSE)*VLOOKUP($B216,$P$3:$R$7,3,FALSE)*$M$2),0)),0)</f>
        <v>0</v>
      </c>
    </row>
    <row r="217" spans="1:10">
      <c r="A217" s="81">
        <f t="shared" si="135"/>
        <v>60</v>
      </c>
      <c r="B217" s="81" t="str">
        <f t="shared" ref="B217:C217" si="183">B177</f>
        <v>蓝色</v>
      </c>
      <c r="C217" s="81" t="str">
        <f t="shared" si="183"/>
        <v>戒指</v>
      </c>
      <c r="D217" s="82" t="str">
        <f t="shared" si="161"/>
        <v>60蓝色戒指</v>
      </c>
      <c r="E217" s="81">
        <f>IFERROR((ROUND((VLOOKUP($A217,装备总属性!$A:$G,Q$11,FALSE)*VLOOKUP($C217,$P$13:$V$20,Q$11,FALSE)*VLOOKUP($B217,$P$3:$R$7,3,FALSE)*$M$2),0)),0)</f>
        <v>0</v>
      </c>
      <c r="F217" s="81">
        <f>IFERROR((ROUND((VLOOKUP($A217,装备总属性!$A:$G,R$11,FALSE)*VLOOKUP($C217,$P$13:$V$20,R$11,FALSE)*VLOOKUP($B217,$P$3:$R$7,3,FALSE)*$M$2),0)),0)</f>
        <v>0</v>
      </c>
      <c r="G217" s="81">
        <f>IFERROR((ROUND((VLOOKUP($A217,装备总属性!$A:$G,S$11,FALSE)*VLOOKUP($C217,$P$13:$V$20,S$11,FALSE)*VLOOKUP($B217,$P$3:$R$7,3,FALSE)*$M$2),0)),0)</f>
        <v>0</v>
      </c>
      <c r="H217" s="81">
        <f>IFERROR((ROUND((VLOOKUP($A217,装备总属性!$A:$G,T$11,FALSE)*VLOOKUP($C217,$P$13:$V$20,T$11,FALSE)*VLOOKUP($B217,$P$3:$R$7,3,FALSE)*$M$2),0)),0)</f>
        <v>50</v>
      </c>
      <c r="I217" s="81">
        <f>IFERROR((ROUND((VLOOKUP($A217,装备总属性!$A:$G,U$11,FALSE)*VLOOKUP($C217,$P$13:$V$20,U$11,FALSE)*VLOOKUP($B217,$P$3:$R$7,3,FALSE)*$M$2),0)),0)</f>
        <v>0</v>
      </c>
      <c r="J217" s="81">
        <f>IFERROR((ROUND((VLOOKUP($A217,装备总属性!$A:$G,V$11,FALSE)*VLOOKUP($C217,$P$13:$V$20,V$11,FALSE)*VLOOKUP($B217,$P$3:$R$7,3,FALSE)*$M$2),0)),0)</f>
        <v>150</v>
      </c>
    </row>
    <row r="218" spans="1:10">
      <c r="A218" s="84">
        <f t="shared" si="135"/>
        <v>60</v>
      </c>
      <c r="B218" s="84" t="str">
        <f t="shared" ref="B218:C218" si="184">B178</f>
        <v>紫色</v>
      </c>
      <c r="C218" s="84" t="str">
        <f t="shared" si="184"/>
        <v>武器</v>
      </c>
      <c r="D218" s="82" t="str">
        <f t="shared" si="161"/>
        <v>60紫色武器</v>
      </c>
      <c r="E218" s="84">
        <f>IFERROR((ROUND((VLOOKUP($A218,装备总属性!$A:$G,Q$11,FALSE)*VLOOKUP($C218,$P$13:$V$20,Q$11,FALSE)*VLOOKUP($B218,$P$3:$R$7,3,FALSE)*$M$2),0)),0)</f>
        <v>0</v>
      </c>
      <c r="F218" s="84">
        <f>IFERROR((ROUND((VLOOKUP($A218,装备总属性!$A:$G,R$11,FALSE)*VLOOKUP($C218,$P$13:$V$20,R$11,FALSE)*VLOOKUP($B218,$P$3:$R$7,3,FALSE)*$M$2),0)),0)</f>
        <v>0</v>
      </c>
      <c r="G218" s="84">
        <f>IFERROR((ROUND((VLOOKUP($A218,装备总属性!$A:$G,S$11,FALSE)*VLOOKUP($C218,$P$13:$V$20,S$11,FALSE)*VLOOKUP($B218,$P$3:$R$7,3,FALSE)*$M$2),0)),0)</f>
        <v>225</v>
      </c>
      <c r="H218" s="84">
        <f>IFERROR((ROUND((VLOOKUP($A218,装备总属性!$A:$G,T$11,FALSE)*VLOOKUP($C218,$P$13:$V$20,T$11,FALSE)*VLOOKUP($B218,$P$3:$R$7,3,FALSE)*$M$2),0)),0)</f>
        <v>225</v>
      </c>
      <c r="I218" s="84">
        <f>IFERROR((ROUND((VLOOKUP($A218,装备总属性!$A:$G,U$11,FALSE)*VLOOKUP($C218,$P$13:$V$20,U$11,FALSE)*VLOOKUP($B218,$P$3:$R$7,3,FALSE)*$M$2),0)),0)</f>
        <v>0</v>
      </c>
      <c r="J218" s="84">
        <f>IFERROR((ROUND((VLOOKUP($A218,装备总属性!$A:$G,V$11,FALSE)*VLOOKUP($C218,$P$13:$V$20,V$11,FALSE)*VLOOKUP($B218,$P$3:$R$7,3,FALSE)*$M$2),0)),0)</f>
        <v>0</v>
      </c>
    </row>
    <row r="219" spans="1:10">
      <c r="A219" s="84">
        <f t="shared" si="135"/>
        <v>60</v>
      </c>
      <c r="B219" s="84" t="str">
        <f t="shared" ref="B219:C219" si="185">B179</f>
        <v>紫色</v>
      </c>
      <c r="C219" s="84" t="str">
        <f t="shared" si="185"/>
        <v>帽子</v>
      </c>
      <c r="D219" s="82" t="str">
        <f t="shared" si="161"/>
        <v>60紫色帽子</v>
      </c>
      <c r="E219" s="84">
        <f>IFERROR((ROUND((VLOOKUP($A219,装备总属性!$A:$G,Q$11,FALSE)*VLOOKUP($C219,$P$13:$V$20,Q$11,FALSE)*VLOOKUP($B219,$P$3:$R$7,3,FALSE)*$M$2),0)),0)</f>
        <v>1125</v>
      </c>
      <c r="F219" s="84">
        <f>IFERROR((ROUND((VLOOKUP($A219,装备总属性!$A:$G,R$11,FALSE)*VLOOKUP($C219,$P$13:$V$20,R$11,FALSE)*VLOOKUP($B219,$P$3:$R$7,3,FALSE)*$M$2),0)),0)</f>
        <v>0</v>
      </c>
      <c r="G219" s="84">
        <f>IFERROR((ROUND((VLOOKUP($A219,装备总属性!$A:$G,S$11,FALSE)*VLOOKUP($C219,$P$13:$V$20,S$11,FALSE)*VLOOKUP($B219,$P$3:$R$7,3,FALSE)*$M$2),0)),0)</f>
        <v>0</v>
      </c>
      <c r="H219" s="84">
        <f>IFERROR((ROUND((VLOOKUP($A219,装备总属性!$A:$G,T$11,FALSE)*VLOOKUP($C219,$P$13:$V$20,T$11,FALSE)*VLOOKUP($B219,$P$3:$R$7,3,FALSE)*$M$2),0)),0)</f>
        <v>0</v>
      </c>
      <c r="I219" s="84">
        <f>IFERROR((ROUND((VLOOKUP($A219,装备总属性!$A:$G,U$11,FALSE)*VLOOKUP($C219,$P$13:$V$20,U$11,FALSE)*VLOOKUP($B219,$P$3:$R$7,3,FALSE)*$M$2),0)),0)</f>
        <v>225</v>
      </c>
      <c r="J219" s="84">
        <f>IFERROR((ROUND((VLOOKUP($A219,装备总属性!$A:$G,V$11,FALSE)*VLOOKUP($C219,$P$13:$V$20,V$11,FALSE)*VLOOKUP($B219,$P$3:$R$7,3,FALSE)*$M$2),0)),0)</f>
        <v>0</v>
      </c>
    </row>
    <row r="220" spans="1:10">
      <c r="A220" s="84">
        <f t="shared" si="135"/>
        <v>60</v>
      </c>
      <c r="B220" s="84" t="str">
        <f t="shared" ref="B220:C220" si="186">B180</f>
        <v>紫色</v>
      </c>
      <c r="C220" s="84" t="str">
        <f t="shared" si="186"/>
        <v>衣服</v>
      </c>
      <c r="D220" s="82" t="str">
        <f t="shared" si="161"/>
        <v>60紫色衣服</v>
      </c>
      <c r="E220" s="84">
        <f>IFERROR((ROUND((VLOOKUP($A220,装备总属性!$A:$G,Q$11,FALSE)*VLOOKUP($C220,$P$13:$V$20,Q$11,FALSE)*VLOOKUP($B220,$P$3:$R$7,3,FALSE)*$M$2),0)),0)</f>
        <v>0</v>
      </c>
      <c r="F220" s="84">
        <f>IFERROR((ROUND((VLOOKUP($A220,装备总属性!$A:$G,R$11,FALSE)*VLOOKUP($C220,$P$13:$V$20,R$11,FALSE)*VLOOKUP($B220,$P$3:$R$7,3,FALSE)*$M$2),0)),0)</f>
        <v>0</v>
      </c>
      <c r="G220" s="84">
        <f>IFERROR((ROUND((VLOOKUP($A220,装备总属性!$A:$G,S$11,FALSE)*VLOOKUP($C220,$P$13:$V$20,S$11,FALSE)*VLOOKUP($B220,$P$3:$R$7,3,FALSE)*$M$2),0)),0)</f>
        <v>0</v>
      </c>
      <c r="H220" s="84">
        <f>IFERROR((ROUND((VLOOKUP($A220,装备总属性!$A:$G,T$11,FALSE)*VLOOKUP($C220,$P$13:$V$20,T$11,FALSE)*VLOOKUP($B220,$P$3:$R$7,3,FALSE)*$M$2),0)),0)</f>
        <v>0</v>
      </c>
      <c r="I220" s="84">
        <f>IFERROR((ROUND((VLOOKUP($A220,装备总属性!$A:$G,U$11,FALSE)*VLOOKUP($C220,$P$13:$V$20,U$11,FALSE)*VLOOKUP($B220,$P$3:$R$7,3,FALSE)*$M$2),0)),0)</f>
        <v>300</v>
      </c>
      <c r="J220" s="84">
        <f>IFERROR((ROUND((VLOOKUP($A220,装备总属性!$A:$G,V$11,FALSE)*VLOOKUP($C220,$P$13:$V$20,V$11,FALSE)*VLOOKUP($B220,$P$3:$R$7,3,FALSE)*$M$2),0)),0)</f>
        <v>300</v>
      </c>
    </row>
    <row r="221" spans="1:10">
      <c r="A221" s="84">
        <f t="shared" si="135"/>
        <v>60</v>
      </c>
      <c r="B221" s="84" t="str">
        <f t="shared" ref="B221:C221" si="187">B181</f>
        <v>紫色</v>
      </c>
      <c r="C221" s="84" t="str">
        <f t="shared" si="187"/>
        <v>腰带</v>
      </c>
      <c r="D221" s="82" t="str">
        <f t="shared" si="161"/>
        <v>60紫色腰带</v>
      </c>
      <c r="E221" s="84">
        <f>IFERROR((ROUND((VLOOKUP($A221,装备总属性!$A:$G,Q$11,FALSE)*VLOOKUP($C221,$P$13:$V$20,Q$11,FALSE)*VLOOKUP($B221,$P$3:$R$7,3,FALSE)*$M$2),0)),0)</f>
        <v>1125</v>
      </c>
      <c r="F221" s="84">
        <f>IFERROR((ROUND((VLOOKUP($A221,装备总属性!$A:$G,R$11,FALSE)*VLOOKUP($C221,$P$13:$V$20,R$11,FALSE)*VLOOKUP($B221,$P$3:$R$7,3,FALSE)*$M$2),0)),0)</f>
        <v>0</v>
      </c>
      <c r="G221" s="84">
        <f>IFERROR((ROUND((VLOOKUP($A221,装备总属性!$A:$G,S$11,FALSE)*VLOOKUP($C221,$P$13:$V$20,S$11,FALSE)*VLOOKUP($B221,$P$3:$R$7,3,FALSE)*$M$2),0)),0)</f>
        <v>0</v>
      </c>
      <c r="H221" s="84">
        <f>IFERROR((ROUND((VLOOKUP($A221,装备总属性!$A:$G,T$11,FALSE)*VLOOKUP($C221,$P$13:$V$20,T$11,FALSE)*VLOOKUP($B221,$P$3:$R$7,3,FALSE)*$M$2),0)),0)</f>
        <v>0</v>
      </c>
      <c r="I221" s="84">
        <f>IFERROR((ROUND((VLOOKUP($A221,装备总属性!$A:$G,U$11,FALSE)*VLOOKUP($C221,$P$13:$V$20,U$11,FALSE)*VLOOKUP($B221,$P$3:$R$7,3,FALSE)*$M$2),0)),0)</f>
        <v>0</v>
      </c>
      <c r="J221" s="84">
        <f>IFERROR((ROUND((VLOOKUP($A221,装备总属性!$A:$G,V$11,FALSE)*VLOOKUP($C221,$P$13:$V$20,V$11,FALSE)*VLOOKUP($B221,$P$3:$R$7,3,FALSE)*$M$2),0)),0)</f>
        <v>225</v>
      </c>
    </row>
    <row r="222" spans="1:10">
      <c r="A222" s="84">
        <f t="shared" si="135"/>
        <v>60</v>
      </c>
      <c r="B222" s="84" t="str">
        <f t="shared" ref="B222:C222" si="188">B182</f>
        <v>紫色</v>
      </c>
      <c r="C222" s="84" t="str">
        <f t="shared" si="188"/>
        <v>护手</v>
      </c>
      <c r="D222" s="82" t="str">
        <f t="shared" si="161"/>
        <v>60紫色护手</v>
      </c>
      <c r="E222" s="84">
        <f>IFERROR((ROUND((VLOOKUP($A222,装备总属性!$A:$G,Q$11,FALSE)*VLOOKUP($C222,$P$13:$V$20,Q$11,FALSE)*VLOOKUP($B222,$P$3:$R$7,3,FALSE)*$M$2),0)),0)</f>
        <v>1688</v>
      </c>
      <c r="F222" s="84">
        <f>IFERROR((ROUND((VLOOKUP($A222,装备总属性!$A:$G,R$11,FALSE)*VLOOKUP($C222,$P$13:$V$20,R$11,FALSE)*VLOOKUP($B222,$P$3:$R$7,3,FALSE)*$M$2),0)),0)</f>
        <v>0</v>
      </c>
      <c r="G222" s="84">
        <f>IFERROR((ROUND((VLOOKUP($A222,装备总属性!$A:$G,S$11,FALSE)*VLOOKUP($C222,$P$13:$V$20,S$11,FALSE)*VLOOKUP($B222,$P$3:$R$7,3,FALSE)*$M$2),0)),0)</f>
        <v>75</v>
      </c>
      <c r="H222" s="84">
        <f>IFERROR((ROUND((VLOOKUP($A222,装备总属性!$A:$G,T$11,FALSE)*VLOOKUP($C222,$P$13:$V$20,T$11,FALSE)*VLOOKUP($B222,$P$3:$R$7,3,FALSE)*$M$2),0)),0)</f>
        <v>0</v>
      </c>
      <c r="I222" s="84">
        <f>IFERROR((ROUND((VLOOKUP($A222,装备总属性!$A:$G,U$11,FALSE)*VLOOKUP($C222,$P$13:$V$20,U$11,FALSE)*VLOOKUP($B222,$P$3:$R$7,3,FALSE)*$M$2),0)),0)</f>
        <v>0</v>
      </c>
      <c r="J222" s="84">
        <f>IFERROR((ROUND((VLOOKUP($A222,装备总属性!$A:$G,V$11,FALSE)*VLOOKUP($C222,$P$13:$V$20,V$11,FALSE)*VLOOKUP($B222,$P$3:$R$7,3,FALSE)*$M$2),0)),0)</f>
        <v>0</v>
      </c>
    </row>
    <row r="223" spans="1:10">
      <c r="A223" s="84">
        <f t="shared" si="135"/>
        <v>60</v>
      </c>
      <c r="B223" s="84" t="str">
        <f t="shared" ref="B223:C223" si="189">B183</f>
        <v>紫色</v>
      </c>
      <c r="C223" s="84" t="str">
        <f t="shared" si="189"/>
        <v>鞋子</v>
      </c>
      <c r="D223" s="82" t="str">
        <f t="shared" si="161"/>
        <v>60紫色鞋子</v>
      </c>
      <c r="E223" s="84">
        <f>IFERROR((ROUND((VLOOKUP($A223,装备总属性!$A:$G,Q$11,FALSE)*VLOOKUP($C223,$P$13:$V$20,Q$11,FALSE)*VLOOKUP($B223,$P$3:$R$7,3,FALSE)*$M$2),0)),0)</f>
        <v>1688</v>
      </c>
      <c r="F223" s="84">
        <f>IFERROR((ROUND((VLOOKUP($A223,装备总属性!$A:$G,R$11,FALSE)*VLOOKUP($C223,$P$13:$V$20,R$11,FALSE)*VLOOKUP($B223,$P$3:$R$7,3,FALSE)*$M$2),0)),0)</f>
        <v>0</v>
      </c>
      <c r="G223" s="84">
        <f>IFERROR((ROUND((VLOOKUP($A223,装备总属性!$A:$G,S$11,FALSE)*VLOOKUP($C223,$P$13:$V$20,S$11,FALSE)*VLOOKUP($B223,$P$3:$R$7,3,FALSE)*$M$2),0)),0)</f>
        <v>0</v>
      </c>
      <c r="H223" s="84">
        <f>IFERROR((ROUND((VLOOKUP($A223,装备总属性!$A:$G,T$11,FALSE)*VLOOKUP($C223,$P$13:$V$20,T$11,FALSE)*VLOOKUP($B223,$P$3:$R$7,3,FALSE)*$M$2),0)),0)</f>
        <v>75</v>
      </c>
      <c r="I223" s="84">
        <f>IFERROR((ROUND((VLOOKUP($A223,装备总属性!$A:$G,U$11,FALSE)*VLOOKUP($C223,$P$13:$V$20,U$11,FALSE)*VLOOKUP($B223,$P$3:$R$7,3,FALSE)*$M$2),0)),0)</f>
        <v>0</v>
      </c>
      <c r="J223" s="84">
        <f>IFERROR((ROUND((VLOOKUP($A223,装备总属性!$A:$G,V$11,FALSE)*VLOOKUP($C223,$P$13:$V$20,V$11,FALSE)*VLOOKUP($B223,$P$3:$R$7,3,FALSE)*$M$2),0)),0)</f>
        <v>0</v>
      </c>
    </row>
    <row r="224" spans="1:10">
      <c r="A224" s="84">
        <f t="shared" si="135"/>
        <v>60</v>
      </c>
      <c r="B224" s="84" t="str">
        <f t="shared" ref="B224:C224" si="190">B184</f>
        <v>紫色</v>
      </c>
      <c r="C224" s="84" t="str">
        <f t="shared" si="190"/>
        <v>项链</v>
      </c>
      <c r="D224" s="82" t="str">
        <f t="shared" si="161"/>
        <v>60紫色项链</v>
      </c>
      <c r="E224" s="84">
        <f>IFERROR((ROUND((VLOOKUP($A224,装备总属性!$A:$G,Q$11,FALSE)*VLOOKUP($C224,$P$13:$V$20,Q$11,FALSE)*VLOOKUP($B224,$P$3:$R$7,3,FALSE)*$M$2),0)),0)</f>
        <v>0</v>
      </c>
      <c r="F224" s="84">
        <f>IFERROR((ROUND((VLOOKUP($A224,装备总属性!$A:$G,R$11,FALSE)*VLOOKUP($C224,$P$13:$V$20,R$11,FALSE)*VLOOKUP($B224,$P$3:$R$7,3,FALSE)*$M$2),0)),0)</f>
        <v>0</v>
      </c>
      <c r="G224" s="84">
        <f>IFERROR((ROUND((VLOOKUP($A224,装备总属性!$A:$G,S$11,FALSE)*VLOOKUP($C224,$P$13:$V$20,S$11,FALSE)*VLOOKUP($B224,$P$3:$R$7,3,FALSE)*$M$2),0)),0)</f>
        <v>75</v>
      </c>
      <c r="H224" s="84">
        <f>IFERROR((ROUND((VLOOKUP($A224,装备总属性!$A:$G,T$11,FALSE)*VLOOKUP($C224,$P$13:$V$20,T$11,FALSE)*VLOOKUP($B224,$P$3:$R$7,3,FALSE)*$M$2),0)),0)</f>
        <v>0</v>
      </c>
      <c r="I224" s="84">
        <f>IFERROR((ROUND((VLOOKUP($A224,装备总属性!$A:$G,U$11,FALSE)*VLOOKUP($C224,$P$13:$V$20,U$11,FALSE)*VLOOKUP($B224,$P$3:$R$7,3,FALSE)*$M$2),0)),0)</f>
        <v>225</v>
      </c>
      <c r="J224" s="84">
        <f>IFERROR((ROUND((VLOOKUP($A224,装备总属性!$A:$G,V$11,FALSE)*VLOOKUP($C224,$P$13:$V$20,V$11,FALSE)*VLOOKUP($B224,$P$3:$R$7,3,FALSE)*$M$2),0)),0)</f>
        <v>0</v>
      </c>
    </row>
    <row r="225" spans="1:10">
      <c r="A225" s="84">
        <f t="shared" si="135"/>
        <v>60</v>
      </c>
      <c r="B225" s="84" t="str">
        <f t="shared" ref="B225:C225" si="191">B185</f>
        <v>紫色</v>
      </c>
      <c r="C225" s="84" t="str">
        <f t="shared" si="191"/>
        <v>戒指</v>
      </c>
      <c r="D225" s="82" t="str">
        <f t="shared" si="161"/>
        <v>60紫色戒指</v>
      </c>
      <c r="E225" s="84">
        <f>IFERROR((ROUND((VLOOKUP($A225,装备总属性!$A:$G,Q$11,FALSE)*VLOOKUP($C225,$P$13:$V$20,Q$11,FALSE)*VLOOKUP($B225,$P$3:$R$7,3,FALSE)*$M$2),0)),0)</f>
        <v>0</v>
      </c>
      <c r="F225" s="84">
        <f>IFERROR((ROUND((VLOOKUP($A225,装备总属性!$A:$G,R$11,FALSE)*VLOOKUP($C225,$P$13:$V$20,R$11,FALSE)*VLOOKUP($B225,$P$3:$R$7,3,FALSE)*$M$2),0)),0)</f>
        <v>0</v>
      </c>
      <c r="G225" s="84">
        <f>IFERROR((ROUND((VLOOKUP($A225,装备总属性!$A:$G,S$11,FALSE)*VLOOKUP($C225,$P$13:$V$20,S$11,FALSE)*VLOOKUP($B225,$P$3:$R$7,3,FALSE)*$M$2),0)),0)</f>
        <v>0</v>
      </c>
      <c r="H225" s="84">
        <f>IFERROR((ROUND((VLOOKUP($A225,装备总属性!$A:$G,T$11,FALSE)*VLOOKUP($C225,$P$13:$V$20,T$11,FALSE)*VLOOKUP($B225,$P$3:$R$7,3,FALSE)*$M$2),0)),0)</f>
        <v>75</v>
      </c>
      <c r="I225" s="84">
        <f>IFERROR((ROUND((VLOOKUP($A225,装备总属性!$A:$G,U$11,FALSE)*VLOOKUP($C225,$P$13:$V$20,U$11,FALSE)*VLOOKUP($B225,$P$3:$R$7,3,FALSE)*$M$2),0)),0)</f>
        <v>0</v>
      </c>
      <c r="J225" s="84">
        <f>IFERROR((ROUND((VLOOKUP($A225,装备总属性!$A:$G,V$11,FALSE)*VLOOKUP($C225,$P$13:$V$20,V$11,FALSE)*VLOOKUP($B225,$P$3:$R$7,3,FALSE)*$M$2),0)),0)</f>
        <v>225</v>
      </c>
    </row>
    <row r="226" spans="1:10">
      <c r="A226" s="83">
        <f t="shared" si="135"/>
        <v>60</v>
      </c>
      <c r="B226" s="83" t="str">
        <f t="shared" ref="B226:C226" si="192">B186</f>
        <v>橙色</v>
      </c>
      <c r="C226" s="83" t="str">
        <f t="shared" si="192"/>
        <v>武器</v>
      </c>
      <c r="D226" s="82" t="str">
        <f t="shared" si="161"/>
        <v>60橙色武器</v>
      </c>
      <c r="E226" s="83">
        <f>IFERROR((ROUND((VLOOKUP($A226,装备总属性!$A:$G,Q$11,FALSE)*VLOOKUP($C226,$P$13:$V$20,Q$11,FALSE)*VLOOKUP($B226,$P$3:$R$7,3,FALSE)*$M$2),0)),0)</f>
        <v>0</v>
      </c>
      <c r="F226" s="83">
        <f>IFERROR((ROUND((VLOOKUP($A226,装备总属性!$A:$G,R$11,FALSE)*VLOOKUP($C226,$P$13:$V$20,R$11,FALSE)*VLOOKUP($B226,$P$3:$R$7,3,FALSE)*$M$2),0)),0)</f>
        <v>0</v>
      </c>
      <c r="G226" s="83">
        <f>IFERROR((ROUND((VLOOKUP($A226,装备总属性!$A:$G,S$11,FALSE)*VLOOKUP($C226,$P$13:$V$20,S$11,FALSE)*VLOOKUP($B226,$P$3:$R$7,3,FALSE)*$M$2),0)),0)</f>
        <v>300</v>
      </c>
      <c r="H226" s="83">
        <f>IFERROR((ROUND((VLOOKUP($A226,装备总属性!$A:$G,T$11,FALSE)*VLOOKUP($C226,$P$13:$V$20,T$11,FALSE)*VLOOKUP($B226,$P$3:$R$7,3,FALSE)*$M$2),0)),0)</f>
        <v>300</v>
      </c>
      <c r="I226" s="83">
        <f>IFERROR((ROUND((VLOOKUP($A226,装备总属性!$A:$G,U$11,FALSE)*VLOOKUP($C226,$P$13:$V$20,U$11,FALSE)*VLOOKUP($B226,$P$3:$R$7,3,FALSE)*$M$2),0)),0)</f>
        <v>0</v>
      </c>
      <c r="J226" s="83">
        <f>IFERROR((ROUND((VLOOKUP($A226,装备总属性!$A:$G,V$11,FALSE)*VLOOKUP($C226,$P$13:$V$20,V$11,FALSE)*VLOOKUP($B226,$P$3:$R$7,3,FALSE)*$M$2),0)),0)</f>
        <v>0</v>
      </c>
    </row>
    <row r="227" spans="1:10">
      <c r="A227" s="83">
        <f t="shared" si="135"/>
        <v>60</v>
      </c>
      <c r="B227" s="83" t="str">
        <f t="shared" ref="B227:C227" si="193">B187</f>
        <v>橙色</v>
      </c>
      <c r="C227" s="83" t="str">
        <f t="shared" si="193"/>
        <v>帽子</v>
      </c>
      <c r="D227" s="82" t="str">
        <f t="shared" si="161"/>
        <v>60橙色帽子</v>
      </c>
      <c r="E227" s="83">
        <f>IFERROR((ROUND((VLOOKUP($A227,装备总属性!$A:$G,Q$11,FALSE)*VLOOKUP($C227,$P$13:$V$20,Q$11,FALSE)*VLOOKUP($B227,$P$3:$R$7,3,FALSE)*$M$2),0)),0)</f>
        <v>1500</v>
      </c>
      <c r="F227" s="83">
        <f>IFERROR((ROUND((VLOOKUP($A227,装备总属性!$A:$G,R$11,FALSE)*VLOOKUP($C227,$P$13:$V$20,R$11,FALSE)*VLOOKUP($B227,$P$3:$R$7,3,FALSE)*$M$2),0)),0)</f>
        <v>0</v>
      </c>
      <c r="G227" s="83">
        <f>IFERROR((ROUND((VLOOKUP($A227,装备总属性!$A:$G,S$11,FALSE)*VLOOKUP($C227,$P$13:$V$20,S$11,FALSE)*VLOOKUP($B227,$P$3:$R$7,3,FALSE)*$M$2),0)),0)</f>
        <v>0</v>
      </c>
      <c r="H227" s="83">
        <f>IFERROR((ROUND((VLOOKUP($A227,装备总属性!$A:$G,T$11,FALSE)*VLOOKUP($C227,$P$13:$V$20,T$11,FALSE)*VLOOKUP($B227,$P$3:$R$7,3,FALSE)*$M$2),0)),0)</f>
        <v>0</v>
      </c>
      <c r="I227" s="83">
        <f>IFERROR((ROUND((VLOOKUP($A227,装备总属性!$A:$G,U$11,FALSE)*VLOOKUP($C227,$P$13:$V$20,U$11,FALSE)*VLOOKUP($B227,$P$3:$R$7,3,FALSE)*$M$2),0)),0)</f>
        <v>300</v>
      </c>
      <c r="J227" s="83">
        <f>IFERROR((ROUND((VLOOKUP($A227,装备总属性!$A:$G,V$11,FALSE)*VLOOKUP($C227,$P$13:$V$20,V$11,FALSE)*VLOOKUP($B227,$P$3:$R$7,3,FALSE)*$M$2),0)),0)</f>
        <v>0</v>
      </c>
    </row>
    <row r="228" spans="1:10">
      <c r="A228" s="83">
        <f t="shared" si="135"/>
        <v>60</v>
      </c>
      <c r="B228" s="83" t="str">
        <f t="shared" ref="B228:C228" si="194">B188</f>
        <v>橙色</v>
      </c>
      <c r="C228" s="83" t="str">
        <f t="shared" si="194"/>
        <v>衣服</v>
      </c>
      <c r="D228" s="82" t="str">
        <f t="shared" si="161"/>
        <v>60橙色衣服</v>
      </c>
      <c r="E228" s="83">
        <f>IFERROR((ROUND((VLOOKUP($A228,装备总属性!$A:$G,Q$11,FALSE)*VLOOKUP($C228,$P$13:$V$20,Q$11,FALSE)*VLOOKUP($B228,$P$3:$R$7,3,FALSE)*$M$2),0)),0)</f>
        <v>0</v>
      </c>
      <c r="F228" s="83">
        <f>IFERROR((ROUND((VLOOKUP($A228,装备总属性!$A:$G,R$11,FALSE)*VLOOKUP($C228,$P$13:$V$20,R$11,FALSE)*VLOOKUP($B228,$P$3:$R$7,3,FALSE)*$M$2),0)),0)</f>
        <v>0</v>
      </c>
      <c r="G228" s="83">
        <f>IFERROR((ROUND((VLOOKUP($A228,装备总属性!$A:$G,S$11,FALSE)*VLOOKUP($C228,$P$13:$V$20,S$11,FALSE)*VLOOKUP($B228,$P$3:$R$7,3,FALSE)*$M$2),0)),0)</f>
        <v>0</v>
      </c>
      <c r="H228" s="83">
        <f>IFERROR((ROUND((VLOOKUP($A228,装备总属性!$A:$G,T$11,FALSE)*VLOOKUP($C228,$P$13:$V$20,T$11,FALSE)*VLOOKUP($B228,$P$3:$R$7,3,FALSE)*$M$2),0)),0)</f>
        <v>0</v>
      </c>
      <c r="I228" s="83">
        <f>IFERROR((ROUND((VLOOKUP($A228,装备总属性!$A:$G,U$11,FALSE)*VLOOKUP($C228,$P$13:$V$20,U$11,FALSE)*VLOOKUP($B228,$P$3:$R$7,3,FALSE)*$M$2),0)),0)</f>
        <v>400</v>
      </c>
      <c r="J228" s="83">
        <f>IFERROR((ROUND((VLOOKUP($A228,装备总属性!$A:$G,V$11,FALSE)*VLOOKUP($C228,$P$13:$V$20,V$11,FALSE)*VLOOKUP($B228,$P$3:$R$7,3,FALSE)*$M$2),0)),0)</f>
        <v>400</v>
      </c>
    </row>
    <row r="229" spans="1:10">
      <c r="A229" s="83">
        <f t="shared" si="135"/>
        <v>60</v>
      </c>
      <c r="B229" s="83" t="str">
        <f t="shared" ref="B229:C229" si="195">B189</f>
        <v>橙色</v>
      </c>
      <c r="C229" s="83" t="str">
        <f t="shared" si="195"/>
        <v>腰带</v>
      </c>
      <c r="D229" s="82" t="str">
        <f t="shared" si="161"/>
        <v>60橙色腰带</v>
      </c>
      <c r="E229" s="83">
        <f>IFERROR((ROUND((VLOOKUP($A229,装备总属性!$A:$G,Q$11,FALSE)*VLOOKUP($C229,$P$13:$V$20,Q$11,FALSE)*VLOOKUP($B229,$P$3:$R$7,3,FALSE)*$M$2),0)),0)</f>
        <v>1500</v>
      </c>
      <c r="F229" s="83">
        <f>IFERROR((ROUND((VLOOKUP($A229,装备总属性!$A:$G,R$11,FALSE)*VLOOKUP($C229,$P$13:$V$20,R$11,FALSE)*VLOOKUP($B229,$P$3:$R$7,3,FALSE)*$M$2),0)),0)</f>
        <v>0</v>
      </c>
      <c r="G229" s="83">
        <f>IFERROR((ROUND((VLOOKUP($A229,装备总属性!$A:$G,S$11,FALSE)*VLOOKUP($C229,$P$13:$V$20,S$11,FALSE)*VLOOKUP($B229,$P$3:$R$7,3,FALSE)*$M$2),0)),0)</f>
        <v>0</v>
      </c>
      <c r="H229" s="83">
        <f>IFERROR((ROUND((VLOOKUP($A229,装备总属性!$A:$G,T$11,FALSE)*VLOOKUP($C229,$P$13:$V$20,T$11,FALSE)*VLOOKUP($B229,$P$3:$R$7,3,FALSE)*$M$2),0)),0)</f>
        <v>0</v>
      </c>
      <c r="I229" s="83">
        <f>IFERROR((ROUND((VLOOKUP($A229,装备总属性!$A:$G,U$11,FALSE)*VLOOKUP($C229,$P$13:$V$20,U$11,FALSE)*VLOOKUP($B229,$P$3:$R$7,3,FALSE)*$M$2),0)),0)</f>
        <v>0</v>
      </c>
      <c r="J229" s="83">
        <f>IFERROR((ROUND((VLOOKUP($A229,装备总属性!$A:$G,V$11,FALSE)*VLOOKUP($C229,$P$13:$V$20,V$11,FALSE)*VLOOKUP($B229,$P$3:$R$7,3,FALSE)*$M$2),0)),0)</f>
        <v>300</v>
      </c>
    </row>
    <row r="230" spans="1:10">
      <c r="A230" s="83">
        <f t="shared" si="135"/>
        <v>60</v>
      </c>
      <c r="B230" s="83" t="str">
        <f t="shared" ref="B230:C230" si="196">B190</f>
        <v>橙色</v>
      </c>
      <c r="C230" s="83" t="str">
        <f t="shared" si="196"/>
        <v>护手</v>
      </c>
      <c r="D230" s="82" t="str">
        <f t="shared" si="161"/>
        <v>60橙色护手</v>
      </c>
      <c r="E230" s="83">
        <f>IFERROR((ROUND((VLOOKUP($A230,装备总属性!$A:$G,Q$11,FALSE)*VLOOKUP($C230,$P$13:$V$20,Q$11,FALSE)*VLOOKUP($B230,$P$3:$R$7,3,FALSE)*$M$2),0)),0)</f>
        <v>2250</v>
      </c>
      <c r="F230" s="83">
        <f>IFERROR((ROUND((VLOOKUP($A230,装备总属性!$A:$G,R$11,FALSE)*VLOOKUP($C230,$P$13:$V$20,R$11,FALSE)*VLOOKUP($B230,$P$3:$R$7,3,FALSE)*$M$2),0)),0)</f>
        <v>0</v>
      </c>
      <c r="G230" s="83">
        <f>IFERROR((ROUND((VLOOKUP($A230,装备总属性!$A:$G,S$11,FALSE)*VLOOKUP($C230,$P$13:$V$20,S$11,FALSE)*VLOOKUP($B230,$P$3:$R$7,3,FALSE)*$M$2),0)),0)</f>
        <v>100</v>
      </c>
      <c r="H230" s="83">
        <f>IFERROR((ROUND((VLOOKUP($A230,装备总属性!$A:$G,T$11,FALSE)*VLOOKUP($C230,$P$13:$V$20,T$11,FALSE)*VLOOKUP($B230,$P$3:$R$7,3,FALSE)*$M$2),0)),0)</f>
        <v>0</v>
      </c>
      <c r="I230" s="83">
        <f>IFERROR((ROUND((VLOOKUP($A230,装备总属性!$A:$G,U$11,FALSE)*VLOOKUP($C230,$P$13:$V$20,U$11,FALSE)*VLOOKUP($B230,$P$3:$R$7,3,FALSE)*$M$2),0)),0)</f>
        <v>0</v>
      </c>
      <c r="J230" s="83">
        <f>IFERROR((ROUND((VLOOKUP($A230,装备总属性!$A:$G,V$11,FALSE)*VLOOKUP($C230,$P$13:$V$20,V$11,FALSE)*VLOOKUP($B230,$P$3:$R$7,3,FALSE)*$M$2),0)),0)</f>
        <v>0</v>
      </c>
    </row>
    <row r="231" spans="1:10">
      <c r="A231" s="83">
        <f t="shared" si="135"/>
        <v>60</v>
      </c>
      <c r="B231" s="83" t="str">
        <f t="shared" ref="B231:C231" si="197">B191</f>
        <v>橙色</v>
      </c>
      <c r="C231" s="83" t="str">
        <f t="shared" si="197"/>
        <v>鞋子</v>
      </c>
      <c r="D231" s="82" t="str">
        <f t="shared" si="161"/>
        <v>60橙色鞋子</v>
      </c>
      <c r="E231" s="83">
        <f>IFERROR((ROUND((VLOOKUP($A231,装备总属性!$A:$G,Q$11,FALSE)*VLOOKUP($C231,$P$13:$V$20,Q$11,FALSE)*VLOOKUP($B231,$P$3:$R$7,3,FALSE)*$M$2),0)),0)</f>
        <v>2250</v>
      </c>
      <c r="F231" s="83">
        <f>IFERROR((ROUND((VLOOKUP($A231,装备总属性!$A:$G,R$11,FALSE)*VLOOKUP($C231,$P$13:$V$20,R$11,FALSE)*VLOOKUP($B231,$P$3:$R$7,3,FALSE)*$M$2),0)),0)</f>
        <v>0</v>
      </c>
      <c r="G231" s="83">
        <f>IFERROR((ROUND((VLOOKUP($A231,装备总属性!$A:$G,S$11,FALSE)*VLOOKUP($C231,$P$13:$V$20,S$11,FALSE)*VLOOKUP($B231,$P$3:$R$7,3,FALSE)*$M$2),0)),0)</f>
        <v>0</v>
      </c>
      <c r="H231" s="83">
        <f>IFERROR((ROUND((VLOOKUP($A231,装备总属性!$A:$G,T$11,FALSE)*VLOOKUP($C231,$P$13:$V$20,T$11,FALSE)*VLOOKUP($B231,$P$3:$R$7,3,FALSE)*$M$2),0)),0)</f>
        <v>100</v>
      </c>
      <c r="I231" s="83">
        <f>IFERROR((ROUND((VLOOKUP($A231,装备总属性!$A:$G,U$11,FALSE)*VLOOKUP($C231,$P$13:$V$20,U$11,FALSE)*VLOOKUP($B231,$P$3:$R$7,3,FALSE)*$M$2),0)),0)</f>
        <v>0</v>
      </c>
      <c r="J231" s="83">
        <f>IFERROR((ROUND((VLOOKUP($A231,装备总属性!$A:$G,V$11,FALSE)*VLOOKUP($C231,$P$13:$V$20,V$11,FALSE)*VLOOKUP($B231,$P$3:$R$7,3,FALSE)*$M$2),0)),0)</f>
        <v>0</v>
      </c>
    </row>
    <row r="232" spans="1:10">
      <c r="A232" s="83">
        <f t="shared" si="135"/>
        <v>60</v>
      </c>
      <c r="B232" s="83" t="str">
        <f t="shared" ref="B232:C232" si="198">B192</f>
        <v>橙色</v>
      </c>
      <c r="C232" s="83" t="str">
        <f t="shared" si="198"/>
        <v>项链</v>
      </c>
      <c r="D232" s="82" t="str">
        <f t="shared" si="161"/>
        <v>60橙色项链</v>
      </c>
      <c r="E232" s="83">
        <f>IFERROR((ROUND((VLOOKUP($A232,装备总属性!$A:$G,Q$11,FALSE)*VLOOKUP($C232,$P$13:$V$20,Q$11,FALSE)*VLOOKUP($B232,$P$3:$R$7,3,FALSE)*$M$2),0)),0)</f>
        <v>0</v>
      </c>
      <c r="F232" s="83">
        <f>IFERROR((ROUND((VLOOKUP($A232,装备总属性!$A:$G,R$11,FALSE)*VLOOKUP($C232,$P$13:$V$20,R$11,FALSE)*VLOOKUP($B232,$P$3:$R$7,3,FALSE)*$M$2),0)),0)</f>
        <v>0</v>
      </c>
      <c r="G232" s="83">
        <f>IFERROR((ROUND((VLOOKUP($A232,装备总属性!$A:$G,S$11,FALSE)*VLOOKUP($C232,$P$13:$V$20,S$11,FALSE)*VLOOKUP($B232,$P$3:$R$7,3,FALSE)*$M$2),0)),0)</f>
        <v>100</v>
      </c>
      <c r="H232" s="83">
        <f>IFERROR((ROUND((VLOOKUP($A232,装备总属性!$A:$G,T$11,FALSE)*VLOOKUP($C232,$P$13:$V$20,T$11,FALSE)*VLOOKUP($B232,$P$3:$R$7,3,FALSE)*$M$2),0)),0)</f>
        <v>0</v>
      </c>
      <c r="I232" s="83">
        <f>IFERROR((ROUND((VLOOKUP($A232,装备总属性!$A:$G,U$11,FALSE)*VLOOKUP($C232,$P$13:$V$20,U$11,FALSE)*VLOOKUP($B232,$P$3:$R$7,3,FALSE)*$M$2),0)),0)</f>
        <v>300</v>
      </c>
      <c r="J232" s="83">
        <f>IFERROR((ROUND((VLOOKUP($A232,装备总属性!$A:$G,V$11,FALSE)*VLOOKUP($C232,$P$13:$V$20,V$11,FALSE)*VLOOKUP($B232,$P$3:$R$7,3,FALSE)*$M$2),0)),0)</f>
        <v>0</v>
      </c>
    </row>
    <row r="233" spans="1:10">
      <c r="A233" s="83">
        <f t="shared" si="135"/>
        <v>60</v>
      </c>
      <c r="B233" s="83" t="str">
        <f t="shared" ref="B233:C233" si="199">B193</f>
        <v>橙色</v>
      </c>
      <c r="C233" s="83" t="str">
        <f t="shared" si="199"/>
        <v>戒指</v>
      </c>
      <c r="D233" s="82" t="str">
        <f t="shared" si="161"/>
        <v>60橙色戒指</v>
      </c>
      <c r="E233" s="83">
        <f>IFERROR((ROUND((VLOOKUP($A233,装备总属性!$A:$G,Q$11,FALSE)*VLOOKUP($C233,$P$13:$V$20,Q$11,FALSE)*VLOOKUP($B233,$P$3:$R$7,3,FALSE)*$M$2),0)),0)</f>
        <v>0</v>
      </c>
      <c r="F233" s="83">
        <f>IFERROR((ROUND((VLOOKUP($A233,装备总属性!$A:$G,R$11,FALSE)*VLOOKUP($C233,$P$13:$V$20,R$11,FALSE)*VLOOKUP($B233,$P$3:$R$7,3,FALSE)*$M$2),0)),0)</f>
        <v>0</v>
      </c>
      <c r="G233" s="83">
        <f>IFERROR((ROUND((VLOOKUP($A233,装备总属性!$A:$G,S$11,FALSE)*VLOOKUP($C233,$P$13:$V$20,S$11,FALSE)*VLOOKUP($B233,$P$3:$R$7,3,FALSE)*$M$2),0)),0)</f>
        <v>0</v>
      </c>
      <c r="H233" s="83">
        <f>IFERROR((ROUND((VLOOKUP($A233,装备总属性!$A:$G,T$11,FALSE)*VLOOKUP($C233,$P$13:$V$20,T$11,FALSE)*VLOOKUP($B233,$P$3:$R$7,3,FALSE)*$M$2),0)),0)</f>
        <v>100</v>
      </c>
      <c r="I233" s="83">
        <f>IFERROR((ROUND((VLOOKUP($A233,装备总属性!$A:$G,U$11,FALSE)*VLOOKUP($C233,$P$13:$V$20,U$11,FALSE)*VLOOKUP($B233,$P$3:$R$7,3,FALSE)*$M$2),0)),0)</f>
        <v>0</v>
      </c>
      <c r="J233" s="83">
        <f>IFERROR((ROUND((VLOOKUP($A233,装备总属性!$A:$G,V$11,FALSE)*VLOOKUP($C233,$P$13:$V$20,V$11,FALSE)*VLOOKUP($B233,$P$3:$R$7,3,FALSE)*$M$2),0)),0)</f>
        <v>300</v>
      </c>
    </row>
    <row r="234" spans="1:10">
      <c r="A234" s="85">
        <f t="shared" si="135"/>
        <v>60</v>
      </c>
      <c r="B234" s="85" t="str">
        <f t="shared" ref="B234:C234" si="200">B194</f>
        <v>金色</v>
      </c>
      <c r="C234" s="85" t="str">
        <f t="shared" si="200"/>
        <v>武器</v>
      </c>
      <c r="D234" s="82" t="str">
        <f t="shared" si="161"/>
        <v>60金色武器</v>
      </c>
      <c r="E234" s="85">
        <f>IFERROR((ROUND((VLOOKUP($A234,装备总属性!$A:$G,Q$11,FALSE)*VLOOKUP($C234,$P$13:$V$20,Q$11,FALSE)*VLOOKUP($B234,$P$3:$R$7,3,FALSE)*$M$2),0)),0)</f>
        <v>0</v>
      </c>
      <c r="F234" s="85">
        <f>IFERROR((ROUND((VLOOKUP($A234,装备总属性!$A:$G,R$11,FALSE)*VLOOKUP($C234,$P$13:$V$20,R$11,FALSE)*VLOOKUP($B234,$P$3:$R$7,3,FALSE)*$M$2),0)),0)</f>
        <v>0</v>
      </c>
      <c r="G234" s="85">
        <f>IFERROR((ROUND((VLOOKUP($A234,装备总属性!$A:$G,S$11,FALSE)*VLOOKUP($C234,$P$13:$V$20,S$11,FALSE)*VLOOKUP($B234,$P$3:$R$7,3,FALSE)*$M$2),0)),0)</f>
        <v>450</v>
      </c>
      <c r="H234" s="85">
        <f>IFERROR((ROUND((VLOOKUP($A234,装备总属性!$A:$G,T$11,FALSE)*VLOOKUP($C234,$P$13:$V$20,T$11,FALSE)*VLOOKUP($B234,$P$3:$R$7,3,FALSE)*$M$2),0)),0)</f>
        <v>450</v>
      </c>
      <c r="I234" s="85">
        <f>IFERROR((ROUND((VLOOKUP($A234,装备总属性!$A:$G,U$11,FALSE)*VLOOKUP($C234,$P$13:$V$20,U$11,FALSE)*VLOOKUP($B234,$P$3:$R$7,3,FALSE)*$M$2),0)),0)</f>
        <v>0</v>
      </c>
      <c r="J234" s="85">
        <f>IFERROR((ROUND((VLOOKUP($A234,装备总属性!$A:$G,V$11,FALSE)*VLOOKUP($C234,$P$13:$V$20,V$11,FALSE)*VLOOKUP($B234,$P$3:$R$7,3,FALSE)*$M$2),0)),0)</f>
        <v>0</v>
      </c>
    </row>
    <row r="235" spans="1:10">
      <c r="A235" s="85">
        <f t="shared" ref="A235:A241" si="201">A195+10</f>
        <v>60</v>
      </c>
      <c r="B235" s="85" t="str">
        <f t="shared" ref="B235:C235" si="202">B195</f>
        <v>金色</v>
      </c>
      <c r="C235" s="85" t="str">
        <f t="shared" si="202"/>
        <v>帽子</v>
      </c>
      <c r="D235" s="82" t="str">
        <f t="shared" si="161"/>
        <v>60金色帽子</v>
      </c>
      <c r="E235" s="85">
        <f>IFERROR((ROUND((VLOOKUP($A235,装备总属性!$A:$G,Q$11,FALSE)*VLOOKUP($C235,$P$13:$V$20,Q$11,FALSE)*VLOOKUP($B235,$P$3:$R$7,3,FALSE)*$M$2),0)),0)</f>
        <v>2250</v>
      </c>
      <c r="F235" s="85">
        <f>IFERROR((ROUND((VLOOKUP($A235,装备总属性!$A:$G,R$11,FALSE)*VLOOKUP($C235,$P$13:$V$20,R$11,FALSE)*VLOOKUP($B235,$P$3:$R$7,3,FALSE)*$M$2),0)),0)</f>
        <v>0</v>
      </c>
      <c r="G235" s="85">
        <f>IFERROR((ROUND((VLOOKUP($A235,装备总属性!$A:$G,S$11,FALSE)*VLOOKUP($C235,$P$13:$V$20,S$11,FALSE)*VLOOKUP($B235,$P$3:$R$7,3,FALSE)*$M$2),0)),0)</f>
        <v>0</v>
      </c>
      <c r="H235" s="85">
        <f>IFERROR((ROUND((VLOOKUP($A235,装备总属性!$A:$G,T$11,FALSE)*VLOOKUP($C235,$P$13:$V$20,T$11,FALSE)*VLOOKUP($B235,$P$3:$R$7,3,FALSE)*$M$2),0)),0)</f>
        <v>0</v>
      </c>
      <c r="I235" s="85">
        <f>IFERROR((ROUND((VLOOKUP($A235,装备总属性!$A:$G,U$11,FALSE)*VLOOKUP($C235,$P$13:$V$20,U$11,FALSE)*VLOOKUP($B235,$P$3:$R$7,3,FALSE)*$M$2),0)),0)</f>
        <v>450</v>
      </c>
      <c r="J235" s="85">
        <f>IFERROR((ROUND((VLOOKUP($A235,装备总属性!$A:$G,V$11,FALSE)*VLOOKUP($C235,$P$13:$V$20,V$11,FALSE)*VLOOKUP($B235,$P$3:$R$7,3,FALSE)*$M$2),0)),0)</f>
        <v>0</v>
      </c>
    </row>
    <row r="236" spans="1:10">
      <c r="A236" s="85">
        <f t="shared" si="201"/>
        <v>60</v>
      </c>
      <c r="B236" s="85" t="str">
        <f t="shared" ref="B236:C236" si="203">B196</f>
        <v>金色</v>
      </c>
      <c r="C236" s="85" t="str">
        <f t="shared" si="203"/>
        <v>衣服</v>
      </c>
      <c r="D236" s="82" t="str">
        <f t="shared" si="161"/>
        <v>60金色衣服</v>
      </c>
      <c r="E236" s="85">
        <f>IFERROR((ROUND((VLOOKUP($A236,装备总属性!$A:$G,Q$11,FALSE)*VLOOKUP($C236,$P$13:$V$20,Q$11,FALSE)*VLOOKUP($B236,$P$3:$R$7,3,FALSE)*$M$2),0)),0)</f>
        <v>0</v>
      </c>
      <c r="F236" s="85">
        <f>IFERROR((ROUND((VLOOKUP($A236,装备总属性!$A:$G,R$11,FALSE)*VLOOKUP($C236,$P$13:$V$20,R$11,FALSE)*VLOOKUP($B236,$P$3:$R$7,3,FALSE)*$M$2),0)),0)</f>
        <v>0</v>
      </c>
      <c r="G236" s="85">
        <f>IFERROR((ROUND((VLOOKUP($A236,装备总属性!$A:$G,S$11,FALSE)*VLOOKUP($C236,$P$13:$V$20,S$11,FALSE)*VLOOKUP($B236,$P$3:$R$7,3,FALSE)*$M$2),0)),0)</f>
        <v>0</v>
      </c>
      <c r="H236" s="85">
        <f>IFERROR((ROUND((VLOOKUP($A236,装备总属性!$A:$G,T$11,FALSE)*VLOOKUP($C236,$P$13:$V$20,T$11,FALSE)*VLOOKUP($B236,$P$3:$R$7,3,FALSE)*$M$2),0)),0)</f>
        <v>0</v>
      </c>
      <c r="I236" s="85">
        <f>IFERROR((ROUND((VLOOKUP($A236,装备总属性!$A:$G,U$11,FALSE)*VLOOKUP($C236,$P$13:$V$20,U$11,FALSE)*VLOOKUP($B236,$P$3:$R$7,3,FALSE)*$M$2),0)),0)</f>
        <v>600</v>
      </c>
      <c r="J236" s="85">
        <f>IFERROR((ROUND((VLOOKUP($A236,装备总属性!$A:$G,V$11,FALSE)*VLOOKUP($C236,$P$13:$V$20,V$11,FALSE)*VLOOKUP($B236,$P$3:$R$7,3,FALSE)*$M$2),0)),0)</f>
        <v>600</v>
      </c>
    </row>
    <row r="237" spans="1:10">
      <c r="A237" s="85">
        <f t="shared" si="201"/>
        <v>60</v>
      </c>
      <c r="B237" s="85" t="str">
        <f t="shared" ref="B237:C237" si="204">B197</f>
        <v>金色</v>
      </c>
      <c r="C237" s="85" t="str">
        <f t="shared" si="204"/>
        <v>腰带</v>
      </c>
      <c r="D237" s="82" t="str">
        <f t="shared" si="161"/>
        <v>60金色腰带</v>
      </c>
      <c r="E237" s="85">
        <f>IFERROR((ROUND((VLOOKUP($A237,装备总属性!$A:$G,Q$11,FALSE)*VLOOKUP($C237,$P$13:$V$20,Q$11,FALSE)*VLOOKUP($B237,$P$3:$R$7,3,FALSE)*$M$2),0)),0)</f>
        <v>2250</v>
      </c>
      <c r="F237" s="85">
        <f>IFERROR((ROUND((VLOOKUP($A237,装备总属性!$A:$G,R$11,FALSE)*VLOOKUP($C237,$P$13:$V$20,R$11,FALSE)*VLOOKUP($B237,$P$3:$R$7,3,FALSE)*$M$2),0)),0)</f>
        <v>0</v>
      </c>
      <c r="G237" s="85">
        <f>IFERROR((ROUND((VLOOKUP($A237,装备总属性!$A:$G,S$11,FALSE)*VLOOKUP($C237,$P$13:$V$20,S$11,FALSE)*VLOOKUP($B237,$P$3:$R$7,3,FALSE)*$M$2),0)),0)</f>
        <v>0</v>
      </c>
      <c r="H237" s="85">
        <f>IFERROR((ROUND((VLOOKUP($A237,装备总属性!$A:$G,T$11,FALSE)*VLOOKUP($C237,$P$13:$V$20,T$11,FALSE)*VLOOKUP($B237,$P$3:$R$7,3,FALSE)*$M$2),0)),0)</f>
        <v>0</v>
      </c>
      <c r="I237" s="85">
        <f>IFERROR((ROUND((VLOOKUP($A237,装备总属性!$A:$G,U$11,FALSE)*VLOOKUP($C237,$P$13:$V$20,U$11,FALSE)*VLOOKUP($B237,$P$3:$R$7,3,FALSE)*$M$2),0)),0)</f>
        <v>0</v>
      </c>
      <c r="J237" s="85">
        <f>IFERROR((ROUND((VLOOKUP($A237,装备总属性!$A:$G,V$11,FALSE)*VLOOKUP($C237,$P$13:$V$20,V$11,FALSE)*VLOOKUP($B237,$P$3:$R$7,3,FALSE)*$M$2),0)),0)</f>
        <v>450</v>
      </c>
    </row>
    <row r="238" spans="1:10">
      <c r="A238" s="85">
        <f t="shared" si="201"/>
        <v>60</v>
      </c>
      <c r="B238" s="85" t="str">
        <f t="shared" ref="B238:C238" si="205">B198</f>
        <v>金色</v>
      </c>
      <c r="C238" s="85" t="str">
        <f t="shared" si="205"/>
        <v>护手</v>
      </c>
      <c r="D238" s="82" t="str">
        <f t="shared" si="161"/>
        <v>60金色护手</v>
      </c>
      <c r="E238" s="85">
        <f>IFERROR((ROUND((VLOOKUP($A238,装备总属性!$A:$G,Q$11,FALSE)*VLOOKUP($C238,$P$13:$V$20,Q$11,FALSE)*VLOOKUP($B238,$P$3:$R$7,3,FALSE)*$M$2),0)),0)</f>
        <v>3375</v>
      </c>
      <c r="F238" s="85">
        <f>IFERROR((ROUND((VLOOKUP($A238,装备总属性!$A:$G,R$11,FALSE)*VLOOKUP($C238,$P$13:$V$20,R$11,FALSE)*VLOOKUP($B238,$P$3:$R$7,3,FALSE)*$M$2),0)),0)</f>
        <v>0</v>
      </c>
      <c r="G238" s="85">
        <f>IFERROR((ROUND((VLOOKUP($A238,装备总属性!$A:$G,S$11,FALSE)*VLOOKUP($C238,$P$13:$V$20,S$11,FALSE)*VLOOKUP($B238,$P$3:$R$7,3,FALSE)*$M$2),0)),0)</f>
        <v>150</v>
      </c>
      <c r="H238" s="85">
        <f>IFERROR((ROUND((VLOOKUP($A238,装备总属性!$A:$G,T$11,FALSE)*VLOOKUP($C238,$P$13:$V$20,T$11,FALSE)*VLOOKUP($B238,$P$3:$R$7,3,FALSE)*$M$2),0)),0)</f>
        <v>0</v>
      </c>
      <c r="I238" s="85">
        <f>IFERROR((ROUND((VLOOKUP($A238,装备总属性!$A:$G,U$11,FALSE)*VLOOKUP($C238,$P$13:$V$20,U$11,FALSE)*VLOOKUP($B238,$P$3:$R$7,3,FALSE)*$M$2),0)),0)</f>
        <v>0</v>
      </c>
      <c r="J238" s="85">
        <f>IFERROR((ROUND((VLOOKUP($A238,装备总属性!$A:$G,V$11,FALSE)*VLOOKUP($C238,$P$13:$V$20,V$11,FALSE)*VLOOKUP($B238,$P$3:$R$7,3,FALSE)*$M$2),0)),0)</f>
        <v>0</v>
      </c>
    </row>
    <row r="239" spans="1:10">
      <c r="A239" s="85">
        <f t="shared" si="201"/>
        <v>60</v>
      </c>
      <c r="B239" s="85" t="str">
        <f t="shared" ref="B239:C239" si="206">B199</f>
        <v>金色</v>
      </c>
      <c r="C239" s="85" t="str">
        <f t="shared" si="206"/>
        <v>鞋子</v>
      </c>
      <c r="D239" s="82" t="str">
        <f t="shared" si="161"/>
        <v>60金色鞋子</v>
      </c>
      <c r="E239" s="85">
        <f>IFERROR((ROUND((VLOOKUP($A239,装备总属性!$A:$G,Q$11,FALSE)*VLOOKUP($C239,$P$13:$V$20,Q$11,FALSE)*VLOOKUP($B239,$P$3:$R$7,3,FALSE)*$M$2),0)),0)</f>
        <v>3375</v>
      </c>
      <c r="F239" s="85">
        <f>IFERROR((ROUND((VLOOKUP($A239,装备总属性!$A:$G,R$11,FALSE)*VLOOKUP($C239,$P$13:$V$20,R$11,FALSE)*VLOOKUP($B239,$P$3:$R$7,3,FALSE)*$M$2),0)),0)</f>
        <v>0</v>
      </c>
      <c r="G239" s="85">
        <f>IFERROR((ROUND((VLOOKUP($A239,装备总属性!$A:$G,S$11,FALSE)*VLOOKUP($C239,$P$13:$V$20,S$11,FALSE)*VLOOKUP($B239,$P$3:$R$7,3,FALSE)*$M$2),0)),0)</f>
        <v>0</v>
      </c>
      <c r="H239" s="85">
        <f>IFERROR((ROUND((VLOOKUP($A239,装备总属性!$A:$G,T$11,FALSE)*VLOOKUP($C239,$P$13:$V$20,T$11,FALSE)*VLOOKUP($B239,$P$3:$R$7,3,FALSE)*$M$2),0)),0)</f>
        <v>150</v>
      </c>
      <c r="I239" s="85">
        <f>IFERROR((ROUND((VLOOKUP($A239,装备总属性!$A:$G,U$11,FALSE)*VLOOKUP($C239,$P$13:$V$20,U$11,FALSE)*VLOOKUP($B239,$P$3:$R$7,3,FALSE)*$M$2),0)),0)</f>
        <v>0</v>
      </c>
      <c r="J239" s="85">
        <f>IFERROR((ROUND((VLOOKUP($A239,装备总属性!$A:$G,V$11,FALSE)*VLOOKUP($C239,$P$13:$V$20,V$11,FALSE)*VLOOKUP($B239,$P$3:$R$7,3,FALSE)*$M$2),0)),0)</f>
        <v>0</v>
      </c>
    </row>
    <row r="240" spans="1:10">
      <c r="A240" s="85">
        <f t="shared" si="201"/>
        <v>60</v>
      </c>
      <c r="B240" s="85" t="str">
        <f t="shared" ref="B240:C240" si="207">B200</f>
        <v>金色</v>
      </c>
      <c r="C240" s="85" t="str">
        <f t="shared" si="207"/>
        <v>项链</v>
      </c>
      <c r="D240" s="82" t="str">
        <f t="shared" si="161"/>
        <v>60金色项链</v>
      </c>
      <c r="E240" s="85">
        <f>IFERROR((ROUND((VLOOKUP($A240,装备总属性!$A:$G,Q$11,FALSE)*VLOOKUP($C240,$P$13:$V$20,Q$11,FALSE)*VLOOKUP($B240,$P$3:$R$7,3,FALSE)*$M$2),0)),0)</f>
        <v>0</v>
      </c>
      <c r="F240" s="85">
        <f>IFERROR((ROUND((VLOOKUP($A240,装备总属性!$A:$G,R$11,FALSE)*VLOOKUP($C240,$P$13:$V$20,R$11,FALSE)*VLOOKUP($B240,$P$3:$R$7,3,FALSE)*$M$2),0)),0)</f>
        <v>0</v>
      </c>
      <c r="G240" s="85">
        <f>IFERROR((ROUND((VLOOKUP($A240,装备总属性!$A:$G,S$11,FALSE)*VLOOKUP($C240,$P$13:$V$20,S$11,FALSE)*VLOOKUP($B240,$P$3:$R$7,3,FALSE)*$M$2),0)),0)</f>
        <v>150</v>
      </c>
      <c r="H240" s="85">
        <f>IFERROR((ROUND((VLOOKUP($A240,装备总属性!$A:$G,T$11,FALSE)*VLOOKUP($C240,$P$13:$V$20,T$11,FALSE)*VLOOKUP($B240,$P$3:$R$7,3,FALSE)*$M$2),0)),0)</f>
        <v>0</v>
      </c>
      <c r="I240" s="85">
        <f>IFERROR((ROUND((VLOOKUP($A240,装备总属性!$A:$G,U$11,FALSE)*VLOOKUP($C240,$P$13:$V$20,U$11,FALSE)*VLOOKUP($B240,$P$3:$R$7,3,FALSE)*$M$2),0)),0)</f>
        <v>450</v>
      </c>
      <c r="J240" s="85">
        <f>IFERROR((ROUND((VLOOKUP($A240,装备总属性!$A:$G,V$11,FALSE)*VLOOKUP($C240,$P$13:$V$20,V$11,FALSE)*VLOOKUP($B240,$P$3:$R$7,3,FALSE)*$M$2),0)),0)</f>
        <v>0</v>
      </c>
    </row>
    <row r="241" spans="1:10">
      <c r="A241" s="85">
        <f t="shared" si="201"/>
        <v>60</v>
      </c>
      <c r="B241" s="85" t="str">
        <f t="shared" ref="B241:C241" si="208">B201</f>
        <v>金色</v>
      </c>
      <c r="C241" s="85" t="str">
        <f t="shared" si="208"/>
        <v>戒指</v>
      </c>
      <c r="D241" s="82" t="str">
        <f t="shared" si="161"/>
        <v>60金色戒指</v>
      </c>
      <c r="E241" s="85">
        <f>IFERROR((ROUND((VLOOKUP($A241,装备总属性!$A:$G,Q$11,FALSE)*VLOOKUP($C241,$P$13:$V$20,Q$11,FALSE)*VLOOKUP($B241,$P$3:$R$7,3,FALSE)*$M$2),0)),0)</f>
        <v>0</v>
      </c>
      <c r="F241" s="85">
        <f>IFERROR((ROUND((VLOOKUP($A241,装备总属性!$A:$G,R$11,FALSE)*VLOOKUP($C241,$P$13:$V$20,R$11,FALSE)*VLOOKUP($B241,$P$3:$R$7,3,FALSE)*$M$2),0)),0)</f>
        <v>0</v>
      </c>
      <c r="G241" s="85">
        <f>IFERROR((ROUND((VLOOKUP($A241,装备总属性!$A:$G,S$11,FALSE)*VLOOKUP($C241,$P$13:$V$20,S$11,FALSE)*VLOOKUP($B241,$P$3:$R$7,3,FALSE)*$M$2),0)),0)</f>
        <v>0</v>
      </c>
      <c r="H241" s="85">
        <f>IFERROR((ROUND((VLOOKUP($A241,装备总属性!$A:$G,T$11,FALSE)*VLOOKUP($C241,$P$13:$V$20,T$11,FALSE)*VLOOKUP($B241,$P$3:$R$7,3,FALSE)*$M$2),0)),0)</f>
        <v>150</v>
      </c>
      <c r="I241" s="85">
        <f>IFERROR((ROUND((VLOOKUP($A241,装备总属性!$A:$G,U$11,FALSE)*VLOOKUP($C241,$P$13:$V$20,U$11,FALSE)*VLOOKUP($B241,$P$3:$R$7,3,FALSE)*$M$2),0)),0)</f>
        <v>0</v>
      </c>
      <c r="J241" s="85">
        <f>IFERROR((ROUND((VLOOKUP($A241,装备总属性!$A:$G,V$11,FALSE)*VLOOKUP($C241,$P$13:$V$20,V$11,FALSE)*VLOOKUP($B241,$P$3:$R$7,3,FALSE)*$M$2),0)),0)</f>
        <v>450</v>
      </c>
    </row>
  </sheetData>
  <phoneticPr fontId="1" type="noConversion"/>
  <conditionalFormatting sqref="P13:V20">
    <cfRule type="cellIs" dxfId="12" priority="1" operator="equal">
      <formula>"无"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sheetPr>
    <tabColor rgb="FFFFFF00"/>
  </sheetPr>
  <dimension ref="A1:CA61"/>
  <sheetViews>
    <sheetView topLeftCell="X1" workbookViewId="0">
      <selection activeCell="AF2" sqref="AF2"/>
    </sheetView>
  </sheetViews>
  <sheetFormatPr defaultColWidth="7.75" defaultRowHeight="13.5" outlineLevelCol="1"/>
  <cols>
    <col min="1" max="1" width="5.25" bestFit="1" customWidth="1"/>
    <col min="2" max="7" width="6.375" customWidth="1"/>
    <col min="8" max="11" width="6.375" customWidth="1" outlineLevel="1"/>
    <col min="12" max="15" width="6.375" customWidth="1"/>
    <col min="16" max="19" width="7.125" hidden="1" customWidth="1" outlineLevel="1"/>
    <col min="20" max="20" width="7.75" collapsed="1"/>
    <col min="22" max="22" width="18.375" customWidth="1"/>
    <col min="23" max="23" width="5.75" bestFit="1" customWidth="1"/>
    <col min="24" max="24" width="6.375" customWidth="1"/>
    <col min="31" max="31" width="9" bestFit="1" customWidth="1"/>
    <col min="51" max="51" width="9.625" customWidth="1"/>
  </cols>
  <sheetData>
    <row r="1" spans="1:79">
      <c r="A1" s="13" t="s">
        <v>147</v>
      </c>
      <c r="B1" s="14" t="s">
        <v>67</v>
      </c>
      <c r="C1" s="14" t="s">
        <v>68</v>
      </c>
      <c r="D1" s="14" t="s">
        <v>69</v>
      </c>
      <c r="E1" s="14" t="s">
        <v>70</v>
      </c>
      <c r="F1" s="14" t="s">
        <v>29</v>
      </c>
      <c r="G1" s="14" t="s">
        <v>30</v>
      </c>
      <c r="H1" s="14" t="s">
        <v>148</v>
      </c>
      <c r="I1" s="14" t="s">
        <v>149</v>
      </c>
      <c r="J1" s="14" t="s">
        <v>31</v>
      </c>
      <c r="K1" s="14" t="s">
        <v>33</v>
      </c>
      <c r="L1" s="14" t="s">
        <v>62</v>
      </c>
      <c r="M1" s="14" t="s">
        <v>63</v>
      </c>
      <c r="N1" s="14" t="s">
        <v>60</v>
      </c>
      <c r="O1" s="14" t="s">
        <v>61</v>
      </c>
      <c r="P1" s="31" t="s">
        <v>152</v>
      </c>
      <c r="Q1" s="31" t="s">
        <v>153</v>
      </c>
      <c r="R1" s="31" t="s">
        <v>154</v>
      </c>
      <c r="S1" s="31" t="s">
        <v>155</v>
      </c>
      <c r="V1" s="89" t="s">
        <v>514</v>
      </c>
      <c r="W1" s="89" t="s">
        <v>517</v>
      </c>
      <c r="AE1" s="13" t="s">
        <v>519</v>
      </c>
      <c r="AF1" s="14" t="s">
        <v>67</v>
      </c>
      <c r="AG1" s="14" t="s">
        <v>68</v>
      </c>
      <c r="AH1" s="14" t="s">
        <v>69</v>
      </c>
      <c r="AI1" s="14" t="s">
        <v>70</v>
      </c>
      <c r="AJ1" s="14" t="s">
        <v>29</v>
      </c>
      <c r="AK1" s="14" t="s">
        <v>30</v>
      </c>
      <c r="AL1" s="14" t="s">
        <v>148</v>
      </c>
      <c r="AM1" s="14" t="s">
        <v>149</v>
      </c>
      <c r="AN1" s="14" t="s">
        <v>31</v>
      </c>
      <c r="AO1" s="14" t="s">
        <v>33</v>
      </c>
      <c r="AP1" s="14" t="s">
        <v>62</v>
      </c>
      <c r="AQ1" s="14" t="s">
        <v>63</v>
      </c>
      <c r="AR1" s="14" t="s">
        <v>60</v>
      </c>
      <c r="AS1" s="14" t="s">
        <v>61</v>
      </c>
      <c r="AV1" s="13" t="s">
        <v>202</v>
      </c>
      <c r="AW1" s="14" t="s">
        <v>67</v>
      </c>
      <c r="AX1" s="14" t="s">
        <v>68</v>
      </c>
      <c r="AY1" s="14" t="s">
        <v>69</v>
      </c>
      <c r="AZ1" s="14" t="s">
        <v>70</v>
      </c>
      <c r="BA1" s="14" t="s">
        <v>29</v>
      </c>
      <c r="BB1" s="14" t="s">
        <v>30</v>
      </c>
      <c r="BC1" s="14" t="s">
        <v>148</v>
      </c>
      <c r="BD1" s="14" t="s">
        <v>149</v>
      </c>
      <c r="BE1" s="14" t="s">
        <v>31</v>
      </c>
      <c r="BF1" s="14" t="s">
        <v>33</v>
      </c>
      <c r="BG1" s="14" t="s">
        <v>62</v>
      </c>
      <c r="BH1" s="14" t="s">
        <v>63</v>
      </c>
      <c r="BI1" s="14" t="s">
        <v>60</v>
      </c>
      <c r="BJ1" s="14" t="s">
        <v>61</v>
      </c>
      <c r="BM1" s="13" t="s">
        <v>524</v>
      </c>
      <c r="BN1" s="14" t="s">
        <v>67</v>
      </c>
      <c r="BO1" s="14" t="s">
        <v>68</v>
      </c>
      <c r="BP1" s="14" t="s">
        <v>69</v>
      </c>
      <c r="BQ1" s="14" t="s">
        <v>70</v>
      </c>
      <c r="BR1" s="14" t="s">
        <v>29</v>
      </c>
      <c r="BS1" s="14" t="s">
        <v>30</v>
      </c>
      <c r="BT1" s="14" t="s">
        <v>148</v>
      </c>
      <c r="BU1" s="14" t="s">
        <v>149</v>
      </c>
      <c r="BV1" s="14" t="s">
        <v>31</v>
      </c>
      <c r="BW1" s="14" t="s">
        <v>33</v>
      </c>
      <c r="BX1" s="14" t="s">
        <v>62</v>
      </c>
      <c r="BY1" s="14" t="s">
        <v>63</v>
      </c>
      <c r="BZ1" s="14" t="s">
        <v>60</v>
      </c>
      <c r="CA1" s="14" t="s">
        <v>61</v>
      </c>
    </row>
    <row r="2" spans="1:79">
      <c r="A2" s="1">
        <v>1</v>
      </c>
      <c r="B2" s="1">
        <f>AF2+AW2+BN2</f>
        <v>1898</v>
      </c>
      <c r="C2" s="1">
        <f t="shared" ref="C2:G17" si="0">AG2+AX2+BO2</f>
        <v>200</v>
      </c>
      <c r="D2" s="1">
        <f t="shared" si="0"/>
        <v>187</v>
      </c>
      <c r="E2" s="1">
        <f t="shared" si="0"/>
        <v>187</v>
      </c>
      <c r="F2" s="1">
        <f t="shared" si="0"/>
        <v>320</v>
      </c>
      <c r="G2" s="1">
        <f t="shared" si="0"/>
        <v>320</v>
      </c>
      <c r="H2" s="1">
        <f t="shared" ref="H2:O2" si="1">AL2+BC2</f>
        <v>0</v>
      </c>
      <c r="I2" s="1">
        <f t="shared" si="1"/>
        <v>0</v>
      </c>
      <c r="J2" s="1">
        <f t="shared" si="1"/>
        <v>0</v>
      </c>
      <c r="K2" s="1">
        <f t="shared" si="1"/>
        <v>0</v>
      </c>
      <c r="L2" s="1">
        <f t="shared" si="1"/>
        <v>0</v>
      </c>
      <c r="M2" s="1">
        <f t="shared" si="1"/>
        <v>0</v>
      </c>
      <c r="N2" s="1">
        <f t="shared" si="1"/>
        <v>0</v>
      </c>
      <c r="O2" s="1">
        <f t="shared" si="1"/>
        <v>0</v>
      </c>
      <c r="P2" s="32"/>
      <c r="Q2" s="32"/>
      <c r="R2" s="32"/>
      <c r="S2" s="32"/>
      <c r="V2" s="90" t="s">
        <v>213</v>
      </c>
      <c r="W2" s="91" t="s">
        <v>515</v>
      </c>
      <c r="AE2" s="1">
        <v>1</v>
      </c>
      <c r="AF2" s="64">
        <f>IF($W$3="关闭",0,IFERROR((VLOOKUP((VLOOKUP($AE2,参数!$G:$H,2,FALSE)&amp;$W$18&amp;$V$18),装备量化!$D$2:$J$241,装备量化!Q$11,FALSE)),0))+IF($W$3="关闭",0,IFERROR((VLOOKUP((VLOOKUP($AE2,参数!$G:$H,2,FALSE)&amp;$W$19&amp;$V$19),装备量化!$D$2:$J$241,装备量化!Q$11,FALSE)),0))+IF($W$3="关闭",0,IFERROR((VLOOKUP((VLOOKUP($AE2,参数!$G:$H,2,FALSE)&amp;$W$20&amp;$V$20),装备量化!$D$2:$J$241,装备量化!Q$11,FALSE)),0))+IF($W$3="关闭",0,IFERROR((VLOOKUP((VLOOKUP($AE2,参数!$G:$H,2,FALSE)&amp;$W$21&amp;$V$21),装备量化!$D$2:$J$241,装备量化!Q$11,FALSE)),0))+IF($W$3="关闭",0,IFERROR((VLOOKUP((VLOOKUP($AE2,参数!$G:$H,2,FALSE)&amp;$W$22&amp;$V$22),装备量化!$D$2:$J$241,装备量化!Q$11,FALSE)),0))+IF($W$3="关闭",0,IFERROR((VLOOKUP((VLOOKUP($AE2,参数!$G:$H,2,FALSE)&amp;$W$23&amp;$V$23),装备量化!$D$2:$J$241,装备量化!Q$11,FALSE)),0))+IF($W$3="关闭",0,IFERROR((VLOOKUP((VLOOKUP($AE2,参数!$G:$H,2,FALSE)&amp;$W$24&amp;$V$24),装备量化!$D$2:$J$241,装备量化!Q$11,FALSE)),0))+IF($W$3="关闭",0,IFERROR((VLOOKUP((VLOOKUP($AE2,参数!$G:$H,2,FALSE)&amp;$W$25&amp;$V$25),装备量化!$D$2:$J$241,装备量化!Q$11,FALSE)),0))</f>
        <v>626</v>
      </c>
      <c r="AG2" s="64"/>
      <c r="AH2" s="64">
        <f>IF($W$3="关闭",0,IFERROR((VLOOKUP((VLOOKUP($AE2,参数!$G:$H,2,FALSE)&amp;$W$18&amp;$V$18),装备量化!$D$2:$J$241,装备量化!S$11,FALSE)),0))+IF($W$3="关闭",0,IFERROR((VLOOKUP((VLOOKUP($AE2,参数!$G:$H,2,FALSE)&amp;$W$19&amp;$V$19),装备量化!$D$2:$J$241,装备量化!S$11,FALSE)),0))+IF($W$3="关闭",0,IFERROR((VLOOKUP((VLOOKUP($AE2,参数!$G:$H,2,FALSE)&amp;$W$20&amp;$V$20),装备量化!$D$2:$J$241,装备量化!S$11,FALSE)),0))+IF($W$3="关闭",0,IFERROR((VLOOKUP((VLOOKUP($AE2,参数!$G:$H,2,FALSE)&amp;$W$21&amp;$V$21),装备量化!$D$2:$J$241,装备量化!S$11,FALSE)),0))+IF($W$3="关闭",0,IFERROR((VLOOKUP((VLOOKUP($AE2,参数!$G:$H,2,FALSE)&amp;$W$22&amp;$V$22),装备量化!$D$2:$J$241,装备量化!S$11,FALSE)),0))+IF($W$3="关闭",0,IFERROR((VLOOKUP((VLOOKUP($AE2,参数!$G:$H,2,FALSE)&amp;$W$23&amp;$V$23),装备量化!$D$2:$J$241,装备量化!S$11,FALSE)),0))+IF($W$3="关闭",0,IFERROR((VLOOKUP((VLOOKUP($AE2,参数!$G:$H,2,FALSE)&amp;$W$24&amp;$V$24),装备量化!$D$2:$J$241,装备量化!S$11,FALSE)),0))+IF($W$3="关闭",0,IFERROR((VLOOKUP((VLOOKUP($AE2,参数!$G:$H,2,FALSE)&amp;$W$25&amp;$V$25),装备量化!$D$2:$J$241,装备量化!S$11,FALSE)),0))</f>
        <v>54</v>
      </c>
      <c r="AI2" s="64">
        <f>IF($W$3="关闭",0,IFERROR((VLOOKUP((VLOOKUP($AE2,参数!$G:$H,2,FALSE)&amp;$W$18&amp;$V$18),装备量化!$D$2:$J$241,装备量化!T$11,FALSE)),0))+IF($W$3="关闭",0,IFERROR((VLOOKUP((VLOOKUP($AE2,参数!$G:$H,2,FALSE)&amp;$W$19&amp;$V$19),装备量化!$D$2:$J$241,装备量化!T$11,FALSE)),0))+IF($W$3="关闭",0,IFERROR((VLOOKUP((VLOOKUP($AE2,参数!$G:$H,2,FALSE)&amp;$W$20&amp;$V$20),装备量化!$D$2:$J$241,装备量化!T$11,FALSE)),0))+IF($W$3="关闭",0,IFERROR((VLOOKUP((VLOOKUP($AE2,参数!$G:$H,2,FALSE)&amp;$W$21&amp;$V$21),装备量化!$D$2:$J$241,装备量化!T$11,FALSE)),0))+IF($W$3="关闭",0,IFERROR((VLOOKUP((VLOOKUP($AE2,参数!$G:$H,2,FALSE)&amp;$W$22&amp;$V$22),装备量化!$D$2:$J$241,装备量化!T$11,FALSE)),0))+IF($W$3="关闭",0,IFERROR((VLOOKUP((VLOOKUP($AE2,参数!$G:$H,2,FALSE)&amp;$W$23&amp;$V$23),装备量化!$D$2:$J$241,装备量化!T$11,FALSE)),0))+IF($W$3="关闭",0,IFERROR((VLOOKUP((VLOOKUP($AE2,参数!$G:$H,2,FALSE)&amp;$W$24&amp;$V$24),装备量化!$D$2:$J$241,装备量化!T$11,FALSE)),0))+IF($W$3="关闭",0,IFERROR((VLOOKUP((VLOOKUP($AE2,参数!$G:$H,2,FALSE)&amp;$W$25&amp;$V$25),装备量化!$D$2:$J$241,装备量化!T$11,FALSE)),0))</f>
        <v>54</v>
      </c>
      <c r="AJ2" s="64">
        <f>IF($W$3="关闭",0,IFERROR((VLOOKUP((VLOOKUP($AE2,参数!$G:$H,2,FALSE)&amp;$W$18&amp;$V$18),装备量化!$D$2:$J$241,装备量化!U$11,FALSE)),0))+IF($W$3="关闭",0,IFERROR((VLOOKUP((VLOOKUP($AE2,参数!$G:$H,2,FALSE)&amp;$W$19&amp;$V$19),装备量化!$D$2:$J$241,装备量化!U$11,FALSE)),0))+IF($W$3="关闭",0,IFERROR((VLOOKUP((VLOOKUP($AE2,参数!$G:$H,2,FALSE)&amp;$W$20&amp;$V$20),装备量化!$D$2:$J$241,装备量化!U$11,FALSE)),0))+IF($W$3="关闭",0,IFERROR((VLOOKUP((VLOOKUP($AE2,参数!$G:$H,2,FALSE)&amp;$W$21&amp;$V$21),装备量化!$D$2:$J$241,装备量化!U$11,FALSE)),0))+IF($W$3="关闭",0,IFERROR((VLOOKUP((VLOOKUP($AE2,参数!$G:$H,2,FALSE)&amp;$W$22&amp;$V$22),装备量化!$D$2:$J$241,装备量化!U$11,FALSE)),0))+IF($W$3="关闭",0,IFERROR((VLOOKUP((VLOOKUP($AE2,参数!$G:$H,2,FALSE)&amp;$W$23&amp;$V$23),装备量化!$D$2:$J$241,装备量化!U$11,FALSE)),0))+IF($W$3="关闭",0,IFERROR((VLOOKUP((VLOOKUP($AE2,参数!$G:$H,2,FALSE)&amp;$W$24&amp;$V$24),装备量化!$D$2:$J$241,装备量化!U$11,FALSE)),0))+IF($W$3="关闭",0,IFERROR((VLOOKUP((VLOOKUP($AE2,参数!$G:$H,2,FALSE)&amp;$W$25&amp;$V$25),装备量化!$D$2:$J$241,装备量化!U$11,FALSE)),0))</f>
        <v>83</v>
      </c>
      <c r="AK2" s="64">
        <f>IF($W$3="关闭",0,IFERROR((VLOOKUP((VLOOKUP($AE2,参数!$G:$H,2,FALSE)&amp;$W$18&amp;$V$18),装备量化!$D$2:$J$241,装备量化!V$11,FALSE)),0))+IF($W$3="关闭",0,IFERROR((VLOOKUP((VLOOKUP($AE2,参数!$G:$H,2,FALSE)&amp;$W$19&amp;$V$19),装备量化!$D$2:$J$241,装备量化!V$11,FALSE)),0))+IF($W$3="关闭",0,IFERROR((VLOOKUP((VLOOKUP($AE2,参数!$G:$H,2,FALSE)&amp;$W$20&amp;$V$20),装备量化!$D$2:$J$241,装备量化!V$11,FALSE)),0))+IF($W$3="关闭",0,IFERROR((VLOOKUP((VLOOKUP($AE2,参数!$G:$H,2,FALSE)&amp;$W$21&amp;$V$21),装备量化!$D$2:$J$241,装备量化!V$11,FALSE)),0))+IF($W$3="关闭",0,IFERROR((VLOOKUP((VLOOKUP($AE2,参数!$G:$H,2,FALSE)&amp;$W$22&amp;$V$22),装备量化!$D$2:$J$241,装备量化!V$11,FALSE)),0))+IF($W$3="关闭",0,IFERROR((VLOOKUP((VLOOKUP($AE2,参数!$G:$H,2,FALSE)&amp;$W$23&amp;$V$23),装备量化!$D$2:$J$241,装备量化!V$11,FALSE)),0))+IF($W$3="关闭",0,IFERROR((VLOOKUP((VLOOKUP($AE2,参数!$G:$H,2,FALSE)&amp;$W$24&amp;$V$24),装备量化!$D$2:$J$241,装备量化!V$11,FALSE)),0))+IF($W$3="关闭",0,IFERROR((VLOOKUP((VLOOKUP($AE2,参数!$G:$H,2,FALSE)&amp;$W$25&amp;$V$25),装备量化!$D$2:$J$241,装备量化!V$11,FALSE)),0))</f>
        <v>83</v>
      </c>
      <c r="AL2" s="64">
        <f>IF($W$3="关闭",0,IFERROR((VLOOKUP((VLOOKUP($AE2,参数!$G:$H,2,FALSE)&amp;$W$18&amp;$V$18),装备量化!$D$2:$J$241,装备量化!W$11,FALSE)),0))+IF($W$3="关闭",0,IFERROR((VLOOKUP((VLOOKUP($AE2,参数!$G:$H,2,FALSE)&amp;$W$19&amp;$V$19),装备量化!$D$2:$J$241,装备量化!W$11,FALSE)),0))+IF($W$3="关闭",0,IFERROR((VLOOKUP((VLOOKUP($AE2,参数!$G:$H,2,FALSE)&amp;$W$20&amp;$V$20),装备量化!$D$2:$J$241,装备量化!W$11,FALSE)),0))+IF($W$3="关闭",0,IFERROR((VLOOKUP((VLOOKUP($AE2,参数!$G:$H,2,FALSE)&amp;$W$21&amp;$V$21),装备量化!$D$2:$J$241,装备量化!W$11,FALSE)),0))+IF($W$3="关闭",0,IFERROR((VLOOKUP((VLOOKUP($AE2,参数!$G:$H,2,FALSE)&amp;$W$22&amp;$V$22),装备量化!$D$2:$J$241,装备量化!W$11,FALSE)),0))+IF($W$3="关闭",0,IFERROR((VLOOKUP((VLOOKUP($AE2,参数!$G:$H,2,FALSE)&amp;$W$23&amp;$V$23),装备量化!$D$2:$J$241,装备量化!W$11,FALSE)),0))+IF($W$3="关闭",0,IFERROR((VLOOKUP((VLOOKUP($AE2,参数!$G:$H,2,FALSE)&amp;$W$24&amp;$V$24),装备量化!$D$2:$J$241,装备量化!W$11,FALSE)),0))+IF($W$3="关闭",0,IFERROR((VLOOKUP((VLOOKUP($AE2,参数!$G:$H,2,FALSE)&amp;$W$25&amp;$V$25),装备量化!$D$2:$J$241,装备量化!W$11,FALSE)),0))</f>
        <v>0</v>
      </c>
      <c r="AM2" s="64">
        <f>IF($W$3="关闭",0,IFERROR((VLOOKUP((VLOOKUP($AE2,参数!$G:$H,2,FALSE)&amp;$W$18&amp;$V$18),装备量化!$D$2:$J$241,装备量化!X$11,FALSE)),0))+IF($W$3="关闭",0,IFERROR((VLOOKUP((VLOOKUP($AE2,参数!$G:$H,2,FALSE)&amp;$W$19&amp;$V$19),装备量化!$D$2:$J$241,装备量化!X$11,FALSE)),0))+IF($W$3="关闭",0,IFERROR((VLOOKUP((VLOOKUP($AE2,参数!$G:$H,2,FALSE)&amp;$W$20&amp;$V$20),装备量化!$D$2:$J$241,装备量化!X$11,FALSE)),0))+IF($W$3="关闭",0,IFERROR((VLOOKUP((VLOOKUP($AE2,参数!$G:$H,2,FALSE)&amp;$W$21&amp;$V$21),装备量化!$D$2:$J$241,装备量化!X$11,FALSE)),0))+IF($W$3="关闭",0,IFERROR((VLOOKUP((VLOOKUP($AE2,参数!$G:$H,2,FALSE)&amp;$W$22&amp;$V$22),装备量化!$D$2:$J$241,装备量化!X$11,FALSE)),0))+IF($W$3="关闭",0,IFERROR((VLOOKUP((VLOOKUP($AE2,参数!$G:$H,2,FALSE)&amp;$W$23&amp;$V$23),装备量化!$D$2:$J$241,装备量化!X$11,FALSE)),0))+IF($W$3="关闭",0,IFERROR((VLOOKUP((VLOOKUP($AE2,参数!$G:$H,2,FALSE)&amp;$W$24&amp;$V$24),装备量化!$D$2:$J$241,装备量化!X$11,FALSE)),0))+IF($W$3="关闭",0,IFERROR((VLOOKUP((VLOOKUP($AE2,参数!$G:$H,2,FALSE)&amp;$W$25&amp;$V$25),装备量化!$D$2:$J$241,装备量化!X$11,FALSE)),0))</f>
        <v>0</v>
      </c>
      <c r="AN2" s="64">
        <f>IF($W$3="关闭",0,IFERROR((VLOOKUP((VLOOKUP($AE2,参数!$G:$H,2,FALSE)&amp;$W$18&amp;$V$18),装备量化!$D$2:$J$241,装备量化!Y$11,FALSE)),0))+IF($W$3="关闭",0,IFERROR((VLOOKUP((VLOOKUP($AE2,参数!$G:$H,2,FALSE)&amp;$W$19&amp;$V$19),装备量化!$D$2:$J$241,装备量化!Y$11,FALSE)),0))+IF($W$3="关闭",0,IFERROR((VLOOKUP((VLOOKUP($AE2,参数!$G:$H,2,FALSE)&amp;$W$20&amp;$V$20),装备量化!$D$2:$J$241,装备量化!Y$11,FALSE)),0))+IF($W$3="关闭",0,IFERROR((VLOOKUP((VLOOKUP($AE2,参数!$G:$H,2,FALSE)&amp;$W$21&amp;$V$21),装备量化!$D$2:$J$241,装备量化!Y$11,FALSE)),0))+IF($W$3="关闭",0,IFERROR((VLOOKUP((VLOOKUP($AE2,参数!$G:$H,2,FALSE)&amp;$W$22&amp;$V$22),装备量化!$D$2:$J$241,装备量化!Y$11,FALSE)),0))+IF($W$3="关闭",0,IFERROR((VLOOKUP((VLOOKUP($AE2,参数!$G:$H,2,FALSE)&amp;$W$23&amp;$V$23),装备量化!$D$2:$J$241,装备量化!Y$11,FALSE)),0))+IF($W$3="关闭",0,IFERROR((VLOOKUP((VLOOKUP($AE2,参数!$G:$H,2,FALSE)&amp;$W$24&amp;$V$24),装备量化!$D$2:$J$241,装备量化!Y$11,FALSE)),0))+IF($W$3="关闭",0,IFERROR((VLOOKUP((VLOOKUP($AE2,参数!$G:$H,2,FALSE)&amp;$W$25&amp;$V$25),装备量化!$D$2:$J$241,装备量化!Y$11,FALSE)),0))</f>
        <v>0</v>
      </c>
      <c r="AO2" s="64">
        <f>IF($W$3="关闭",0,IFERROR((VLOOKUP((VLOOKUP($AE2,参数!$G:$H,2,FALSE)&amp;$W$18&amp;$V$18),装备量化!$D$2:$J$241,装备量化!Z$11,FALSE)),0))+IF($W$3="关闭",0,IFERROR((VLOOKUP((VLOOKUP($AE2,参数!$G:$H,2,FALSE)&amp;$W$19&amp;$V$19),装备量化!$D$2:$J$241,装备量化!Z$11,FALSE)),0))+IF($W$3="关闭",0,IFERROR((VLOOKUP((VLOOKUP($AE2,参数!$G:$H,2,FALSE)&amp;$W$20&amp;$V$20),装备量化!$D$2:$J$241,装备量化!Z$11,FALSE)),0))+IF($W$3="关闭",0,IFERROR((VLOOKUP((VLOOKUP($AE2,参数!$G:$H,2,FALSE)&amp;$W$21&amp;$V$21),装备量化!$D$2:$J$241,装备量化!Z$11,FALSE)),0))+IF($W$3="关闭",0,IFERROR((VLOOKUP((VLOOKUP($AE2,参数!$G:$H,2,FALSE)&amp;$W$22&amp;$V$22),装备量化!$D$2:$J$241,装备量化!Z$11,FALSE)),0))+IF($W$3="关闭",0,IFERROR((VLOOKUP((VLOOKUP($AE2,参数!$G:$H,2,FALSE)&amp;$W$23&amp;$V$23),装备量化!$D$2:$J$241,装备量化!Z$11,FALSE)),0))+IF($W$3="关闭",0,IFERROR((VLOOKUP((VLOOKUP($AE2,参数!$G:$H,2,FALSE)&amp;$W$24&amp;$V$24),装备量化!$D$2:$J$241,装备量化!Z$11,FALSE)),0))+IF($W$3="关闭",0,IFERROR((VLOOKUP((VLOOKUP($AE2,参数!$G:$H,2,FALSE)&amp;$W$25&amp;$V$25),装备量化!$D$2:$J$241,装备量化!Z$11,FALSE)),0))</f>
        <v>0</v>
      </c>
      <c r="AP2" s="64">
        <f>IF($W$3="关闭",0,IFERROR((VLOOKUP((VLOOKUP($AE2,参数!$G:$H,2,FALSE)&amp;$W$18&amp;$V$18),装备量化!$D$2:$J$241,装备量化!AA$11,FALSE)),0))+IF($W$3="关闭",0,IFERROR((VLOOKUP((VLOOKUP($AE2,参数!$G:$H,2,FALSE)&amp;$W$19&amp;$V$19),装备量化!$D$2:$J$241,装备量化!AA$11,FALSE)),0))+IF($W$3="关闭",0,IFERROR((VLOOKUP((VLOOKUP($AE2,参数!$G:$H,2,FALSE)&amp;$W$20&amp;$V$20),装备量化!$D$2:$J$241,装备量化!AA$11,FALSE)),0))+IF($W$3="关闭",0,IFERROR((VLOOKUP((VLOOKUP($AE2,参数!$G:$H,2,FALSE)&amp;$W$21&amp;$V$21),装备量化!$D$2:$J$241,装备量化!AA$11,FALSE)),0))+IF($W$3="关闭",0,IFERROR((VLOOKUP((VLOOKUP($AE2,参数!$G:$H,2,FALSE)&amp;$W$22&amp;$V$22),装备量化!$D$2:$J$241,装备量化!AA$11,FALSE)),0))+IF($W$3="关闭",0,IFERROR((VLOOKUP((VLOOKUP($AE2,参数!$G:$H,2,FALSE)&amp;$W$23&amp;$V$23),装备量化!$D$2:$J$241,装备量化!AA$11,FALSE)),0))+IF($W$3="关闭",0,IFERROR((VLOOKUP((VLOOKUP($AE2,参数!$G:$H,2,FALSE)&amp;$W$24&amp;$V$24),装备量化!$D$2:$J$241,装备量化!AA$11,FALSE)),0))+IF($W$3="关闭",0,IFERROR((VLOOKUP((VLOOKUP($AE2,参数!$G:$H,2,FALSE)&amp;$W$25&amp;$V$25),装备量化!$D$2:$J$241,装备量化!AA$11,FALSE)),0))</f>
        <v>0</v>
      </c>
      <c r="AQ2" s="64">
        <f>IF($W$3="关闭",0,IFERROR((VLOOKUP((VLOOKUP($AE2,参数!$G:$H,2,FALSE)&amp;$W$18&amp;$V$18),装备量化!$D$2:$J$241,装备量化!AB$11,FALSE)),0))+IF($W$3="关闭",0,IFERROR((VLOOKUP((VLOOKUP($AE2,参数!$G:$H,2,FALSE)&amp;$W$19&amp;$V$19),装备量化!$D$2:$J$241,装备量化!AB$11,FALSE)),0))+IF($W$3="关闭",0,IFERROR((VLOOKUP((VLOOKUP($AE2,参数!$G:$H,2,FALSE)&amp;$W$20&amp;$V$20),装备量化!$D$2:$J$241,装备量化!AB$11,FALSE)),0))+IF($W$3="关闭",0,IFERROR((VLOOKUP((VLOOKUP($AE2,参数!$G:$H,2,FALSE)&amp;$W$21&amp;$V$21),装备量化!$D$2:$J$241,装备量化!AB$11,FALSE)),0))+IF($W$3="关闭",0,IFERROR((VLOOKUP((VLOOKUP($AE2,参数!$G:$H,2,FALSE)&amp;$W$22&amp;$V$22),装备量化!$D$2:$J$241,装备量化!AB$11,FALSE)),0))+IF($W$3="关闭",0,IFERROR((VLOOKUP((VLOOKUP($AE2,参数!$G:$H,2,FALSE)&amp;$W$23&amp;$V$23),装备量化!$D$2:$J$241,装备量化!AB$11,FALSE)),0))+IF($W$3="关闭",0,IFERROR((VLOOKUP((VLOOKUP($AE2,参数!$G:$H,2,FALSE)&amp;$W$24&amp;$V$24),装备量化!$D$2:$J$241,装备量化!AB$11,FALSE)),0))+IF($W$3="关闭",0,IFERROR((VLOOKUP((VLOOKUP($AE2,参数!$G:$H,2,FALSE)&amp;$W$25&amp;$V$25),装备量化!$D$2:$J$241,装备量化!AB$11,FALSE)),0))</f>
        <v>0</v>
      </c>
      <c r="AR2" s="64">
        <f>IF($W$3="关闭",0,IFERROR((VLOOKUP((VLOOKUP($AE2,参数!$G:$H,2,FALSE)&amp;$W$18&amp;$V$18),装备量化!$D$2:$J$241,装备量化!AC$11,FALSE)),0))+IF($W$3="关闭",0,IFERROR((VLOOKUP((VLOOKUP($AE2,参数!$G:$H,2,FALSE)&amp;$W$19&amp;$V$19),装备量化!$D$2:$J$241,装备量化!AC$11,FALSE)),0))+IF($W$3="关闭",0,IFERROR((VLOOKUP((VLOOKUP($AE2,参数!$G:$H,2,FALSE)&amp;$W$20&amp;$V$20),装备量化!$D$2:$J$241,装备量化!AC$11,FALSE)),0))+IF($W$3="关闭",0,IFERROR((VLOOKUP((VLOOKUP($AE2,参数!$G:$H,2,FALSE)&amp;$W$21&amp;$V$21),装备量化!$D$2:$J$241,装备量化!AC$11,FALSE)),0))+IF($W$3="关闭",0,IFERROR((VLOOKUP((VLOOKUP($AE2,参数!$G:$H,2,FALSE)&amp;$W$22&amp;$V$22),装备量化!$D$2:$J$241,装备量化!AC$11,FALSE)),0))+IF($W$3="关闭",0,IFERROR((VLOOKUP((VLOOKUP($AE2,参数!$G:$H,2,FALSE)&amp;$W$23&amp;$V$23),装备量化!$D$2:$J$241,装备量化!AC$11,FALSE)),0))+IF($W$3="关闭",0,IFERROR((VLOOKUP((VLOOKUP($AE2,参数!$G:$H,2,FALSE)&amp;$W$24&amp;$V$24),装备量化!$D$2:$J$241,装备量化!AC$11,FALSE)),0))+IF($W$3="关闭",0,IFERROR((VLOOKUP((VLOOKUP($AE2,参数!$G:$H,2,FALSE)&amp;$W$25&amp;$V$25),装备量化!$D$2:$J$241,装备量化!AC$11,FALSE)),0))</f>
        <v>0</v>
      </c>
      <c r="AS2" s="64">
        <f>IF($W$3="关闭",0,IFERROR((VLOOKUP((VLOOKUP($AE2,参数!$G:$H,2,FALSE)&amp;$W$18&amp;$V$18),装备量化!$D$2:$J$241,装备量化!AD$11,FALSE)),0))+IF($W$3="关闭",0,IFERROR((VLOOKUP((VLOOKUP($AE2,参数!$G:$H,2,FALSE)&amp;$W$19&amp;$V$19),装备量化!$D$2:$J$241,装备量化!AD$11,FALSE)),0))+IF($W$3="关闭",0,IFERROR((VLOOKUP((VLOOKUP($AE2,参数!$G:$H,2,FALSE)&amp;$W$20&amp;$V$20),装备量化!$D$2:$J$241,装备量化!AD$11,FALSE)),0))+IF($W$3="关闭",0,IFERROR((VLOOKUP((VLOOKUP($AE2,参数!$G:$H,2,FALSE)&amp;$W$21&amp;$V$21),装备量化!$D$2:$J$241,装备量化!AD$11,FALSE)),0))+IF($W$3="关闭",0,IFERROR((VLOOKUP((VLOOKUP($AE2,参数!$G:$H,2,FALSE)&amp;$W$22&amp;$V$22),装备量化!$D$2:$J$241,装备量化!AD$11,FALSE)),0))+IF($W$3="关闭",0,IFERROR((VLOOKUP((VLOOKUP($AE2,参数!$G:$H,2,FALSE)&amp;$W$23&amp;$V$23),装备量化!$D$2:$J$241,装备量化!AD$11,FALSE)),0))+IF($W$3="关闭",0,IFERROR((VLOOKUP((VLOOKUP($AE2,参数!$G:$H,2,FALSE)&amp;$W$24&amp;$V$24),装备量化!$D$2:$J$241,装备量化!AD$11,FALSE)),0))+IF($W$3="关闭",0,IFERROR((VLOOKUP((VLOOKUP($AE2,参数!$G:$H,2,FALSE)&amp;$W$25&amp;$V$25),装备量化!$D$2:$J$241,装备量化!AD$11,FALSE)),0))</f>
        <v>0</v>
      </c>
      <c r="AV2" s="1">
        <v>1</v>
      </c>
      <c r="AW2" s="64">
        <f>IF($W$6="关闭",0,IFERROR((VLOOKUP((VLOOKUP($AE2,参数!$G:$H,2,FALSE)&amp;$V$18),装备强化属性!$V$3:$FP$50,$X$18+VLOOKUP(AW$1,参数!$J$1:$K$6,2,FALSE),FALSE)),0))+IF($W$6="关闭",0,IFERROR((VLOOKUP((VLOOKUP($AE2,参数!$G:$H,2,FALSE)&amp;$V$19),装备强化属性!$V$3:$FP$50,$X$19+VLOOKUP(AW$1,参数!$J$1:$K$6,2,FALSE),FALSE)),0))+IF($W$6="关闭",0,IFERROR((VLOOKUP((VLOOKUP($AE2,参数!$G:$H,2,FALSE)&amp;$V$20),装备强化属性!$V$3:$FP$50,$X$20+VLOOKUP(AW$1,参数!$J$1:$K$6,2,FALSE),FALSE)),0))+IF($W$6="关闭",0,IFERROR((VLOOKUP((VLOOKUP($AE2,参数!$G:$H,2,FALSE)&amp;$V$21),装备强化属性!$V$3:$FP$50,$X$21+VLOOKUP(AW$1,参数!$J$1:$K$6,2,FALSE),FALSE)),0))+IF($W$6="关闭",0,IFERROR((VLOOKUP((VLOOKUP($AE2,参数!$G:$H,2,FALSE)&amp;$V$22),装备强化属性!$V$3:$FP$50,$X$22+VLOOKUP(AW$1,参数!$J$1:$K$6,2,FALSE),FALSE)),0))+IF($W$6="关闭",0,IFERROR((VLOOKUP((VLOOKUP($AE2,参数!$G:$H,2,FALSE)&amp;$V$23),装备强化属性!$V$3:$FP$50,$X$23+VLOOKUP(AW$1,参数!$J$1:$K$6,2,FALSE),FALSE)),0))+IF($W$6="关闭",0,IFERROR((VLOOKUP((VLOOKUP($AE2,参数!$G:$H,2,FALSE)&amp;$V$24),装备强化属性!$V$3:$FP$50,$X$24+VLOOKUP(AW$1,参数!$J$1:$K$6,2,FALSE),FALSE)),0))+IF($W$6="关闭",0,IFERROR((VLOOKUP((VLOOKUP($AE2,参数!$G:$H,2,FALSE)&amp;$V$25),装备强化属性!$V$3:$FP$50,$X$25+VLOOKUP(AW$1,参数!$J$1:$K$6,2,FALSE),FALSE)),0))</f>
        <v>272</v>
      </c>
      <c r="AX2" s="64"/>
      <c r="AY2" s="64">
        <f>IF($W$6="关闭",0,IFERROR((VLOOKUP((VLOOKUP($AE2,参数!$G:$H,2,FALSE)&amp;$V$18),装备强化属性!$V$3:$FP$50,$X$18+VLOOKUP(AY$1,参数!$J$1:$K$6,2,FALSE),FALSE)),0))+IF($W$6="关闭",0,IFERROR((VLOOKUP((VLOOKUP($AE2,参数!$G:$H,2,FALSE)&amp;$V$19),装备强化属性!$V$3:$FP$50,$X$19+VLOOKUP(AY$1,参数!$J$1:$K$6,2,FALSE),FALSE)),0))+IF($W$6="关闭",0,IFERROR((VLOOKUP((VLOOKUP($AE2,参数!$G:$H,2,FALSE)&amp;$V$20),装备强化属性!$V$3:$FP$50,$X$20+VLOOKUP(AY$1,参数!$J$1:$K$6,2,FALSE),FALSE)),0))+IF($W$6="关闭",0,IFERROR((VLOOKUP((VLOOKUP($AE2,参数!$G:$H,2,FALSE)&amp;$V$21),装备强化属性!$V$3:$FP$50,$X$21+VLOOKUP(AY$1,参数!$J$1:$K$6,2,FALSE),FALSE)),0))+IF($W$6="关闭",0,IFERROR((VLOOKUP((VLOOKUP($AE2,参数!$G:$H,2,FALSE)&amp;$V$22),装备强化属性!$V$3:$FP$50,$X$22+VLOOKUP(AY$1,参数!$J$1:$K$6,2,FALSE),FALSE)),0))+IF($W$6="关闭",0,IFERROR((VLOOKUP((VLOOKUP($AE2,参数!$G:$H,2,FALSE)&amp;$V$23),装备强化属性!$V$3:$FP$50,$X$23+VLOOKUP(AY$1,参数!$J$1:$K$6,2,FALSE),FALSE)),0))+IF($W$6="关闭",0,IFERROR((VLOOKUP((VLOOKUP($AE2,参数!$G:$H,2,FALSE)&amp;$V$24),装备强化属性!$V$3:$FP$50,$X$24+VLOOKUP(AY$1,参数!$J$1:$K$6,2,FALSE),FALSE)),0))+IF($W$6="关闭",0,IFERROR((VLOOKUP((VLOOKUP($AE2,参数!$G:$H,2,FALSE)&amp;$V$25),装备强化属性!$V$3:$FP$50,$X$25+VLOOKUP(AY$1,参数!$J$1:$K$6,2,FALSE),FALSE)),0))</f>
        <v>33</v>
      </c>
      <c r="AZ2" s="64">
        <f>IF($W$6="关闭",0,IFERROR((VLOOKUP((VLOOKUP($AE2,参数!$G:$H,2,FALSE)&amp;$V$18),装备强化属性!$V$3:$FP$50,$X$18+VLOOKUP(AZ$1,参数!$J$1:$K$6,2,FALSE),FALSE)),0))+IF($W$6="关闭",0,IFERROR((VLOOKUP((VLOOKUP($AE2,参数!$G:$H,2,FALSE)&amp;$V$19),装备强化属性!$V$3:$FP$50,$X$19+VLOOKUP(AZ$1,参数!$J$1:$K$6,2,FALSE),FALSE)),0))+IF($W$6="关闭",0,IFERROR((VLOOKUP((VLOOKUP($AE2,参数!$G:$H,2,FALSE)&amp;$V$20),装备强化属性!$V$3:$FP$50,$X$20+VLOOKUP(AZ$1,参数!$J$1:$K$6,2,FALSE),FALSE)),0))+IF($W$6="关闭",0,IFERROR((VLOOKUP((VLOOKUP($AE2,参数!$G:$H,2,FALSE)&amp;$V$21),装备强化属性!$V$3:$FP$50,$X$21+VLOOKUP(AZ$1,参数!$J$1:$K$6,2,FALSE),FALSE)),0))+IF($W$6="关闭",0,IFERROR((VLOOKUP((VLOOKUP($AE2,参数!$G:$H,2,FALSE)&amp;$V$22),装备强化属性!$V$3:$FP$50,$X$22+VLOOKUP(AZ$1,参数!$J$1:$K$6,2,FALSE),FALSE)),0))+IF($W$6="关闭",0,IFERROR((VLOOKUP((VLOOKUP($AE2,参数!$G:$H,2,FALSE)&amp;$V$23),装备强化属性!$V$3:$FP$50,$X$23+VLOOKUP(AZ$1,参数!$J$1:$K$6,2,FALSE),FALSE)),0))+IF($W$6="关闭",0,IFERROR((VLOOKUP((VLOOKUP($AE2,参数!$G:$H,2,FALSE)&amp;$V$24),装备强化属性!$V$3:$FP$50,$X$24+VLOOKUP(AZ$1,参数!$J$1:$K$6,2,FALSE),FALSE)),0))+IF($W$6="关闭",0,IFERROR((VLOOKUP((VLOOKUP($AE2,参数!$G:$H,2,FALSE)&amp;$V$25),装备强化属性!$V$3:$FP$50,$X$25+VLOOKUP(AZ$1,参数!$J$1:$K$6,2,FALSE),FALSE)),0))</f>
        <v>33</v>
      </c>
      <c r="BA2" s="64">
        <f>IF($W$6="关闭",0,IFERROR((VLOOKUP((VLOOKUP($AE2,参数!$G:$H,2,FALSE)&amp;$V$18),装备强化属性!$V$3:$FP$50,$X$18+VLOOKUP(BA$1,参数!$J$1:$K$6,2,FALSE),FALSE)),0))+IF($W$6="关闭",0,IFERROR((VLOOKUP((VLOOKUP($AE2,参数!$G:$H,2,FALSE)&amp;$V$19),装备强化属性!$V$3:$FP$50,$X$19+VLOOKUP(BA$1,参数!$J$1:$K$6,2,FALSE),FALSE)),0))+IF($W$6="关闭",0,IFERROR((VLOOKUP((VLOOKUP($AE2,参数!$G:$H,2,FALSE)&amp;$V$20),装备强化属性!$V$3:$FP$50,$X$20+VLOOKUP(BA$1,参数!$J$1:$K$6,2,FALSE),FALSE)),0))+IF($W$6="关闭",0,IFERROR((VLOOKUP((VLOOKUP($AE2,参数!$G:$H,2,FALSE)&amp;$V$21),装备强化属性!$V$3:$FP$50,$X$21+VLOOKUP(BA$1,参数!$J$1:$K$6,2,FALSE),FALSE)),0))+IF($W$6="关闭",0,IFERROR((VLOOKUP((VLOOKUP($AE2,参数!$G:$H,2,FALSE)&amp;$V$22),装备强化属性!$V$3:$FP$50,$X$22+VLOOKUP(BA$1,参数!$J$1:$K$6,2,FALSE),FALSE)),0))+IF($W$6="关闭",0,IFERROR((VLOOKUP((VLOOKUP($AE2,参数!$G:$H,2,FALSE)&amp;$V$23),装备强化属性!$V$3:$FP$50,$X$23+VLOOKUP(BA$1,参数!$J$1:$K$6,2,FALSE),FALSE)),0))+IF($W$6="关闭",0,IFERROR((VLOOKUP((VLOOKUP($AE2,参数!$G:$H,2,FALSE)&amp;$V$24),装备强化属性!$V$3:$FP$50,$X$24+VLOOKUP(BA$1,参数!$J$1:$K$6,2,FALSE),FALSE)),0))+IF($W$6="关闭",0,IFERROR((VLOOKUP((VLOOKUP($AE2,参数!$G:$H,2,FALSE)&amp;$V$25),装备强化属性!$V$3:$FP$50,$X$25+VLOOKUP(BA$1,参数!$J$1:$K$6,2,FALSE),FALSE)),0))</f>
        <v>37</v>
      </c>
      <c r="BB2" s="64">
        <f>IF($W$6="关闭",0,IFERROR((VLOOKUP((VLOOKUP($AE2,参数!$G:$H,2,FALSE)&amp;$V$18),装备强化属性!$V$3:$FP$50,$X$18+VLOOKUP(BB$1,参数!$J$1:$K$6,2,FALSE),FALSE)),0))+IF($W$6="关闭",0,IFERROR((VLOOKUP((VLOOKUP($AE2,参数!$G:$H,2,FALSE)&amp;$V$19),装备强化属性!$V$3:$FP$50,$X$19+VLOOKUP(BB$1,参数!$J$1:$K$6,2,FALSE),FALSE)),0))+IF($W$6="关闭",0,IFERROR((VLOOKUP((VLOOKUP($AE2,参数!$G:$H,2,FALSE)&amp;$V$20),装备强化属性!$V$3:$FP$50,$X$20+VLOOKUP(BB$1,参数!$J$1:$K$6,2,FALSE),FALSE)),0))+IF($W$6="关闭",0,IFERROR((VLOOKUP((VLOOKUP($AE2,参数!$G:$H,2,FALSE)&amp;$V$21),装备强化属性!$V$3:$FP$50,$X$21+VLOOKUP(BB$1,参数!$J$1:$K$6,2,FALSE),FALSE)),0))+IF($W$6="关闭",0,IFERROR((VLOOKUP((VLOOKUP($AE2,参数!$G:$H,2,FALSE)&amp;$V$22),装备强化属性!$V$3:$FP$50,$X$22+VLOOKUP(BB$1,参数!$J$1:$K$6,2,FALSE),FALSE)),0))+IF($W$6="关闭",0,IFERROR((VLOOKUP((VLOOKUP($AE2,参数!$G:$H,2,FALSE)&amp;$V$23),装备强化属性!$V$3:$FP$50,$X$23+VLOOKUP(BB$1,参数!$J$1:$K$6,2,FALSE),FALSE)),0))+IF($W$6="关闭",0,IFERROR((VLOOKUP((VLOOKUP($AE2,参数!$G:$H,2,FALSE)&amp;$V$24),装备强化属性!$V$3:$FP$50,$X$24+VLOOKUP(BB$1,参数!$J$1:$K$6,2,FALSE),FALSE)),0))+IF($W$6="关闭",0,IFERROR((VLOOKUP((VLOOKUP($AE2,参数!$G:$H,2,FALSE)&amp;$V$25),装备强化属性!$V$3:$FP$50,$X$25+VLOOKUP(BB$1,参数!$J$1:$K$6,2,FALSE),FALSE)),0))</f>
        <v>37</v>
      </c>
      <c r="BC2" s="64">
        <f>IF($W$6="关闭",0,IFERROR((VLOOKUP((VLOOKUP($AE2,参数!$G:$H,2,FALSE)&amp;$V$18),装备强化属性!$V$3:$FP$50,1+$X$18,FALSE)),0))</f>
        <v>0</v>
      </c>
      <c r="BD2" s="64">
        <f>IF($W$6="关闭",0,IFERROR((VLOOKUP((VLOOKUP($AE2,参数!$G:$H,2,FALSE)&amp;$V$18),装备强化属性!$V$3:$FP$50,1+$X$18,FALSE)),0))</f>
        <v>0</v>
      </c>
      <c r="BE2" s="64">
        <f>IF($W$6="关闭",0,IFERROR((VLOOKUP((VLOOKUP($AE2,参数!$G:$H,2,FALSE)&amp;$V$18),装备强化属性!$V$3:$FP$50,1+$X$18,FALSE)),0))</f>
        <v>0</v>
      </c>
      <c r="BF2" s="64">
        <f>IF($W$6="关闭",0,IFERROR((VLOOKUP((VLOOKUP($AE2,参数!$G:$H,2,FALSE)&amp;$V$18),装备强化属性!$V$3:$FP$50,1+$X$18,FALSE)),0))</f>
        <v>0</v>
      </c>
      <c r="BG2" s="64">
        <f>IF($W$6="关闭",0,IFERROR((VLOOKUP((VLOOKUP($AE2,参数!$G:$H,2,FALSE)&amp;$V$18),装备强化属性!$V$3:$FP$50,1+$X$18,FALSE)),0))</f>
        <v>0</v>
      </c>
      <c r="BH2" s="64">
        <f>IF($W$6="关闭",0,IFERROR((VLOOKUP((VLOOKUP($AE2,参数!$G:$H,2,FALSE)&amp;$V$18),装备强化属性!$V$3:$FP$50,1+$X$18,FALSE)),0))</f>
        <v>0</v>
      </c>
      <c r="BI2" s="64">
        <f>IF($W$6="关闭",0,IFERROR((VLOOKUP((VLOOKUP($AE2,参数!$G:$H,2,FALSE)&amp;$V$18),装备强化属性!$V$3:$FP$50,1+$X$18,FALSE)),0))</f>
        <v>0</v>
      </c>
      <c r="BJ2" s="64">
        <f>IF($W$6="关闭",0,IFERROR((VLOOKUP((VLOOKUP($AE2,参数!$G:$H,2,FALSE)&amp;$V$18),装备强化属性!$V$3:$FP$50,1+$X$18,FALSE)),0))</f>
        <v>0</v>
      </c>
      <c r="BM2" s="1">
        <v>1</v>
      </c>
      <c r="BN2" s="64">
        <f>IF($W$2="关闭",0,角色升级!B2)</f>
        <v>1000</v>
      </c>
      <c r="BO2" s="64">
        <v>200</v>
      </c>
      <c r="BP2" s="64">
        <f>IF($W$2="关闭",0,角色升级!D2)</f>
        <v>100</v>
      </c>
      <c r="BQ2" s="64">
        <f>IF($W$2="关闭",0,角色升级!E2)</f>
        <v>100</v>
      </c>
      <c r="BR2" s="64">
        <f>IF($W$2="关闭",0,角色升级!F2)</f>
        <v>200</v>
      </c>
      <c r="BS2" s="64">
        <f>IF($W$2="关闭",0,角色升级!G2)</f>
        <v>200</v>
      </c>
      <c r="BT2" s="64">
        <f>IF($W$6="关闭",0,IFERROR((VLOOKUP((VLOOKUP($AE2,参数!$G:$H,2,FALSE)&amp;$V$18),装备强化属性!$V$3:$FP$50,1+$X$18,FALSE)),0))</f>
        <v>0</v>
      </c>
      <c r="BU2" s="64">
        <f>IF($W$6="关闭",0,IFERROR((VLOOKUP((VLOOKUP($AE2,参数!$G:$H,2,FALSE)&amp;$V$18),装备强化属性!$V$3:$FP$50,1+$X$18,FALSE)),0))</f>
        <v>0</v>
      </c>
      <c r="BV2" s="64">
        <f>IF($W$6="关闭",0,IFERROR((VLOOKUP((VLOOKUP($AE2,参数!$G:$H,2,FALSE)&amp;$V$18),装备强化属性!$V$3:$FP$50,1+$X$18,FALSE)),0))</f>
        <v>0</v>
      </c>
      <c r="BW2" s="64">
        <f>IF($W$6="关闭",0,IFERROR((VLOOKUP((VLOOKUP($AE2,参数!$G:$H,2,FALSE)&amp;$V$18),装备强化属性!$V$3:$FP$50,1+$X$18,FALSE)),0))</f>
        <v>0</v>
      </c>
      <c r="BX2" s="64">
        <f>IF($W$6="关闭",0,IFERROR((VLOOKUP((VLOOKUP($AE2,参数!$G:$H,2,FALSE)&amp;$V$18),装备强化属性!$V$3:$FP$50,1+$X$18,FALSE)),0))</f>
        <v>0</v>
      </c>
      <c r="BY2" s="64">
        <f>IF($W$6="关闭",0,IFERROR((VLOOKUP((VLOOKUP($AE2,参数!$G:$H,2,FALSE)&amp;$V$18),装备强化属性!$V$3:$FP$50,1+$X$18,FALSE)),0))</f>
        <v>0</v>
      </c>
      <c r="BZ2" s="64">
        <f>IF($W$6="关闭",0,IFERROR((VLOOKUP((VLOOKUP($AE2,参数!$G:$H,2,FALSE)&amp;$V$18),装备强化属性!$V$3:$FP$50,1+$X$18,FALSE)),0))</f>
        <v>0</v>
      </c>
      <c r="CA2" s="64">
        <f>IF($W$6="关闭",0,IFERROR((VLOOKUP((VLOOKUP($AE2,参数!$G:$H,2,FALSE)&amp;$V$18),装备强化属性!$V$3:$FP$50,1+$X$18,FALSE)),0))</f>
        <v>0</v>
      </c>
    </row>
    <row r="3" spans="1:79">
      <c r="A3" s="1">
        <v>2</v>
      </c>
      <c r="B3" s="1">
        <f t="shared" ref="B3:B61" si="2">AF3+AW3+BN3</f>
        <v>2010</v>
      </c>
      <c r="C3" s="1">
        <f t="shared" si="0"/>
        <v>200</v>
      </c>
      <c r="D3" s="1">
        <f t="shared" si="0"/>
        <v>194</v>
      </c>
      <c r="E3" s="1">
        <f t="shared" si="0"/>
        <v>194</v>
      </c>
      <c r="F3" s="1">
        <f t="shared" si="0"/>
        <v>335</v>
      </c>
      <c r="G3" s="1">
        <f t="shared" si="0"/>
        <v>335</v>
      </c>
      <c r="H3" s="1">
        <f t="shared" ref="H3:H61" si="3">AL3+BC3</f>
        <v>0</v>
      </c>
      <c r="I3" s="1">
        <f t="shared" ref="I3:I61" si="4">AM3+BD3</f>
        <v>0</v>
      </c>
      <c r="J3" s="1">
        <f t="shared" ref="J3:J61" si="5">AN3+BE3</f>
        <v>0</v>
      </c>
      <c r="K3" s="1">
        <f t="shared" ref="K3:K61" si="6">AO3+BF3</f>
        <v>0</v>
      </c>
      <c r="L3" s="1">
        <f t="shared" ref="L3:L61" si="7">AP3+BG3</f>
        <v>0</v>
      </c>
      <c r="M3" s="1">
        <f t="shared" ref="M3:M61" si="8">AQ3+BH3</f>
        <v>0</v>
      </c>
      <c r="N3" s="1">
        <f t="shared" ref="N3:N61" si="9">AR3+BI3</f>
        <v>0</v>
      </c>
      <c r="O3" s="1">
        <f t="shared" ref="O3:O61" si="10">AS3+BJ3</f>
        <v>0</v>
      </c>
      <c r="P3" s="32"/>
      <c r="Q3" s="32"/>
      <c r="R3" s="32"/>
      <c r="S3" s="32"/>
      <c r="V3" s="90" t="s">
        <v>199</v>
      </c>
      <c r="W3" s="92" t="s">
        <v>515</v>
      </c>
      <c r="AE3" s="1">
        <v>2</v>
      </c>
      <c r="AF3" s="64">
        <f>IF($W$3="关闭",0,IFERROR((VLOOKUP((VLOOKUP($AE3,参数!$G:$H,2,FALSE)&amp;$W$18&amp;$V$18),装备量化!$D$2:$J$241,装备量化!Q$11,FALSE)),0))+IF($W$3="关闭",0,IFERROR((VLOOKUP((VLOOKUP($AE3,参数!$G:$H,2,FALSE)&amp;$W$19&amp;$V$19),装备量化!$D$2:$J$241,装备量化!Q$11,FALSE)),0))+IF($W$3="关闭",0,IFERROR((VLOOKUP((VLOOKUP($AE3,参数!$G:$H,2,FALSE)&amp;$W$20&amp;$V$20),装备量化!$D$2:$J$241,装备量化!Q$11,FALSE)),0))+IF($W$3="关闭",0,IFERROR((VLOOKUP((VLOOKUP($AE3,参数!$G:$H,2,FALSE)&amp;$W$21&amp;$V$21),装备量化!$D$2:$J$241,装备量化!Q$11,FALSE)),0))+IF($W$3="关闭",0,IFERROR((VLOOKUP((VLOOKUP($AE3,参数!$G:$H,2,FALSE)&amp;$W$22&amp;$V$22),装备量化!$D$2:$J$241,装备量化!Q$11,FALSE)),0))+IF($W$3="关闭",0,IFERROR((VLOOKUP((VLOOKUP($AE3,参数!$G:$H,2,FALSE)&amp;$W$23&amp;$V$23),装备量化!$D$2:$J$241,装备量化!Q$11,FALSE)),0))+IF($W$3="关闭",0,IFERROR((VLOOKUP((VLOOKUP($AE3,参数!$G:$H,2,FALSE)&amp;$W$24&amp;$V$24),装备量化!$D$2:$J$241,装备量化!Q$11,FALSE)),0))+IF($W$3="关闭",0,IFERROR((VLOOKUP((VLOOKUP($AE3,参数!$G:$H,2,FALSE)&amp;$W$25&amp;$V$25),装备量化!$D$2:$J$241,装备量化!Q$11,FALSE)),0))</f>
        <v>626</v>
      </c>
      <c r="AG3" s="64"/>
      <c r="AH3" s="64">
        <f>IF($W$3="关闭",0,IFERROR((VLOOKUP((VLOOKUP($AE3,参数!$G:$H,2,FALSE)&amp;$W$18&amp;$V$18),装备量化!$D$2:$J$241,装备量化!S$11,FALSE)),0))+IF($W$3="关闭",0,IFERROR((VLOOKUP((VLOOKUP($AE3,参数!$G:$H,2,FALSE)&amp;$W$19&amp;$V$19),装备量化!$D$2:$J$241,装备量化!S$11,FALSE)),0))+IF($W$3="关闭",0,IFERROR((VLOOKUP((VLOOKUP($AE3,参数!$G:$H,2,FALSE)&amp;$W$20&amp;$V$20),装备量化!$D$2:$J$241,装备量化!S$11,FALSE)),0))+IF($W$3="关闭",0,IFERROR((VLOOKUP((VLOOKUP($AE3,参数!$G:$H,2,FALSE)&amp;$W$21&amp;$V$21),装备量化!$D$2:$J$241,装备量化!S$11,FALSE)),0))+IF($W$3="关闭",0,IFERROR((VLOOKUP((VLOOKUP($AE3,参数!$G:$H,2,FALSE)&amp;$W$22&amp;$V$22),装备量化!$D$2:$J$241,装备量化!S$11,FALSE)),0))+IF($W$3="关闭",0,IFERROR((VLOOKUP((VLOOKUP($AE3,参数!$G:$H,2,FALSE)&amp;$W$23&amp;$V$23),装备量化!$D$2:$J$241,装备量化!S$11,FALSE)),0))+IF($W$3="关闭",0,IFERROR((VLOOKUP((VLOOKUP($AE3,参数!$G:$H,2,FALSE)&amp;$W$24&amp;$V$24),装备量化!$D$2:$J$241,装备量化!S$11,FALSE)),0))+IF($W$3="关闭",0,IFERROR((VLOOKUP((VLOOKUP($AE3,参数!$G:$H,2,FALSE)&amp;$W$25&amp;$V$25),装备量化!$D$2:$J$241,装备量化!S$11,FALSE)),0))</f>
        <v>54</v>
      </c>
      <c r="AI3" s="64">
        <f>IF($W$3="关闭",0,IFERROR((VLOOKUP((VLOOKUP($AE3,参数!$G:$H,2,FALSE)&amp;$W$18&amp;$V$18),装备量化!$D$2:$J$241,装备量化!T$11,FALSE)),0))+IF($W$3="关闭",0,IFERROR((VLOOKUP((VLOOKUP($AE3,参数!$G:$H,2,FALSE)&amp;$W$19&amp;$V$19),装备量化!$D$2:$J$241,装备量化!T$11,FALSE)),0))+IF($W$3="关闭",0,IFERROR((VLOOKUP((VLOOKUP($AE3,参数!$G:$H,2,FALSE)&amp;$W$20&amp;$V$20),装备量化!$D$2:$J$241,装备量化!T$11,FALSE)),0))+IF($W$3="关闭",0,IFERROR((VLOOKUP((VLOOKUP($AE3,参数!$G:$H,2,FALSE)&amp;$W$21&amp;$V$21),装备量化!$D$2:$J$241,装备量化!T$11,FALSE)),0))+IF($W$3="关闭",0,IFERROR((VLOOKUP((VLOOKUP($AE3,参数!$G:$H,2,FALSE)&amp;$W$22&amp;$V$22),装备量化!$D$2:$J$241,装备量化!T$11,FALSE)),0))+IF($W$3="关闭",0,IFERROR((VLOOKUP((VLOOKUP($AE3,参数!$G:$H,2,FALSE)&amp;$W$23&amp;$V$23),装备量化!$D$2:$J$241,装备量化!T$11,FALSE)),0))+IF($W$3="关闭",0,IFERROR((VLOOKUP((VLOOKUP($AE3,参数!$G:$H,2,FALSE)&amp;$W$24&amp;$V$24),装备量化!$D$2:$J$241,装备量化!T$11,FALSE)),0))+IF($W$3="关闭",0,IFERROR((VLOOKUP((VLOOKUP($AE3,参数!$G:$H,2,FALSE)&amp;$W$25&amp;$V$25),装备量化!$D$2:$J$241,装备量化!T$11,FALSE)),0))</f>
        <v>54</v>
      </c>
      <c r="AJ3" s="64">
        <f>IF($W$3="关闭",0,IFERROR((VLOOKUP((VLOOKUP($AE3,参数!$G:$H,2,FALSE)&amp;$W$18&amp;$V$18),装备量化!$D$2:$J$241,装备量化!U$11,FALSE)),0))+IF($W$3="关闭",0,IFERROR((VLOOKUP((VLOOKUP($AE3,参数!$G:$H,2,FALSE)&amp;$W$19&amp;$V$19),装备量化!$D$2:$J$241,装备量化!U$11,FALSE)),0))+IF($W$3="关闭",0,IFERROR((VLOOKUP((VLOOKUP($AE3,参数!$G:$H,2,FALSE)&amp;$W$20&amp;$V$20),装备量化!$D$2:$J$241,装备量化!U$11,FALSE)),0))+IF($W$3="关闭",0,IFERROR((VLOOKUP((VLOOKUP($AE3,参数!$G:$H,2,FALSE)&amp;$W$21&amp;$V$21),装备量化!$D$2:$J$241,装备量化!U$11,FALSE)),0))+IF($W$3="关闭",0,IFERROR((VLOOKUP((VLOOKUP($AE3,参数!$G:$H,2,FALSE)&amp;$W$22&amp;$V$22),装备量化!$D$2:$J$241,装备量化!U$11,FALSE)),0))+IF($W$3="关闭",0,IFERROR((VLOOKUP((VLOOKUP($AE3,参数!$G:$H,2,FALSE)&amp;$W$23&amp;$V$23),装备量化!$D$2:$J$241,装备量化!U$11,FALSE)),0))+IF($W$3="关闭",0,IFERROR((VLOOKUP((VLOOKUP($AE3,参数!$G:$H,2,FALSE)&amp;$W$24&amp;$V$24),装备量化!$D$2:$J$241,装备量化!U$11,FALSE)),0))+IF($W$3="关闭",0,IFERROR((VLOOKUP((VLOOKUP($AE3,参数!$G:$H,2,FALSE)&amp;$W$25&amp;$V$25),装备量化!$D$2:$J$241,装备量化!U$11,FALSE)),0))</f>
        <v>83</v>
      </c>
      <c r="AK3" s="64">
        <f>IF($W$3="关闭",0,IFERROR((VLOOKUP((VLOOKUP($AE3,参数!$G:$H,2,FALSE)&amp;$W$18&amp;$V$18),装备量化!$D$2:$J$241,装备量化!V$11,FALSE)),0))+IF($W$3="关闭",0,IFERROR((VLOOKUP((VLOOKUP($AE3,参数!$G:$H,2,FALSE)&amp;$W$19&amp;$V$19),装备量化!$D$2:$J$241,装备量化!V$11,FALSE)),0))+IF($W$3="关闭",0,IFERROR((VLOOKUP((VLOOKUP($AE3,参数!$G:$H,2,FALSE)&amp;$W$20&amp;$V$20),装备量化!$D$2:$J$241,装备量化!V$11,FALSE)),0))+IF($W$3="关闭",0,IFERROR((VLOOKUP((VLOOKUP($AE3,参数!$G:$H,2,FALSE)&amp;$W$21&amp;$V$21),装备量化!$D$2:$J$241,装备量化!V$11,FALSE)),0))+IF($W$3="关闭",0,IFERROR((VLOOKUP((VLOOKUP($AE3,参数!$G:$H,2,FALSE)&amp;$W$22&amp;$V$22),装备量化!$D$2:$J$241,装备量化!V$11,FALSE)),0))+IF($W$3="关闭",0,IFERROR((VLOOKUP((VLOOKUP($AE3,参数!$G:$H,2,FALSE)&amp;$W$23&amp;$V$23),装备量化!$D$2:$J$241,装备量化!V$11,FALSE)),0))+IF($W$3="关闭",0,IFERROR((VLOOKUP((VLOOKUP($AE3,参数!$G:$H,2,FALSE)&amp;$W$24&amp;$V$24),装备量化!$D$2:$J$241,装备量化!V$11,FALSE)),0))+IF($W$3="关闭",0,IFERROR((VLOOKUP((VLOOKUP($AE3,参数!$G:$H,2,FALSE)&amp;$W$25&amp;$V$25),装备量化!$D$2:$J$241,装备量化!V$11,FALSE)),0))</f>
        <v>83</v>
      </c>
      <c r="AL3" s="64">
        <f>IF($W$3="关闭",0,IFERROR((VLOOKUP((VLOOKUP($AE3,参数!$G:$H,2,FALSE)&amp;$W$18&amp;$V$18),装备量化!$D$2:$J$241,装备量化!W$11,FALSE)),0))+IF($W$3="关闭",0,IFERROR((VLOOKUP((VLOOKUP($AE3,参数!$G:$H,2,FALSE)&amp;$W$19&amp;$V$19),装备量化!$D$2:$J$241,装备量化!W$11,FALSE)),0))+IF($W$3="关闭",0,IFERROR((VLOOKUP((VLOOKUP($AE3,参数!$G:$H,2,FALSE)&amp;$W$20&amp;$V$20),装备量化!$D$2:$J$241,装备量化!W$11,FALSE)),0))+IF($W$3="关闭",0,IFERROR((VLOOKUP((VLOOKUP($AE3,参数!$G:$H,2,FALSE)&amp;$W$21&amp;$V$21),装备量化!$D$2:$J$241,装备量化!W$11,FALSE)),0))+IF($W$3="关闭",0,IFERROR((VLOOKUP((VLOOKUP($AE3,参数!$G:$H,2,FALSE)&amp;$W$22&amp;$V$22),装备量化!$D$2:$J$241,装备量化!W$11,FALSE)),0))+IF($W$3="关闭",0,IFERROR((VLOOKUP((VLOOKUP($AE3,参数!$G:$H,2,FALSE)&amp;$W$23&amp;$V$23),装备量化!$D$2:$J$241,装备量化!W$11,FALSE)),0))+IF($W$3="关闭",0,IFERROR((VLOOKUP((VLOOKUP($AE3,参数!$G:$H,2,FALSE)&amp;$W$24&amp;$V$24),装备量化!$D$2:$J$241,装备量化!W$11,FALSE)),0))+IF($W$3="关闭",0,IFERROR((VLOOKUP((VLOOKUP($AE3,参数!$G:$H,2,FALSE)&amp;$W$25&amp;$V$25),装备量化!$D$2:$J$241,装备量化!W$11,FALSE)),0))</f>
        <v>0</v>
      </c>
      <c r="AM3" s="64">
        <f>IF($W$3="关闭",0,IFERROR((VLOOKUP((VLOOKUP($AE3,参数!$G:$H,2,FALSE)&amp;$W$18&amp;$V$18),装备量化!$D$2:$J$241,装备量化!X$11,FALSE)),0))+IF($W$3="关闭",0,IFERROR((VLOOKUP((VLOOKUP($AE3,参数!$G:$H,2,FALSE)&amp;$W$19&amp;$V$19),装备量化!$D$2:$J$241,装备量化!X$11,FALSE)),0))+IF($W$3="关闭",0,IFERROR((VLOOKUP((VLOOKUP($AE3,参数!$G:$H,2,FALSE)&amp;$W$20&amp;$V$20),装备量化!$D$2:$J$241,装备量化!X$11,FALSE)),0))+IF($W$3="关闭",0,IFERROR((VLOOKUP((VLOOKUP($AE3,参数!$G:$H,2,FALSE)&amp;$W$21&amp;$V$21),装备量化!$D$2:$J$241,装备量化!X$11,FALSE)),0))+IF($W$3="关闭",0,IFERROR((VLOOKUP((VLOOKUP($AE3,参数!$G:$H,2,FALSE)&amp;$W$22&amp;$V$22),装备量化!$D$2:$J$241,装备量化!X$11,FALSE)),0))+IF($W$3="关闭",0,IFERROR((VLOOKUP((VLOOKUP($AE3,参数!$G:$H,2,FALSE)&amp;$W$23&amp;$V$23),装备量化!$D$2:$J$241,装备量化!X$11,FALSE)),0))+IF($W$3="关闭",0,IFERROR((VLOOKUP((VLOOKUP($AE3,参数!$G:$H,2,FALSE)&amp;$W$24&amp;$V$24),装备量化!$D$2:$J$241,装备量化!X$11,FALSE)),0))+IF($W$3="关闭",0,IFERROR((VLOOKUP((VLOOKUP($AE3,参数!$G:$H,2,FALSE)&amp;$W$25&amp;$V$25),装备量化!$D$2:$J$241,装备量化!X$11,FALSE)),0))</f>
        <v>0</v>
      </c>
      <c r="AN3" s="64">
        <f>IF($W$3="关闭",0,IFERROR((VLOOKUP((VLOOKUP($AE3,参数!$G:$H,2,FALSE)&amp;$W$18&amp;$V$18),装备量化!$D$2:$J$241,装备量化!Y$11,FALSE)),0))+IF($W$3="关闭",0,IFERROR((VLOOKUP((VLOOKUP($AE3,参数!$G:$H,2,FALSE)&amp;$W$19&amp;$V$19),装备量化!$D$2:$J$241,装备量化!Y$11,FALSE)),0))+IF($W$3="关闭",0,IFERROR((VLOOKUP((VLOOKUP($AE3,参数!$G:$H,2,FALSE)&amp;$W$20&amp;$V$20),装备量化!$D$2:$J$241,装备量化!Y$11,FALSE)),0))+IF($W$3="关闭",0,IFERROR((VLOOKUP((VLOOKUP($AE3,参数!$G:$H,2,FALSE)&amp;$W$21&amp;$V$21),装备量化!$D$2:$J$241,装备量化!Y$11,FALSE)),0))+IF($W$3="关闭",0,IFERROR((VLOOKUP((VLOOKUP($AE3,参数!$G:$H,2,FALSE)&amp;$W$22&amp;$V$22),装备量化!$D$2:$J$241,装备量化!Y$11,FALSE)),0))+IF($W$3="关闭",0,IFERROR((VLOOKUP((VLOOKUP($AE3,参数!$G:$H,2,FALSE)&amp;$W$23&amp;$V$23),装备量化!$D$2:$J$241,装备量化!Y$11,FALSE)),0))+IF($W$3="关闭",0,IFERROR((VLOOKUP((VLOOKUP($AE3,参数!$G:$H,2,FALSE)&amp;$W$24&amp;$V$24),装备量化!$D$2:$J$241,装备量化!Y$11,FALSE)),0))+IF($W$3="关闭",0,IFERROR((VLOOKUP((VLOOKUP($AE3,参数!$G:$H,2,FALSE)&amp;$W$25&amp;$V$25),装备量化!$D$2:$J$241,装备量化!Y$11,FALSE)),0))</f>
        <v>0</v>
      </c>
      <c r="AO3" s="64">
        <f>IF($W$3="关闭",0,IFERROR((VLOOKUP((VLOOKUP($AE3,参数!$G:$H,2,FALSE)&amp;$W$18&amp;$V$18),装备量化!$D$2:$J$241,装备量化!Z$11,FALSE)),0))+IF($W$3="关闭",0,IFERROR((VLOOKUP((VLOOKUP($AE3,参数!$G:$H,2,FALSE)&amp;$W$19&amp;$V$19),装备量化!$D$2:$J$241,装备量化!Z$11,FALSE)),0))+IF($W$3="关闭",0,IFERROR((VLOOKUP((VLOOKUP($AE3,参数!$G:$H,2,FALSE)&amp;$W$20&amp;$V$20),装备量化!$D$2:$J$241,装备量化!Z$11,FALSE)),0))+IF($W$3="关闭",0,IFERROR((VLOOKUP((VLOOKUP($AE3,参数!$G:$H,2,FALSE)&amp;$W$21&amp;$V$21),装备量化!$D$2:$J$241,装备量化!Z$11,FALSE)),0))+IF($W$3="关闭",0,IFERROR((VLOOKUP((VLOOKUP($AE3,参数!$G:$H,2,FALSE)&amp;$W$22&amp;$V$22),装备量化!$D$2:$J$241,装备量化!Z$11,FALSE)),0))+IF($W$3="关闭",0,IFERROR((VLOOKUP((VLOOKUP($AE3,参数!$G:$H,2,FALSE)&amp;$W$23&amp;$V$23),装备量化!$D$2:$J$241,装备量化!Z$11,FALSE)),0))+IF($W$3="关闭",0,IFERROR((VLOOKUP((VLOOKUP($AE3,参数!$G:$H,2,FALSE)&amp;$W$24&amp;$V$24),装备量化!$D$2:$J$241,装备量化!Z$11,FALSE)),0))+IF($W$3="关闭",0,IFERROR((VLOOKUP((VLOOKUP($AE3,参数!$G:$H,2,FALSE)&amp;$W$25&amp;$V$25),装备量化!$D$2:$J$241,装备量化!Z$11,FALSE)),0))</f>
        <v>0</v>
      </c>
      <c r="AP3" s="64">
        <f>IF($W$3="关闭",0,IFERROR((VLOOKUP((VLOOKUP($AE3,参数!$G:$H,2,FALSE)&amp;$W$18&amp;$V$18),装备量化!$D$2:$J$241,装备量化!AA$11,FALSE)),0))+IF($W$3="关闭",0,IFERROR((VLOOKUP((VLOOKUP($AE3,参数!$G:$H,2,FALSE)&amp;$W$19&amp;$V$19),装备量化!$D$2:$J$241,装备量化!AA$11,FALSE)),0))+IF($W$3="关闭",0,IFERROR((VLOOKUP((VLOOKUP($AE3,参数!$G:$H,2,FALSE)&amp;$W$20&amp;$V$20),装备量化!$D$2:$J$241,装备量化!AA$11,FALSE)),0))+IF($W$3="关闭",0,IFERROR((VLOOKUP((VLOOKUP($AE3,参数!$G:$H,2,FALSE)&amp;$W$21&amp;$V$21),装备量化!$D$2:$J$241,装备量化!AA$11,FALSE)),0))+IF($W$3="关闭",0,IFERROR((VLOOKUP((VLOOKUP($AE3,参数!$G:$H,2,FALSE)&amp;$W$22&amp;$V$22),装备量化!$D$2:$J$241,装备量化!AA$11,FALSE)),0))+IF($W$3="关闭",0,IFERROR((VLOOKUP((VLOOKUP($AE3,参数!$G:$H,2,FALSE)&amp;$W$23&amp;$V$23),装备量化!$D$2:$J$241,装备量化!AA$11,FALSE)),0))+IF($W$3="关闭",0,IFERROR((VLOOKUP((VLOOKUP($AE3,参数!$G:$H,2,FALSE)&amp;$W$24&amp;$V$24),装备量化!$D$2:$J$241,装备量化!AA$11,FALSE)),0))+IF($W$3="关闭",0,IFERROR((VLOOKUP((VLOOKUP($AE3,参数!$G:$H,2,FALSE)&amp;$W$25&amp;$V$25),装备量化!$D$2:$J$241,装备量化!AA$11,FALSE)),0))</f>
        <v>0</v>
      </c>
      <c r="AQ3" s="64">
        <f>IF($W$3="关闭",0,IFERROR((VLOOKUP((VLOOKUP($AE3,参数!$G:$H,2,FALSE)&amp;$W$18&amp;$V$18),装备量化!$D$2:$J$241,装备量化!AB$11,FALSE)),0))+IF($W$3="关闭",0,IFERROR((VLOOKUP((VLOOKUP($AE3,参数!$G:$H,2,FALSE)&amp;$W$19&amp;$V$19),装备量化!$D$2:$J$241,装备量化!AB$11,FALSE)),0))+IF($W$3="关闭",0,IFERROR((VLOOKUP((VLOOKUP($AE3,参数!$G:$H,2,FALSE)&amp;$W$20&amp;$V$20),装备量化!$D$2:$J$241,装备量化!AB$11,FALSE)),0))+IF($W$3="关闭",0,IFERROR((VLOOKUP((VLOOKUP($AE3,参数!$G:$H,2,FALSE)&amp;$W$21&amp;$V$21),装备量化!$D$2:$J$241,装备量化!AB$11,FALSE)),0))+IF($W$3="关闭",0,IFERROR((VLOOKUP((VLOOKUP($AE3,参数!$G:$H,2,FALSE)&amp;$W$22&amp;$V$22),装备量化!$D$2:$J$241,装备量化!AB$11,FALSE)),0))+IF($W$3="关闭",0,IFERROR((VLOOKUP((VLOOKUP($AE3,参数!$G:$H,2,FALSE)&amp;$W$23&amp;$V$23),装备量化!$D$2:$J$241,装备量化!AB$11,FALSE)),0))+IF($W$3="关闭",0,IFERROR((VLOOKUP((VLOOKUP($AE3,参数!$G:$H,2,FALSE)&amp;$W$24&amp;$V$24),装备量化!$D$2:$J$241,装备量化!AB$11,FALSE)),0))+IF($W$3="关闭",0,IFERROR((VLOOKUP((VLOOKUP($AE3,参数!$G:$H,2,FALSE)&amp;$W$25&amp;$V$25),装备量化!$D$2:$J$241,装备量化!AB$11,FALSE)),0))</f>
        <v>0</v>
      </c>
      <c r="AR3" s="64">
        <f>IF($W$3="关闭",0,IFERROR((VLOOKUP((VLOOKUP($AE3,参数!$G:$H,2,FALSE)&amp;$W$18&amp;$V$18),装备量化!$D$2:$J$241,装备量化!AC$11,FALSE)),0))+IF($W$3="关闭",0,IFERROR((VLOOKUP((VLOOKUP($AE3,参数!$G:$H,2,FALSE)&amp;$W$19&amp;$V$19),装备量化!$D$2:$J$241,装备量化!AC$11,FALSE)),0))+IF($W$3="关闭",0,IFERROR((VLOOKUP((VLOOKUP($AE3,参数!$G:$H,2,FALSE)&amp;$W$20&amp;$V$20),装备量化!$D$2:$J$241,装备量化!AC$11,FALSE)),0))+IF($W$3="关闭",0,IFERROR((VLOOKUP((VLOOKUP($AE3,参数!$G:$H,2,FALSE)&amp;$W$21&amp;$V$21),装备量化!$D$2:$J$241,装备量化!AC$11,FALSE)),0))+IF($W$3="关闭",0,IFERROR((VLOOKUP((VLOOKUP($AE3,参数!$G:$H,2,FALSE)&amp;$W$22&amp;$V$22),装备量化!$D$2:$J$241,装备量化!AC$11,FALSE)),0))+IF($W$3="关闭",0,IFERROR((VLOOKUP((VLOOKUP($AE3,参数!$G:$H,2,FALSE)&amp;$W$23&amp;$V$23),装备量化!$D$2:$J$241,装备量化!AC$11,FALSE)),0))+IF($W$3="关闭",0,IFERROR((VLOOKUP((VLOOKUP($AE3,参数!$G:$H,2,FALSE)&amp;$W$24&amp;$V$24),装备量化!$D$2:$J$241,装备量化!AC$11,FALSE)),0))+IF($W$3="关闭",0,IFERROR((VLOOKUP((VLOOKUP($AE3,参数!$G:$H,2,FALSE)&amp;$W$25&amp;$V$25),装备量化!$D$2:$J$241,装备量化!AC$11,FALSE)),0))</f>
        <v>0</v>
      </c>
      <c r="AS3" s="64">
        <f>IF($W$3="关闭",0,IFERROR((VLOOKUP((VLOOKUP($AE3,参数!$G:$H,2,FALSE)&amp;$W$18&amp;$V$18),装备量化!$D$2:$J$241,装备量化!AD$11,FALSE)),0))+IF($W$3="关闭",0,IFERROR((VLOOKUP((VLOOKUP($AE3,参数!$G:$H,2,FALSE)&amp;$W$19&amp;$V$19),装备量化!$D$2:$J$241,装备量化!AD$11,FALSE)),0))+IF($W$3="关闭",0,IFERROR((VLOOKUP((VLOOKUP($AE3,参数!$G:$H,2,FALSE)&amp;$W$20&amp;$V$20),装备量化!$D$2:$J$241,装备量化!AD$11,FALSE)),0))+IF($W$3="关闭",0,IFERROR((VLOOKUP((VLOOKUP($AE3,参数!$G:$H,2,FALSE)&amp;$W$21&amp;$V$21),装备量化!$D$2:$J$241,装备量化!AD$11,FALSE)),0))+IF($W$3="关闭",0,IFERROR((VLOOKUP((VLOOKUP($AE3,参数!$G:$H,2,FALSE)&amp;$W$22&amp;$V$22),装备量化!$D$2:$J$241,装备量化!AD$11,FALSE)),0))+IF($W$3="关闭",0,IFERROR((VLOOKUP((VLOOKUP($AE3,参数!$G:$H,2,FALSE)&amp;$W$23&amp;$V$23),装备量化!$D$2:$J$241,装备量化!AD$11,FALSE)),0))+IF($W$3="关闭",0,IFERROR((VLOOKUP((VLOOKUP($AE3,参数!$G:$H,2,FALSE)&amp;$W$24&amp;$V$24),装备量化!$D$2:$J$241,装备量化!AD$11,FALSE)),0))+IF($W$3="关闭",0,IFERROR((VLOOKUP((VLOOKUP($AE3,参数!$G:$H,2,FALSE)&amp;$W$25&amp;$V$25),装备量化!$D$2:$J$241,装备量化!AD$11,FALSE)),0))</f>
        <v>0</v>
      </c>
      <c r="AV3" s="1">
        <v>2</v>
      </c>
      <c r="AW3" s="64">
        <f>IF($W$6="关闭",0,IFERROR((VLOOKUP((VLOOKUP($AE3,参数!$G:$H,2,FALSE)&amp;$V$18),装备强化属性!$V$3:$FP$50,$X$18+VLOOKUP(AW$1,参数!$J$1:$K$6,2,FALSE),FALSE)),0))+IF($W$6="关闭",0,IFERROR((VLOOKUP((VLOOKUP($AE3,参数!$G:$H,2,FALSE)&amp;$V$19),装备强化属性!$V$3:$FP$50,$X$19+VLOOKUP(AW$1,参数!$J$1:$K$6,2,FALSE),FALSE)),0))+IF($W$6="关闭",0,IFERROR((VLOOKUP((VLOOKUP($AE3,参数!$G:$H,2,FALSE)&amp;$V$20),装备强化属性!$V$3:$FP$50,$X$20+VLOOKUP(AW$1,参数!$J$1:$K$6,2,FALSE),FALSE)),0))+IF($W$6="关闭",0,IFERROR((VLOOKUP((VLOOKUP($AE3,参数!$G:$H,2,FALSE)&amp;$V$21),装备强化属性!$V$3:$FP$50,$X$21+VLOOKUP(AW$1,参数!$J$1:$K$6,2,FALSE),FALSE)),0))+IF($W$6="关闭",0,IFERROR((VLOOKUP((VLOOKUP($AE3,参数!$G:$H,2,FALSE)&amp;$V$22),装备强化属性!$V$3:$FP$50,$X$22+VLOOKUP(AW$1,参数!$J$1:$K$6,2,FALSE),FALSE)),0))+IF($W$6="关闭",0,IFERROR((VLOOKUP((VLOOKUP($AE3,参数!$G:$H,2,FALSE)&amp;$V$23),装备强化属性!$V$3:$FP$50,$X$23+VLOOKUP(AW$1,参数!$J$1:$K$6,2,FALSE),FALSE)),0))+IF($W$6="关闭",0,IFERROR((VLOOKUP((VLOOKUP($AE3,参数!$G:$H,2,FALSE)&amp;$V$24),装备强化属性!$V$3:$FP$50,$X$24+VLOOKUP(AW$1,参数!$J$1:$K$6,2,FALSE),FALSE)),0))+IF($W$6="关闭",0,IFERROR((VLOOKUP((VLOOKUP($AE3,参数!$G:$H,2,FALSE)&amp;$V$25),装备强化属性!$V$3:$FP$50,$X$25+VLOOKUP(AW$1,参数!$J$1:$K$6,2,FALSE),FALSE)),0))</f>
        <v>272</v>
      </c>
      <c r="AX3" s="64"/>
      <c r="AY3" s="64">
        <f>IF($W$6="关闭",0,IFERROR((VLOOKUP((VLOOKUP($AE3,参数!$G:$H,2,FALSE)&amp;$V$18),装备强化属性!$V$3:$FP$50,$X$18+VLOOKUP(AY$1,参数!$J$1:$K$6,2,FALSE),FALSE)),0))+IF($W$6="关闭",0,IFERROR((VLOOKUP((VLOOKUP($AE3,参数!$G:$H,2,FALSE)&amp;$V$19),装备强化属性!$V$3:$FP$50,$X$19+VLOOKUP(AY$1,参数!$J$1:$K$6,2,FALSE),FALSE)),0))+IF($W$6="关闭",0,IFERROR((VLOOKUP((VLOOKUP($AE3,参数!$G:$H,2,FALSE)&amp;$V$20),装备强化属性!$V$3:$FP$50,$X$20+VLOOKUP(AY$1,参数!$J$1:$K$6,2,FALSE),FALSE)),0))+IF($W$6="关闭",0,IFERROR((VLOOKUP((VLOOKUP($AE3,参数!$G:$H,2,FALSE)&amp;$V$21),装备强化属性!$V$3:$FP$50,$X$21+VLOOKUP(AY$1,参数!$J$1:$K$6,2,FALSE),FALSE)),0))+IF($W$6="关闭",0,IFERROR((VLOOKUP((VLOOKUP($AE3,参数!$G:$H,2,FALSE)&amp;$V$22),装备强化属性!$V$3:$FP$50,$X$22+VLOOKUP(AY$1,参数!$J$1:$K$6,2,FALSE),FALSE)),0))+IF($W$6="关闭",0,IFERROR((VLOOKUP((VLOOKUP($AE3,参数!$G:$H,2,FALSE)&amp;$V$23),装备强化属性!$V$3:$FP$50,$X$23+VLOOKUP(AY$1,参数!$J$1:$K$6,2,FALSE),FALSE)),0))+IF($W$6="关闭",0,IFERROR((VLOOKUP((VLOOKUP($AE3,参数!$G:$H,2,FALSE)&amp;$V$24),装备强化属性!$V$3:$FP$50,$X$24+VLOOKUP(AY$1,参数!$J$1:$K$6,2,FALSE),FALSE)),0))+IF($W$6="关闭",0,IFERROR((VLOOKUP((VLOOKUP($AE3,参数!$G:$H,2,FALSE)&amp;$V$25),装备强化属性!$V$3:$FP$50,$X$25+VLOOKUP(AY$1,参数!$J$1:$K$6,2,FALSE),FALSE)),0))</f>
        <v>33</v>
      </c>
      <c r="AZ3" s="64">
        <f>IF($W$6="关闭",0,IFERROR((VLOOKUP((VLOOKUP($AE3,参数!$G:$H,2,FALSE)&amp;$V$18),装备强化属性!$V$3:$FP$50,$X$18+VLOOKUP(AZ$1,参数!$J$1:$K$6,2,FALSE),FALSE)),0))+IF($W$6="关闭",0,IFERROR((VLOOKUP((VLOOKUP($AE3,参数!$G:$H,2,FALSE)&amp;$V$19),装备强化属性!$V$3:$FP$50,$X$19+VLOOKUP(AZ$1,参数!$J$1:$K$6,2,FALSE),FALSE)),0))+IF($W$6="关闭",0,IFERROR((VLOOKUP((VLOOKUP($AE3,参数!$G:$H,2,FALSE)&amp;$V$20),装备强化属性!$V$3:$FP$50,$X$20+VLOOKUP(AZ$1,参数!$J$1:$K$6,2,FALSE),FALSE)),0))+IF($W$6="关闭",0,IFERROR((VLOOKUP((VLOOKUP($AE3,参数!$G:$H,2,FALSE)&amp;$V$21),装备强化属性!$V$3:$FP$50,$X$21+VLOOKUP(AZ$1,参数!$J$1:$K$6,2,FALSE),FALSE)),0))+IF($W$6="关闭",0,IFERROR((VLOOKUP((VLOOKUP($AE3,参数!$G:$H,2,FALSE)&amp;$V$22),装备强化属性!$V$3:$FP$50,$X$22+VLOOKUP(AZ$1,参数!$J$1:$K$6,2,FALSE),FALSE)),0))+IF($W$6="关闭",0,IFERROR((VLOOKUP((VLOOKUP($AE3,参数!$G:$H,2,FALSE)&amp;$V$23),装备强化属性!$V$3:$FP$50,$X$23+VLOOKUP(AZ$1,参数!$J$1:$K$6,2,FALSE),FALSE)),0))+IF($W$6="关闭",0,IFERROR((VLOOKUP((VLOOKUP($AE3,参数!$G:$H,2,FALSE)&amp;$V$24),装备强化属性!$V$3:$FP$50,$X$24+VLOOKUP(AZ$1,参数!$J$1:$K$6,2,FALSE),FALSE)),0))+IF($W$6="关闭",0,IFERROR((VLOOKUP((VLOOKUP($AE3,参数!$G:$H,2,FALSE)&amp;$V$25),装备强化属性!$V$3:$FP$50,$X$25+VLOOKUP(AZ$1,参数!$J$1:$K$6,2,FALSE),FALSE)),0))</f>
        <v>33</v>
      </c>
      <c r="BA3" s="64">
        <f>IF($W$6="关闭",0,IFERROR((VLOOKUP((VLOOKUP($AE3,参数!$G:$H,2,FALSE)&amp;$V$18),装备强化属性!$V$3:$FP$50,$X$18+VLOOKUP(BA$1,参数!$J$1:$K$6,2,FALSE),FALSE)),0))+IF($W$6="关闭",0,IFERROR((VLOOKUP((VLOOKUP($AE3,参数!$G:$H,2,FALSE)&amp;$V$19),装备强化属性!$V$3:$FP$50,$X$19+VLOOKUP(BA$1,参数!$J$1:$K$6,2,FALSE),FALSE)),0))+IF($W$6="关闭",0,IFERROR((VLOOKUP((VLOOKUP($AE3,参数!$G:$H,2,FALSE)&amp;$V$20),装备强化属性!$V$3:$FP$50,$X$20+VLOOKUP(BA$1,参数!$J$1:$K$6,2,FALSE),FALSE)),0))+IF($W$6="关闭",0,IFERROR((VLOOKUP((VLOOKUP($AE3,参数!$G:$H,2,FALSE)&amp;$V$21),装备强化属性!$V$3:$FP$50,$X$21+VLOOKUP(BA$1,参数!$J$1:$K$6,2,FALSE),FALSE)),0))+IF($W$6="关闭",0,IFERROR((VLOOKUP((VLOOKUP($AE3,参数!$G:$H,2,FALSE)&amp;$V$22),装备强化属性!$V$3:$FP$50,$X$22+VLOOKUP(BA$1,参数!$J$1:$K$6,2,FALSE),FALSE)),0))+IF($W$6="关闭",0,IFERROR((VLOOKUP((VLOOKUP($AE3,参数!$G:$H,2,FALSE)&amp;$V$23),装备强化属性!$V$3:$FP$50,$X$23+VLOOKUP(BA$1,参数!$J$1:$K$6,2,FALSE),FALSE)),0))+IF($W$6="关闭",0,IFERROR((VLOOKUP((VLOOKUP($AE3,参数!$G:$H,2,FALSE)&amp;$V$24),装备强化属性!$V$3:$FP$50,$X$24+VLOOKUP(BA$1,参数!$J$1:$K$6,2,FALSE),FALSE)),0))+IF($W$6="关闭",0,IFERROR((VLOOKUP((VLOOKUP($AE3,参数!$G:$H,2,FALSE)&amp;$V$25),装备强化属性!$V$3:$FP$50,$X$25+VLOOKUP(BA$1,参数!$J$1:$K$6,2,FALSE),FALSE)),0))</f>
        <v>37</v>
      </c>
      <c r="BB3" s="64">
        <f>IF($W$6="关闭",0,IFERROR((VLOOKUP((VLOOKUP($AE3,参数!$G:$H,2,FALSE)&amp;$V$18),装备强化属性!$V$3:$FP$50,$X$18+VLOOKUP(BB$1,参数!$J$1:$K$6,2,FALSE),FALSE)),0))+IF($W$6="关闭",0,IFERROR((VLOOKUP((VLOOKUP($AE3,参数!$G:$H,2,FALSE)&amp;$V$19),装备强化属性!$V$3:$FP$50,$X$19+VLOOKUP(BB$1,参数!$J$1:$K$6,2,FALSE),FALSE)),0))+IF($W$6="关闭",0,IFERROR((VLOOKUP((VLOOKUP($AE3,参数!$G:$H,2,FALSE)&amp;$V$20),装备强化属性!$V$3:$FP$50,$X$20+VLOOKUP(BB$1,参数!$J$1:$K$6,2,FALSE),FALSE)),0))+IF($W$6="关闭",0,IFERROR((VLOOKUP((VLOOKUP($AE3,参数!$G:$H,2,FALSE)&amp;$V$21),装备强化属性!$V$3:$FP$50,$X$21+VLOOKUP(BB$1,参数!$J$1:$K$6,2,FALSE),FALSE)),0))+IF($W$6="关闭",0,IFERROR((VLOOKUP((VLOOKUP($AE3,参数!$G:$H,2,FALSE)&amp;$V$22),装备强化属性!$V$3:$FP$50,$X$22+VLOOKUP(BB$1,参数!$J$1:$K$6,2,FALSE),FALSE)),0))+IF($W$6="关闭",0,IFERROR((VLOOKUP((VLOOKUP($AE3,参数!$G:$H,2,FALSE)&amp;$V$23),装备强化属性!$V$3:$FP$50,$X$23+VLOOKUP(BB$1,参数!$J$1:$K$6,2,FALSE),FALSE)),0))+IF($W$6="关闭",0,IFERROR((VLOOKUP((VLOOKUP($AE3,参数!$G:$H,2,FALSE)&amp;$V$24),装备强化属性!$V$3:$FP$50,$X$24+VLOOKUP(BB$1,参数!$J$1:$K$6,2,FALSE),FALSE)),0))+IF($W$6="关闭",0,IFERROR((VLOOKUP((VLOOKUP($AE3,参数!$G:$H,2,FALSE)&amp;$V$25),装备强化属性!$V$3:$FP$50,$X$25+VLOOKUP(BB$1,参数!$J$1:$K$6,2,FALSE),FALSE)),0))</f>
        <v>37</v>
      </c>
      <c r="BC3" s="64">
        <f>IF($W$6="关闭",0,IFERROR((VLOOKUP((VLOOKUP($AE3,参数!$G:$H,2,FALSE)&amp;$V$18),装备强化属性!$V$3:$FP$50,1+$X$18,FALSE)),0))</f>
        <v>0</v>
      </c>
      <c r="BD3" s="64">
        <f>IF($W$6="关闭",0,IFERROR((VLOOKUP((VLOOKUP($AE3,参数!$G:$H,2,FALSE)&amp;$V$18),装备强化属性!$V$3:$FP$50,1+$X$18,FALSE)),0))</f>
        <v>0</v>
      </c>
      <c r="BE3" s="64">
        <f>IF($W$6="关闭",0,IFERROR((VLOOKUP((VLOOKUP($AE3,参数!$G:$H,2,FALSE)&amp;$V$18),装备强化属性!$V$3:$FP$50,1+$X$18,FALSE)),0))</f>
        <v>0</v>
      </c>
      <c r="BF3" s="64">
        <f>IF($W$6="关闭",0,IFERROR((VLOOKUP((VLOOKUP($AE3,参数!$G:$H,2,FALSE)&amp;$V$18),装备强化属性!$V$3:$FP$50,1+$X$18,FALSE)),0))</f>
        <v>0</v>
      </c>
      <c r="BG3" s="64">
        <f>IF($W$6="关闭",0,IFERROR((VLOOKUP((VLOOKUP($AE3,参数!$G:$H,2,FALSE)&amp;$V$18),装备强化属性!$V$3:$FP$50,1+$X$18,FALSE)),0))</f>
        <v>0</v>
      </c>
      <c r="BH3" s="64">
        <f>IF($W$6="关闭",0,IFERROR((VLOOKUP((VLOOKUP($AE3,参数!$G:$H,2,FALSE)&amp;$V$18),装备强化属性!$V$3:$FP$50,1+$X$18,FALSE)),0))</f>
        <v>0</v>
      </c>
      <c r="BI3" s="64">
        <f>IF($W$6="关闭",0,IFERROR((VLOOKUP((VLOOKUP($AE3,参数!$G:$H,2,FALSE)&amp;$V$18),装备强化属性!$V$3:$FP$50,1+$X$18,FALSE)),0))</f>
        <v>0</v>
      </c>
      <c r="BJ3" s="64">
        <f>IF($W$6="关闭",0,IFERROR((VLOOKUP((VLOOKUP($AE3,参数!$G:$H,2,FALSE)&amp;$V$18),装备强化属性!$V$3:$FP$50,1+$X$18,FALSE)),0))</f>
        <v>0</v>
      </c>
      <c r="BM3" s="1">
        <v>2</v>
      </c>
      <c r="BN3" s="64">
        <f>IF($W$2="关闭",0,角色升级!B3)</f>
        <v>1112</v>
      </c>
      <c r="BO3" s="64">
        <v>200</v>
      </c>
      <c r="BP3" s="64">
        <f>IF($W$2="关闭",0,角色升级!D3)</f>
        <v>107</v>
      </c>
      <c r="BQ3" s="64">
        <f>IF($W$2="关闭",0,角色升级!E3)</f>
        <v>107</v>
      </c>
      <c r="BR3" s="64">
        <f>IF($W$2="关闭",0,角色升级!F3)</f>
        <v>215</v>
      </c>
      <c r="BS3" s="64">
        <f>IF($W$2="关闭",0,角色升级!G3)</f>
        <v>215</v>
      </c>
      <c r="BT3" s="64">
        <f>IF($W$6="关闭",0,IFERROR((VLOOKUP((VLOOKUP($AE3,参数!$G:$H,2,FALSE)&amp;$V$18),装备强化属性!$V$3:$FP$50,1+$X$18,FALSE)),0))</f>
        <v>0</v>
      </c>
      <c r="BU3" s="64">
        <f>IF($W$6="关闭",0,IFERROR((VLOOKUP((VLOOKUP($AE3,参数!$G:$H,2,FALSE)&amp;$V$18),装备强化属性!$V$3:$FP$50,1+$X$18,FALSE)),0))</f>
        <v>0</v>
      </c>
      <c r="BV3" s="64">
        <f>IF($W$6="关闭",0,IFERROR((VLOOKUP((VLOOKUP($AE3,参数!$G:$H,2,FALSE)&amp;$V$18),装备强化属性!$V$3:$FP$50,1+$X$18,FALSE)),0))</f>
        <v>0</v>
      </c>
      <c r="BW3" s="64">
        <f>IF($W$6="关闭",0,IFERROR((VLOOKUP((VLOOKUP($AE3,参数!$G:$H,2,FALSE)&amp;$V$18),装备强化属性!$V$3:$FP$50,1+$X$18,FALSE)),0))</f>
        <v>0</v>
      </c>
      <c r="BX3" s="64">
        <f>IF($W$6="关闭",0,IFERROR((VLOOKUP((VLOOKUP($AE3,参数!$G:$H,2,FALSE)&amp;$V$18),装备强化属性!$V$3:$FP$50,1+$X$18,FALSE)),0))</f>
        <v>0</v>
      </c>
      <c r="BY3" s="64">
        <f>IF($W$6="关闭",0,IFERROR((VLOOKUP((VLOOKUP($AE3,参数!$G:$H,2,FALSE)&amp;$V$18),装备强化属性!$V$3:$FP$50,1+$X$18,FALSE)),0))</f>
        <v>0</v>
      </c>
      <c r="BZ3" s="64">
        <f>IF($W$6="关闭",0,IFERROR((VLOOKUP((VLOOKUP($AE3,参数!$G:$H,2,FALSE)&amp;$V$18),装备强化属性!$V$3:$FP$50,1+$X$18,FALSE)),0))</f>
        <v>0</v>
      </c>
      <c r="CA3" s="64">
        <f>IF($W$6="关闭",0,IFERROR((VLOOKUP((VLOOKUP($AE3,参数!$G:$H,2,FALSE)&amp;$V$18),装备强化属性!$V$3:$FP$50,1+$X$18,FALSE)),0))</f>
        <v>0</v>
      </c>
    </row>
    <row r="4" spans="1:79">
      <c r="A4" s="1">
        <v>3</v>
      </c>
      <c r="B4" s="1">
        <f t="shared" si="2"/>
        <v>2123</v>
      </c>
      <c r="C4" s="1">
        <f t="shared" si="0"/>
        <v>200</v>
      </c>
      <c r="D4" s="1">
        <f t="shared" si="0"/>
        <v>202</v>
      </c>
      <c r="E4" s="1">
        <f t="shared" si="0"/>
        <v>202</v>
      </c>
      <c r="F4" s="1">
        <f t="shared" si="0"/>
        <v>350</v>
      </c>
      <c r="G4" s="1">
        <f t="shared" si="0"/>
        <v>350</v>
      </c>
      <c r="H4" s="1">
        <f t="shared" si="3"/>
        <v>0</v>
      </c>
      <c r="I4" s="1">
        <f t="shared" si="4"/>
        <v>0</v>
      </c>
      <c r="J4" s="1">
        <f t="shared" si="5"/>
        <v>0</v>
      </c>
      <c r="K4" s="1">
        <f t="shared" si="6"/>
        <v>0</v>
      </c>
      <c r="L4" s="1">
        <f t="shared" si="7"/>
        <v>0</v>
      </c>
      <c r="M4" s="1">
        <f t="shared" si="8"/>
        <v>0</v>
      </c>
      <c r="N4" s="1">
        <f t="shared" si="9"/>
        <v>0</v>
      </c>
      <c r="O4" s="1">
        <f t="shared" si="10"/>
        <v>0</v>
      </c>
      <c r="P4" s="32"/>
      <c r="Q4" s="32"/>
      <c r="R4" s="32"/>
      <c r="S4" s="32"/>
      <c r="V4" s="90" t="s">
        <v>510</v>
      </c>
      <c r="W4" s="92" t="s">
        <v>516</v>
      </c>
      <c r="AE4" s="1">
        <v>3</v>
      </c>
      <c r="AF4" s="64">
        <f>IF($W$3="关闭",0,IFERROR((VLOOKUP((VLOOKUP($AE4,参数!$G:$H,2,FALSE)&amp;$W$18&amp;$V$18),装备量化!$D$2:$J$241,装备量化!Q$11,FALSE)),0))+IF($W$3="关闭",0,IFERROR((VLOOKUP((VLOOKUP($AE4,参数!$G:$H,2,FALSE)&amp;$W$19&amp;$V$19),装备量化!$D$2:$J$241,装备量化!Q$11,FALSE)),0))+IF($W$3="关闭",0,IFERROR((VLOOKUP((VLOOKUP($AE4,参数!$G:$H,2,FALSE)&amp;$W$20&amp;$V$20),装备量化!$D$2:$J$241,装备量化!Q$11,FALSE)),0))+IF($W$3="关闭",0,IFERROR((VLOOKUP((VLOOKUP($AE4,参数!$G:$H,2,FALSE)&amp;$W$21&amp;$V$21),装备量化!$D$2:$J$241,装备量化!Q$11,FALSE)),0))+IF($W$3="关闭",0,IFERROR((VLOOKUP((VLOOKUP($AE4,参数!$G:$H,2,FALSE)&amp;$W$22&amp;$V$22),装备量化!$D$2:$J$241,装备量化!Q$11,FALSE)),0))+IF($W$3="关闭",0,IFERROR((VLOOKUP((VLOOKUP($AE4,参数!$G:$H,2,FALSE)&amp;$W$23&amp;$V$23),装备量化!$D$2:$J$241,装备量化!Q$11,FALSE)),0))+IF($W$3="关闭",0,IFERROR((VLOOKUP((VLOOKUP($AE4,参数!$G:$H,2,FALSE)&amp;$W$24&amp;$V$24),装备量化!$D$2:$J$241,装备量化!Q$11,FALSE)),0))+IF($W$3="关闭",0,IFERROR((VLOOKUP((VLOOKUP($AE4,参数!$G:$H,2,FALSE)&amp;$W$25&amp;$V$25),装备量化!$D$2:$J$241,装备量化!Q$11,FALSE)),0))</f>
        <v>626</v>
      </c>
      <c r="AG4" s="64"/>
      <c r="AH4" s="64">
        <f>IF($W$3="关闭",0,IFERROR((VLOOKUP((VLOOKUP($AE4,参数!$G:$H,2,FALSE)&amp;$W$18&amp;$V$18),装备量化!$D$2:$J$241,装备量化!S$11,FALSE)),0))+IF($W$3="关闭",0,IFERROR((VLOOKUP((VLOOKUP($AE4,参数!$G:$H,2,FALSE)&amp;$W$19&amp;$V$19),装备量化!$D$2:$J$241,装备量化!S$11,FALSE)),0))+IF($W$3="关闭",0,IFERROR((VLOOKUP((VLOOKUP($AE4,参数!$G:$H,2,FALSE)&amp;$W$20&amp;$V$20),装备量化!$D$2:$J$241,装备量化!S$11,FALSE)),0))+IF($W$3="关闭",0,IFERROR((VLOOKUP((VLOOKUP($AE4,参数!$G:$H,2,FALSE)&amp;$W$21&amp;$V$21),装备量化!$D$2:$J$241,装备量化!S$11,FALSE)),0))+IF($W$3="关闭",0,IFERROR((VLOOKUP((VLOOKUP($AE4,参数!$G:$H,2,FALSE)&amp;$W$22&amp;$V$22),装备量化!$D$2:$J$241,装备量化!S$11,FALSE)),0))+IF($W$3="关闭",0,IFERROR((VLOOKUP((VLOOKUP($AE4,参数!$G:$H,2,FALSE)&amp;$W$23&amp;$V$23),装备量化!$D$2:$J$241,装备量化!S$11,FALSE)),0))+IF($W$3="关闭",0,IFERROR((VLOOKUP((VLOOKUP($AE4,参数!$G:$H,2,FALSE)&amp;$W$24&amp;$V$24),装备量化!$D$2:$J$241,装备量化!S$11,FALSE)),0))+IF($W$3="关闭",0,IFERROR((VLOOKUP((VLOOKUP($AE4,参数!$G:$H,2,FALSE)&amp;$W$25&amp;$V$25),装备量化!$D$2:$J$241,装备量化!S$11,FALSE)),0))</f>
        <v>54</v>
      </c>
      <c r="AI4" s="64">
        <f>IF($W$3="关闭",0,IFERROR((VLOOKUP((VLOOKUP($AE4,参数!$G:$H,2,FALSE)&amp;$W$18&amp;$V$18),装备量化!$D$2:$J$241,装备量化!T$11,FALSE)),0))+IF($W$3="关闭",0,IFERROR((VLOOKUP((VLOOKUP($AE4,参数!$G:$H,2,FALSE)&amp;$W$19&amp;$V$19),装备量化!$D$2:$J$241,装备量化!T$11,FALSE)),0))+IF($W$3="关闭",0,IFERROR((VLOOKUP((VLOOKUP($AE4,参数!$G:$H,2,FALSE)&amp;$W$20&amp;$V$20),装备量化!$D$2:$J$241,装备量化!T$11,FALSE)),0))+IF($W$3="关闭",0,IFERROR((VLOOKUP((VLOOKUP($AE4,参数!$G:$H,2,FALSE)&amp;$W$21&amp;$V$21),装备量化!$D$2:$J$241,装备量化!T$11,FALSE)),0))+IF($W$3="关闭",0,IFERROR((VLOOKUP((VLOOKUP($AE4,参数!$G:$H,2,FALSE)&amp;$W$22&amp;$V$22),装备量化!$D$2:$J$241,装备量化!T$11,FALSE)),0))+IF($W$3="关闭",0,IFERROR((VLOOKUP((VLOOKUP($AE4,参数!$G:$H,2,FALSE)&amp;$W$23&amp;$V$23),装备量化!$D$2:$J$241,装备量化!T$11,FALSE)),0))+IF($W$3="关闭",0,IFERROR((VLOOKUP((VLOOKUP($AE4,参数!$G:$H,2,FALSE)&amp;$W$24&amp;$V$24),装备量化!$D$2:$J$241,装备量化!T$11,FALSE)),0))+IF($W$3="关闭",0,IFERROR((VLOOKUP((VLOOKUP($AE4,参数!$G:$H,2,FALSE)&amp;$W$25&amp;$V$25),装备量化!$D$2:$J$241,装备量化!T$11,FALSE)),0))</f>
        <v>54</v>
      </c>
      <c r="AJ4" s="64">
        <f>IF($W$3="关闭",0,IFERROR((VLOOKUP((VLOOKUP($AE4,参数!$G:$H,2,FALSE)&amp;$W$18&amp;$V$18),装备量化!$D$2:$J$241,装备量化!U$11,FALSE)),0))+IF($W$3="关闭",0,IFERROR((VLOOKUP((VLOOKUP($AE4,参数!$G:$H,2,FALSE)&amp;$W$19&amp;$V$19),装备量化!$D$2:$J$241,装备量化!U$11,FALSE)),0))+IF($W$3="关闭",0,IFERROR((VLOOKUP((VLOOKUP($AE4,参数!$G:$H,2,FALSE)&amp;$W$20&amp;$V$20),装备量化!$D$2:$J$241,装备量化!U$11,FALSE)),0))+IF($W$3="关闭",0,IFERROR((VLOOKUP((VLOOKUP($AE4,参数!$G:$H,2,FALSE)&amp;$W$21&amp;$V$21),装备量化!$D$2:$J$241,装备量化!U$11,FALSE)),0))+IF($W$3="关闭",0,IFERROR((VLOOKUP((VLOOKUP($AE4,参数!$G:$H,2,FALSE)&amp;$W$22&amp;$V$22),装备量化!$D$2:$J$241,装备量化!U$11,FALSE)),0))+IF($W$3="关闭",0,IFERROR((VLOOKUP((VLOOKUP($AE4,参数!$G:$H,2,FALSE)&amp;$W$23&amp;$V$23),装备量化!$D$2:$J$241,装备量化!U$11,FALSE)),0))+IF($W$3="关闭",0,IFERROR((VLOOKUP((VLOOKUP($AE4,参数!$G:$H,2,FALSE)&amp;$W$24&amp;$V$24),装备量化!$D$2:$J$241,装备量化!U$11,FALSE)),0))+IF($W$3="关闭",0,IFERROR((VLOOKUP((VLOOKUP($AE4,参数!$G:$H,2,FALSE)&amp;$W$25&amp;$V$25),装备量化!$D$2:$J$241,装备量化!U$11,FALSE)),0))</f>
        <v>83</v>
      </c>
      <c r="AK4" s="64">
        <f>IF($W$3="关闭",0,IFERROR((VLOOKUP((VLOOKUP($AE4,参数!$G:$H,2,FALSE)&amp;$W$18&amp;$V$18),装备量化!$D$2:$J$241,装备量化!V$11,FALSE)),0))+IF($W$3="关闭",0,IFERROR((VLOOKUP((VLOOKUP($AE4,参数!$G:$H,2,FALSE)&amp;$W$19&amp;$V$19),装备量化!$D$2:$J$241,装备量化!V$11,FALSE)),0))+IF($W$3="关闭",0,IFERROR((VLOOKUP((VLOOKUP($AE4,参数!$G:$H,2,FALSE)&amp;$W$20&amp;$V$20),装备量化!$D$2:$J$241,装备量化!V$11,FALSE)),0))+IF($W$3="关闭",0,IFERROR((VLOOKUP((VLOOKUP($AE4,参数!$G:$H,2,FALSE)&amp;$W$21&amp;$V$21),装备量化!$D$2:$J$241,装备量化!V$11,FALSE)),0))+IF($W$3="关闭",0,IFERROR((VLOOKUP((VLOOKUP($AE4,参数!$G:$H,2,FALSE)&amp;$W$22&amp;$V$22),装备量化!$D$2:$J$241,装备量化!V$11,FALSE)),0))+IF($W$3="关闭",0,IFERROR((VLOOKUP((VLOOKUP($AE4,参数!$G:$H,2,FALSE)&amp;$W$23&amp;$V$23),装备量化!$D$2:$J$241,装备量化!V$11,FALSE)),0))+IF($W$3="关闭",0,IFERROR((VLOOKUP((VLOOKUP($AE4,参数!$G:$H,2,FALSE)&amp;$W$24&amp;$V$24),装备量化!$D$2:$J$241,装备量化!V$11,FALSE)),0))+IF($W$3="关闭",0,IFERROR((VLOOKUP((VLOOKUP($AE4,参数!$G:$H,2,FALSE)&amp;$W$25&amp;$V$25),装备量化!$D$2:$J$241,装备量化!V$11,FALSE)),0))</f>
        <v>83</v>
      </c>
      <c r="AL4" s="64">
        <f>IF($W$3="关闭",0,IFERROR((VLOOKUP((VLOOKUP($AE4,参数!$G:$H,2,FALSE)&amp;$W$18&amp;$V$18),装备量化!$D$2:$J$241,装备量化!W$11,FALSE)),0))+IF($W$3="关闭",0,IFERROR((VLOOKUP((VLOOKUP($AE4,参数!$G:$H,2,FALSE)&amp;$W$19&amp;$V$19),装备量化!$D$2:$J$241,装备量化!W$11,FALSE)),0))+IF($W$3="关闭",0,IFERROR((VLOOKUP((VLOOKUP($AE4,参数!$G:$H,2,FALSE)&amp;$W$20&amp;$V$20),装备量化!$D$2:$J$241,装备量化!W$11,FALSE)),0))+IF($W$3="关闭",0,IFERROR((VLOOKUP((VLOOKUP($AE4,参数!$G:$H,2,FALSE)&amp;$W$21&amp;$V$21),装备量化!$D$2:$J$241,装备量化!W$11,FALSE)),0))+IF($W$3="关闭",0,IFERROR((VLOOKUP((VLOOKUP($AE4,参数!$G:$H,2,FALSE)&amp;$W$22&amp;$V$22),装备量化!$D$2:$J$241,装备量化!W$11,FALSE)),0))+IF($W$3="关闭",0,IFERROR((VLOOKUP((VLOOKUP($AE4,参数!$G:$H,2,FALSE)&amp;$W$23&amp;$V$23),装备量化!$D$2:$J$241,装备量化!W$11,FALSE)),0))+IF($W$3="关闭",0,IFERROR((VLOOKUP((VLOOKUP($AE4,参数!$G:$H,2,FALSE)&amp;$W$24&amp;$V$24),装备量化!$D$2:$J$241,装备量化!W$11,FALSE)),0))+IF($W$3="关闭",0,IFERROR((VLOOKUP((VLOOKUP($AE4,参数!$G:$H,2,FALSE)&amp;$W$25&amp;$V$25),装备量化!$D$2:$J$241,装备量化!W$11,FALSE)),0))</f>
        <v>0</v>
      </c>
      <c r="AM4" s="64">
        <f>IF($W$3="关闭",0,IFERROR((VLOOKUP((VLOOKUP($AE4,参数!$G:$H,2,FALSE)&amp;$W$18&amp;$V$18),装备量化!$D$2:$J$241,装备量化!X$11,FALSE)),0))+IF($W$3="关闭",0,IFERROR((VLOOKUP((VLOOKUP($AE4,参数!$G:$H,2,FALSE)&amp;$W$19&amp;$V$19),装备量化!$D$2:$J$241,装备量化!X$11,FALSE)),0))+IF($W$3="关闭",0,IFERROR((VLOOKUP((VLOOKUP($AE4,参数!$G:$H,2,FALSE)&amp;$W$20&amp;$V$20),装备量化!$D$2:$J$241,装备量化!X$11,FALSE)),0))+IF($W$3="关闭",0,IFERROR((VLOOKUP((VLOOKUP($AE4,参数!$G:$H,2,FALSE)&amp;$W$21&amp;$V$21),装备量化!$D$2:$J$241,装备量化!X$11,FALSE)),0))+IF($W$3="关闭",0,IFERROR((VLOOKUP((VLOOKUP($AE4,参数!$G:$H,2,FALSE)&amp;$W$22&amp;$V$22),装备量化!$D$2:$J$241,装备量化!X$11,FALSE)),0))+IF($W$3="关闭",0,IFERROR((VLOOKUP((VLOOKUP($AE4,参数!$G:$H,2,FALSE)&amp;$W$23&amp;$V$23),装备量化!$D$2:$J$241,装备量化!X$11,FALSE)),0))+IF($W$3="关闭",0,IFERROR((VLOOKUP((VLOOKUP($AE4,参数!$G:$H,2,FALSE)&amp;$W$24&amp;$V$24),装备量化!$D$2:$J$241,装备量化!X$11,FALSE)),0))+IF($W$3="关闭",0,IFERROR((VLOOKUP((VLOOKUP($AE4,参数!$G:$H,2,FALSE)&amp;$W$25&amp;$V$25),装备量化!$D$2:$J$241,装备量化!X$11,FALSE)),0))</f>
        <v>0</v>
      </c>
      <c r="AN4" s="64">
        <f>IF($W$3="关闭",0,IFERROR((VLOOKUP((VLOOKUP($AE4,参数!$G:$H,2,FALSE)&amp;$W$18&amp;$V$18),装备量化!$D$2:$J$241,装备量化!Y$11,FALSE)),0))+IF($W$3="关闭",0,IFERROR((VLOOKUP((VLOOKUP($AE4,参数!$G:$H,2,FALSE)&amp;$W$19&amp;$V$19),装备量化!$D$2:$J$241,装备量化!Y$11,FALSE)),0))+IF($W$3="关闭",0,IFERROR((VLOOKUP((VLOOKUP($AE4,参数!$G:$H,2,FALSE)&amp;$W$20&amp;$V$20),装备量化!$D$2:$J$241,装备量化!Y$11,FALSE)),0))+IF($W$3="关闭",0,IFERROR((VLOOKUP((VLOOKUP($AE4,参数!$G:$H,2,FALSE)&amp;$W$21&amp;$V$21),装备量化!$D$2:$J$241,装备量化!Y$11,FALSE)),0))+IF($W$3="关闭",0,IFERROR((VLOOKUP((VLOOKUP($AE4,参数!$G:$H,2,FALSE)&amp;$W$22&amp;$V$22),装备量化!$D$2:$J$241,装备量化!Y$11,FALSE)),0))+IF($W$3="关闭",0,IFERROR((VLOOKUP((VLOOKUP($AE4,参数!$G:$H,2,FALSE)&amp;$W$23&amp;$V$23),装备量化!$D$2:$J$241,装备量化!Y$11,FALSE)),0))+IF($W$3="关闭",0,IFERROR((VLOOKUP((VLOOKUP($AE4,参数!$G:$H,2,FALSE)&amp;$W$24&amp;$V$24),装备量化!$D$2:$J$241,装备量化!Y$11,FALSE)),0))+IF($W$3="关闭",0,IFERROR((VLOOKUP((VLOOKUP($AE4,参数!$G:$H,2,FALSE)&amp;$W$25&amp;$V$25),装备量化!$D$2:$J$241,装备量化!Y$11,FALSE)),0))</f>
        <v>0</v>
      </c>
      <c r="AO4" s="64">
        <f>IF($W$3="关闭",0,IFERROR((VLOOKUP((VLOOKUP($AE4,参数!$G:$H,2,FALSE)&amp;$W$18&amp;$V$18),装备量化!$D$2:$J$241,装备量化!Z$11,FALSE)),0))+IF($W$3="关闭",0,IFERROR((VLOOKUP((VLOOKUP($AE4,参数!$G:$H,2,FALSE)&amp;$W$19&amp;$V$19),装备量化!$D$2:$J$241,装备量化!Z$11,FALSE)),0))+IF($W$3="关闭",0,IFERROR((VLOOKUP((VLOOKUP($AE4,参数!$G:$H,2,FALSE)&amp;$W$20&amp;$V$20),装备量化!$D$2:$J$241,装备量化!Z$11,FALSE)),0))+IF($W$3="关闭",0,IFERROR((VLOOKUP((VLOOKUP($AE4,参数!$G:$H,2,FALSE)&amp;$W$21&amp;$V$21),装备量化!$D$2:$J$241,装备量化!Z$11,FALSE)),0))+IF($W$3="关闭",0,IFERROR((VLOOKUP((VLOOKUP($AE4,参数!$G:$H,2,FALSE)&amp;$W$22&amp;$V$22),装备量化!$D$2:$J$241,装备量化!Z$11,FALSE)),0))+IF($W$3="关闭",0,IFERROR((VLOOKUP((VLOOKUP($AE4,参数!$G:$H,2,FALSE)&amp;$W$23&amp;$V$23),装备量化!$D$2:$J$241,装备量化!Z$11,FALSE)),0))+IF($W$3="关闭",0,IFERROR((VLOOKUP((VLOOKUP($AE4,参数!$G:$H,2,FALSE)&amp;$W$24&amp;$V$24),装备量化!$D$2:$J$241,装备量化!Z$11,FALSE)),0))+IF($W$3="关闭",0,IFERROR((VLOOKUP((VLOOKUP($AE4,参数!$G:$H,2,FALSE)&amp;$W$25&amp;$V$25),装备量化!$D$2:$J$241,装备量化!Z$11,FALSE)),0))</f>
        <v>0</v>
      </c>
      <c r="AP4" s="64">
        <f>IF($W$3="关闭",0,IFERROR((VLOOKUP((VLOOKUP($AE4,参数!$G:$H,2,FALSE)&amp;$W$18&amp;$V$18),装备量化!$D$2:$J$241,装备量化!AA$11,FALSE)),0))+IF($W$3="关闭",0,IFERROR((VLOOKUP((VLOOKUP($AE4,参数!$G:$H,2,FALSE)&amp;$W$19&amp;$V$19),装备量化!$D$2:$J$241,装备量化!AA$11,FALSE)),0))+IF($W$3="关闭",0,IFERROR((VLOOKUP((VLOOKUP($AE4,参数!$G:$H,2,FALSE)&amp;$W$20&amp;$V$20),装备量化!$D$2:$J$241,装备量化!AA$11,FALSE)),0))+IF($W$3="关闭",0,IFERROR((VLOOKUP((VLOOKUP($AE4,参数!$G:$H,2,FALSE)&amp;$W$21&amp;$V$21),装备量化!$D$2:$J$241,装备量化!AA$11,FALSE)),0))+IF($W$3="关闭",0,IFERROR((VLOOKUP((VLOOKUP($AE4,参数!$G:$H,2,FALSE)&amp;$W$22&amp;$V$22),装备量化!$D$2:$J$241,装备量化!AA$11,FALSE)),0))+IF($W$3="关闭",0,IFERROR((VLOOKUP((VLOOKUP($AE4,参数!$G:$H,2,FALSE)&amp;$W$23&amp;$V$23),装备量化!$D$2:$J$241,装备量化!AA$11,FALSE)),0))+IF($W$3="关闭",0,IFERROR((VLOOKUP((VLOOKUP($AE4,参数!$G:$H,2,FALSE)&amp;$W$24&amp;$V$24),装备量化!$D$2:$J$241,装备量化!AA$11,FALSE)),0))+IF($W$3="关闭",0,IFERROR((VLOOKUP((VLOOKUP($AE4,参数!$G:$H,2,FALSE)&amp;$W$25&amp;$V$25),装备量化!$D$2:$J$241,装备量化!AA$11,FALSE)),0))</f>
        <v>0</v>
      </c>
      <c r="AQ4" s="64">
        <f>IF($W$3="关闭",0,IFERROR((VLOOKUP((VLOOKUP($AE4,参数!$G:$H,2,FALSE)&amp;$W$18&amp;$V$18),装备量化!$D$2:$J$241,装备量化!AB$11,FALSE)),0))+IF($W$3="关闭",0,IFERROR((VLOOKUP((VLOOKUP($AE4,参数!$G:$H,2,FALSE)&amp;$W$19&amp;$V$19),装备量化!$D$2:$J$241,装备量化!AB$11,FALSE)),0))+IF($W$3="关闭",0,IFERROR((VLOOKUP((VLOOKUP($AE4,参数!$G:$H,2,FALSE)&amp;$W$20&amp;$V$20),装备量化!$D$2:$J$241,装备量化!AB$11,FALSE)),0))+IF($W$3="关闭",0,IFERROR((VLOOKUP((VLOOKUP($AE4,参数!$G:$H,2,FALSE)&amp;$W$21&amp;$V$21),装备量化!$D$2:$J$241,装备量化!AB$11,FALSE)),0))+IF($W$3="关闭",0,IFERROR((VLOOKUP((VLOOKUP($AE4,参数!$G:$H,2,FALSE)&amp;$W$22&amp;$V$22),装备量化!$D$2:$J$241,装备量化!AB$11,FALSE)),0))+IF($W$3="关闭",0,IFERROR((VLOOKUP((VLOOKUP($AE4,参数!$G:$H,2,FALSE)&amp;$W$23&amp;$V$23),装备量化!$D$2:$J$241,装备量化!AB$11,FALSE)),0))+IF($W$3="关闭",0,IFERROR((VLOOKUP((VLOOKUP($AE4,参数!$G:$H,2,FALSE)&amp;$W$24&amp;$V$24),装备量化!$D$2:$J$241,装备量化!AB$11,FALSE)),0))+IF($W$3="关闭",0,IFERROR((VLOOKUP((VLOOKUP($AE4,参数!$G:$H,2,FALSE)&amp;$W$25&amp;$V$25),装备量化!$D$2:$J$241,装备量化!AB$11,FALSE)),0))</f>
        <v>0</v>
      </c>
      <c r="AR4" s="64">
        <f>IF($W$3="关闭",0,IFERROR((VLOOKUP((VLOOKUP($AE4,参数!$G:$H,2,FALSE)&amp;$W$18&amp;$V$18),装备量化!$D$2:$J$241,装备量化!AC$11,FALSE)),0))+IF($W$3="关闭",0,IFERROR((VLOOKUP((VLOOKUP($AE4,参数!$G:$H,2,FALSE)&amp;$W$19&amp;$V$19),装备量化!$D$2:$J$241,装备量化!AC$11,FALSE)),0))+IF($W$3="关闭",0,IFERROR((VLOOKUP((VLOOKUP($AE4,参数!$G:$H,2,FALSE)&amp;$W$20&amp;$V$20),装备量化!$D$2:$J$241,装备量化!AC$11,FALSE)),0))+IF($W$3="关闭",0,IFERROR((VLOOKUP((VLOOKUP($AE4,参数!$G:$H,2,FALSE)&amp;$W$21&amp;$V$21),装备量化!$D$2:$J$241,装备量化!AC$11,FALSE)),0))+IF($W$3="关闭",0,IFERROR((VLOOKUP((VLOOKUP($AE4,参数!$G:$H,2,FALSE)&amp;$W$22&amp;$V$22),装备量化!$D$2:$J$241,装备量化!AC$11,FALSE)),0))+IF($W$3="关闭",0,IFERROR((VLOOKUP((VLOOKUP($AE4,参数!$G:$H,2,FALSE)&amp;$W$23&amp;$V$23),装备量化!$D$2:$J$241,装备量化!AC$11,FALSE)),0))+IF($W$3="关闭",0,IFERROR((VLOOKUP((VLOOKUP($AE4,参数!$G:$H,2,FALSE)&amp;$W$24&amp;$V$24),装备量化!$D$2:$J$241,装备量化!AC$11,FALSE)),0))+IF($W$3="关闭",0,IFERROR((VLOOKUP((VLOOKUP($AE4,参数!$G:$H,2,FALSE)&amp;$W$25&amp;$V$25),装备量化!$D$2:$J$241,装备量化!AC$11,FALSE)),0))</f>
        <v>0</v>
      </c>
      <c r="AS4" s="64">
        <f>IF($W$3="关闭",0,IFERROR((VLOOKUP((VLOOKUP($AE4,参数!$G:$H,2,FALSE)&amp;$W$18&amp;$V$18),装备量化!$D$2:$J$241,装备量化!AD$11,FALSE)),0))+IF($W$3="关闭",0,IFERROR((VLOOKUP((VLOOKUP($AE4,参数!$G:$H,2,FALSE)&amp;$W$19&amp;$V$19),装备量化!$D$2:$J$241,装备量化!AD$11,FALSE)),0))+IF($W$3="关闭",0,IFERROR((VLOOKUP((VLOOKUP($AE4,参数!$G:$H,2,FALSE)&amp;$W$20&amp;$V$20),装备量化!$D$2:$J$241,装备量化!AD$11,FALSE)),0))+IF($W$3="关闭",0,IFERROR((VLOOKUP((VLOOKUP($AE4,参数!$G:$H,2,FALSE)&amp;$W$21&amp;$V$21),装备量化!$D$2:$J$241,装备量化!AD$11,FALSE)),0))+IF($W$3="关闭",0,IFERROR((VLOOKUP((VLOOKUP($AE4,参数!$G:$H,2,FALSE)&amp;$W$22&amp;$V$22),装备量化!$D$2:$J$241,装备量化!AD$11,FALSE)),0))+IF($W$3="关闭",0,IFERROR((VLOOKUP((VLOOKUP($AE4,参数!$G:$H,2,FALSE)&amp;$W$23&amp;$V$23),装备量化!$D$2:$J$241,装备量化!AD$11,FALSE)),0))+IF($W$3="关闭",0,IFERROR((VLOOKUP((VLOOKUP($AE4,参数!$G:$H,2,FALSE)&amp;$W$24&amp;$V$24),装备量化!$D$2:$J$241,装备量化!AD$11,FALSE)),0))+IF($W$3="关闭",0,IFERROR((VLOOKUP((VLOOKUP($AE4,参数!$G:$H,2,FALSE)&amp;$W$25&amp;$V$25),装备量化!$D$2:$J$241,装备量化!AD$11,FALSE)),0))</f>
        <v>0</v>
      </c>
      <c r="AV4" s="1">
        <v>3</v>
      </c>
      <c r="AW4" s="64">
        <f>IF($W$6="关闭",0,IFERROR((VLOOKUP((VLOOKUP($AE4,参数!$G:$H,2,FALSE)&amp;$V$18),装备强化属性!$V$3:$FP$50,$X$18+VLOOKUP(AW$1,参数!$J$1:$K$6,2,FALSE),FALSE)),0))+IF($W$6="关闭",0,IFERROR((VLOOKUP((VLOOKUP($AE4,参数!$G:$H,2,FALSE)&amp;$V$19),装备强化属性!$V$3:$FP$50,$X$19+VLOOKUP(AW$1,参数!$J$1:$K$6,2,FALSE),FALSE)),0))+IF($W$6="关闭",0,IFERROR((VLOOKUP((VLOOKUP($AE4,参数!$G:$H,2,FALSE)&amp;$V$20),装备强化属性!$V$3:$FP$50,$X$20+VLOOKUP(AW$1,参数!$J$1:$K$6,2,FALSE),FALSE)),0))+IF($W$6="关闭",0,IFERROR((VLOOKUP((VLOOKUP($AE4,参数!$G:$H,2,FALSE)&amp;$V$21),装备强化属性!$V$3:$FP$50,$X$21+VLOOKUP(AW$1,参数!$J$1:$K$6,2,FALSE),FALSE)),0))+IF($W$6="关闭",0,IFERROR((VLOOKUP((VLOOKUP($AE4,参数!$G:$H,2,FALSE)&amp;$V$22),装备强化属性!$V$3:$FP$50,$X$22+VLOOKUP(AW$1,参数!$J$1:$K$6,2,FALSE),FALSE)),0))+IF($W$6="关闭",0,IFERROR((VLOOKUP((VLOOKUP($AE4,参数!$G:$H,2,FALSE)&amp;$V$23),装备强化属性!$V$3:$FP$50,$X$23+VLOOKUP(AW$1,参数!$J$1:$K$6,2,FALSE),FALSE)),0))+IF($W$6="关闭",0,IFERROR((VLOOKUP((VLOOKUP($AE4,参数!$G:$H,2,FALSE)&amp;$V$24),装备强化属性!$V$3:$FP$50,$X$24+VLOOKUP(AW$1,参数!$J$1:$K$6,2,FALSE),FALSE)),0))+IF($W$6="关闭",0,IFERROR((VLOOKUP((VLOOKUP($AE4,参数!$G:$H,2,FALSE)&amp;$V$25),装备强化属性!$V$3:$FP$50,$X$25+VLOOKUP(AW$1,参数!$J$1:$K$6,2,FALSE),FALSE)),0))</f>
        <v>272</v>
      </c>
      <c r="AX4" s="64"/>
      <c r="AY4" s="64">
        <f>IF($W$6="关闭",0,IFERROR((VLOOKUP((VLOOKUP($AE4,参数!$G:$H,2,FALSE)&amp;$V$18),装备强化属性!$V$3:$FP$50,$X$18+VLOOKUP(AY$1,参数!$J$1:$K$6,2,FALSE),FALSE)),0))+IF($W$6="关闭",0,IFERROR((VLOOKUP((VLOOKUP($AE4,参数!$G:$H,2,FALSE)&amp;$V$19),装备强化属性!$V$3:$FP$50,$X$19+VLOOKUP(AY$1,参数!$J$1:$K$6,2,FALSE),FALSE)),0))+IF($W$6="关闭",0,IFERROR((VLOOKUP((VLOOKUP($AE4,参数!$G:$H,2,FALSE)&amp;$V$20),装备强化属性!$V$3:$FP$50,$X$20+VLOOKUP(AY$1,参数!$J$1:$K$6,2,FALSE),FALSE)),0))+IF($W$6="关闭",0,IFERROR((VLOOKUP((VLOOKUP($AE4,参数!$G:$H,2,FALSE)&amp;$V$21),装备强化属性!$V$3:$FP$50,$X$21+VLOOKUP(AY$1,参数!$J$1:$K$6,2,FALSE),FALSE)),0))+IF($W$6="关闭",0,IFERROR((VLOOKUP((VLOOKUP($AE4,参数!$G:$H,2,FALSE)&amp;$V$22),装备强化属性!$V$3:$FP$50,$X$22+VLOOKUP(AY$1,参数!$J$1:$K$6,2,FALSE),FALSE)),0))+IF($W$6="关闭",0,IFERROR((VLOOKUP((VLOOKUP($AE4,参数!$G:$H,2,FALSE)&amp;$V$23),装备强化属性!$V$3:$FP$50,$X$23+VLOOKUP(AY$1,参数!$J$1:$K$6,2,FALSE),FALSE)),0))+IF($W$6="关闭",0,IFERROR((VLOOKUP((VLOOKUP($AE4,参数!$G:$H,2,FALSE)&amp;$V$24),装备强化属性!$V$3:$FP$50,$X$24+VLOOKUP(AY$1,参数!$J$1:$K$6,2,FALSE),FALSE)),0))+IF($W$6="关闭",0,IFERROR((VLOOKUP((VLOOKUP($AE4,参数!$G:$H,2,FALSE)&amp;$V$25),装备强化属性!$V$3:$FP$50,$X$25+VLOOKUP(AY$1,参数!$J$1:$K$6,2,FALSE),FALSE)),0))</f>
        <v>33</v>
      </c>
      <c r="AZ4" s="64">
        <f>IF($W$6="关闭",0,IFERROR((VLOOKUP((VLOOKUP($AE4,参数!$G:$H,2,FALSE)&amp;$V$18),装备强化属性!$V$3:$FP$50,$X$18+VLOOKUP(AZ$1,参数!$J$1:$K$6,2,FALSE),FALSE)),0))+IF($W$6="关闭",0,IFERROR((VLOOKUP((VLOOKUP($AE4,参数!$G:$H,2,FALSE)&amp;$V$19),装备强化属性!$V$3:$FP$50,$X$19+VLOOKUP(AZ$1,参数!$J$1:$K$6,2,FALSE),FALSE)),0))+IF($W$6="关闭",0,IFERROR((VLOOKUP((VLOOKUP($AE4,参数!$G:$H,2,FALSE)&amp;$V$20),装备强化属性!$V$3:$FP$50,$X$20+VLOOKUP(AZ$1,参数!$J$1:$K$6,2,FALSE),FALSE)),0))+IF($W$6="关闭",0,IFERROR((VLOOKUP((VLOOKUP($AE4,参数!$G:$H,2,FALSE)&amp;$V$21),装备强化属性!$V$3:$FP$50,$X$21+VLOOKUP(AZ$1,参数!$J$1:$K$6,2,FALSE),FALSE)),0))+IF($W$6="关闭",0,IFERROR((VLOOKUP((VLOOKUP($AE4,参数!$G:$H,2,FALSE)&amp;$V$22),装备强化属性!$V$3:$FP$50,$X$22+VLOOKUP(AZ$1,参数!$J$1:$K$6,2,FALSE),FALSE)),0))+IF($W$6="关闭",0,IFERROR((VLOOKUP((VLOOKUP($AE4,参数!$G:$H,2,FALSE)&amp;$V$23),装备强化属性!$V$3:$FP$50,$X$23+VLOOKUP(AZ$1,参数!$J$1:$K$6,2,FALSE),FALSE)),0))+IF($W$6="关闭",0,IFERROR((VLOOKUP((VLOOKUP($AE4,参数!$G:$H,2,FALSE)&amp;$V$24),装备强化属性!$V$3:$FP$50,$X$24+VLOOKUP(AZ$1,参数!$J$1:$K$6,2,FALSE),FALSE)),0))+IF($W$6="关闭",0,IFERROR((VLOOKUP((VLOOKUP($AE4,参数!$G:$H,2,FALSE)&amp;$V$25),装备强化属性!$V$3:$FP$50,$X$25+VLOOKUP(AZ$1,参数!$J$1:$K$6,2,FALSE),FALSE)),0))</f>
        <v>33</v>
      </c>
      <c r="BA4" s="64">
        <f>IF($W$6="关闭",0,IFERROR((VLOOKUP((VLOOKUP($AE4,参数!$G:$H,2,FALSE)&amp;$V$18),装备强化属性!$V$3:$FP$50,$X$18+VLOOKUP(BA$1,参数!$J$1:$K$6,2,FALSE),FALSE)),0))+IF($W$6="关闭",0,IFERROR((VLOOKUP((VLOOKUP($AE4,参数!$G:$H,2,FALSE)&amp;$V$19),装备强化属性!$V$3:$FP$50,$X$19+VLOOKUP(BA$1,参数!$J$1:$K$6,2,FALSE),FALSE)),0))+IF($W$6="关闭",0,IFERROR((VLOOKUP((VLOOKUP($AE4,参数!$G:$H,2,FALSE)&amp;$V$20),装备强化属性!$V$3:$FP$50,$X$20+VLOOKUP(BA$1,参数!$J$1:$K$6,2,FALSE),FALSE)),0))+IF($W$6="关闭",0,IFERROR((VLOOKUP((VLOOKUP($AE4,参数!$G:$H,2,FALSE)&amp;$V$21),装备强化属性!$V$3:$FP$50,$X$21+VLOOKUP(BA$1,参数!$J$1:$K$6,2,FALSE),FALSE)),0))+IF($W$6="关闭",0,IFERROR((VLOOKUP((VLOOKUP($AE4,参数!$G:$H,2,FALSE)&amp;$V$22),装备强化属性!$V$3:$FP$50,$X$22+VLOOKUP(BA$1,参数!$J$1:$K$6,2,FALSE),FALSE)),0))+IF($W$6="关闭",0,IFERROR((VLOOKUP((VLOOKUP($AE4,参数!$G:$H,2,FALSE)&amp;$V$23),装备强化属性!$V$3:$FP$50,$X$23+VLOOKUP(BA$1,参数!$J$1:$K$6,2,FALSE),FALSE)),0))+IF($W$6="关闭",0,IFERROR((VLOOKUP((VLOOKUP($AE4,参数!$G:$H,2,FALSE)&amp;$V$24),装备强化属性!$V$3:$FP$50,$X$24+VLOOKUP(BA$1,参数!$J$1:$K$6,2,FALSE),FALSE)),0))+IF($W$6="关闭",0,IFERROR((VLOOKUP((VLOOKUP($AE4,参数!$G:$H,2,FALSE)&amp;$V$25),装备强化属性!$V$3:$FP$50,$X$25+VLOOKUP(BA$1,参数!$J$1:$K$6,2,FALSE),FALSE)),0))</f>
        <v>37</v>
      </c>
      <c r="BB4" s="64">
        <f>IF($W$6="关闭",0,IFERROR((VLOOKUP((VLOOKUP($AE4,参数!$G:$H,2,FALSE)&amp;$V$18),装备强化属性!$V$3:$FP$50,$X$18+VLOOKUP(BB$1,参数!$J$1:$K$6,2,FALSE),FALSE)),0))+IF($W$6="关闭",0,IFERROR((VLOOKUP((VLOOKUP($AE4,参数!$G:$H,2,FALSE)&amp;$V$19),装备强化属性!$V$3:$FP$50,$X$19+VLOOKUP(BB$1,参数!$J$1:$K$6,2,FALSE),FALSE)),0))+IF($W$6="关闭",0,IFERROR((VLOOKUP((VLOOKUP($AE4,参数!$G:$H,2,FALSE)&amp;$V$20),装备强化属性!$V$3:$FP$50,$X$20+VLOOKUP(BB$1,参数!$J$1:$K$6,2,FALSE),FALSE)),0))+IF($W$6="关闭",0,IFERROR((VLOOKUP((VLOOKUP($AE4,参数!$G:$H,2,FALSE)&amp;$V$21),装备强化属性!$V$3:$FP$50,$X$21+VLOOKUP(BB$1,参数!$J$1:$K$6,2,FALSE),FALSE)),0))+IF($W$6="关闭",0,IFERROR((VLOOKUP((VLOOKUP($AE4,参数!$G:$H,2,FALSE)&amp;$V$22),装备强化属性!$V$3:$FP$50,$X$22+VLOOKUP(BB$1,参数!$J$1:$K$6,2,FALSE),FALSE)),0))+IF($W$6="关闭",0,IFERROR((VLOOKUP((VLOOKUP($AE4,参数!$G:$H,2,FALSE)&amp;$V$23),装备强化属性!$V$3:$FP$50,$X$23+VLOOKUP(BB$1,参数!$J$1:$K$6,2,FALSE),FALSE)),0))+IF($W$6="关闭",0,IFERROR((VLOOKUP((VLOOKUP($AE4,参数!$G:$H,2,FALSE)&amp;$V$24),装备强化属性!$V$3:$FP$50,$X$24+VLOOKUP(BB$1,参数!$J$1:$K$6,2,FALSE),FALSE)),0))+IF($W$6="关闭",0,IFERROR((VLOOKUP((VLOOKUP($AE4,参数!$G:$H,2,FALSE)&amp;$V$25),装备强化属性!$V$3:$FP$50,$X$25+VLOOKUP(BB$1,参数!$J$1:$K$6,2,FALSE),FALSE)),0))</f>
        <v>37</v>
      </c>
      <c r="BC4" s="64">
        <f>IF($W$6="关闭",0,IFERROR((VLOOKUP((VLOOKUP($AE4,参数!$G:$H,2,FALSE)&amp;$V$18),装备强化属性!$V$3:$FP$50,1+$X$18,FALSE)),0))</f>
        <v>0</v>
      </c>
      <c r="BD4" s="64">
        <f>IF($W$6="关闭",0,IFERROR((VLOOKUP((VLOOKUP($AE4,参数!$G:$H,2,FALSE)&amp;$V$18),装备强化属性!$V$3:$FP$50,1+$X$18,FALSE)),0))</f>
        <v>0</v>
      </c>
      <c r="BE4" s="64">
        <f>IF($W$6="关闭",0,IFERROR((VLOOKUP((VLOOKUP($AE4,参数!$G:$H,2,FALSE)&amp;$V$18),装备强化属性!$V$3:$FP$50,1+$X$18,FALSE)),0))</f>
        <v>0</v>
      </c>
      <c r="BF4" s="64">
        <f>IF($W$6="关闭",0,IFERROR((VLOOKUP((VLOOKUP($AE4,参数!$G:$H,2,FALSE)&amp;$V$18),装备强化属性!$V$3:$FP$50,1+$X$18,FALSE)),0))</f>
        <v>0</v>
      </c>
      <c r="BG4" s="64">
        <f>IF($W$6="关闭",0,IFERROR((VLOOKUP((VLOOKUP($AE4,参数!$G:$H,2,FALSE)&amp;$V$18),装备强化属性!$V$3:$FP$50,1+$X$18,FALSE)),0))</f>
        <v>0</v>
      </c>
      <c r="BH4" s="64">
        <f>IF($W$6="关闭",0,IFERROR((VLOOKUP((VLOOKUP($AE4,参数!$G:$H,2,FALSE)&amp;$V$18),装备强化属性!$V$3:$FP$50,1+$X$18,FALSE)),0))</f>
        <v>0</v>
      </c>
      <c r="BI4" s="64">
        <f>IF($W$6="关闭",0,IFERROR((VLOOKUP((VLOOKUP($AE4,参数!$G:$H,2,FALSE)&amp;$V$18),装备强化属性!$V$3:$FP$50,1+$X$18,FALSE)),0))</f>
        <v>0</v>
      </c>
      <c r="BJ4" s="64">
        <f>IF($W$6="关闭",0,IFERROR((VLOOKUP((VLOOKUP($AE4,参数!$G:$H,2,FALSE)&amp;$V$18),装备强化属性!$V$3:$FP$50,1+$X$18,FALSE)),0))</f>
        <v>0</v>
      </c>
      <c r="BM4" s="1">
        <v>3</v>
      </c>
      <c r="BN4" s="64">
        <f>IF($W$2="关闭",0,角色升级!B4)</f>
        <v>1225</v>
      </c>
      <c r="BO4" s="64">
        <v>200</v>
      </c>
      <c r="BP4" s="64">
        <f>IF($W$2="关闭",0,角色升级!D4)</f>
        <v>115</v>
      </c>
      <c r="BQ4" s="64">
        <f>IF($W$2="关闭",0,角色升级!E4)</f>
        <v>115</v>
      </c>
      <c r="BR4" s="64">
        <f>IF($W$2="关闭",0,角色升级!F4)</f>
        <v>230</v>
      </c>
      <c r="BS4" s="64">
        <f>IF($W$2="关闭",0,角色升级!G4)</f>
        <v>230</v>
      </c>
      <c r="BT4" s="64">
        <f>IF($W$6="关闭",0,IFERROR((VLOOKUP((VLOOKUP($AE4,参数!$G:$H,2,FALSE)&amp;$V$18),装备强化属性!$V$3:$FP$50,1+$X$18,FALSE)),0))</f>
        <v>0</v>
      </c>
      <c r="BU4" s="64">
        <f>IF($W$6="关闭",0,IFERROR((VLOOKUP((VLOOKUP($AE4,参数!$G:$H,2,FALSE)&amp;$V$18),装备强化属性!$V$3:$FP$50,1+$X$18,FALSE)),0))</f>
        <v>0</v>
      </c>
      <c r="BV4" s="64">
        <f>IF($W$6="关闭",0,IFERROR((VLOOKUP((VLOOKUP($AE4,参数!$G:$H,2,FALSE)&amp;$V$18),装备强化属性!$V$3:$FP$50,1+$X$18,FALSE)),0))</f>
        <v>0</v>
      </c>
      <c r="BW4" s="64">
        <f>IF($W$6="关闭",0,IFERROR((VLOOKUP((VLOOKUP($AE4,参数!$G:$H,2,FALSE)&amp;$V$18),装备强化属性!$V$3:$FP$50,1+$X$18,FALSE)),0))</f>
        <v>0</v>
      </c>
      <c r="BX4" s="64">
        <f>IF($W$6="关闭",0,IFERROR((VLOOKUP((VLOOKUP($AE4,参数!$G:$H,2,FALSE)&amp;$V$18),装备强化属性!$V$3:$FP$50,1+$X$18,FALSE)),0))</f>
        <v>0</v>
      </c>
      <c r="BY4" s="64">
        <f>IF($W$6="关闭",0,IFERROR((VLOOKUP((VLOOKUP($AE4,参数!$G:$H,2,FALSE)&amp;$V$18),装备强化属性!$V$3:$FP$50,1+$X$18,FALSE)),0))</f>
        <v>0</v>
      </c>
      <c r="BZ4" s="64">
        <f>IF($W$6="关闭",0,IFERROR((VLOOKUP((VLOOKUP($AE4,参数!$G:$H,2,FALSE)&amp;$V$18),装备强化属性!$V$3:$FP$50,1+$X$18,FALSE)),0))</f>
        <v>0</v>
      </c>
      <c r="CA4" s="64">
        <f>IF($W$6="关闭",0,IFERROR((VLOOKUP((VLOOKUP($AE4,参数!$G:$H,2,FALSE)&amp;$V$18),装备强化属性!$V$3:$FP$50,1+$X$18,FALSE)),0))</f>
        <v>0</v>
      </c>
    </row>
    <row r="5" spans="1:79">
      <c r="A5" s="1">
        <v>4</v>
      </c>
      <c r="B5" s="1">
        <f t="shared" si="2"/>
        <v>2235</v>
      </c>
      <c r="C5" s="1">
        <f t="shared" si="0"/>
        <v>200</v>
      </c>
      <c r="D5" s="1">
        <f t="shared" si="0"/>
        <v>209</v>
      </c>
      <c r="E5" s="1">
        <f t="shared" si="0"/>
        <v>209</v>
      </c>
      <c r="F5" s="1">
        <f t="shared" si="0"/>
        <v>365</v>
      </c>
      <c r="G5" s="1">
        <f t="shared" si="0"/>
        <v>365</v>
      </c>
      <c r="H5" s="1">
        <f t="shared" si="3"/>
        <v>0</v>
      </c>
      <c r="I5" s="1">
        <f t="shared" si="4"/>
        <v>0</v>
      </c>
      <c r="J5" s="1">
        <f t="shared" si="5"/>
        <v>0</v>
      </c>
      <c r="K5" s="1">
        <f t="shared" si="6"/>
        <v>0</v>
      </c>
      <c r="L5" s="1">
        <f t="shared" si="7"/>
        <v>0</v>
      </c>
      <c r="M5" s="1">
        <f t="shared" si="8"/>
        <v>0</v>
      </c>
      <c r="N5" s="1">
        <f t="shared" si="9"/>
        <v>0</v>
      </c>
      <c r="O5" s="1">
        <f t="shared" si="10"/>
        <v>0</v>
      </c>
      <c r="P5" s="32"/>
      <c r="Q5" s="32"/>
      <c r="R5" s="32"/>
      <c r="S5" s="32"/>
      <c r="V5" s="90" t="s">
        <v>511</v>
      </c>
      <c r="W5" s="92" t="s">
        <v>516</v>
      </c>
      <c r="AE5" s="1">
        <v>4</v>
      </c>
      <c r="AF5" s="64">
        <f>IF($W$3="关闭",0,IFERROR((VLOOKUP((VLOOKUP($AE5,参数!$G:$H,2,FALSE)&amp;$W$18&amp;$V$18),装备量化!$D$2:$J$241,装备量化!Q$11,FALSE)),0))+IF($W$3="关闭",0,IFERROR((VLOOKUP((VLOOKUP($AE5,参数!$G:$H,2,FALSE)&amp;$W$19&amp;$V$19),装备量化!$D$2:$J$241,装备量化!Q$11,FALSE)),0))+IF($W$3="关闭",0,IFERROR((VLOOKUP((VLOOKUP($AE5,参数!$G:$H,2,FALSE)&amp;$W$20&amp;$V$20),装备量化!$D$2:$J$241,装备量化!Q$11,FALSE)),0))+IF($W$3="关闭",0,IFERROR((VLOOKUP((VLOOKUP($AE5,参数!$G:$H,2,FALSE)&amp;$W$21&amp;$V$21),装备量化!$D$2:$J$241,装备量化!Q$11,FALSE)),0))+IF($W$3="关闭",0,IFERROR((VLOOKUP((VLOOKUP($AE5,参数!$G:$H,2,FALSE)&amp;$W$22&amp;$V$22),装备量化!$D$2:$J$241,装备量化!Q$11,FALSE)),0))+IF($W$3="关闭",0,IFERROR((VLOOKUP((VLOOKUP($AE5,参数!$G:$H,2,FALSE)&amp;$W$23&amp;$V$23),装备量化!$D$2:$J$241,装备量化!Q$11,FALSE)),0))+IF($W$3="关闭",0,IFERROR((VLOOKUP((VLOOKUP($AE5,参数!$G:$H,2,FALSE)&amp;$W$24&amp;$V$24),装备量化!$D$2:$J$241,装备量化!Q$11,FALSE)),0))+IF($W$3="关闭",0,IFERROR((VLOOKUP((VLOOKUP($AE5,参数!$G:$H,2,FALSE)&amp;$W$25&amp;$V$25),装备量化!$D$2:$J$241,装备量化!Q$11,FALSE)),0))</f>
        <v>626</v>
      </c>
      <c r="AG5" s="64"/>
      <c r="AH5" s="64">
        <f>IF($W$3="关闭",0,IFERROR((VLOOKUP((VLOOKUP($AE5,参数!$G:$H,2,FALSE)&amp;$W$18&amp;$V$18),装备量化!$D$2:$J$241,装备量化!S$11,FALSE)),0))+IF($W$3="关闭",0,IFERROR((VLOOKUP((VLOOKUP($AE5,参数!$G:$H,2,FALSE)&amp;$W$19&amp;$V$19),装备量化!$D$2:$J$241,装备量化!S$11,FALSE)),0))+IF($W$3="关闭",0,IFERROR((VLOOKUP((VLOOKUP($AE5,参数!$G:$H,2,FALSE)&amp;$W$20&amp;$V$20),装备量化!$D$2:$J$241,装备量化!S$11,FALSE)),0))+IF($W$3="关闭",0,IFERROR((VLOOKUP((VLOOKUP($AE5,参数!$G:$H,2,FALSE)&amp;$W$21&amp;$V$21),装备量化!$D$2:$J$241,装备量化!S$11,FALSE)),0))+IF($W$3="关闭",0,IFERROR((VLOOKUP((VLOOKUP($AE5,参数!$G:$H,2,FALSE)&amp;$W$22&amp;$V$22),装备量化!$D$2:$J$241,装备量化!S$11,FALSE)),0))+IF($W$3="关闭",0,IFERROR((VLOOKUP((VLOOKUP($AE5,参数!$G:$H,2,FALSE)&amp;$W$23&amp;$V$23),装备量化!$D$2:$J$241,装备量化!S$11,FALSE)),0))+IF($W$3="关闭",0,IFERROR((VLOOKUP((VLOOKUP($AE5,参数!$G:$H,2,FALSE)&amp;$W$24&amp;$V$24),装备量化!$D$2:$J$241,装备量化!S$11,FALSE)),0))+IF($W$3="关闭",0,IFERROR((VLOOKUP((VLOOKUP($AE5,参数!$G:$H,2,FALSE)&amp;$W$25&amp;$V$25),装备量化!$D$2:$J$241,装备量化!S$11,FALSE)),0))</f>
        <v>54</v>
      </c>
      <c r="AI5" s="64">
        <f>IF($W$3="关闭",0,IFERROR((VLOOKUP((VLOOKUP($AE5,参数!$G:$H,2,FALSE)&amp;$W$18&amp;$V$18),装备量化!$D$2:$J$241,装备量化!T$11,FALSE)),0))+IF($W$3="关闭",0,IFERROR((VLOOKUP((VLOOKUP($AE5,参数!$G:$H,2,FALSE)&amp;$W$19&amp;$V$19),装备量化!$D$2:$J$241,装备量化!T$11,FALSE)),0))+IF($W$3="关闭",0,IFERROR((VLOOKUP((VLOOKUP($AE5,参数!$G:$H,2,FALSE)&amp;$W$20&amp;$V$20),装备量化!$D$2:$J$241,装备量化!T$11,FALSE)),0))+IF($W$3="关闭",0,IFERROR((VLOOKUP((VLOOKUP($AE5,参数!$G:$H,2,FALSE)&amp;$W$21&amp;$V$21),装备量化!$D$2:$J$241,装备量化!T$11,FALSE)),0))+IF($W$3="关闭",0,IFERROR((VLOOKUP((VLOOKUP($AE5,参数!$G:$H,2,FALSE)&amp;$W$22&amp;$V$22),装备量化!$D$2:$J$241,装备量化!T$11,FALSE)),0))+IF($W$3="关闭",0,IFERROR((VLOOKUP((VLOOKUP($AE5,参数!$G:$H,2,FALSE)&amp;$W$23&amp;$V$23),装备量化!$D$2:$J$241,装备量化!T$11,FALSE)),0))+IF($W$3="关闭",0,IFERROR((VLOOKUP((VLOOKUP($AE5,参数!$G:$H,2,FALSE)&amp;$W$24&amp;$V$24),装备量化!$D$2:$J$241,装备量化!T$11,FALSE)),0))+IF($W$3="关闭",0,IFERROR((VLOOKUP((VLOOKUP($AE5,参数!$G:$H,2,FALSE)&amp;$W$25&amp;$V$25),装备量化!$D$2:$J$241,装备量化!T$11,FALSE)),0))</f>
        <v>54</v>
      </c>
      <c r="AJ5" s="64">
        <f>IF($W$3="关闭",0,IFERROR((VLOOKUP((VLOOKUP($AE5,参数!$G:$H,2,FALSE)&amp;$W$18&amp;$V$18),装备量化!$D$2:$J$241,装备量化!U$11,FALSE)),0))+IF($W$3="关闭",0,IFERROR((VLOOKUP((VLOOKUP($AE5,参数!$G:$H,2,FALSE)&amp;$W$19&amp;$V$19),装备量化!$D$2:$J$241,装备量化!U$11,FALSE)),0))+IF($W$3="关闭",0,IFERROR((VLOOKUP((VLOOKUP($AE5,参数!$G:$H,2,FALSE)&amp;$W$20&amp;$V$20),装备量化!$D$2:$J$241,装备量化!U$11,FALSE)),0))+IF($W$3="关闭",0,IFERROR((VLOOKUP((VLOOKUP($AE5,参数!$G:$H,2,FALSE)&amp;$W$21&amp;$V$21),装备量化!$D$2:$J$241,装备量化!U$11,FALSE)),0))+IF($W$3="关闭",0,IFERROR((VLOOKUP((VLOOKUP($AE5,参数!$G:$H,2,FALSE)&amp;$W$22&amp;$V$22),装备量化!$D$2:$J$241,装备量化!U$11,FALSE)),0))+IF($W$3="关闭",0,IFERROR((VLOOKUP((VLOOKUP($AE5,参数!$G:$H,2,FALSE)&amp;$W$23&amp;$V$23),装备量化!$D$2:$J$241,装备量化!U$11,FALSE)),0))+IF($W$3="关闭",0,IFERROR((VLOOKUP((VLOOKUP($AE5,参数!$G:$H,2,FALSE)&amp;$W$24&amp;$V$24),装备量化!$D$2:$J$241,装备量化!U$11,FALSE)),0))+IF($W$3="关闭",0,IFERROR((VLOOKUP((VLOOKUP($AE5,参数!$G:$H,2,FALSE)&amp;$W$25&amp;$V$25),装备量化!$D$2:$J$241,装备量化!U$11,FALSE)),0))</f>
        <v>83</v>
      </c>
      <c r="AK5" s="64">
        <f>IF($W$3="关闭",0,IFERROR((VLOOKUP((VLOOKUP($AE5,参数!$G:$H,2,FALSE)&amp;$W$18&amp;$V$18),装备量化!$D$2:$J$241,装备量化!V$11,FALSE)),0))+IF($W$3="关闭",0,IFERROR((VLOOKUP((VLOOKUP($AE5,参数!$G:$H,2,FALSE)&amp;$W$19&amp;$V$19),装备量化!$D$2:$J$241,装备量化!V$11,FALSE)),0))+IF($W$3="关闭",0,IFERROR((VLOOKUP((VLOOKUP($AE5,参数!$G:$H,2,FALSE)&amp;$W$20&amp;$V$20),装备量化!$D$2:$J$241,装备量化!V$11,FALSE)),0))+IF($W$3="关闭",0,IFERROR((VLOOKUP((VLOOKUP($AE5,参数!$G:$H,2,FALSE)&amp;$W$21&amp;$V$21),装备量化!$D$2:$J$241,装备量化!V$11,FALSE)),0))+IF($W$3="关闭",0,IFERROR((VLOOKUP((VLOOKUP($AE5,参数!$G:$H,2,FALSE)&amp;$W$22&amp;$V$22),装备量化!$D$2:$J$241,装备量化!V$11,FALSE)),0))+IF($W$3="关闭",0,IFERROR((VLOOKUP((VLOOKUP($AE5,参数!$G:$H,2,FALSE)&amp;$W$23&amp;$V$23),装备量化!$D$2:$J$241,装备量化!V$11,FALSE)),0))+IF($W$3="关闭",0,IFERROR((VLOOKUP((VLOOKUP($AE5,参数!$G:$H,2,FALSE)&amp;$W$24&amp;$V$24),装备量化!$D$2:$J$241,装备量化!V$11,FALSE)),0))+IF($W$3="关闭",0,IFERROR((VLOOKUP((VLOOKUP($AE5,参数!$G:$H,2,FALSE)&amp;$W$25&amp;$V$25),装备量化!$D$2:$J$241,装备量化!V$11,FALSE)),0))</f>
        <v>83</v>
      </c>
      <c r="AL5" s="64">
        <f>IF($W$3="关闭",0,IFERROR((VLOOKUP((VLOOKUP($AE5,参数!$G:$H,2,FALSE)&amp;$W$18&amp;$V$18),装备量化!$D$2:$J$241,装备量化!W$11,FALSE)),0))+IF($W$3="关闭",0,IFERROR((VLOOKUP((VLOOKUP($AE5,参数!$G:$H,2,FALSE)&amp;$W$19&amp;$V$19),装备量化!$D$2:$J$241,装备量化!W$11,FALSE)),0))+IF($W$3="关闭",0,IFERROR((VLOOKUP((VLOOKUP($AE5,参数!$G:$H,2,FALSE)&amp;$W$20&amp;$V$20),装备量化!$D$2:$J$241,装备量化!W$11,FALSE)),0))+IF($W$3="关闭",0,IFERROR((VLOOKUP((VLOOKUP($AE5,参数!$G:$H,2,FALSE)&amp;$W$21&amp;$V$21),装备量化!$D$2:$J$241,装备量化!W$11,FALSE)),0))+IF($W$3="关闭",0,IFERROR((VLOOKUP((VLOOKUP($AE5,参数!$G:$H,2,FALSE)&amp;$W$22&amp;$V$22),装备量化!$D$2:$J$241,装备量化!W$11,FALSE)),0))+IF($W$3="关闭",0,IFERROR((VLOOKUP((VLOOKUP($AE5,参数!$G:$H,2,FALSE)&amp;$W$23&amp;$V$23),装备量化!$D$2:$J$241,装备量化!W$11,FALSE)),0))+IF($W$3="关闭",0,IFERROR((VLOOKUP((VLOOKUP($AE5,参数!$G:$H,2,FALSE)&amp;$W$24&amp;$V$24),装备量化!$D$2:$J$241,装备量化!W$11,FALSE)),0))+IF($W$3="关闭",0,IFERROR((VLOOKUP((VLOOKUP($AE5,参数!$G:$H,2,FALSE)&amp;$W$25&amp;$V$25),装备量化!$D$2:$J$241,装备量化!W$11,FALSE)),0))</f>
        <v>0</v>
      </c>
      <c r="AM5" s="64">
        <f>IF($W$3="关闭",0,IFERROR((VLOOKUP((VLOOKUP($AE5,参数!$G:$H,2,FALSE)&amp;$W$18&amp;$V$18),装备量化!$D$2:$J$241,装备量化!X$11,FALSE)),0))+IF($W$3="关闭",0,IFERROR((VLOOKUP((VLOOKUP($AE5,参数!$G:$H,2,FALSE)&amp;$W$19&amp;$V$19),装备量化!$D$2:$J$241,装备量化!X$11,FALSE)),0))+IF($W$3="关闭",0,IFERROR((VLOOKUP((VLOOKUP($AE5,参数!$G:$H,2,FALSE)&amp;$W$20&amp;$V$20),装备量化!$D$2:$J$241,装备量化!X$11,FALSE)),0))+IF($W$3="关闭",0,IFERROR((VLOOKUP((VLOOKUP($AE5,参数!$G:$H,2,FALSE)&amp;$W$21&amp;$V$21),装备量化!$D$2:$J$241,装备量化!X$11,FALSE)),0))+IF($W$3="关闭",0,IFERROR((VLOOKUP((VLOOKUP($AE5,参数!$G:$H,2,FALSE)&amp;$W$22&amp;$V$22),装备量化!$D$2:$J$241,装备量化!X$11,FALSE)),0))+IF($W$3="关闭",0,IFERROR((VLOOKUP((VLOOKUP($AE5,参数!$G:$H,2,FALSE)&amp;$W$23&amp;$V$23),装备量化!$D$2:$J$241,装备量化!X$11,FALSE)),0))+IF($W$3="关闭",0,IFERROR((VLOOKUP((VLOOKUP($AE5,参数!$G:$H,2,FALSE)&amp;$W$24&amp;$V$24),装备量化!$D$2:$J$241,装备量化!X$11,FALSE)),0))+IF($W$3="关闭",0,IFERROR((VLOOKUP((VLOOKUP($AE5,参数!$G:$H,2,FALSE)&amp;$W$25&amp;$V$25),装备量化!$D$2:$J$241,装备量化!X$11,FALSE)),0))</f>
        <v>0</v>
      </c>
      <c r="AN5" s="64">
        <f>IF($W$3="关闭",0,IFERROR((VLOOKUP((VLOOKUP($AE5,参数!$G:$H,2,FALSE)&amp;$W$18&amp;$V$18),装备量化!$D$2:$J$241,装备量化!Y$11,FALSE)),0))+IF($W$3="关闭",0,IFERROR((VLOOKUP((VLOOKUP($AE5,参数!$G:$H,2,FALSE)&amp;$W$19&amp;$V$19),装备量化!$D$2:$J$241,装备量化!Y$11,FALSE)),0))+IF($W$3="关闭",0,IFERROR((VLOOKUP((VLOOKUP($AE5,参数!$G:$H,2,FALSE)&amp;$W$20&amp;$V$20),装备量化!$D$2:$J$241,装备量化!Y$11,FALSE)),0))+IF($W$3="关闭",0,IFERROR((VLOOKUP((VLOOKUP($AE5,参数!$G:$H,2,FALSE)&amp;$W$21&amp;$V$21),装备量化!$D$2:$J$241,装备量化!Y$11,FALSE)),0))+IF($W$3="关闭",0,IFERROR((VLOOKUP((VLOOKUP($AE5,参数!$G:$H,2,FALSE)&amp;$W$22&amp;$V$22),装备量化!$D$2:$J$241,装备量化!Y$11,FALSE)),0))+IF($W$3="关闭",0,IFERROR((VLOOKUP((VLOOKUP($AE5,参数!$G:$H,2,FALSE)&amp;$W$23&amp;$V$23),装备量化!$D$2:$J$241,装备量化!Y$11,FALSE)),0))+IF($W$3="关闭",0,IFERROR((VLOOKUP((VLOOKUP($AE5,参数!$G:$H,2,FALSE)&amp;$W$24&amp;$V$24),装备量化!$D$2:$J$241,装备量化!Y$11,FALSE)),0))+IF($W$3="关闭",0,IFERROR((VLOOKUP((VLOOKUP($AE5,参数!$G:$H,2,FALSE)&amp;$W$25&amp;$V$25),装备量化!$D$2:$J$241,装备量化!Y$11,FALSE)),0))</f>
        <v>0</v>
      </c>
      <c r="AO5" s="64">
        <f>IF($W$3="关闭",0,IFERROR((VLOOKUP((VLOOKUP($AE5,参数!$G:$H,2,FALSE)&amp;$W$18&amp;$V$18),装备量化!$D$2:$J$241,装备量化!Z$11,FALSE)),0))+IF($W$3="关闭",0,IFERROR((VLOOKUP((VLOOKUP($AE5,参数!$G:$H,2,FALSE)&amp;$W$19&amp;$V$19),装备量化!$D$2:$J$241,装备量化!Z$11,FALSE)),0))+IF($W$3="关闭",0,IFERROR((VLOOKUP((VLOOKUP($AE5,参数!$G:$H,2,FALSE)&amp;$W$20&amp;$V$20),装备量化!$D$2:$J$241,装备量化!Z$11,FALSE)),0))+IF($W$3="关闭",0,IFERROR((VLOOKUP((VLOOKUP($AE5,参数!$G:$H,2,FALSE)&amp;$W$21&amp;$V$21),装备量化!$D$2:$J$241,装备量化!Z$11,FALSE)),0))+IF($W$3="关闭",0,IFERROR((VLOOKUP((VLOOKUP($AE5,参数!$G:$H,2,FALSE)&amp;$W$22&amp;$V$22),装备量化!$D$2:$J$241,装备量化!Z$11,FALSE)),0))+IF($W$3="关闭",0,IFERROR((VLOOKUP((VLOOKUP($AE5,参数!$G:$H,2,FALSE)&amp;$W$23&amp;$V$23),装备量化!$D$2:$J$241,装备量化!Z$11,FALSE)),0))+IF($W$3="关闭",0,IFERROR((VLOOKUP((VLOOKUP($AE5,参数!$G:$H,2,FALSE)&amp;$W$24&amp;$V$24),装备量化!$D$2:$J$241,装备量化!Z$11,FALSE)),0))+IF($W$3="关闭",0,IFERROR((VLOOKUP((VLOOKUP($AE5,参数!$G:$H,2,FALSE)&amp;$W$25&amp;$V$25),装备量化!$D$2:$J$241,装备量化!Z$11,FALSE)),0))</f>
        <v>0</v>
      </c>
      <c r="AP5" s="64">
        <f>IF($W$3="关闭",0,IFERROR((VLOOKUP((VLOOKUP($AE5,参数!$G:$H,2,FALSE)&amp;$W$18&amp;$V$18),装备量化!$D$2:$J$241,装备量化!AA$11,FALSE)),0))+IF($W$3="关闭",0,IFERROR((VLOOKUP((VLOOKUP($AE5,参数!$G:$H,2,FALSE)&amp;$W$19&amp;$V$19),装备量化!$D$2:$J$241,装备量化!AA$11,FALSE)),0))+IF($W$3="关闭",0,IFERROR((VLOOKUP((VLOOKUP($AE5,参数!$G:$H,2,FALSE)&amp;$W$20&amp;$V$20),装备量化!$D$2:$J$241,装备量化!AA$11,FALSE)),0))+IF($W$3="关闭",0,IFERROR((VLOOKUP((VLOOKUP($AE5,参数!$G:$H,2,FALSE)&amp;$W$21&amp;$V$21),装备量化!$D$2:$J$241,装备量化!AA$11,FALSE)),0))+IF($W$3="关闭",0,IFERROR((VLOOKUP((VLOOKUP($AE5,参数!$G:$H,2,FALSE)&amp;$W$22&amp;$V$22),装备量化!$D$2:$J$241,装备量化!AA$11,FALSE)),0))+IF($W$3="关闭",0,IFERROR((VLOOKUP((VLOOKUP($AE5,参数!$G:$H,2,FALSE)&amp;$W$23&amp;$V$23),装备量化!$D$2:$J$241,装备量化!AA$11,FALSE)),0))+IF($W$3="关闭",0,IFERROR((VLOOKUP((VLOOKUP($AE5,参数!$G:$H,2,FALSE)&amp;$W$24&amp;$V$24),装备量化!$D$2:$J$241,装备量化!AA$11,FALSE)),0))+IF($W$3="关闭",0,IFERROR((VLOOKUP((VLOOKUP($AE5,参数!$G:$H,2,FALSE)&amp;$W$25&amp;$V$25),装备量化!$D$2:$J$241,装备量化!AA$11,FALSE)),0))</f>
        <v>0</v>
      </c>
      <c r="AQ5" s="64">
        <f>IF($W$3="关闭",0,IFERROR((VLOOKUP((VLOOKUP($AE5,参数!$G:$H,2,FALSE)&amp;$W$18&amp;$V$18),装备量化!$D$2:$J$241,装备量化!AB$11,FALSE)),0))+IF($W$3="关闭",0,IFERROR((VLOOKUP((VLOOKUP($AE5,参数!$G:$H,2,FALSE)&amp;$W$19&amp;$V$19),装备量化!$D$2:$J$241,装备量化!AB$11,FALSE)),0))+IF($W$3="关闭",0,IFERROR((VLOOKUP((VLOOKUP($AE5,参数!$G:$H,2,FALSE)&amp;$W$20&amp;$V$20),装备量化!$D$2:$J$241,装备量化!AB$11,FALSE)),0))+IF($W$3="关闭",0,IFERROR((VLOOKUP((VLOOKUP($AE5,参数!$G:$H,2,FALSE)&amp;$W$21&amp;$V$21),装备量化!$D$2:$J$241,装备量化!AB$11,FALSE)),0))+IF($W$3="关闭",0,IFERROR((VLOOKUP((VLOOKUP($AE5,参数!$G:$H,2,FALSE)&amp;$W$22&amp;$V$22),装备量化!$D$2:$J$241,装备量化!AB$11,FALSE)),0))+IF($W$3="关闭",0,IFERROR((VLOOKUP((VLOOKUP($AE5,参数!$G:$H,2,FALSE)&amp;$W$23&amp;$V$23),装备量化!$D$2:$J$241,装备量化!AB$11,FALSE)),0))+IF($W$3="关闭",0,IFERROR((VLOOKUP((VLOOKUP($AE5,参数!$G:$H,2,FALSE)&amp;$W$24&amp;$V$24),装备量化!$D$2:$J$241,装备量化!AB$11,FALSE)),0))+IF($W$3="关闭",0,IFERROR((VLOOKUP((VLOOKUP($AE5,参数!$G:$H,2,FALSE)&amp;$W$25&amp;$V$25),装备量化!$D$2:$J$241,装备量化!AB$11,FALSE)),0))</f>
        <v>0</v>
      </c>
      <c r="AR5" s="64">
        <f>IF($W$3="关闭",0,IFERROR((VLOOKUP((VLOOKUP($AE5,参数!$G:$H,2,FALSE)&amp;$W$18&amp;$V$18),装备量化!$D$2:$J$241,装备量化!AC$11,FALSE)),0))+IF($W$3="关闭",0,IFERROR((VLOOKUP((VLOOKUP($AE5,参数!$G:$H,2,FALSE)&amp;$W$19&amp;$V$19),装备量化!$D$2:$J$241,装备量化!AC$11,FALSE)),0))+IF($W$3="关闭",0,IFERROR((VLOOKUP((VLOOKUP($AE5,参数!$G:$H,2,FALSE)&amp;$W$20&amp;$V$20),装备量化!$D$2:$J$241,装备量化!AC$11,FALSE)),0))+IF($W$3="关闭",0,IFERROR((VLOOKUP((VLOOKUP($AE5,参数!$G:$H,2,FALSE)&amp;$W$21&amp;$V$21),装备量化!$D$2:$J$241,装备量化!AC$11,FALSE)),0))+IF($W$3="关闭",0,IFERROR((VLOOKUP((VLOOKUP($AE5,参数!$G:$H,2,FALSE)&amp;$W$22&amp;$V$22),装备量化!$D$2:$J$241,装备量化!AC$11,FALSE)),0))+IF($W$3="关闭",0,IFERROR((VLOOKUP((VLOOKUP($AE5,参数!$G:$H,2,FALSE)&amp;$W$23&amp;$V$23),装备量化!$D$2:$J$241,装备量化!AC$11,FALSE)),0))+IF($W$3="关闭",0,IFERROR((VLOOKUP((VLOOKUP($AE5,参数!$G:$H,2,FALSE)&amp;$W$24&amp;$V$24),装备量化!$D$2:$J$241,装备量化!AC$11,FALSE)),0))+IF($W$3="关闭",0,IFERROR((VLOOKUP((VLOOKUP($AE5,参数!$G:$H,2,FALSE)&amp;$W$25&amp;$V$25),装备量化!$D$2:$J$241,装备量化!AC$11,FALSE)),0))</f>
        <v>0</v>
      </c>
      <c r="AS5" s="64">
        <f>IF($W$3="关闭",0,IFERROR((VLOOKUP((VLOOKUP($AE5,参数!$G:$H,2,FALSE)&amp;$W$18&amp;$V$18),装备量化!$D$2:$J$241,装备量化!AD$11,FALSE)),0))+IF($W$3="关闭",0,IFERROR((VLOOKUP((VLOOKUP($AE5,参数!$G:$H,2,FALSE)&amp;$W$19&amp;$V$19),装备量化!$D$2:$J$241,装备量化!AD$11,FALSE)),0))+IF($W$3="关闭",0,IFERROR((VLOOKUP((VLOOKUP($AE5,参数!$G:$H,2,FALSE)&amp;$W$20&amp;$V$20),装备量化!$D$2:$J$241,装备量化!AD$11,FALSE)),0))+IF($W$3="关闭",0,IFERROR((VLOOKUP((VLOOKUP($AE5,参数!$G:$H,2,FALSE)&amp;$W$21&amp;$V$21),装备量化!$D$2:$J$241,装备量化!AD$11,FALSE)),0))+IF($W$3="关闭",0,IFERROR((VLOOKUP((VLOOKUP($AE5,参数!$G:$H,2,FALSE)&amp;$W$22&amp;$V$22),装备量化!$D$2:$J$241,装备量化!AD$11,FALSE)),0))+IF($W$3="关闭",0,IFERROR((VLOOKUP((VLOOKUP($AE5,参数!$G:$H,2,FALSE)&amp;$W$23&amp;$V$23),装备量化!$D$2:$J$241,装备量化!AD$11,FALSE)),0))+IF($W$3="关闭",0,IFERROR((VLOOKUP((VLOOKUP($AE5,参数!$G:$H,2,FALSE)&amp;$W$24&amp;$V$24),装备量化!$D$2:$J$241,装备量化!AD$11,FALSE)),0))+IF($W$3="关闭",0,IFERROR((VLOOKUP((VLOOKUP($AE5,参数!$G:$H,2,FALSE)&amp;$W$25&amp;$V$25),装备量化!$D$2:$J$241,装备量化!AD$11,FALSE)),0))</f>
        <v>0</v>
      </c>
      <c r="AV5" s="1">
        <v>4</v>
      </c>
      <c r="AW5" s="64">
        <f>IF($W$6="关闭",0,IFERROR((VLOOKUP((VLOOKUP($AE5,参数!$G:$H,2,FALSE)&amp;$V$18),装备强化属性!$V$3:$FP$50,$X$18+VLOOKUP(AW$1,参数!$J$1:$K$6,2,FALSE),FALSE)),0))+IF($W$6="关闭",0,IFERROR((VLOOKUP((VLOOKUP($AE5,参数!$G:$H,2,FALSE)&amp;$V$19),装备强化属性!$V$3:$FP$50,$X$19+VLOOKUP(AW$1,参数!$J$1:$K$6,2,FALSE),FALSE)),0))+IF($W$6="关闭",0,IFERROR((VLOOKUP((VLOOKUP($AE5,参数!$G:$H,2,FALSE)&amp;$V$20),装备强化属性!$V$3:$FP$50,$X$20+VLOOKUP(AW$1,参数!$J$1:$K$6,2,FALSE),FALSE)),0))+IF($W$6="关闭",0,IFERROR((VLOOKUP((VLOOKUP($AE5,参数!$G:$H,2,FALSE)&amp;$V$21),装备强化属性!$V$3:$FP$50,$X$21+VLOOKUP(AW$1,参数!$J$1:$K$6,2,FALSE),FALSE)),0))+IF($W$6="关闭",0,IFERROR((VLOOKUP((VLOOKUP($AE5,参数!$G:$H,2,FALSE)&amp;$V$22),装备强化属性!$V$3:$FP$50,$X$22+VLOOKUP(AW$1,参数!$J$1:$K$6,2,FALSE),FALSE)),0))+IF($W$6="关闭",0,IFERROR((VLOOKUP((VLOOKUP($AE5,参数!$G:$H,2,FALSE)&amp;$V$23),装备强化属性!$V$3:$FP$50,$X$23+VLOOKUP(AW$1,参数!$J$1:$K$6,2,FALSE),FALSE)),0))+IF($W$6="关闭",0,IFERROR((VLOOKUP((VLOOKUP($AE5,参数!$G:$H,2,FALSE)&amp;$V$24),装备强化属性!$V$3:$FP$50,$X$24+VLOOKUP(AW$1,参数!$J$1:$K$6,2,FALSE),FALSE)),0))+IF($W$6="关闭",0,IFERROR((VLOOKUP((VLOOKUP($AE5,参数!$G:$H,2,FALSE)&amp;$V$25),装备强化属性!$V$3:$FP$50,$X$25+VLOOKUP(AW$1,参数!$J$1:$K$6,2,FALSE),FALSE)),0))</f>
        <v>272</v>
      </c>
      <c r="AX5" s="64"/>
      <c r="AY5" s="64">
        <f>IF($W$6="关闭",0,IFERROR((VLOOKUP((VLOOKUP($AE5,参数!$G:$H,2,FALSE)&amp;$V$18),装备强化属性!$V$3:$FP$50,$X$18+VLOOKUP(AY$1,参数!$J$1:$K$6,2,FALSE),FALSE)),0))+IF($W$6="关闭",0,IFERROR((VLOOKUP((VLOOKUP($AE5,参数!$G:$H,2,FALSE)&amp;$V$19),装备强化属性!$V$3:$FP$50,$X$19+VLOOKUP(AY$1,参数!$J$1:$K$6,2,FALSE),FALSE)),0))+IF($W$6="关闭",0,IFERROR((VLOOKUP((VLOOKUP($AE5,参数!$G:$H,2,FALSE)&amp;$V$20),装备强化属性!$V$3:$FP$50,$X$20+VLOOKUP(AY$1,参数!$J$1:$K$6,2,FALSE),FALSE)),0))+IF($W$6="关闭",0,IFERROR((VLOOKUP((VLOOKUP($AE5,参数!$G:$H,2,FALSE)&amp;$V$21),装备强化属性!$V$3:$FP$50,$X$21+VLOOKUP(AY$1,参数!$J$1:$K$6,2,FALSE),FALSE)),0))+IF($W$6="关闭",0,IFERROR((VLOOKUP((VLOOKUP($AE5,参数!$G:$H,2,FALSE)&amp;$V$22),装备强化属性!$V$3:$FP$50,$X$22+VLOOKUP(AY$1,参数!$J$1:$K$6,2,FALSE),FALSE)),0))+IF($W$6="关闭",0,IFERROR((VLOOKUP((VLOOKUP($AE5,参数!$G:$H,2,FALSE)&amp;$V$23),装备强化属性!$V$3:$FP$50,$X$23+VLOOKUP(AY$1,参数!$J$1:$K$6,2,FALSE),FALSE)),0))+IF($W$6="关闭",0,IFERROR((VLOOKUP((VLOOKUP($AE5,参数!$G:$H,2,FALSE)&amp;$V$24),装备强化属性!$V$3:$FP$50,$X$24+VLOOKUP(AY$1,参数!$J$1:$K$6,2,FALSE),FALSE)),0))+IF($W$6="关闭",0,IFERROR((VLOOKUP((VLOOKUP($AE5,参数!$G:$H,2,FALSE)&amp;$V$25),装备强化属性!$V$3:$FP$50,$X$25+VLOOKUP(AY$1,参数!$J$1:$K$6,2,FALSE),FALSE)),0))</f>
        <v>33</v>
      </c>
      <c r="AZ5" s="64">
        <f>IF($W$6="关闭",0,IFERROR((VLOOKUP((VLOOKUP($AE5,参数!$G:$H,2,FALSE)&amp;$V$18),装备强化属性!$V$3:$FP$50,$X$18+VLOOKUP(AZ$1,参数!$J$1:$K$6,2,FALSE),FALSE)),0))+IF($W$6="关闭",0,IFERROR((VLOOKUP((VLOOKUP($AE5,参数!$G:$H,2,FALSE)&amp;$V$19),装备强化属性!$V$3:$FP$50,$X$19+VLOOKUP(AZ$1,参数!$J$1:$K$6,2,FALSE),FALSE)),0))+IF($W$6="关闭",0,IFERROR((VLOOKUP((VLOOKUP($AE5,参数!$G:$H,2,FALSE)&amp;$V$20),装备强化属性!$V$3:$FP$50,$X$20+VLOOKUP(AZ$1,参数!$J$1:$K$6,2,FALSE),FALSE)),0))+IF($W$6="关闭",0,IFERROR((VLOOKUP((VLOOKUP($AE5,参数!$G:$H,2,FALSE)&amp;$V$21),装备强化属性!$V$3:$FP$50,$X$21+VLOOKUP(AZ$1,参数!$J$1:$K$6,2,FALSE),FALSE)),0))+IF($W$6="关闭",0,IFERROR((VLOOKUP((VLOOKUP($AE5,参数!$G:$H,2,FALSE)&amp;$V$22),装备强化属性!$V$3:$FP$50,$X$22+VLOOKUP(AZ$1,参数!$J$1:$K$6,2,FALSE),FALSE)),0))+IF($W$6="关闭",0,IFERROR((VLOOKUP((VLOOKUP($AE5,参数!$G:$H,2,FALSE)&amp;$V$23),装备强化属性!$V$3:$FP$50,$X$23+VLOOKUP(AZ$1,参数!$J$1:$K$6,2,FALSE),FALSE)),0))+IF($W$6="关闭",0,IFERROR((VLOOKUP((VLOOKUP($AE5,参数!$G:$H,2,FALSE)&amp;$V$24),装备强化属性!$V$3:$FP$50,$X$24+VLOOKUP(AZ$1,参数!$J$1:$K$6,2,FALSE),FALSE)),0))+IF($W$6="关闭",0,IFERROR((VLOOKUP((VLOOKUP($AE5,参数!$G:$H,2,FALSE)&amp;$V$25),装备强化属性!$V$3:$FP$50,$X$25+VLOOKUP(AZ$1,参数!$J$1:$K$6,2,FALSE),FALSE)),0))</f>
        <v>33</v>
      </c>
      <c r="BA5" s="64">
        <f>IF($W$6="关闭",0,IFERROR((VLOOKUP((VLOOKUP($AE5,参数!$G:$H,2,FALSE)&amp;$V$18),装备强化属性!$V$3:$FP$50,$X$18+VLOOKUP(BA$1,参数!$J$1:$K$6,2,FALSE),FALSE)),0))+IF($W$6="关闭",0,IFERROR((VLOOKUP((VLOOKUP($AE5,参数!$G:$H,2,FALSE)&amp;$V$19),装备强化属性!$V$3:$FP$50,$X$19+VLOOKUP(BA$1,参数!$J$1:$K$6,2,FALSE),FALSE)),0))+IF($W$6="关闭",0,IFERROR((VLOOKUP((VLOOKUP($AE5,参数!$G:$H,2,FALSE)&amp;$V$20),装备强化属性!$V$3:$FP$50,$X$20+VLOOKUP(BA$1,参数!$J$1:$K$6,2,FALSE),FALSE)),0))+IF($W$6="关闭",0,IFERROR((VLOOKUP((VLOOKUP($AE5,参数!$G:$H,2,FALSE)&amp;$V$21),装备强化属性!$V$3:$FP$50,$X$21+VLOOKUP(BA$1,参数!$J$1:$K$6,2,FALSE),FALSE)),0))+IF($W$6="关闭",0,IFERROR((VLOOKUP((VLOOKUP($AE5,参数!$G:$H,2,FALSE)&amp;$V$22),装备强化属性!$V$3:$FP$50,$X$22+VLOOKUP(BA$1,参数!$J$1:$K$6,2,FALSE),FALSE)),0))+IF($W$6="关闭",0,IFERROR((VLOOKUP((VLOOKUP($AE5,参数!$G:$H,2,FALSE)&amp;$V$23),装备强化属性!$V$3:$FP$50,$X$23+VLOOKUP(BA$1,参数!$J$1:$K$6,2,FALSE),FALSE)),0))+IF($W$6="关闭",0,IFERROR((VLOOKUP((VLOOKUP($AE5,参数!$G:$H,2,FALSE)&amp;$V$24),装备强化属性!$V$3:$FP$50,$X$24+VLOOKUP(BA$1,参数!$J$1:$K$6,2,FALSE),FALSE)),0))+IF($W$6="关闭",0,IFERROR((VLOOKUP((VLOOKUP($AE5,参数!$G:$H,2,FALSE)&amp;$V$25),装备强化属性!$V$3:$FP$50,$X$25+VLOOKUP(BA$1,参数!$J$1:$K$6,2,FALSE),FALSE)),0))</f>
        <v>37</v>
      </c>
      <c r="BB5" s="64">
        <f>IF($W$6="关闭",0,IFERROR((VLOOKUP((VLOOKUP($AE5,参数!$G:$H,2,FALSE)&amp;$V$18),装备强化属性!$V$3:$FP$50,$X$18+VLOOKUP(BB$1,参数!$J$1:$K$6,2,FALSE),FALSE)),0))+IF($W$6="关闭",0,IFERROR((VLOOKUP((VLOOKUP($AE5,参数!$G:$H,2,FALSE)&amp;$V$19),装备强化属性!$V$3:$FP$50,$X$19+VLOOKUP(BB$1,参数!$J$1:$K$6,2,FALSE),FALSE)),0))+IF($W$6="关闭",0,IFERROR((VLOOKUP((VLOOKUP($AE5,参数!$G:$H,2,FALSE)&amp;$V$20),装备强化属性!$V$3:$FP$50,$X$20+VLOOKUP(BB$1,参数!$J$1:$K$6,2,FALSE),FALSE)),0))+IF($W$6="关闭",0,IFERROR((VLOOKUP((VLOOKUP($AE5,参数!$G:$H,2,FALSE)&amp;$V$21),装备强化属性!$V$3:$FP$50,$X$21+VLOOKUP(BB$1,参数!$J$1:$K$6,2,FALSE),FALSE)),0))+IF($W$6="关闭",0,IFERROR((VLOOKUP((VLOOKUP($AE5,参数!$G:$H,2,FALSE)&amp;$V$22),装备强化属性!$V$3:$FP$50,$X$22+VLOOKUP(BB$1,参数!$J$1:$K$6,2,FALSE),FALSE)),0))+IF($W$6="关闭",0,IFERROR((VLOOKUP((VLOOKUP($AE5,参数!$G:$H,2,FALSE)&amp;$V$23),装备强化属性!$V$3:$FP$50,$X$23+VLOOKUP(BB$1,参数!$J$1:$K$6,2,FALSE),FALSE)),0))+IF($W$6="关闭",0,IFERROR((VLOOKUP((VLOOKUP($AE5,参数!$G:$H,2,FALSE)&amp;$V$24),装备强化属性!$V$3:$FP$50,$X$24+VLOOKUP(BB$1,参数!$J$1:$K$6,2,FALSE),FALSE)),0))+IF($W$6="关闭",0,IFERROR((VLOOKUP((VLOOKUP($AE5,参数!$G:$H,2,FALSE)&amp;$V$25),装备强化属性!$V$3:$FP$50,$X$25+VLOOKUP(BB$1,参数!$J$1:$K$6,2,FALSE),FALSE)),0))</f>
        <v>37</v>
      </c>
      <c r="BC5" s="64">
        <f>IF($W$6="关闭",0,IFERROR((VLOOKUP((VLOOKUP($AE5,参数!$G:$H,2,FALSE)&amp;$V$18),装备强化属性!$V$3:$FP$50,1+$X$18,FALSE)),0))</f>
        <v>0</v>
      </c>
      <c r="BD5" s="64">
        <f>IF($W$6="关闭",0,IFERROR((VLOOKUP((VLOOKUP($AE5,参数!$G:$H,2,FALSE)&amp;$V$18),装备强化属性!$V$3:$FP$50,1+$X$18,FALSE)),0))</f>
        <v>0</v>
      </c>
      <c r="BE5" s="64">
        <f>IF($W$6="关闭",0,IFERROR((VLOOKUP((VLOOKUP($AE5,参数!$G:$H,2,FALSE)&amp;$V$18),装备强化属性!$V$3:$FP$50,1+$X$18,FALSE)),0))</f>
        <v>0</v>
      </c>
      <c r="BF5" s="64">
        <f>IF($W$6="关闭",0,IFERROR((VLOOKUP((VLOOKUP($AE5,参数!$G:$H,2,FALSE)&amp;$V$18),装备强化属性!$V$3:$FP$50,1+$X$18,FALSE)),0))</f>
        <v>0</v>
      </c>
      <c r="BG5" s="64">
        <f>IF($W$6="关闭",0,IFERROR((VLOOKUP((VLOOKUP($AE5,参数!$G:$H,2,FALSE)&amp;$V$18),装备强化属性!$V$3:$FP$50,1+$X$18,FALSE)),0))</f>
        <v>0</v>
      </c>
      <c r="BH5" s="64">
        <f>IF($W$6="关闭",0,IFERROR((VLOOKUP((VLOOKUP($AE5,参数!$G:$H,2,FALSE)&amp;$V$18),装备强化属性!$V$3:$FP$50,1+$X$18,FALSE)),0))</f>
        <v>0</v>
      </c>
      <c r="BI5" s="64">
        <f>IF($W$6="关闭",0,IFERROR((VLOOKUP((VLOOKUP($AE5,参数!$G:$H,2,FALSE)&amp;$V$18),装备强化属性!$V$3:$FP$50,1+$X$18,FALSE)),0))</f>
        <v>0</v>
      </c>
      <c r="BJ5" s="64">
        <f>IF($W$6="关闭",0,IFERROR((VLOOKUP((VLOOKUP($AE5,参数!$G:$H,2,FALSE)&amp;$V$18),装备强化属性!$V$3:$FP$50,1+$X$18,FALSE)),0))</f>
        <v>0</v>
      </c>
      <c r="BM5" s="1">
        <v>4</v>
      </c>
      <c r="BN5" s="64">
        <f>IF($W$2="关闭",0,角色升级!B5)</f>
        <v>1337</v>
      </c>
      <c r="BO5" s="64">
        <v>200</v>
      </c>
      <c r="BP5" s="64">
        <f>IF($W$2="关闭",0,角色升级!D5)</f>
        <v>122</v>
      </c>
      <c r="BQ5" s="64">
        <f>IF($W$2="关闭",0,角色升级!E5)</f>
        <v>122</v>
      </c>
      <c r="BR5" s="64">
        <f>IF($W$2="关闭",0,角色升级!F5)</f>
        <v>245</v>
      </c>
      <c r="BS5" s="64">
        <f>IF($W$2="关闭",0,角色升级!G5)</f>
        <v>245</v>
      </c>
      <c r="BT5" s="64">
        <f>IF($W$6="关闭",0,IFERROR((VLOOKUP((VLOOKUP($AE5,参数!$G:$H,2,FALSE)&amp;$V$18),装备强化属性!$V$3:$FP$50,1+$X$18,FALSE)),0))</f>
        <v>0</v>
      </c>
      <c r="BU5" s="64">
        <f>IF($W$6="关闭",0,IFERROR((VLOOKUP((VLOOKUP($AE5,参数!$G:$H,2,FALSE)&amp;$V$18),装备强化属性!$V$3:$FP$50,1+$X$18,FALSE)),0))</f>
        <v>0</v>
      </c>
      <c r="BV5" s="64">
        <f>IF($W$6="关闭",0,IFERROR((VLOOKUP((VLOOKUP($AE5,参数!$G:$H,2,FALSE)&amp;$V$18),装备强化属性!$V$3:$FP$50,1+$X$18,FALSE)),0))</f>
        <v>0</v>
      </c>
      <c r="BW5" s="64">
        <f>IF($W$6="关闭",0,IFERROR((VLOOKUP((VLOOKUP($AE5,参数!$G:$H,2,FALSE)&amp;$V$18),装备强化属性!$V$3:$FP$50,1+$X$18,FALSE)),0))</f>
        <v>0</v>
      </c>
      <c r="BX5" s="64">
        <f>IF($W$6="关闭",0,IFERROR((VLOOKUP((VLOOKUP($AE5,参数!$G:$H,2,FALSE)&amp;$V$18),装备强化属性!$V$3:$FP$50,1+$X$18,FALSE)),0))</f>
        <v>0</v>
      </c>
      <c r="BY5" s="64">
        <f>IF($W$6="关闭",0,IFERROR((VLOOKUP((VLOOKUP($AE5,参数!$G:$H,2,FALSE)&amp;$V$18),装备强化属性!$V$3:$FP$50,1+$X$18,FALSE)),0))</f>
        <v>0</v>
      </c>
      <c r="BZ5" s="64">
        <f>IF($W$6="关闭",0,IFERROR((VLOOKUP((VLOOKUP($AE5,参数!$G:$H,2,FALSE)&amp;$V$18),装备强化属性!$V$3:$FP$50,1+$X$18,FALSE)),0))</f>
        <v>0</v>
      </c>
      <c r="CA5" s="64">
        <f>IF($W$6="关闭",0,IFERROR((VLOOKUP((VLOOKUP($AE5,参数!$G:$H,2,FALSE)&amp;$V$18),装备强化属性!$V$3:$FP$50,1+$X$18,FALSE)),0))</f>
        <v>0</v>
      </c>
    </row>
    <row r="6" spans="1:79">
      <c r="A6" s="1">
        <v>5</v>
      </c>
      <c r="B6" s="1">
        <f t="shared" si="2"/>
        <v>2348</v>
      </c>
      <c r="C6" s="1">
        <f t="shared" si="0"/>
        <v>200</v>
      </c>
      <c r="D6" s="1">
        <f t="shared" si="0"/>
        <v>217</v>
      </c>
      <c r="E6" s="1">
        <f t="shared" si="0"/>
        <v>217</v>
      </c>
      <c r="F6" s="1">
        <f t="shared" si="0"/>
        <v>380</v>
      </c>
      <c r="G6" s="1">
        <f t="shared" si="0"/>
        <v>380</v>
      </c>
      <c r="H6" s="1">
        <f t="shared" si="3"/>
        <v>0</v>
      </c>
      <c r="I6" s="1">
        <f t="shared" si="4"/>
        <v>0</v>
      </c>
      <c r="J6" s="1">
        <f t="shared" si="5"/>
        <v>0</v>
      </c>
      <c r="K6" s="1">
        <f t="shared" si="6"/>
        <v>0</v>
      </c>
      <c r="L6" s="1">
        <f t="shared" si="7"/>
        <v>0</v>
      </c>
      <c r="M6" s="1">
        <f t="shared" si="8"/>
        <v>0</v>
      </c>
      <c r="N6" s="1">
        <f t="shared" si="9"/>
        <v>0</v>
      </c>
      <c r="O6" s="1">
        <f t="shared" si="10"/>
        <v>0</v>
      </c>
      <c r="P6" s="32"/>
      <c r="Q6" s="32"/>
      <c r="R6" s="32"/>
      <c r="S6" s="32"/>
      <c r="V6" s="90" t="s">
        <v>201</v>
      </c>
      <c r="W6" s="92" t="s">
        <v>515</v>
      </c>
      <c r="AE6" s="1">
        <v>5</v>
      </c>
      <c r="AF6" s="64">
        <f>IF($W$3="关闭",0,IFERROR((VLOOKUP((VLOOKUP($AE6,参数!$G:$H,2,FALSE)&amp;$W$18&amp;$V$18),装备量化!$D$2:$J$241,装备量化!Q$11,FALSE)),0))+IF($W$3="关闭",0,IFERROR((VLOOKUP((VLOOKUP($AE6,参数!$G:$H,2,FALSE)&amp;$W$19&amp;$V$19),装备量化!$D$2:$J$241,装备量化!Q$11,FALSE)),0))+IF($W$3="关闭",0,IFERROR((VLOOKUP((VLOOKUP($AE6,参数!$G:$H,2,FALSE)&amp;$W$20&amp;$V$20),装备量化!$D$2:$J$241,装备量化!Q$11,FALSE)),0))+IF($W$3="关闭",0,IFERROR((VLOOKUP((VLOOKUP($AE6,参数!$G:$H,2,FALSE)&amp;$W$21&amp;$V$21),装备量化!$D$2:$J$241,装备量化!Q$11,FALSE)),0))+IF($W$3="关闭",0,IFERROR((VLOOKUP((VLOOKUP($AE6,参数!$G:$H,2,FALSE)&amp;$W$22&amp;$V$22),装备量化!$D$2:$J$241,装备量化!Q$11,FALSE)),0))+IF($W$3="关闭",0,IFERROR((VLOOKUP((VLOOKUP($AE6,参数!$G:$H,2,FALSE)&amp;$W$23&amp;$V$23),装备量化!$D$2:$J$241,装备量化!Q$11,FALSE)),0))+IF($W$3="关闭",0,IFERROR((VLOOKUP((VLOOKUP($AE6,参数!$G:$H,2,FALSE)&amp;$W$24&amp;$V$24),装备量化!$D$2:$J$241,装备量化!Q$11,FALSE)),0))+IF($W$3="关闭",0,IFERROR((VLOOKUP((VLOOKUP($AE6,参数!$G:$H,2,FALSE)&amp;$W$25&amp;$V$25),装备量化!$D$2:$J$241,装备量化!Q$11,FALSE)),0))</f>
        <v>626</v>
      </c>
      <c r="AG6" s="64"/>
      <c r="AH6" s="64">
        <f>IF($W$3="关闭",0,IFERROR((VLOOKUP((VLOOKUP($AE6,参数!$G:$H,2,FALSE)&amp;$W$18&amp;$V$18),装备量化!$D$2:$J$241,装备量化!S$11,FALSE)),0))+IF($W$3="关闭",0,IFERROR((VLOOKUP((VLOOKUP($AE6,参数!$G:$H,2,FALSE)&amp;$W$19&amp;$V$19),装备量化!$D$2:$J$241,装备量化!S$11,FALSE)),0))+IF($W$3="关闭",0,IFERROR((VLOOKUP((VLOOKUP($AE6,参数!$G:$H,2,FALSE)&amp;$W$20&amp;$V$20),装备量化!$D$2:$J$241,装备量化!S$11,FALSE)),0))+IF($W$3="关闭",0,IFERROR((VLOOKUP((VLOOKUP($AE6,参数!$G:$H,2,FALSE)&amp;$W$21&amp;$V$21),装备量化!$D$2:$J$241,装备量化!S$11,FALSE)),0))+IF($W$3="关闭",0,IFERROR((VLOOKUP((VLOOKUP($AE6,参数!$G:$H,2,FALSE)&amp;$W$22&amp;$V$22),装备量化!$D$2:$J$241,装备量化!S$11,FALSE)),0))+IF($W$3="关闭",0,IFERROR((VLOOKUP((VLOOKUP($AE6,参数!$G:$H,2,FALSE)&amp;$W$23&amp;$V$23),装备量化!$D$2:$J$241,装备量化!S$11,FALSE)),0))+IF($W$3="关闭",0,IFERROR((VLOOKUP((VLOOKUP($AE6,参数!$G:$H,2,FALSE)&amp;$W$24&amp;$V$24),装备量化!$D$2:$J$241,装备量化!S$11,FALSE)),0))+IF($W$3="关闭",0,IFERROR((VLOOKUP((VLOOKUP($AE6,参数!$G:$H,2,FALSE)&amp;$W$25&amp;$V$25),装备量化!$D$2:$J$241,装备量化!S$11,FALSE)),0))</f>
        <v>54</v>
      </c>
      <c r="AI6" s="64">
        <f>IF($W$3="关闭",0,IFERROR((VLOOKUP((VLOOKUP($AE6,参数!$G:$H,2,FALSE)&amp;$W$18&amp;$V$18),装备量化!$D$2:$J$241,装备量化!T$11,FALSE)),0))+IF($W$3="关闭",0,IFERROR((VLOOKUP((VLOOKUP($AE6,参数!$G:$H,2,FALSE)&amp;$W$19&amp;$V$19),装备量化!$D$2:$J$241,装备量化!T$11,FALSE)),0))+IF($W$3="关闭",0,IFERROR((VLOOKUP((VLOOKUP($AE6,参数!$G:$H,2,FALSE)&amp;$W$20&amp;$V$20),装备量化!$D$2:$J$241,装备量化!T$11,FALSE)),0))+IF($W$3="关闭",0,IFERROR((VLOOKUP((VLOOKUP($AE6,参数!$G:$H,2,FALSE)&amp;$W$21&amp;$V$21),装备量化!$D$2:$J$241,装备量化!T$11,FALSE)),0))+IF($W$3="关闭",0,IFERROR((VLOOKUP((VLOOKUP($AE6,参数!$G:$H,2,FALSE)&amp;$W$22&amp;$V$22),装备量化!$D$2:$J$241,装备量化!T$11,FALSE)),0))+IF($W$3="关闭",0,IFERROR((VLOOKUP((VLOOKUP($AE6,参数!$G:$H,2,FALSE)&amp;$W$23&amp;$V$23),装备量化!$D$2:$J$241,装备量化!T$11,FALSE)),0))+IF($W$3="关闭",0,IFERROR((VLOOKUP((VLOOKUP($AE6,参数!$G:$H,2,FALSE)&amp;$W$24&amp;$V$24),装备量化!$D$2:$J$241,装备量化!T$11,FALSE)),0))+IF($W$3="关闭",0,IFERROR((VLOOKUP((VLOOKUP($AE6,参数!$G:$H,2,FALSE)&amp;$W$25&amp;$V$25),装备量化!$D$2:$J$241,装备量化!T$11,FALSE)),0))</f>
        <v>54</v>
      </c>
      <c r="AJ6" s="64">
        <f>IF($W$3="关闭",0,IFERROR((VLOOKUP((VLOOKUP($AE6,参数!$G:$H,2,FALSE)&amp;$W$18&amp;$V$18),装备量化!$D$2:$J$241,装备量化!U$11,FALSE)),0))+IF($W$3="关闭",0,IFERROR((VLOOKUP((VLOOKUP($AE6,参数!$G:$H,2,FALSE)&amp;$W$19&amp;$V$19),装备量化!$D$2:$J$241,装备量化!U$11,FALSE)),0))+IF($W$3="关闭",0,IFERROR((VLOOKUP((VLOOKUP($AE6,参数!$G:$H,2,FALSE)&amp;$W$20&amp;$V$20),装备量化!$D$2:$J$241,装备量化!U$11,FALSE)),0))+IF($W$3="关闭",0,IFERROR((VLOOKUP((VLOOKUP($AE6,参数!$G:$H,2,FALSE)&amp;$W$21&amp;$V$21),装备量化!$D$2:$J$241,装备量化!U$11,FALSE)),0))+IF($W$3="关闭",0,IFERROR((VLOOKUP((VLOOKUP($AE6,参数!$G:$H,2,FALSE)&amp;$W$22&amp;$V$22),装备量化!$D$2:$J$241,装备量化!U$11,FALSE)),0))+IF($W$3="关闭",0,IFERROR((VLOOKUP((VLOOKUP($AE6,参数!$G:$H,2,FALSE)&amp;$W$23&amp;$V$23),装备量化!$D$2:$J$241,装备量化!U$11,FALSE)),0))+IF($W$3="关闭",0,IFERROR((VLOOKUP((VLOOKUP($AE6,参数!$G:$H,2,FALSE)&amp;$W$24&amp;$V$24),装备量化!$D$2:$J$241,装备量化!U$11,FALSE)),0))+IF($W$3="关闭",0,IFERROR((VLOOKUP((VLOOKUP($AE6,参数!$G:$H,2,FALSE)&amp;$W$25&amp;$V$25),装备量化!$D$2:$J$241,装备量化!U$11,FALSE)),0))</f>
        <v>83</v>
      </c>
      <c r="AK6" s="64">
        <f>IF($W$3="关闭",0,IFERROR((VLOOKUP((VLOOKUP($AE6,参数!$G:$H,2,FALSE)&amp;$W$18&amp;$V$18),装备量化!$D$2:$J$241,装备量化!V$11,FALSE)),0))+IF($W$3="关闭",0,IFERROR((VLOOKUP((VLOOKUP($AE6,参数!$G:$H,2,FALSE)&amp;$W$19&amp;$V$19),装备量化!$D$2:$J$241,装备量化!V$11,FALSE)),0))+IF($W$3="关闭",0,IFERROR((VLOOKUP((VLOOKUP($AE6,参数!$G:$H,2,FALSE)&amp;$W$20&amp;$V$20),装备量化!$D$2:$J$241,装备量化!V$11,FALSE)),0))+IF($W$3="关闭",0,IFERROR((VLOOKUP((VLOOKUP($AE6,参数!$G:$H,2,FALSE)&amp;$W$21&amp;$V$21),装备量化!$D$2:$J$241,装备量化!V$11,FALSE)),0))+IF($W$3="关闭",0,IFERROR((VLOOKUP((VLOOKUP($AE6,参数!$G:$H,2,FALSE)&amp;$W$22&amp;$V$22),装备量化!$D$2:$J$241,装备量化!V$11,FALSE)),0))+IF($W$3="关闭",0,IFERROR((VLOOKUP((VLOOKUP($AE6,参数!$G:$H,2,FALSE)&amp;$W$23&amp;$V$23),装备量化!$D$2:$J$241,装备量化!V$11,FALSE)),0))+IF($W$3="关闭",0,IFERROR((VLOOKUP((VLOOKUP($AE6,参数!$G:$H,2,FALSE)&amp;$W$24&amp;$V$24),装备量化!$D$2:$J$241,装备量化!V$11,FALSE)),0))+IF($W$3="关闭",0,IFERROR((VLOOKUP((VLOOKUP($AE6,参数!$G:$H,2,FALSE)&amp;$W$25&amp;$V$25),装备量化!$D$2:$J$241,装备量化!V$11,FALSE)),0))</f>
        <v>83</v>
      </c>
      <c r="AL6" s="64">
        <f>IF($W$3="关闭",0,IFERROR((VLOOKUP((VLOOKUP($AE6,参数!$G:$H,2,FALSE)&amp;$W$18&amp;$V$18),装备量化!$D$2:$J$241,装备量化!W$11,FALSE)),0))+IF($W$3="关闭",0,IFERROR((VLOOKUP((VLOOKUP($AE6,参数!$G:$H,2,FALSE)&amp;$W$19&amp;$V$19),装备量化!$D$2:$J$241,装备量化!W$11,FALSE)),0))+IF($W$3="关闭",0,IFERROR((VLOOKUP((VLOOKUP($AE6,参数!$G:$H,2,FALSE)&amp;$W$20&amp;$V$20),装备量化!$D$2:$J$241,装备量化!W$11,FALSE)),0))+IF($W$3="关闭",0,IFERROR((VLOOKUP((VLOOKUP($AE6,参数!$G:$H,2,FALSE)&amp;$W$21&amp;$V$21),装备量化!$D$2:$J$241,装备量化!W$11,FALSE)),0))+IF($W$3="关闭",0,IFERROR((VLOOKUP((VLOOKUP($AE6,参数!$G:$H,2,FALSE)&amp;$W$22&amp;$V$22),装备量化!$D$2:$J$241,装备量化!W$11,FALSE)),0))+IF($W$3="关闭",0,IFERROR((VLOOKUP((VLOOKUP($AE6,参数!$G:$H,2,FALSE)&amp;$W$23&amp;$V$23),装备量化!$D$2:$J$241,装备量化!W$11,FALSE)),0))+IF($W$3="关闭",0,IFERROR((VLOOKUP((VLOOKUP($AE6,参数!$G:$H,2,FALSE)&amp;$W$24&amp;$V$24),装备量化!$D$2:$J$241,装备量化!W$11,FALSE)),0))+IF($W$3="关闭",0,IFERROR((VLOOKUP((VLOOKUP($AE6,参数!$G:$H,2,FALSE)&amp;$W$25&amp;$V$25),装备量化!$D$2:$J$241,装备量化!W$11,FALSE)),0))</f>
        <v>0</v>
      </c>
      <c r="AM6" s="64">
        <f>IF($W$3="关闭",0,IFERROR((VLOOKUP((VLOOKUP($AE6,参数!$G:$H,2,FALSE)&amp;$W$18&amp;$V$18),装备量化!$D$2:$J$241,装备量化!X$11,FALSE)),0))+IF($W$3="关闭",0,IFERROR((VLOOKUP((VLOOKUP($AE6,参数!$G:$H,2,FALSE)&amp;$W$19&amp;$V$19),装备量化!$D$2:$J$241,装备量化!X$11,FALSE)),0))+IF($W$3="关闭",0,IFERROR((VLOOKUP((VLOOKUP($AE6,参数!$G:$H,2,FALSE)&amp;$W$20&amp;$V$20),装备量化!$D$2:$J$241,装备量化!X$11,FALSE)),0))+IF($W$3="关闭",0,IFERROR((VLOOKUP((VLOOKUP($AE6,参数!$G:$H,2,FALSE)&amp;$W$21&amp;$V$21),装备量化!$D$2:$J$241,装备量化!X$11,FALSE)),0))+IF($W$3="关闭",0,IFERROR((VLOOKUP((VLOOKUP($AE6,参数!$G:$H,2,FALSE)&amp;$W$22&amp;$V$22),装备量化!$D$2:$J$241,装备量化!X$11,FALSE)),0))+IF($W$3="关闭",0,IFERROR((VLOOKUP((VLOOKUP($AE6,参数!$G:$H,2,FALSE)&amp;$W$23&amp;$V$23),装备量化!$D$2:$J$241,装备量化!X$11,FALSE)),0))+IF($W$3="关闭",0,IFERROR((VLOOKUP((VLOOKUP($AE6,参数!$G:$H,2,FALSE)&amp;$W$24&amp;$V$24),装备量化!$D$2:$J$241,装备量化!X$11,FALSE)),0))+IF($W$3="关闭",0,IFERROR((VLOOKUP((VLOOKUP($AE6,参数!$G:$H,2,FALSE)&amp;$W$25&amp;$V$25),装备量化!$D$2:$J$241,装备量化!X$11,FALSE)),0))</f>
        <v>0</v>
      </c>
      <c r="AN6" s="64">
        <f>IF($W$3="关闭",0,IFERROR((VLOOKUP((VLOOKUP($AE6,参数!$G:$H,2,FALSE)&amp;$W$18&amp;$V$18),装备量化!$D$2:$J$241,装备量化!Y$11,FALSE)),0))+IF($W$3="关闭",0,IFERROR((VLOOKUP((VLOOKUP($AE6,参数!$G:$H,2,FALSE)&amp;$W$19&amp;$V$19),装备量化!$D$2:$J$241,装备量化!Y$11,FALSE)),0))+IF($W$3="关闭",0,IFERROR((VLOOKUP((VLOOKUP($AE6,参数!$G:$H,2,FALSE)&amp;$W$20&amp;$V$20),装备量化!$D$2:$J$241,装备量化!Y$11,FALSE)),0))+IF($W$3="关闭",0,IFERROR((VLOOKUP((VLOOKUP($AE6,参数!$G:$H,2,FALSE)&amp;$W$21&amp;$V$21),装备量化!$D$2:$J$241,装备量化!Y$11,FALSE)),0))+IF($W$3="关闭",0,IFERROR((VLOOKUP((VLOOKUP($AE6,参数!$G:$H,2,FALSE)&amp;$W$22&amp;$V$22),装备量化!$D$2:$J$241,装备量化!Y$11,FALSE)),0))+IF($W$3="关闭",0,IFERROR((VLOOKUP((VLOOKUP($AE6,参数!$G:$H,2,FALSE)&amp;$W$23&amp;$V$23),装备量化!$D$2:$J$241,装备量化!Y$11,FALSE)),0))+IF($W$3="关闭",0,IFERROR((VLOOKUP((VLOOKUP($AE6,参数!$G:$H,2,FALSE)&amp;$W$24&amp;$V$24),装备量化!$D$2:$J$241,装备量化!Y$11,FALSE)),0))+IF($W$3="关闭",0,IFERROR((VLOOKUP((VLOOKUP($AE6,参数!$G:$H,2,FALSE)&amp;$W$25&amp;$V$25),装备量化!$D$2:$J$241,装备量化!Y$11,FALSE)),0))</f>
        <v>0</v>
      </c>
      <c r="AO6" s="64">
        <f>IF($W$3="关闭",0,IFERROR((VLOOKUP((VLOOKUP($AE6,参数!$G:$H,2,FALSE)&amp;$W$18&amp;$V$18),装备量化!$D$2:$J$241,装备量化!Z$11,FALSE)),0))+IF($W$3="关闭",0,IFERROR((VLOOKUP((VLOOKUP($AE6,参数!$G:$H,2,FALSE)&amp;$W$19&amp;$V$19),装备量化!$D$2:$J$241,装备量化!Z$11,FALSE)),0))+IF($W$3="关闭",0,IFERROR((VLOOKUP((VLOOKUP($AE6,参数!$G:$H,2,FALSE)&amp;$W$20&amp;$V$20),装备量化!$D$2:$J$241,装备量化!Z$11,FALSE)),0))+IF($W$3="关闭",0,IFERROR((VLOOKUP((VLOOKUP($AE6,参数!$G:$H,2,FALSE)&amp;$W$21&amp;$V$21),装备量化!$D$2:$J$241,装备量化!Z$11,FALSE)),0))+IF($W$3="关闭",0,IFERROR((VLOOKUP((VLOOKUP($AE6,参数!$G:$H,2,FALSE)&amp;$W$22&amp;$V$22),装备量化!$D$2:$J$241,装备量化!Z$11,FALSE)),0))+IF($W$3="关闭",0,IFERROR((VLOOKUP((VLOOKUP($AE6,参数!$G:$H,2,FALSE)&amp;$W$23&amp;$V$23),装备量化!$D$2:$J$241,装备量化!Z$11,FALSE)),0))+IF($W$3="关闭",0,IFERROR((VLOOKUP((VLOOKUP($AE6,参数!$G:$H,2,FALSE)&amp;$W$24&amp;$V$24),装备量化!$D$2:$J$241,装备量化!Z$11,FALSE)),0))+IF($W$3="关闭",0,IFERROR((VLOOKUP((VLOOKUP($AE6,参数!$G:$H,2,FALSE)&amp;$W$25&amp;$V$25),装备量化!$D$2:$J$241,装备量化!Z$11,FALSE)),0))</f>
        <v>0</v>
      </c>
      <c r="AP6" s="64">
        <f>IF($W$3="关闭",0,IFERROR((VLOOKUP((VLOOKUP($AE6,参数!$G:$H,2,FALSE)&amp;$W$18&amp;$V$18),装备量化!$D$2:$J$241,装备量化!AA$11,FALSE)),0))+IF($W$3="关闭",0,IFERROR((VLOOKUP((VLOOKUP($AE6,参数!$G:$H,2,FALSE)&amp;$W$19&amp;$V$19),装备量化!$D$2:$J$241,装备量化!AA$11,FALSE)),0))+IF($W$3="关闭",0,IFERROR((VLOOKUP((VLOOKUP($AE6,参数!$G:$H,2,FALSE)&amp;$W$20&amp;$V$20),装备量化!$D$2:$J$241,装备量化!AA$11,FALSE)),0))+IF($W$3="关闭",0,IFERROR((VLOOKUP((VLOOKUP($AE6,参数!$G:$H,2,FALSE)&amp;$W$21&amp;$V$21),装备量化!$D$2:$J$241,装备量化!AA$11,FALSE)),0))+IF($W$3="关闭",0,IFERROR((VLOOKUP((VLOOKUP($AE6,参数!$G:$H,2,FALSE)&amp;$W$22&amp;$V$22),装备量化!$D$2:$J$241,装备量化!AA$11,FALSE)),0))+IF($W$3="关闭",0,IFERROR((VLOOKUP((VLOOKUP($AE6,参数!$G:$H,2,FALSE)&amp;$W$23&amp;$V$23),装备量化!$D$2:$J$241,装备量化!AA$11,FALSE)),0))+IF($W$3="关闭",0,IFERROR((VLOOKUP((VLOOKUP($AE6,参数!$G:$H,2,FALSE)&amp;$W$24&amp;$V$24),装备量化!$D$2:$J$241,装备量化!AA$11,FALSE)),0))+IF($W$3="关闭",0,IFERROR((VLOOKUP((VLOOKUP($AE6,参数!$G:$H,2,FALSE)&amp;$W$25&amp;$V$25),装备量化!$D$2:$J$241,装备量化!AA$11,FALSE)),0))</f>
        <v>0</v>
      </c>
      <c r="AQ6" s="64">
        <f>IF($W$3="关闭",0,IFERROR((VLOOKUP((VLOOKUP($AE6,参数!$G:$H,2,FALSE)&amp;$W$18&amp;$V$18),装备量化!$D$2:$J$241,装备量化!AB$11,FALSE)),0))+IF($W$3="关闭",0,IFERROR((VLOOKUP((VLOOKUP($AE6,参数!$G:$H,2,FALSE)&amp;$W$19&amp;$V$19),装备量化!$D$2:$J$241,装备量化!AB$11,FALSE)),0))+IF($W$3="关闭",0,IFERROR((VLOOKUP((VLOOKUP($AE6,参数!$G:$H,2,FALSE)&amp;$W$20&amp;$V$20),装备量化!$D$2:$J$241,装备量化!AB$11,FALSE)),0))+IF($W$3="关闭",0,IFERROR((VLOOKUP((VLOOKUP($AE6,参数!$G:$H,2,FALSE)&amp;$W$21&amp;$V$21),装备量化!$D$2:$J$241,装备量化!AB$11,FALSE)),0))+IF($W$3="关闭",0,IFERROR((VLOOKUP((VLOOKUP($AE6,参数!$G:$H,2,FALSE)&amp;$W$22&amp;$V$22),装备量化!$D$2:$J$241,装备量化!AB$11,FALSE)),0))+IF($W$3="关闭",0,IFERROR((VLOOKUP((VLOOKUP($AE6,参数!$G:$H,2,FALSE)&amp;$W$23&amp;$V$23),装备量化!$D$2:$J$241,装备量化!AB$11,FALSE)),0))+IF($W$3="关闭",0,IFERROR((VLOOKUP((VLOOKUP($AE6,参数!$G:$H,2,FALSE)&amp;$W$24&amp;$V$24),装备量化!$D$2:$J$241,装备量化!AB$11,FALSE)),0))+IF($W$3="关闭",0,IFERROR((VLOOKUP((VLOOKUP($AE6,参数!$G:$H,2,FALSE)&amp;$W$25&amp;$V$25),装备量化!$D$2:$J$241,装备量化!AB$11,FALSE)),0))</f>
        <v>0</v>
      </c>
      <c r="AR6" s="64">
        <f>IF($W$3="关闭",0,IFERROR((VLOOKUP((VLOOKUP($AE6,参数!$G:$H,2,FALSE)&amp;$W$18&amp;$V$18),装备量化!$D$2:$J$241,装备量化!AC$11,FALSE)),0))+IF($W$3="关闭",0,IFERROR((VLOOKUP((VLOOKUP($AE6,参数!$G:$H,2,FALSE)&amp;$W$19&amp;$V$19),装备量化!$D$2:$J$241,装备量化!AC$11,FALSE)),0))+IF($W$3="关闭",0,IFERROR((VLOOKUP((VLOOKUP($AE6,参数!$G:$H,2,FALSE)&amp;$W$20&amp;$V$20),装备量化!$D$2:$J$241,装备量化!AC$11,FALSE)),0))+IF($W$3="关闭",0,IFERROR((VLOOKUP((VLOOKUP($AE6,参数!$G:$H,2,FALSE)&amp;$W$21&amp;$V$21),装备量化!$D$2:$J$241,装备量化!AC$11,FALSE)),0))+IF($W$3="关闭",0,IFERROR((VLOOKUP((VLOOKUP($AE6,参数!$G:$H,2,FALSE)&amp;$W$22&amp;$V$22),装备量化!$D$2:$J$241,装备量化!AC$11,FALSE)),0))+IF($W$3="关闭",0,IFERROR((VLOOKUP((VLOOKUP($AE6,参数!$G:$H,2,FALSE)&amp;$W$23&amp;$V$23),装备量化!$D$2:$J$241,装备量化!AC$11,FALSE)),0))+IF($W$3="关闭",0,IFERROR((VLOOKUP((VLOOKUP($AE6,参数!$G:$H,2,FALSE)&amp;$W$24&amp;$V$24),装备量化!$D$2:$J$241,装备量化!AC$11,FALSE)),0))+IF($W$3="关闭",0,IFERROR((VLOOKUP((VLOOKUP($AE6,参数!$G:$H,2,FALSE)&amp;$W$25&amp;$V$25),装备量化!$D$2:$J$241,装备量化!AC$11,FALSE)),0))</f>
        <v>0</v>
      </c>
      <c r="AS6" s="64">
        <f>IF($W$3="关闭",0,IFERROR((VLOOKUP((VLOOKUP($AE6,参数!$G:$H,2,FALSE)&amp;$W$18&amp;$V$18),装备量化!$D$2:$J$241,装备量化!AD$11,FALSE)),0))+IF($W$3="关闭",0,IFERROR((VLOOKUP((VLOOKUP($AE6,参数!$G:$H,2,FALSE)&amp;$W$19&amp;$V$19),装备量化!$D$2:$J$241,装备量化!AD$11,FALSE)),0))+IF($W$3="关闭",0,IFERROR((VLOOKUP((VLOOKUP($AE6,参数!$G:$H,2,FALSE)&amp;$W$20&amp;$V$20),装备量化!$D$2:$J$241,装备量化!AD$11,FALSE)),0))+IF($W$3="关闭",0,IFERROR((VLOOKUP((VLOOKUP($AE6,参数!$G:$H,2,FALSE)&amp;$W$21&amp;$V$21),装备量化!$D$2:$J$241,装备量化!AD$11,FALSE)),0))+IF($W$3="关闭",0,IFERROR((VLOOKUP((VLOOKUP($AE6,参数!$G:$H,2,FALSE)&amp;$W$22&amp;$V$22),装备量化!$D$2:$J$241,装备量化!AD$11,FALSE)),0))+IF($W$3="关闭",0,IFERROR((VLOOKUP((VLOOKUP($AE6,参数!$G:$H,2,FALSE)&amp;$W$23&amp;$V$23),装备量化!$D$2:$J$241,装备量化!AD$11,FALSE)),0))+IF($W$3="关闭",0,IFERROR((VLOOKUP((VLOOKUP($AE6,参数!$G:$H,2,FALSE)&amp;$W$24&amp;$V$24),装备量化!$D$2:$J$241,装备量化!AD$11,FALSE)),0))+IF($W$3="关闭",0,IFERROR((VLOOKUP((VLOOKUP($AE6,参数!$G:$H,2,FALSE)&amp;$W$25&amp;$V$25),装备量化!$D$2:$J$241,装备量化!AD$11,FALSE)),0))</f>
        <v>0</v>
      </c>
      <c r="AV6" s="1">
        <v>5</v>
      </c>
      <c r="AW6" s="64">
        <f>IF($W$6="关闭",0,IFERROR((VLOOKUP((VLOOKUP($AE6,参数!$G:$H,2,FALSE)&amp;$V$18),装备强化属性!$V$3:$FP$50,$X$18+VLOOKUP(AW$1,参数!$J$1:$K$6,2,FALSE),FALSE)),0))+IF($W$6="关闭",0,IFERROR((VLOOKUP((VLOOKUP($AE6,参数!$G:$H,2,FALSE)&amp;$V$19),装备强化属性!$V$3:$FP$50,$X$19+VLOOKUP(AW$1,参数!$J$1:$K$6,2,FALSE),FALSE)),0))+IF($W$6="关闭",0,IFERROR((VLOOKUP((VLOOKUP($AE6,参数!$G:$H,2,FALSE)&amp;$V$20),装备强化属性!$V$3:$FP$50,$X$20+VLOOKUP(AW$1,参数!$J$1:$K$6,2,FALSE),FALSE)),0))+IF($W$6="关闭",0,IFERROR((VLOOKUP((VLOOKUP($AE6,参数!$G:$H,2,FALSE)&amp;$V$21),装备强化属性!$V$3:$FP$50,$X$21+VLOOKUP(AW$1,参数!$J$1:$K$6,2,FALSE),FALSE)),0))+IF($W$6="关闭",0,IFERROR((VLOOKUP((VLOOKUP($AE6,参数!$G:$H,2,FALSE)&amp;$V$22),装备强化属性!$V$3:$FP$50,$X$22+VLOOKUP(AW$1,参数!$J$1:$K$6,2,FALSE),FALSE)),0))+IF($W$6="关闭",0,IFERROR((VLOOKUP((VLOOKUP($AE6,参数!$G:$H,2,FALSE)&amp;$V$23),装备强化属性!$V$3:$FP$50,$X$23+VLOOKUP(AW$1,参数!$J$1:$K$6,2,FALSE),FALSE)),0))+IF($W$6="关闭",0,IFERROR((VLOOKUP((VLOOKUP($AE6,参数!$G:$H,2,FALSE)&amp;$V$24),装备强化属性!$V$3:$FP$50,$X$24+VLOOKUP(AW$1,参数!$J$1:$K$6,2,FALSE),FALSE)),0))+IF($W$6="关闭",0,IFERROR((VLOOKUP((VLOOKUP($AE6,参数!$G:$H,2,FALSE)&amp;$V$25),装备强化属性!$V$3:$FP$50,$X$25+VLOOKUP(AW$1,参数!$J$1:$K$6,2,FALSE),FALSE)),0))</f>
        <v>272</v>
      </c>
      <c r="AX6" s="64"/>
      <c r="AY6" s="64">
        <f>IF($W$6="关闭",0,IFERROR((VLOOKUP((VLOOKUP($AE6,参数!$G:$H,2,FALSE)&amp;$V$18),装备强化属性!$V$3:$FP$50,$X$18+VLOOKUP(AY$1,参数!$J$1:$K$6,2,FALSE),FALSE)),0))+IF($W$6="关闭",0,IFERROR((VLOOKUP((VLOOKUP($AE6,参数!$G:$H,2,FALSE)&amp;$V$19),装备强化属性!$V$3:$FP$50,$X$19+VLOOKUP(AY$1,参数!$J$1:$K$6,2,FALSE),FALSE)),0))+IF($W$6="关闭",0,IFERROR((VLOOKUP((VLOOKUP($AE6,参数!$G:$H,2,FALSE)&amp;$V$20),装备强化属性!$V$3:$FP$50,$X$20+VLOOKUP(AY$1,参数!$J$1:$K$6,2,FALSE),FALSE)),0))+IF($W$6="关闭",0,IFERROR((VLOOKUP((VLOOKUP($AE6,参数!$G:$H,2,FALSE)&amp;$V$21),装备强化属性!$V$3:$FP$50,$X$21+VLOOKUP(AY$1,参数!$J$1:$K$6,2,FALSE),FALSE)),0))+IF($W$6="关闭",0,IFERROR((VLOOKUP((VLOOKUP($AE6,参数!$G:$H,2,FALSE)&amp;$V$22),装备强化属性!$V$3:$FP$50,$X$22+VLOOKUP(AY$1,参数!$J$1:$K$6,2,FALSE),FALSE)),0))+IF($W$6="关闭",0,IFERROR((VLOOKUP((VLOOKUP($AE6,参数!$G:$H,2,FALSE)&amp;$V$23),装备强化属性!$V$3:$FP$50,$X$23+VLOOKUP(AY$1,参数!$J$1:$K$6,2,FALSE),FALSE)),0))+IF($W$6="关闭",0,IFERROR((VLOOKUP((VLOOKUP($AE6,参数!$G:$H,2,FALSE)&amp;$V$24),装备强化属性!$V$3:$FP$50,$X$24+VLOOKUP(AY$1,参数!$J$1:$K$6,2,FALSE),FALSE)),0))+IF($W$6="关闭",0,IFERROR((VLOOKUP((VLOOKUP($AE6,参数!$G:$H,2,FALSE)&amp;$V$25),装备强化属性!$V$3:$FP$50,$X$25+VLOOKUP(AY$1,参数!$J$1:$K$6,2,FALSE),FALSE)),0))</f>
        <v>33</v>
      </c>
      <c r="AZ6" s="64">
        <f>IF($W$6="关闭",0,IFERROR((VLOOKUP((VLOOKUP($AE6,参数!$G:$H,2,FALSE)&amp;$V$18),装备强化属性!$V$3:$FP$50,$X$18+VLOOKUP(AZ$1,参数!$J$1:$K$6,2,FALSE),FALSE)),0))+IF($W$6="关闭",0,IFERROR((VLOOKUP((VLOOKUP($AE6,参数!$G:$H,2,FALSE)&amp;$V$19),装备强化属性!$V$3:$FP$50,$X$19+VLOOKUP(AZ$1,参数!$J$1:$K$6,2,FALSE),FALSE)),0))+IF($W$6="关闭",0,IFERROR((VLOOKUP((VLOOKUP($AE6,参数!$G:$H,2,FALSE)&amp;$V$20),装备强化属性!$V$3:$FP$50,$X$20+VLOOKUP(AZ$1,参数!$J$1:$K$6,2,FALSE),FALSE)),0))+IF($W$6="关闭",0,IFERROR((VLOOKUP((VLOOKUP($AE6,参数!$G:$H,2,FALSE)&amp;$V$21),装备强化属性!$V$3:$FP$50,$X$21+VLOOKUP(AZ$1,参数!$J$1:$K$6,2,FALSE),FALSE)),0))+IF($W$6="关闭",0,IFERROR((VLOOKUP((VLOOKUP($AE6,参数!$G:$H,2,FALSE)&amp;$V$22),装备强化属性!$V$3:$FP$50,$X$22+VLOOKUP(AZ$1,参数!$J$1:$K$6,2,FALSE),FALSE)),0))+IF($W$6="关闭",0,IFERROR((VLOOKUP((VLOOKUP($AE6,参数!$G:$H,2,FALSE)&amp;$V$23),装备强化属性!$V$3:$FP$50,$X$23+VLOOKUP(AZ$1,参数!$J$1:$K$6,2,FALSE),FALSE)),0))+IF($W$6="关闭",0,IFERROR((VLOOKUP((VLOOKUP($AE6,参数!$G:$H,2,FALSE)&amp;$V$24),装备强化属性!$V$3:$FP$50,$X$24+VLOOKUP(AZ$1,参数!$J$1:$K$6,2,FALSE),FALSE)),0))+IF($W$6="关闭",0,IFERROR((VLOOKUP((VLOOKUP($AE6,参数!$G:$H,2,FALSE)&amp;$V$25),装备强化属性!$V$3:$FP$50,$X$25+VLOOKUP(AZ$1,参数!$J$1:$K$6,2,FALSE),FALSE)),0))</f>
        <v>33</v>
      </c>
      <c r="BA6" s="64">
        <f>IF($W$6="关闭",0,IFERROR((VLOOKUP((VLOOKUP($AE6,参数!$G:$H,2,FALSE)&amp;$V$18),装备强化属性!$V$3:$FP$50,$X$18+VLOOKUP(BA$1,参数!$J$1:$K$6,2,FALSE),FALSE)),0))+IF($W$6="关闭",0,IFERROR((VLOOKUP((VLOOKUP($AE6,参数!$G:$H,2,FALSE)&amp;$V$19),装备强化属性!$V$3:$FP$50,$X$19+VLOOKUP(BA$1,参数!$J$1:$K$6,2,FALSE),FALSE)),0))+IF($W$6="关闭",0,IFERROR((VLOOKUP((VLOOKUP($AE6,参数!$G:$H,2,FALSE)&amp;$V$20),装备强化属性!$V$3:$FP$50,$X$20+VLOOKUP(BA$1,参数!$J$1:$K$6,2,FALSE),FALSE)),0))+IF($W$6="关闭",0,IFERROR((VLOOKUP((VLOOKUP($AE6,参数!$G:$H,2,FALSE)&amp;$V$21),装备强化属性!$V$3:$FP$50,$X$21+VLOOKUP(BA$1,参数!$J$1:$K$6,2,FALSE),FALSE)),0))+IF($W$6="关闭",0,IFERROR((VLOOKUP((VLOOKUP($AE6,参数!$G:$H,2,FALSE)&amp;$V$22),装备强化属性!$V$3:$FP$50,$X$22+VLOOKUP(BA$1,参数!$J$1:$K$6,2,FALSE),FALSE)),0))+IF($W$6="关闭",0,IFERROR((VLOOKUP((VLOOKUP($AE6,参数!$G:$H,2,FALSE)&amp;$V$23),装备强化属性!$V$3:$FP$50,$X$23+VLOOKUP(BA$1,参数!$J$1:$K$6,2,FALSE),FALSE)),0))+IF($W$6="关闭",0,IFERROR((VLOOKUP((VLOOKUP($AE6,参数!$G:$H,2,FALSE)&amp;$V$24),装备强化属性!$V$3:$FP$50,$X$24+VLOOKUP(BA$1,参数!$J$1:$K$6,2,FALSE),FALSE)),0))+IF($W$6="关闭",0,IFERROR((VLOOKUP((VLOOKUP($AE6,参数!$G:$H,2,FALSE)&amp;$V$25),装备强化属性!$V$3:$FP$50,$X$25+VLOOKUP(BA$1,参数!$J$1:$K$6,2,FALSE),FALSE)),0))</f>
        <v>37</v>
      </c>
      <c r="BB6" s="64">
        <f>IF($W$6="关闭",0,IFERROR((VLOOKUP((VLOOKUP($AE6,参数!$G:$H,2,FALSE)&amp;$V$18),装备强化属性!$V$3:$FP$50,$X$18+VLOOKUP(BB$1,参数!$J$1:$K$6,2,FALSE),FALSE)),0))+IF($W$6="关闭",0,IFERROR((VLOOKUP((VLOOKUP($AE6,参数!$G:$H,2,FALSE)&amp;$V$19),装备强化属性!$V$3:$FP$50,$X$19+VLOOKUP(BB$1,参数!$J$1:$K$6,2,FALSE),FALSE)),0))+IF($W$6="关闭",0,IFERROR((VLOOKUP((VLOOKUP($AE6,参数!$G:$H,2,FALSE)&amp;$V$20),装备强化属性!$V$3:$FP$50,$X$20+VLOOKUP(BB$1,参数!$J$1:$K$6,2,FALSE),FALSE)),0))+IF($W$6="关闭",0,IFERROR((VLOOKUP((VLOOKUP($AE6,参数!$G:$H,2,FALSE)&amp;$V$21),装备强化属性!$V$3:$FP$50,$X$21+VLOOKUP(BB$1,参数!$J$1:$K$6,2,FALSE),FALSE)),0))+IF($W$6="关闭",0,IFERROR((VLOOKUP((VLOOKUP($AE6,参数!$G:$H,2,FALSE)&amp;$V$22),装备强化属性!$V$3:$FP$50,$X$22+VLOOKUP(BB$1,参数!$J$1:$K$6,2,FALSE),FALSE)),0))+IF($W$6="关闭",0,IFERROR((VLOOKUP((VLOOKUP($AE6,参数!$G:$H,2,FALSE)&amp;$V$23),装备强化属性!$V$3:$FP$50,$X$23+VLOOKUP(BB$1,参数!$J$1:$K$6,2,FALSE),FALSE)),0))+IF($W$6="关闭",0,IFERROR((VLOOKUP((VLOOKUP($AE6,参数!$G:$H,2,FALSE)&amp;$V$24),装备强化属性!$V$3:$FP$50,$X$24+VLOOKUP(BB$1,参数!$J$1:$K$6,2,FALSE),FALSE)),0))+IF($W$6="关闭",0,IFERROR((VLOOKUP((VLOOKUP($AE6,参数!$G:$H,2,FALSE)&amp;$V$25),装备强化属性!$V$3:$FP$50,$X$25+VLOOKUP(BB$1,参数!$J$1:$K$6,2,FALSE),FALSE)),0))</f>
        <v>37</v>
      </c>
      <c r="BC6" s="64">
        <f>IF($W$6="关闭",0,IFERROR((VLOOKUP((VLOOKUP($AE6,参数!$G:$H,2,FALSE)&amp;$V$18),装备强化属性!$V$3:$FP$50,1+$X$18,FALSE)),0))</f>
        <v>0</v>
      </c>
      <c r="BD6" s="64">
        <f>IF($W$6="关闭",0,IFERROR((VLOOKUP((VLOOKUP($AE6,参数!$G:$H,2,FALSE)&amp;$V$18),装备强化属性!$V$3:$FP$50,1+$X$18,FALSE)),0))</f>
        <v>0</v>
      </c>
      <c r="BE6" s="64">
        <f>IF($W$6="关闭",0,IFERROR((VLOOKUP((VLOOKUP($AE6,参数!$G:$H,2,FALSE)&amp;$V$18),装备强化属性!$V$3:$FP$50,1+$X$18,FALSE)),0))</f>
        <v>0</v>
      </c>
      <c r="BF6" s="64">
        <f>IF($W$6="关闭",0,IFERROR((VLOOKUP((VLOOKUP($AE6,参数!$G:$H,2,FALSE)&amp;$V$18),装备强化属性!$V$3:$FP$50,1+$X$18,FALSE)),0))</f>
        <v>0</v>
      </c>
      <c r="BG6" s="64">
        <f>IF($W$6="关闭",0,IFERROR((VLOOKUP((VLOOKUP($AE6,参数!$G:$H,2,FALSE)&amp;$V$18),装备强化属性!$V$3:$FP$50,1+$X$18,FALSE)),0))</f>
        <v>0</v>
      </c>
      <c r="BH6" s="64">
        <f>IF($W$6="关闭",0,IFERROR((VLOOKUP((VLOOKUP($AE6,参数!$G:$H,2,FALSE)&amp;$V$18),装备强化属性!$V$3:$FP$50,1+$X$18,FALSE)),0))</f>
        <v>0</v>
      </c>
      <c r="BI6" s="64">
        <f>IF($W$6="关闭",0,IFERROR((VLOOKUP((VLOOKUP($AE6,参数!$G:$H,2,FALSE)&amp;$V$18),装备强化属性!$V$3:$FP$50,1+$X$18,FALSE)),0))</f>
        <v>0</v>
      </c>
      <c r="BJ6" s="64">
        <f>IF($W$6="关闭",0,IFERROR((VLOOKUP((VLOOKUP($AE6,参数!$G:$H,2,FALSE)&amp;$V$18),装备强化属性!$V$3:$FP$50,1+$X$18,FALSE)),0))</f>
        <v>0</v>
      </c>
      <c r="BM6" s="1">
        <v>5</v>
      </c>
      <c r="BN6" s="64">
        <f>IF($W$2="关闭",0,角色升级!B6)</f>
        <v>1450</v>
      </c>
      <c r="BO6" s="64">
        <v>200</v>
      </c>
      <c r="BP6" s="64">
        <f>IF($W$2="关闭",0,角色升级!D6)</f>
        <v>130</v>
      </c>
      <c r="BQ6" s="64">
        <f>IF($W$2="关闭",0,角色升级!E6)</f>
        <v>130</v>
      </c>
      <c r="BR6" s="64">
        <f>IF($W$2="关闭",0,角色升级!F6)</f>
        <v>260</v>
      </c>
      <c r="BS6" s="64">
        <f>IF($W$2="关闭",0,角色升级!G6)</f>
        <v>260</v>
      </c>
      <c r="BT6" s="64">
        <f>IF($W$6="关闭",0,IFERROR((VLOOKUP((VLOOKUP($AE6,参数!$G:$H,2,FALSE)&amp;$V$18),装备强化属性!$V$3:$FP$50,1+$X$18,FALSE)),0))</f>
        <v>0</v>
      </c>
      <c r="BU6" s="64">
        <f>IF($W$6="关闭",0,IFERROR((VLOOKUP((VLOOKUP($AE6,参数!$G:$H,2,FALSE)&amp;$V$18),装备强化属性!$V$3:$FP$50,1+$X$18,FALSE)),0))</f>
        <v>0</v>
      </c>
      <c r="BV6" s="64">
        <f>IF($W$6="关闭",0,IFERROR((VLOOKUP((VLOOKUP($AE6,参数!$G:$H,2,FALSE)&amp;$V$18),装备强化属性!$V$3:$FP$50,1+$X$18,FALSE)),0))</f>
        <v>0</v>
      </c>
      <c r="BW6" s="64">
        <f>IF($W$6="关闭",0,IFERROR((VLOOKUP((VLOOKUP($AE6,参数!$G:$H,2,FALSE)&amp;$V$18),装备强化属性!$V$3:$FP$50,1+$X$18,FALSE)),0))</f>
        <v>0</v>
      </c>
      <c r="BX6" s="64">
        <f>IF($W$6="关闭",0,IFERROR((VLOOKUP((VLOOKUP($AE6,参数!$G:$H,2,FALSE)&amp;$V$18),装备强化属性!$V$3:$FP$50,1+$X$18,FALSE)),0))</f>
        <v>0</v>
      </c>
      <c r="BY6" s="64">
        <f>IF($W$6="关闭",0,IFERROR((VLOOKUP((VLOOKUP($AE6,参数!$G:$H,2,FALSE)&amp;$V$18),装备强化属性!$V$3:$FP$50,1+$X$18,FALSE)),0))</f>
        <v>0</v>
      </c>
      <c r="BZ6" s="64">
        <f>IF($W$6="关闭",0,IFERROR((VLOOKUP((VLOOKUP($AE6,参数!$G:$H,2,FALSE)&amp;$V$18),装备强化属性!$V$3:$FP$50,1+$X$18,FALSE)),0))</f>
        <v>0</v>
      </c>
      <c r="CA6" s="64">
        <f>IF($W$6="关闭",0,IFERROR((VLOOKUP((VLOOKUP($AE6,参数!$G:$H,2,FALSE)&amp;$V$18),装备强化属性!$V$3:$FP$50,1+$X$18,FALSE)),0))</f>
        <v>0</v>
      </c>
    </row>
    <row r="7" spans="1:79">
      <c r="A7" s="1">
        <v>6</v>
      </c>
      <c r="B7" s="1">
        <f t="shared" si="2"/>
        <v>2460</v>
      </c>
      <c r="C7" s="1">
        <f t="shared" si="0"/>
        <v>200</v>
      </c>
      <c r="D7" s="1">
        <f t="shared" si="0"/>
        <v>224</v>
      </c>
      <c r="E7" s="1">
        <f t="shared" si="0"/>
        <v>224</v>
      </c>
      <c r="F7" s="1">
        <f t="shared" si="0"/>
        <v>395</v>
      </c>
      <c r="G7" s="1">
        <f t="shared" si="0"/>
        <v>395</v>
      </c>
      <c r="H7" s="1">
        <f t="shared" si="3"/>
        <v>0</v>
      </c>
      <c r="I7" s="1">
        <f t="shared" si="4"/>
        <v>0</v>
      </c>
      <c r="J7" s="1">
        <f t="shared" si="5"/>
        <v>0</v>
      </c>
      <c r="K7" s="1">
        <f t="shared" si="6"/>
        <v>0</v>
      </c>
      <c r="L7" s="1">
        <f t="shared" si="7"/>
        <v>0</v>
      </c>
      <c r="M7" s="1">
        <f t="shared" si="8"/>
        <v>0</v>
      </c>
      <c r="N7" s="1">
        <f t="shared" si="9"/>
        <v>0</v>
      </c>
      <c r="O7" s="1">
        <f t="shared" si="10"/>
        <v>0</v>
      </c>
      <c r="P7" s="32"/>
      <c r="Q7" s="32"/>
      <c r="R7" s="32"/>
      <c r="S7" s="32"/>
      <c r="V7" s="90" t="s">
        <v>203</v>
      </c>
      <c r="W7" s="92" t="s">
        <v>516</v>
      </c>
      <c r="AE7" s="1">
        <v>6</v>
      </c>
      <c r="AF7" s="64">
        <f>IF($W$3="关闭",0,IFERROR((VLOOKUP((VLOOKUP($AE7,参数!$G:$H,2,FALSE)&amp;$W$18&amp;$V$18),装备量化!$D$2:$J$241,装备量化!Q$11,FALSE)),0))+IF($W$3="关闭",0,IFERROR((VLOOKUP((VLOOKUP($AE7,参数!$G:$H,2,FALSE)&amp;$W$19&amp;$V$19),装备量化!$D$2:$J$241,装备量化!Q$11,FALSE)),0))+IF($W$3="关闭",0,IFERROR((VLOOKUP((VLOOKUP($AE7,参数!$G:$H,2,FALSE)&amp;$W$20&amp;$V$20),装备量化!$D$2:$J$241,装备量化!Q$11,FALSE)),0))+IF($W$3="关闭",0,IFERROR((VLOOKUP((VLOOKUP($AE7,参数!$G:$H,2,FALSE)&amp;$W$21&amp;$V$21),装备量化!$D$2:$J$241,装备量化!Q$11,FALSE)),0))+IF($W$3="关闭",0,IFERROR((VLOOKUP((VLOOKUP($AE7,参数!$G:$H,2,FALSE)&amp;$W$22&amp;$V$22),装备量化!$D$2:$J$241,装备量化!Q$11,FALSE)),0))+IF($W$3="关闭",0,IFERROR((VLOOKUP((VLOOKUP($AE7,参数!$G:$H,2,FALSE)&amp;$W$23&amp;$V$23),装备量化!$D$2:$J$241,装备量化!Q$11,FALSE)),0))+IF($W$3="关闭",0,IFERROR((VLOOKUP((VLOOKUP($AE7,参数!$G:$H,2,FALSE)&amp;$W$24&amp;$V$24),装备量化!$D$2:$J$241,装备量化!Q$11,FALSE)),0))+IF($W$3="关闭",0,IFERROR((VLOOKUP((VLOOKUP($AE7,参数!$G:$H,2,FALSE)&amp;$W$25&amp;$V$25),装备量化!$D$2:$J$241,装备量化!Q$11,FALSE)),0))</f>
        <v>626</v>
      </c>
      <c r="AG7" s="64"/>
      <c r="AH7" s="64">
        <f>IF($W$3="关闭",0,IFERROR((VLOOKUP((VLOOKUP($AE7,参数!$G:$H,2,FALSE)&amp;$W$18&amp;$V$18),装备量化!$D$2:$J$241,装备量化!S$11,FALSE)),0))+IF($W$3="关闭",0,IFERROR((VLOOKUP((VLOOKUP($AE7,参数!$G:$H,2,FALSE)&amp;$W$19&amp;$V$19),装备量化!$D$2:$J$241,装备量化!S$11,FALSE)),0))+IF($W$3="关闭",0,IFERROR((VLOOKUP((VLOOKUP($AE7,参数!$G:$H,2,FALSE)&amp;$W$20&amp;$V$20),装备量化!$D$2:$J$241,装备量化!S$11,FALSE)),0))+IF($W$3="关闭",0,IFERROR((VLOOKUP((VLOOKUP($AE7,参数!$G:$H,2,FALSE)&amp;$W$21&amp;$V$21),装备量化!$D$2:$J$241,装备量化!S$11,FALSE)),0))+IF($W$3="关闭",0,IFERROR((VLOOKUP((VLOOKUP($AE7,参数!$G:$H,2,FALSE)&amp;$W$22&amp;$V$22),装备量化!$D$2:$J$241,装备量化!S$11,FALSE)),0))+IF($W$3="关闭",0,IFERROR((VLOOKUP((VLOOKUP($AE7,参数!$G:$H,2,FALSE)&amp;$W$23&amp;$V$23),装备量化!$D$2:$J$241,装备量化!S$11,FALSE)),0))+IF($W$3="关闭",0,IFERROR((VLOOKUP((VLOOKUP($AE7,参数!$G:$H,2,FALSE)&amp;$W$24&amp;$V$24),装备量化!$D$2:$J$241,装备量化!S$11,FALSE)),0))+IF($W$3="关闭",0,IFERROR((VLOOKUP((VLOOKUP($AE7,参数!$G:$H,2,FALSE)&amp;$W$25&amp;$V$25),装备量化!$D$2:$J$241,装备量化!S$11,FALSE)),0))</f>
        <v>54</v>
      </c>
      <c r="AI7" s="64">
        <f>IF($W$3="关闭",0,IFERROR((VLOOKUP((VLOOKUP($AE7,参数!$G:$H,2,FALSE)&amp;$W$18&amp;$V$18),装备量化!$D$2:$J$241,装备量化!T$11,FALSE)),0))+IF($W$3="关闭",0,IFERROR((VLOOKUP((VLOOKUP($AE7,参数!$G:$H,2,FALSE)&amp;$W$19&amp;$V$19),装备量化!$D$2:$J$241,装备量化!T$11,FALSE)),0))+IF($W$3="关闭",0,IFERROR((VLOOKUP((VLOOKUP($AE7,参数!$G:$H,2,FALSE)&amp;$W$20&amp;$V$20),装备量化!$D$2:$J$241,装备量化!T$11,FALSE)),0))+IF($W$3="关闭",0,IFERROR((VLOOKUP((VLOOKUP($AE7,参数!$G:$H,2,FALSE)&amp;$W$21&amp;$V$21),装备量化!$D$2:$J$241,装备量化!T$11,FALSE)),0))+IF($W$3="关闭",0,IFERROR((VLOOKUP((VLOOKUP($AE7,参数!$G:$H,2,FALSE)&amp;$W$22&amp;$V$22),装备量化!$D$2:$J$241,装备量化!T$11,FALSE)),0))+IF($W$3="关闭",0,IFERROR((VLOOKUP((VLOOKUP($AE7,参数!$G:$H,2,FALSE)&amp;$W$23&amp;$V$23),装备量化!$D$2:$J$241,装备量化!T$11,FALSE)),0))+IF($W$3="关闭",0,IFERROR((VLOOKUP((VLOOKUP($AE7,参数!$G:$H,2,FALSE)&amp;$W$24&amp;$V$24),装备量化!$D$2:$J$241,装备量化!T$11,FALSE)),0))+IF($W$3="关闭",0,IFERROR((VLOOKUP((VLOOKUP($AE7,参数!$G:$H,2,FALSE)&amp;$W$25&amp;$V$25),装备量化!$D$2:$J$241,装备量化!T$11,FALSE)),0))</f>
        <v>54</v>
      </c>
      <c r="AJ7" s="64">
        <f>IF($W$3="关闭",0,IFERROR((VLOOKUP((VLOOKUP($AE7,参数!$G:$H,2,FALSE)&amp;$W$18&amp;$V$18),装备量化!$D$2:$J$241,装备量化!U$11,FALSE)),0))+IF($W$3="关闭",0,IFERROR((VLOOKUP((VLOOKUP($AE7,参数!$G:$H,2,FALSE)&amp;$W$19&amp;$V$19),装备量化!$D$2:$J$241,装备量化!U$11,FALSE)),0))+IF($W$3="关闭",0,IFERROR((VLOOKUP((VLOOKUP($AE7,参数!$G:$H,2,FALSE)&amp;$W$20&amp;$V$20),装备量化!$D$2:$J$241,装备量化!U$11,FALSE)),0))+IF($W$3="关闭",0,IFERROR((VLOOKUP((VLOOKUP($AE7,参数!$G:$H,2,FALSE)&amp;$W$21&amp;$V$21),装备量化!$D$2:$J$241,装备量化!U$11,FALSE)),0))+IF($W$3="关闭",0,IFERROR((VLOOKUP((VLOOKUP($AE7,参数!$G:$H,2,FALSE)&amp;$W$22&amp;$V$22),装备量化!$D$2:$J$241,装备量化!U$11,FALSE)),0))+IF($W$3="关闭",0,IFERROR((VLOOKUP((VLOOKUP($AE7,参数!$G:$H,2,FALSE)&amp;$W$23&amp;$V$23),装备量化!$D$2:$J$241,装备量化!U$11,FALSE)),0))+IF($W$3="关闭",0,IFERROR((VLOOKUP((VLOOKUP($AE7,参数!$G:$H,2,FALSE)&amp;$W$24&amp;$V$24),装备量化!$D$2:$J$241,装备量化!U$11,FALSE)),0))+IF($W$3="关闭",0,IFERROR((VLOOKUP((VLOOKUP($AE7,参数!$G:$H,2,FALSE)&amp;$W$25&amp;$V$25),装备量化!$D$2:$J$241,装备量化!U$11,FALSE)),0))</f>
        <v>83</v>
      </c>
      <c r="AK7" s="64">
        <f>IF($W$3="关闭",0,IFERROR((VLOOKUP((VLOOKUP($AE7,参数!$G:$H,2,FALSE)&amp;$W$18&amp;$V$18),装备量化!$D$2:$J$241,装备量化!V$11,FALSE)),0))+IF($W$3="关闭",0,IFERROR((VLOOKUP((VLOOKUP($AE7,参数!$G:$H,2,FALSE)&amp;$W$19&amp;$V$19),装备量化!$D$2:$J$241,装备量化!V$11,FALSE)),0))+IF($W$3="关闭",0,IFERROR((VLOOKUP((VLOOKUP($AE7,参数!$G:$H,2,FALSE)&amp;$W$20&amp;$V$20),装备量化!$D$2:$J$241,装备量化!V$11,FALSE)),0))+IF($W$3="关闭",0,IFERROR((VLOOKUP((VLOOKUP($AE7,参数!$G:$H,2,FALSE)&amp;$W$21&amp;$V$21),装备量化!$D$2:$J$241,装备量化!V$11,FALSE)),0))+IF($W$3="关闭",0,IFERROR((VLOOKUP((VLOOKUP($AE7,参数!$G:$H,2,FALSE)&amp;$W$22&amp;$V$22),装备量化!$D$2:$J$241,装备量化!V$11,FALSE)),0))+IF($W$3="关闭",0,IFERROR((VLOOKUP((VLOOKUP($AE7,参数!$G:$H,2,FALSE)&amp;$W$23&amp;$V$23),装备量化!$D$2:$J$241,装备量化!V$11,FALSE)),0))+IF($W$3="关闭",0,IFERROR((VLOOKUP((VLOOKUP($AE7,参数!$G:$H,2,FALSE)&amp;$W$24&amp;$V$24),装备量化!$D$2:$J$241,装备量化!V$11,FALSE)),0))+IF($W$3="关闭",0,IFERROR((VLOOKUP((VLOOKUP($AE7,参数!$G:$H,2,FALSE)&amp;$W$25&amp;$V$25),装备量化!$D$2:$J$241,装备量化!V$11,FALSE)),0))</f>
        <v>83</v>
      </c>
      <c r="AL7" s="64">
        <f>IF($W$3="关闭",0,IFERROR((VLOOKUP((VLOOKUP($AE7,参数!$G:$H,2,FALSE)&amp;$W$18&amp;$V$18),装备量化!$D$2:$J$241,装备量化!W$11,FALSE)),0))+IF($W$3="关闭",0,IFERROR((VLOOKUP((VLOOKUP($AE7,参数!$G:$H,2,FALSE)&amp;$W$19&amp;$V$19),装备量化!$D$2:$J$241,装备量化!W$11,FALSE)),0))+IF($W$3="关闭",0,IFERROR((VLOOKUP((VLOOKUP($AE7,参数!$G:$H,2,FALSE)&amp;$W$20&amp;$V$20),装备量化!$D$2:$J$241,装备量化!W$11,FALSE)),0))+IF($W$3="关闭",0,IFERROR((VLOOKUP((VLOOKUP($AE7,参数!$G:$H,2,FALSE)&amp;$W$21&amp;$V$21),装备量化!$D$2:$J$241,装备量化!W$11,FALSE)),0))+IF($W$3="关闭",0,IFERROR((VLOOKUP((VLOOKUP($AE7,参数!$G:$H,2,FALSE)&amp;$W$22&amp;$V$22),装备量化!$D$2:$J$241,装备量化!W$11,FALSE)),0))+IF($W$3="关闭",0,IFERROR((VLOOKUP((VLOOKUP($AE7,参数!$G:$H,2,FALSE)&amp;$W$23&amp;$V$23),装备量化!$D$2:$J$241,装备量化!W$11,FALSE)),0))+IF($W$3="关闭",0,IFERROR((VLOOKUP((VLOOKUP($AE7,参数!$G:$H,2,FALSE)&amp;$W$24&amp;$V$24),装备量化!$D$2:$J$241,装备量化!W$11,FALSE)),0))+IF($W$3="关闭",0,IFERROR((VLOOKUP((VLOOKUP($AE7,参数!$G:$H,2,FALSE)&amp;$W$25&amp;$V$25),装备量化!$D$2:$J$241,装备量化!W$11,FALSE)),0))</f>
        <v>0</v>
      </c>
      <c r="AM7" s="64">
        <f>IF($W$3="关闭",0,IFERROR((VLOOKUP((VLOOKUP($AE7,参数!$G:$H,2,FALSE)&amp;$W$18&amp;$V$18),装备量化!$D$2:$J$241,装备量化!X$11,FALSE)),0))+IF($W$3="关闭",0,IFERROR((VLOOKUP((VLOOKUP($AE7,参数!$G:$H,2,FALSE)&amp;$W$19&amp;$V$19),装备量化!$D$2:$J$241,装备量化!X$11,FALSE)),0))+IF($W$3="关闭",0,IFERROR((VLOOKUP((VLOOKUP($AE7,参数!$G:$H,2,FALSE)&amp;$W$20&amp;$V$20),装备量化!$D$2:$J$241,装备量化!X$11,FALSE)),0))+IF($W$3="关闭",0,IFERROR((VLOOKUP((VLOOKUP($AE7,参数!$G:$H,2,FALSE)&amp;$W$21&amp;$V$21),装备量化!$D$2:$J$241,装备量化!X$11,FALSE)),0))+IF($W$3="关闭",0,IFERROR((VLOOKUP((VLOOKUP($AE7,参数!$G:$H,2,FALSE)&amp;$W$22&amp;$V$22),装备量化!$D$2:$J$241,装备量化!X$11,FALSE)),0))+IF($W$3="关闭",0,IFERROR((VLOOKUP((VLOOKUP($AE7,参数!$G:$H,2,FALSE)&amp;$W$23&amp;$V$23),装备量化!$D$2:$J$241,装备量化!X$11,FALSE)),0))+IF($W$3="关闭",0,IFERROR((VLOOKUP((VLOOKUP($AE7,参数!$G:$H,2,FALSE)&amp;$W$24&amp;$V$24),装备量化!$D$2:$J$241,装备量化!X$11,FALSE)),0))+IF($W$3="关闭",0,IFERROR((VLOOKUP((VLOOKUP($AE7,参数!$G:$H,2,FALSE)&amp;$W$25&amp;$V$25),装备量化!$D$2:$J$241,装备量化!X$11,FALSE)),0))</f>
        <v>0</v>
      </c>
      <c r="AN7" s="64">
        <f>IF($W$3="关闭",0,IFERROR((VLOOKUP((VLOOKUP($AE7,参数!$G:$H,2,FALSE)&amp;$W$18&amp;$V$18),装备量化!$D$2:$J$241,装备量化!Y$11,FALSE)),0))+IF($W$3="关闭",0,IFERROR((VLOOKUP((VLOOKUP($AE7,参数!$G:$H,2,FALSE)&amp;$W$19&amp;$V$19),装备量化!$D$2:$J$241,装备量化!Y$11,FALSE)),0))+IF($W$3="关闭",0,IFERROR((VLOOKUP((VLOOKUP($AE7,参数!$G:$H,2,FALSE)&amp;$W$20&amp;$V$20),装备量化!$D$2:$J$241,装备量化!Y$11,FALSE)),0))+IF($W$3="关闭",0,IFERROR((VLOOKUP((VLOOKUP($AE7,参数!$G:$H,2,FALSE)&amp;$W$21&amp;$V$21),装备量化!$D$2:$J$241,装备量化!Y$11,FALSE)),0))+IF($W$3="关闭",0,IFERROR((VLOOKUP((VLOOKUP($AE7,参数!$G:$H,2,FALSE)&amp;$W$22&amp;$V$22),装备量化!$D$2:$J$241,装备量化!Y$11,FALSE)),0))+IF($W$3="关闭",0,IFERROR((VLOOKUP((VLOOKUP($AE7,参数!$G:$H,2,FALSE)&amp;$W$23&amp;$V$23),装备量化!$D$2:$J$241,装备量化!Y$11,FALSE)),0))+IF($W$3="关闭",0,IFERROR((VLOOKUP((VLOOKUP($AE7,参数!$G:$H,2,FALSE)&amp;$W$24&amp;$V$24),装备量化!$D$2:$J$241,装备量化!Y$11,FALSE)),0))+IF($W$3="关闭",0,IFERROR((VLOOKUP((VLOOKUP($AE7,参数!$G:$H,2,FALSE)&amp;$W$25&amp;$V$25),装备量化!$D$2:$J$241,装备量化!Y$11,FALSE)),0))</f>
        <v>0</v>
      </c>
      <c r="AO7" s="64">
        <f>IF($W$3="关闭",0,IFERROR((VLOOKUP((VLOOKUP($AE7,参数!$G:$H,2,FALSE)&amp;$W$18&amp;$V$18),装备量化!$D$2:$J$241,装备量化!Z$11,FALSE)),0))+IF($W$3="关闭",0,IFERROR((VLOOKUP((VLOOKUP($AE7,参数!$G:$H,2,FALSE)&amp;$W$19&amp;$V$19),装备量化!$D$2:$J$241,装备量化!Z$11,FALSE)),0))+IF($W$3="关闭",0,IFERROR((VLOOKUP((VLOOKUP($AE7,参数!$G:$H,2,FALSE)&amp;$W$20&amp;$V$20),装备量化!$D$2:$J$241,装备量化!Z$11,FALSE)),0))+IF($W$3="关闭",0,IFERROR((VLOOKUP((VLOOKUP($AE7,参数!$G:$H,2,FALSE)&amp;$W$21&amp;$V$21),装备量化!$D$2:$J$241,装备量化!Z$11,FALSE)),0))+IF($W$3="关闭",0,IFERROR((VLOOKUP((VLOOKUP($AE7,参数!$G:$H,2,FALSE)&amp;$W$22&amp;$V$22),装备量化!$D$2:$J$241,装备量化!Z$11,FALSE)),0))+IF($W$3="关闭",0,IFERROR((VLOOKUP((VLOOKUP($AE7,参数!$G:$H,2,FALSE)&amp;$W$23&amp;$V$23),装备量化!$D$2:$J$241,装备量化!Z$11,FALSE)),0))+IF($W$3="关闭",0,IFERROR((VLOOKUP((VLOOKUP($AE7,参数!$G:$H,2,FALSE)&amp;$W$24&amp;$V$24),装备量化!$D$2:$J$241,装备量化!Z$11,FALSE)),0))+IF($W$3="关闭",0,IFERROR((VLOOKUP((VLOOKUP($AE7,参数!$G:$H,2,FALSE)&amp;$W$25&amp;$V$25),装备量化!$D$2:$J$241,装备量化!Z$11,FALSE)),0))</f>
        <v>0</v>
      </c>
      <c r="AP7" s="64">
        <f>IF($W$3="关闭",0,IFERROR((VLOOKUP((VLOOKUP($AE7,参数!$G:$H,2,FALSE)&amp;$W$18&amp;$V$18),装备量化!$D$2:$J$241,装备量化!AA$11,FALSE)),0))+IF($W$3="关闭",0,IFERROR((VLOOKUP((VLOOKUP($AE7,参数!$G:$H,2,FALSE)&amp;$W$19&amp;$V$19),装备量化!$D$2:$J$241,装备量化!AA$11,FALSE)),0))+IF($W$3="关闭",0,IFERROR((VLOOKUP((VLOOKUP($AE7,参数!$G:$H,2,FALSE)&amp;$W$20&amp;$V$20),装备量化!$D$2:$J$241,装备量化!AA$11,FALSE)),0))+IF($W$3="关闭",0,IFERROR((VLOOKUP((VLOOKUP($AE7,参数!$G:$H,2,FALSE)&amp;$W$21&amp;$V$21),装备量化!$D$2:$J$241,装备量化!AA$11,FALSE)),0))+IF($W$3="关闭",0,IFERROR((VLOOKUP((VLOOKUP($AE7,参数!$G:$H,2,FALSE)&amp;$W$22&amp;$V$22),装备量化!$D$2:$J$241,装备量化!AA$11,FALSE)),0))+IF($W$3="关闭",0,IFERROR((VLOOKUP((VLOOKUP($AE7,参数!$G:$H,2,FALSE)&amp;$W$23&amp;$V$23),装备量化!$D$2:$J$241,装备量化!AA$11,FALSE)),0))+IF($W$3="关闭",0,IFERROR((VLOOKUP((VLOOKUP($AE7,参数!$G:$H,2,FALSE)&amp;$W$24&amp;$V$24),装备量化!$D$2:$J$241,装备量化!AA$11,FALSE)),0))+IF($W$3="关闭",0,IFERROR((VLOOKUP((VLOOKUP($AE7,参数!$G:$H,2,FALSE)&amp;$W$25&amp;$V$25),装备量化!$D$2:$J$241,装备量化!AA$11,FALSE)),0))</f>
        <v>0</v>
      </c>
      <c r="AQ7" s="64">
        <f>IF($W$3="关闭",0,IFERROR((VLOOKUP((VLOOKUP($AE7,参数!$G:$H,2,FALSE)&amp;$W$18&amp;$V$18),装备量化!$D$2:$J$241,装备量化!AB$11,FALSE)),0))+IF($W$3="关闭",0,IFERROR((VLOOKUP((VLOOKUP($AE7,参数!$G:$H,2,FALSE)&amp;$W$19&amp;$V$19),装备量化!$D$2:$J$241,装备量化!AB$11,FALSE)),0))+IF($W$3="关闭",0,IFERROR((VLOOKUP((VLOOKUP($AE7,参数!$G:$H,2,FALSE)&amp;$W$20&amp;$V$20),装备量化!$D$2:$J$241,装备量化!AB$11,FALSE)),0))+IF($W$3="关闭",0,IFERROR((VLOOKUP((VLOOKUP($AE7,参数!$G:$H,2,FALSE)&amp;$W$21&amp;$V$21),装备量化!$D$2:$J$241,装备量化!AB$11,FALSE)),0))+IF($W$3="关闭",0,IFERROR((VLOOKUP((VLOOKUP($AE7,参数!$G:$H,2,FALSE)&amp;$W$22&amp;$V$22),装备量化!$D$2:$J$241,装备量化!AB$11,FALSE)),0))+IF($W$3="关闭",0,IFERROR((VLOOKUP((VLOOKUP($AE7,参数!$G:$H,2,FALSE)&amp;$W$23&amp;$V$23),装备量化!$D$2:$J$241,装备量化!AB$11,FALSE)),0))+IF($W$3="关闭",0,IFERROR((VLOOKUP((VLOOKUP($AE7,参数!$G:$H,2,FALSE)&amp;$W$24&amp;$V$24),装备量化!$D$2:$J$241,装备量化!AB$11,FALSE)),0))+IF($W$3="关闭",0,IFERROR((VLOOKUP((VLOOKUP($AE7,参数!$G:$H,2,FALSE)&amp;$W$25&amp;$V$25),装备量化!$D$2:$J$241,装备量化!AB$11,FALSE)),0))</f>
        <v>0</v>
      </c>
      <c r="AR7" s="64">
        <f>IF($W$3="关闭",0,IFERROR((VLOOKUP((VLOOKUP($AE7,参数!$G:$H,2,FALSE)&amp;$W$18&amp;$V$18),装备量化!$D$2:$J$241,装备量化!AC$11,FALSE)),0))+IF($W$3="关闭",0,IFERROR((VLOOKUP((VLOOKUP($AE7,参数!$G:$H,2,FALSE)&amp;$W$19&amp;$V$19),装备量化!$D$2:$J$241,装备量化!AC$11,FALSE)),0))+IF($W$3="关闭",0,IFERROR((VLOOKUP((VLOOKUP($AE7,参数!$G:$H,2,FALSE)&amp;$W$20&amp;$V$20),装备量化!$D$2:$J$241,装备量化!AC$11,FALSE)),0))+IF($W$3="关闭",0,IFERROR((VLOOKUP((VLOOKUP($AE7,参数!$G:$H,2,FALSE)&amp;$W$21&amp;$V$21),装备量化!$D$2:$J$241,装备量化!AC$11,FALSE)),0))+IF($W$3="关闭",0,IFERROR((VLOOKUP((VLOOKUP($AE7,参数!$G:$H,2,FALSE)&amp;$W$22&amp;$V$22),装备量化!$D$2:$J$241,装备量化!AC$11,FALSE)),0))+IF($W$3="关闭",0,IFERROR((VLOOKUP((VLOOKUP($AE7,参数!$G:$H,2,FALSE)&amp;$W$23&amp;$V$23),装备量化!$D$2:$J$241,装备量化!AC$11,FALSE)),0))+IF($W$3="关闭",0,IFERROR((VLOOKUP((VLOOKUP($AE7,参数!$G:$H,2,FALSE)&amp;$W$24&amp;$V$24),装备量化!$D$2:$J$241,装备量化!AC$11,FALSE)),0))+IF($W$3="关闭",0,IFERROR((VLOOKUP((VLOOKUP($AE7,参数!$G:$H,2,FALSE)&amp;$W$25&amp;$V$25),装备量化!$D$2:$J$241,装备量化!AC$11,FALSE)),0))</f>
        <v>0</v>
      </c>
      <c r="AS7" s="64">
        <f>IF($W$3="关闭",0,IFERROR((VLOOKUP((VLOOKUP($AE7,参数!$G:$H,2,FALSE)&amp;$W$18&amp;$V$18),装备量化!$D$2:$J$241,装备量化!AD$11,FALSE)),0))+IF($W$3="关闭",0,IFERROR((VLOOKUP((VLOOKUP($AE7,参数!$G:$H,2,FALSE)&amp;$W$19&amp;$V$19),装备量化!$D$2:$J$241,装备量化!AD$11,FALSE)),0))+IF($W$3="关闭",0,IFERROR((VLOOKUP((VLOOKUP($AE7,参数!$G:$H,2,FALSE)&amp;$W$20&amp;$V$20),装备量化!$D$2:$J$241,装备量化!AD$11,FALSE)),0))+IF($W$3="关闭",0,IFERROR((VLOOKUP((VLOOKUP($AE7,参数!$G:$H,2,FALSE)&amp;$W$21&amp;$V$21),装备量化!$D$2:$J$241,装备量化!AD$11,FALSE)),0))+IF($W$3="关闭",0,IFERROR((VLOOKUP((VLOOKUP($AE7,参数!$G:$H,2,FALSE)&amp;$W$22&amp;$V$22),装备量化!$D$2:$J$241,装备量化!AD$11,FALSE)),0))+IF($W$3="关闭",0,IFERROR((VLOOKUP((VLOOKUP($AE7,参数!$G:$H,2,FALSE)&amp;$W$23&amp;$V$23),装备量化!$D$2:$J$241,装备量化!AD$11,FALSE)),0))+IF($W$3="关闭",0,IFERROR((VLOOKUP((VLOOKUP($AE7,参数!$G:$H,2,FALSE)&amp;$W$24&amp;$V$24),装备量化!$D$2:$J$241,装备量化!AD$11,FALSE)),0))+IF($W$3="关闭",0,IFERROR((VLOOKUP((VLOOKUP($AE7,参数!$G:$H,2,FALSE)&amp;$W$25&amp;$V$25),装备量化!$D$2:$J$241,装备量化!AD$11,FALSE)),0))</f>
        <v>0</v>
      </c>
      <c r="AV7" s="1">
        <v>6</v>
      </c>
      <c r="AW7" s="64">
        <f>IF($W$6="关闭",0,IFERROR((VLOOKUP((VLOOKUP($AE7,参数!$G:$H,2,FALSE)&amp;$V$18),装备强化属性!$V$3:$FP$50,$X$18+VLOOKUP(AW$1,参数!$J$1:$K$6,2,FALSE),FALSE)),0))+IF($W$6="关闭",0,IFERROR((VLOOKUP((VLOOKUP($AE7,参数!$G:$H,2,FALSE)&amp;$V$19),装备强化属性!$V$3:$FP$50,$X$19+VLOOKUP(AW$1,参数!$J$1:$K$6,2,FALSE),FALSE)),0))+IF($W$6="关闭",0,IFERROR((VLOOKUP((VLOOKUP($AE7,参数!$G:$H,2,FALSE)&amp;$V$20),装备强化属性!$V$3:$FP$50,$X$20+VLOOKUP(AW$1,参数!$J$1:$K$6,2,FALSE),FALSE)),0))+IF($W$6="关闭",0,IFERROR((VLOOKUP((VLOOKUP($AE7,参数!$G:$H,2,FALSE)&amp;$V$21),装备强化属性!$V$3:$FP$50,$X$21+VLOOKUP(AW$1,参数!$J$1:$K$6,2,FALSE),FALSE)),0))+IF($W$6="关闭",0,IFERROR((VLOOKUP((VLOOKUP($AE7,参数!$G:$H,2,FALSE)&amp;$V$22),装备强化属性!$V$3:$FP$50,$X$22+VLOOKUP(AW$1,参数!$J$1:$K$6,2,FALSE),FALSE)),0))+IF($W$6="关闭",0,IFERROR((VLOOKUP((VLOOKUP($AE7,参数!$G:$H,2,FALSE)&amp;$V$23),装备强化属性!$V$3:$FP$50,$X$23+VLOOKUP(AW$1,参数!$J$1:$K$6,2,FALSE),FALSE)),0))+IF($W$6="关闭",0,IFERROR((VLOOKUP((VLOOKUP($AE7,参数!$G:$H,2,FALSE)&amp;$V$24),装备强化属性!$V$3:$FP$50,$X$24+VLOOKUP(AW$1,参数!$J$1:$K$6,2,FALSE),FALSE)),0))+IF($W$6="关闭",0,IFERROR((VLOOKUP((VLOOKUP($AE7,参数!$G:$H,2,FALSE)&amp;$V$25),装备强化属性!$V$3:$FP$50,$X$25+VLOOKUP(AW$1,参数!$J$1:$K$6,2,FALSE),FALSE)),0))</f>
        <v>272</v>
      </c>
      <c r="AX7" s="64"/>
      <c r="AY7" s="64">
        <f>IF($W$6="关闭",0,IFERROR((VLOOKUP((VLOOKUP($AE7,参数!$G:$H,2,FALSE)&amp;$V$18),装备强化属性!$V$3:$FP$50,$X$18+VLOOKUP(AY$1,参数!$J$1:$K$6,2,FALSE),FALSE)),0))+IF($W$6="关闭",0,IFERROR((VLOOKUP((VLOOKUP($AE7,参数!$G:$H,2,FALSE)&amp;$V$19),装备强化属性!$V$3:$FP$50,$X$19+VLOOKUP(AY$1,参数!$J$1:$K$6,2,FALSE),FALSE)),0))+IF($W$6="关闭",0,IFERROR((VLOOKUP((VLOOKUP($AE7,参数!$G:$H,2,FALSE)&amp;$V$20),装备强化属性!$V$3:$FP$50,$X$20+VLOOKUP(AY$1,参数!$J$1:$K$6,2,FALSE),FALSE)),0))+IF($W$6="关闭",0,IFERROR((VLOOKUP((VLOOKUP($AE7,参数!$G:$H,2,FALSE)&amp;$V$21),装备强化属性!$V$3:$FP$50,$X$21+VLOOKUP(AY$1,参数!$J$1:$K$6,2,FALSE),FALSE)),0))+IF($W$6="关闭",0,IFERROR((VLOOKUP((VLOOKUP($AE7,参数!$G:$H,2,FALSE)&amp;$V$22),装备强化属性!$V$3:$FP$50,$X$22+VLOOKUP(AY$1,参数!$J$1:$K$6,2,FALSE),FALSE)),0))+IF($W$6="关闭",0,IFERROR((VLOOKUP((VLOOKUP($AE7,参数!$G:$H,2,FALSE)&amp;$V$23),装备强化属性!$V$3:$FP$50,$X$23+VLOOKUP(AY$1,参数!$J$1:$K$6,2,FALSE),FALSE)),0))+IF($W$6="关闭",0,IFERROR((VLOOKUP((VLOOKUP($AE7,参数!$G:$H,2,FALSE)&amp;$V$24),装备强化属性!$V$3:$FP$50,$X$24+VLOOKUP(AY$1,参数!$J$1:$K$6,2,FALSE),FALSE)),0))+IF($W$6="关闭",0,IFERROR((VLOOKUP((VLOOKUP($AE7,参数!$G:$H,2,FALSE)&amp;$V$25),装备强化属性!$V$3:$FP$50,$X$25+VLOOKUP(AY$1,参数!$J$1:$K$6,2,FALSE),FALSE)),0))</f>
        <v>33</v>
      </c>
      <c r="AZ7" s="64">
        <f>IF($W$6="关闭",0,IFERROR((VLOOKUP((VLOOKUP($AE7,参数!$G:$H,2,FALSE)&amp;$V$18),装备强化属性!$V$3:$FP$50,$X$18+VLOOKUP(AZ$1,参数!$J$1:$K$6,2,FALSE),FALSE)),0))+IF($W$6="关闭",0,IFERROR((VLOOKUP((VLOOKUP($AE7,参数!$G:$H,2,FALSE)&amp;$V$19),装备强化属性!$V$3:$FP$50,$X$19+VLOOKUP(AZ$1,参数!$J$1:$K$6,2,FALSE),FALSE)),0))+IF($W$6="关闭",0,IFERROR((VLOOKUP((VLOOKUP($AE7,参数!$G:$H,2,FALSE)&amp;$V$20),装备强化属性!$V$3:$FP$50,$X$20+VLOOKUP(AZ$1,参数!$J$1:$K$6,2,FALSE),FALSE)),0))+IF($W$6="关闭",0,IFERROR((VLOOKUP((VLOOKUP($AE7,参数!$G:$H,2,FALSE)&amp;$V$21),装备强化属性!$V$3:$FP$50,$X$21+VLOOKUP(AZ$1,参数!$J$1:$K$6,2,FALSE),FALSE)),0))+IF($W$6="关闭",0,IFERROR((VLOOKUP((VLOOKUP($AE7,参数!$G:$H,2,FALSE)&amp;$V$22),装备强化属性!$V$3:$FP$50,$X$22+VLOOKUP(AZ$1,参数!$J$1:$K$6,2,FALSE),FALSE)),0))+IF($W$6="关闭",0,IFERROR((VLOOKUP((VLOOKUP($AE7,参数!$G:$H,2,FALSE)&amp;$V$23),装备强化属性!$V$3:$FP$50,$X$23+VLOOKUP(AZ$1,参数!$J$1:$K$6,2,FALSE),FALSE)),0))+IF($W$6="关闭",0,IFERROR((VLOOKUP((VLOOKUP($AE7,参数!$G:$H,2,FALSE)&amp;$V$24),装备强化属性!$V$3:$FP$50,$X$24+VLOOKUP(AZ$1,参数!$J$1:$K$6,2,FALSE),FALSE)),0))+IF($W$6="关闭",0,IFERROR((VLOOKUP((VLOOKUP($AE7,参数!$G:$H,2,FALSE)&amp;$V$25),装备强化属性!$V$3:$FP$50,$X$25+VLOOKUP(AZ$1,参数!$J$1:$K$6,2,FALSE),FALSE)),0))</f>
        <v>33</v>
      </c>
      <c r="BA7" s="64">
        <f>IF($W$6="关闭",0,IFERROR((VLOOKUP((VLOOKUP($AE7,参数!$G:$H,2,FALSE)&amp;$V$18),装备强化属性!$V$3:$FP$50,$X$18+VLOOKUP(BA$1,参数!$J$1:$K$6,2,FALSE),FALSE)),0))+IF($W$6="关闭",0,IFERROR((VLOOKUP((VLOOKUP($AE7,参数!$G:$H,2,FALSE)&amp;$V$19),装备强化属性!$V$3:$FP$50,$X$19+VLOOKUP(BA$1,参数!$J$1:$K$6,2,FALSE),FALSE)),0))+IF($W$6="关闭",0,IFERROR((VLOOKUP((VLOOKUP($AE7,参数!$G:$H,2,FALSE)&amp;$V$20),装备强化属性!$V$3:$FP$50,$X$20+VLOOKUP(BA$1,参数!$J$1:$K$6,2,FALSE),FALSE)),0))+IF($W$6="关闭",0,IFERROR((VLOOKUP((VLOOKUP($AE7,参数!$G:$H,2,FALSE)&amp;$V$21),装备强化属性!$V$3:$FP$50,$X$21+VLOOKUP(BA$1,参数!$J$1:$K$6,2,FALSE),FALSE)),0))+IF($W$6="关闭",0,IFERROR((VLOOKUP((VLOOKUP($AE7,参数!$G:$H,2,FALSE)&amp;$V$22),装备强化属性!$V$3:$FP$50,$X$22+VLOOKUP(BA$1,参数!$J$1:$K$6,2,FALSE),FALSE)),0))+IF($W$6="关闭",0,IFERROR((VLOOKUP((VLOOKUP($AE7,参数!$G:$H,2,FALSE)&amp;$V$23),装备强化属性!$V$3:$FP$50,$X$23+VLOOKUP(BA$1,参数!$J$1:$K$6,2,FALSE),FALSE)),0))+IF($W$6="关闭",0,IFERROR((VLOOKUP((VLOOKUP($AE7,参数!$G:$H,2,FALSE)&amp;$V$24),装备强化属性!$V$3:$FP$50,$X$24+VLOOKUP(BA$1,参数!$J$1:$K$6,2,FALSE),FALSE)),0))+IF($W$6="关闭",0,IFERROR((VLOOKUP((VLOOKUP($AE7,参数!$G:$H,2,FALSE)&amp;$V$25),装备强化属性!$V$3:$FP$50,$X$25+VLOOKUP(BA$1,参数!$J$1:$K$6,2,FALSE),FALSE)),0))</f>
        <v>37</v>
      </c>
      <c r="BB7" s="64">
        <f>IF($W$6="关闭",0,IFERROR((VLOOKUP((VLOOKUP($AE7,参数!$G:$H,2,FALSE)&amp;$V$18),装备强化属性!$V$3:$FP$50,$X$18+VLOOKUP(BB$1,参数!$J$1:$K$6,2,FALSE),FALSE)),0))+IF($W$6="关闭",0,IFERROR((VLOOKUP((VLOOKUP($AE7,参数!$G:$H,2,FALSE)&amp;$V$19),装备强化属性!$V$3:$FP$50,$X$19+VLOOKUP(BB$1,参数!$J$1:$K$6,2,FALSE),FALSE)),0))+IF($W$6="关闭",0,IFERROR((VLOOKUP((VLOOKUP($AE7,参数!$G:$H,2,FALSE)&amp;$V$20),装备强化属性!$V$3:$FP$50,$X$20+VLOOKUP(BB$1,参数!$J$1:$K$6,2,FALSE),FALSE)),0))+IF($W$6="关闭",0,IFERROR((VLOOKUP((VLOOKUP($AE7,参数!$G:$H,2,FALSE)&amp;$V$21),装备强化属性!$V$3:$FP$50,$X$21+VLOOKUP(BB$1,参数!$J$1:$K$6,2,FALSE),FALSE)),0))+IF($W$6="关闭",0,IFERROR((VLOOKUP((VLOOKUP($AE7,参数!$G:$H,2,FALSE)&amp;$V$22),装备强化属性!$V$3:$FP$50,$X$22+VLOOKUP(BB$1,参数!$J$1:$K$6,2,FALSE),FALSE)),0))+IF($W$6="关闭",0,IFERROR((VLOOKUP((VLOOKUP($AE7,参数!$G:$H,2,FALSE)&amp;$V$23),装备强化属性!$V$3:$FP$50,$X$23+VLOOKUP(BB$1,参数!$J$1:$K$6,2,FALSE),FALSE)),0))+IF($W$6="关闭",0,IFERROR((VLOOKUP((VLOOKUP($AE7,参数!$G:$H,2,FALSE)&amp;$V$24),装备强化属性!$V$3:$FP$50,$X$24+VLOOKUP(BB$1,参数!$J$1:$K$6,2,FALSE),FALSE)),0))+IF($W$6="关闭",0,IFERROR((VLOOKUP((VLOOKUP($AE7,参数!$G:$H,2,FALSE)&amp;$V$25),装备强化属性!$V$3:$FP$50,$X$25+VLOOKUP(BB$1,参数!$J$1:$K$6,2,FALSE),FALSE)),0))</f>
        <v>37</v>
      </c>
      <c r="BC7" s="64">
        <f>IF($W$6="关闭",0,IFERROR((VLOOKUP((VLOOKUP($AE7,参数!$G:$H,2,FALSE)&amp;$V$18),装备强化属性!$V$3:$FP$50,1+$X$18,FALSE)),0))</f>
        <v>0</v>
      </c>
      <c r="BD7" s="64">
        <f>IF($W$6="关闭",0,IFERROR((VLOOKUP((VLOOKUP($AE7,参数!$G:$H,2,FALSE)&amp;$V$18),装备强化属性!$V$3:$FP$50,1+$X$18,FALSE)),0))</f>
        <v>0</v>
      </c>
      <c r="BE7" s="64">
        <f>IF($W$6="关闭",0,IFERROR((VLOOKUP((VLOOKUP($AE7,参数!$G:$H,2,FALSE)&amp;$V$18),装备强化属性!$V$3:$FP$50,1+$X$18,FALSE)),0))</f>
        <v>0</v>
      </c>
      <c r="BF7" s="64">
        <f>IF($W$6="关闭",0,IFERROR((VLOOKUP((VLOOKUP($AE7,参数!$G:$H,2,FALSE)&amp;$V$18),装备强化属性!$V$3:$FP$50,1+$X$18,FALSE)),0))</f>
        <v>0</v>
      </c>
      <c r="BG7" s="64">
        <f>IF($W$6="关闭",0,IFERROR((VLOOKUP((VLOOKUP($AE7,参数!$G:$H,2,FALSE)&amp;$V$18),装备强化属性!$V$3:$FP$50,1+$X$18,FALSE)),0))</f>
        <v>0</v>
      </c>
      <c r="BH7" s="64">
        <f>IF($W$6="关闭",0,IFERROR((VLOOKUP((VLOOKUP($AE7,参数!$G:$H,2,FALSE)&amp;$V$18),装备强化属性!$V$3:$FP$50,1+$X$18,FALSE)),0))</f>
        <v>0</v>
      </c>
      <c r="BI7" s="64">
        <f>IF($W$6="关闭",0,IFERROR((VLOOKUP((VLOOKUP($AE7,参数!$G:$H,2,FALSE)&amp;$V$18),装备强化属性!$V$3:$FP$50,1+$X$18,FALSE)),0))</f>
        <v>0</v>
      </c>
      <c r="BJ7" s="64">
        <f>IF($W$6="关闭",0,IFERROR((VLOOKUP((VLOOKUP($AE7,参数!$G:$H,2,FALSE)&amp;$V$18),装备强化属性!$V$3:$FP$50,1+$X$18,FALSE)),0))</f>
        <v>0</v>
      </c>
      <c r="BM7" s="1">
        <v>6</v>
      </c>
      <c r="BN7" s="64">
        <f>IF($W$2="关闭",0,角色升级!B7)</f>
        <v>1562</v>
      </c>
      <c r="BO7" s="64">
        <v>200</v>
      </c>
      <c r="BP7" s="64">
        <f>IF($W$2="关闭",0,角色升级!D7)</f>
        <v>137</v>
      </c>
      <c r="BQ7" s="64">
        <f>IF($W$2="关闭",0,角色升级!E7)</f>
        <v>137</v>
      </c>
      <c r="BR7" s="64">
        <f>IF($W$2="关闭",0,角色升级!F7)</f>
        <v>275</v>
      </c>
      <c r="BS7" s="64">
        <f>IF($W$2="关闭",0,角色升级!G7)</f>
        <v>275</v>
      </c>
      <c r="BT7" s="64">
        <f>IF($W$6="关闭",0,IFERROR((VLOOKUP((VLOOKUP($AE7,参数!$G:$H,2,FALSE)&amp;$V$18),装备强化属性!$V$3:$FP$50,1+$X$18,FALSE)),0))</f>
        <v>0</v>
      </c>
      <c r="BU7" s="64">
        <f>IF($W$6="关闭",0,IFERROR((VLOOKUP((VLOOKUP($AE7,参数!$G:$H,2,FALSE)&amp;$V$18),装备强化属性!$V$3:$FP$50,1+$X$18,FALSE)),0))</f>
        <v>0</v>
      </c>
      <c r="BV7" s="64">
        <f>IF($W$6="关闭",0,IFERROR((VLOOKUP((VLOOKUP($AE7,参数!$G:$H,2,FALSE)&amp;$V$18),装备强化属性!$V$3:$FP$50,1+$X$18,FALSE)),0))</f>
        <v>0</v>
      </c>
      <c r="BW7" s="64">
        <f>IF($W$6="关闭",0,IFERROR((VLOOKUP((VLOOKUP($AE7,参数!$G:$H,2,FALSE)&amp;$V$18),装备强化属性!$V$3:$FP$50,1+$X$18,FALSE)),0))</f>
        <v>0</v>
      </c>
      <c r="BX7" s="64">
        <f>IF($W$6="关闭",0,IFERROR((VLOOKUP((VLOOKUP($AE7,参数!$G:$H,2,FALSE)&amp;$V$18),装备强化属性!$V$3:$FP$50,1+$X$18,FALSE)),0))</f>
        <v>0</v>
      </c>
      <c r="BY7" s="64">
        <f>IF($W$6="关闭",0,IFERROR((VLOOKUP((VLOOKUP($AE7,参数!$G:$H,2,FALSE)&amp;$V$18),装备强化属性!$V$3:$FP$50,1+$X$18,FALSE)),0))</f>
        <v>0</v>
      </c>
      <c r="BZ7" s="64">
        <f>IF($W$6="关闭",0,IFERROR((VLOOKUP((VLOOKUP($AE7,参数!$G:$H,2,FALSE)&amp;$V$18),装备强化属性!$V$3:$FP$50,1+$X$18,FALSE)),0))</f>
        <v>0</v>
      </c>
      <c r="CA7" s="64">
        <f>IF($W$6="关闭",0,IFERROR((VLOOKUP((VLOOKUP($AE7,参数!$G:$H,2,FALSE)&amp;$V$18),装备强化属性!$V$3:$FP$50,1+$X$18,FALSE)),0))</f>
        <v>0</v>
      </c>
    </row>
    <row r="8" spans="1:79">
      <c r="A8" s="1">
        <v>7</v>
      </c>
      <c r="B8" s="1">
        <f t="shared" si="2"/>
        <v>2573</v>
      </c>
      <c r="C8" s="1">
        <f t="shared" si="0"/>
        <v>200</v>
      </c>
      <c r="D8" s="1">
        <f t="shared" si="0"/>
        <v>232</v>
      </c>
      <c r="E8" s="1">
        <f t="shared" si="0"/>
        <v>232</v>
      </c>
      <c r="F8" s="1">
        <f t="shared" si="0"/>
        <v>410</v>
      </c>
      <c r="G8" s="1">
        <f t="shared" si="0"/>
        <v>410</v>
      </c>
      <c r="H8" s="1">
        <f t="shared" si="3"/>
        <v>0</v>
      </c>
      <c r="I8" s="1">
        <f t="shared" si="4"/>
        <v>0</v>
      </c>
      <c r="J8" s="1">
        <f t="shared" si="5"/>
        <v>0</v>
      </c>
      <c r="K8" s="1">
        <f t="shared" si="6"/>
        <v>0</v>
      </c>
      <c r="L8" s="1">
        <f t="shared" si="7"/>
        <v>0</v>
      </c>
      <c r="M8" s="1">
        <f t="shared" si="8"/>
        <v>0</v>
      </c>
      <c r="N8" s="1">
        <f t="shared" si="9"/>
        <v>0</v>
      </c>
      <c r="O8" s="1">
        <f t="shared" si="10"/>
        <v>0</v>
      </c>
      <c r="P8" s="32"/>
      <c r="Q8" s="32"/>
      <c r="R8" s="32"/>
      <c r="S8" s="32"/>
      <c r="V8" s="90" t="s">
        <v>218</v>
      </c>
      <c r="W8" s="92" t="s">
        <v>516</v>
      </c>
      <c r="AE8" s="1">
        <v>7</v>
      </c>
      <c r="AF8" s="64">
        <f>IF($W$3="关闭",0,IFERROR((VLOOKUP((VLOOKUP($AE8,参数!$G:$H,2,FALSE)&amp;$W$18&amp;$V$18),装备量化!$D$2:$J$241,装备量化!Q$11,FALSE)),0))+IF($W$3="关闭",0,IFERROR((VLOOKUP((VLOOKUP($AE8,参数!$G:$H,2,FALSE)&amp;$W$19&amp;$V$19),装备量化!$D$2:$J$241,装备量化!Q$11,FALSE)),0))+IF($W$3="关闭",0,IFERROR((VLOOKUP((VLOOKUP($AE8,参数!$G:$H,2,FALSE)&amp;$W$20&amp;$V$20),装备量化!$D$2:$J$241,装备量化!Q$11,FALSE)),0))+IF($W$3="关闭",0,IFERROR((VLOOKUP((VLOOKUP($AE8,参数!$G:$H,2,FALSE)&amp;$W$21&amp;$V$21),装备量化!$D$2:$J$241,装备量化!Q$11,FALSE)),0))+IF($W$3="关闭",0,IFERROR((VLOOKUP((VLOOKUP($AE8,参数!$G:$H,2,FALSE)&amp;$W$22&amp;$V$22),装备量化!$D$2:$J$241,装备量化!Q$11,FALSE)),0))+IF($W$3="关闭",0,IFERROR((VLOOKUP((VLOOKUP($AE8,参数!$G:$H,2,FALSE)&amp;$W$23&amp;$V$23),装备量化!$D$2:$J$241,装备量化!Q$11,FALSE)),0))+IF($W$3="关闭",0,IFERROR((VLOOKUP((VLOOKUP($AE8,参数!$G:$H,2,FALSE)&amp;$W$24&amp;$V$24),装备量化!$D$2:$J$241,装备量化!Q$11,FALSE)),0))+IF($W$3="关闭",0,IFERROR((VLOOKUP((VLOOKUP($AE8,参数!$G:$H,2,FALSE)&amp;$W$25&amp;$V$25),装备量化!$D$2:$J$241,装备量化!Q$11,FALSE)),0))</f>
        <v>626</v>
      </c>
      <c r="AG8" s="64"/>
      <c r="AH8" s="64">
        <f>IF($W$3="关闭",0,IFERROR((VLOOKUP((VLOOKUP($AE8,参数!$G:$H,2,FALSE)&amp;$W$18&amp;$V$18),装备量化!$D$2:$J$241,装备量化!S$11,FALSE)),0))+IF($W$3="关闭",0,IFERROR((VLOOKUP((VLOOKUP($AE8,参数!$G:$H,2,FALSE)&amp;$W$19&amp;$V$19),装备量化!$D$2:$J$241,装备量化!S$11,FALSE)),0))+IF($W$3="关闭",0,IFERROR((VLOOKUP((VLOOKUP($AE8,参数!$G:$H,2,FALSE)&amp;$W$20&amp;$V$20),装备量化!$D$2:$J$241,装备量化!S$11,FALSE)),0))+IF($W$3="关闭",0,IFERROR((VLOOKUP((VLOOKUP($AE8,参数!$G:$H,2,FALSE)&amp;$W$21&amp;$V$21),装备量化!$D$2:$J$241,装备量化!S$11,FALSE)),0))+IF($W$3="关闭",0,IFERROR((VLOOKUP((VLOOKUP($AE8,参数!$G:$H,2,FALSE)&amp;$W$22&amp;$V$22),装备量化!$D$2:$J$241,装备量化!S$11,FALSE)),0))+IF($W$3="关闭",0,IFERROR((VLOOKUP((VLOOKUP($AE8,参数!$G:$H,2,FALSE)&amp;$W$23&amp;$V$23),装备量化!$D$2:$J$241,装备量化!S$11,FALSE)),0))+IF($W$3="关闭",0,IFERROR((VLOOKUP((VLOOKUP($AE8,参数!$G:$H,2,FALSE)&amp;$W$24&amp;$V$24),装备量化!$D$2:$J$241,装备量化!S$11,FALSE)),0))+IF($W$3="关闭",0,IFERROR((VLOOKUP((VLOOKUP($AE8,参数!$G:$H,2,FALSE)&amp;$W$25&amp;$V$25),装备量化!$D$2:$J$241,装备量化!S$11,FALSE)),0))</f>
        <v>54</v>
      </c>
      <c r="AI8" s="64">
        <f>IF($W$3="关闭",0,IFERROR((VLOOKUP((VLOOKUP($AE8,参数!$G:$H,2,FALSE)&amp;$W$18&amp;$V$18),装备量化!$D$2:$J$241,装备量化!T$11,FALSE)),0))+IF($W$3="关闭",0,IFERROR((VLOOKUP((VLOOKUP($AE8,参数!$G:$H,2,FALSE)&amp;$W$19&amp;$V$19),装备量化!$D$2:$J$241,装备量化!T$11,FALSE)),0))+IF($W$3="关闭",0,IFERROR((VLOOKUP((VLOOKUP($AE8,参数!$G:$H,2,FALSE)&amp;$W$20&amp;$V$20),装备量化!$D$2:$J$241,装备量化!T$11,FALSE)),0))+IF($W$3="关闭",0,IFERROR((VLOOKUP((VLOOKUP($AE8,参数!$G:$H,2,FALSE)&amp;$W$21&amp;$V$21),装备量化!$D$2:$J$241,装备量化!T$11,FALSE)),0))+IF($W$3="关闭",0,IFERROR((VLOOKUP((VLOOKUP($AE8,参数!$G:$H,2,FALSE)&amp;$W$22&amp;$V$22),装备量化!$D$2:$J$241,装备量化!T$11,FALSE)),0))+IF($W$3="关闭",0,IFERROR((VLOOKUP((VLOOKUP($AE8,参数!$G:$H,2,FALSE)&amp;$W$23&amp;$V$23),装备量化!$D$2:$J$241,装备量化!T$11,FALSE)),0))+IF($W$3="关闭",0,IFERROR((VLOOKUP((VLOOKUP($AE8,参数!$G:$H,2,FALSE)&amp;$W$24&amp;$V$24),装备量化!$D$2:$J$241,装备量化!T$11,FALSE)),0))+IF($W$3="关闭",0,IFERROR((VLOOKUP((VLOOKUP($AE8,参数!$G:$H,2,FALSE)&amp;$W$25&amp;$V$25),装备量化!$D$2:$J$241,装备量化!T$11,FALSE)),0))</f>
        <v>54</v>
      </c>
      <c r="AJ8" s="64">
        <f>IF($W$3="关闭",0,IFERROR((VLOOKUP((VLOOKUP($AE8,参数!$G:$H,2,FALSE)&amp;$W$18&amp;$V$18),装备量化!$D$2:$J$241,装备量化!U$11,FALSE)),0))+IF($W$3="关闭",0,IFERROR((VLOOKUP((VLOOKUP($AE8,参数!$G:$H,2,FALSE)&amp;$W$19&amp;$V$19),装备量化!$D$2:$J$241,装备量化!U$11,FALSE)),0))+IF($W$3="关闭",0,IFERROR((VLOOKUP((VLOOKUP($AE8,参数!$G:$H,2,FALSE)&amp;$W$20&amp;$V$20),装备量化!$D$2:$J$241,装备量化!U$11,FALSE)),0))+IF($W$3="关闭",0,IFERROR((VLOOKUP((VLOOKUP($AE8,参数!$G:$H,2,FALSE)&amp;$W$21&amp;$V$21),装备量化!$D$2:$J$241,装备量化!U$11,FALSE)),0))+IF($W$3="关闭",0,IFERROR((VLOOKUP((VLOOKUP($AE8,参数!$G:$H,2,FALSE)&amp;$W$22&amp;$V$22),装备量化!$D$2:$J$241,装备量化!U$11,FALSE)),0))+IF($W$3="关闭",0,IFERROR((VLOOKUP((VLOOKUP($AE8,参数!$G:$H,2,FALSE)&amp;$W$23&amp;$V$23),装备量化!$D$2:$J$241,装备量化!U$11,FALSE)),0))+IF($W$3="关闭",0,IFERROR((VLOOKUP((VLOOKUP($AE8,参数!$G:$H,2,FALSE)&amp;$W$24&amp;$V$24),装备量化!$D$2:$J$241,装备量化!U$11,FALSE)),0))+IF($W$3="关闭",0,IFERROR((VLOOKUP((VLOOKUP($AE8,参数!$G:$H,2,FALSE)&amp;$W$25&amp;$V$25),装备量化!$D$2:$J$241,装备量化!U$11,FALSE)),0))</f>
        <v>83</v>
      </c>
      <c r="AK8" s="64">
        <f>IF($W$3="关闭",0,IFERROR((VLOOKUP((VLOOKUP($AE8,参数!$G:$H,2,FALSE)&amp;$W$18&amp;$V$18),装备量化!$D$2:$J$241,装备量化!V$11,FALSE)),0))+IF($W$3="关闭",0,IFERROR((VLOOKUP((VLOOKUP($AE8,参数!$G:$H,2,FALSE)&amp;$W$19&amp;$V$19),装备量化!$D$2:$J$241,装备量化!V$11,FALSE)),0))+IF($W$3="关闭",0,IFERROR((VLOOKUP((VLOOKUP($AE8,参数!$G:$H,2,FALSE)&amp;$W$20&amp;$V$20),装备量化!$D$2:$J$241,装备量化!V$11,FALSE)),0))+IF($W$3="关闭",0,IFERROR((VLOOKUP((VLOOKUP($AE8,参数!$G:$H,2,FALSE)&amp;$W$21&amp;$V$21),装备量化!$D$2:$J$241,装备量化!V$11,FALSE)),0))+IF($W$3="关闭",0,IFERROR((VLOOKUP((VLOOKUP($AE8,参数!$G:$H,2,FALSE)&amp;$W$22&amp;$V$22),装备量化!$D$2:$J$241,装备量化!V$11,FALSE)),0))+IF($W$3="关闭",0,IFERROR((VLOOKUP((VLOOKUP($AE8,参数!$G:$H,2,FALSE)&amp;$W$23&amp;$V$23),装备量化!$D$2:$J$241,装备量化!V$11,FALSE)),0))+IF($W$3="关闭",0,IFERROR((VLOOKUP((VLOOKUP($AE8,参数!$G:$H,2,FALSE)&amp;$W$24&amp;$V$24),装备量化!$D$2:$J$241,装备量化!V$11,FALSE)),0))+IF($W$3="关闭",0,IFERROR((VLOOKUP((VLOOKUP($AE8,参数!$G:$H,2,FALSE)&amp;$W$25&amp;$V$25),装备量化!$D$2:$J$241,装备量化!V$11,FALSE)),0))</f>
        <v>83</v>
      </c>
      <c r="AL8" s="64">
        <f>IF($W$3="关闭",0,IFERROR((VLOOKUP((VLOOKUP($AE8,参数!$G:$H,2,FALSE)&amp;$W$18&amp;$V$18),装备量化!$D$2:$J$241,装备量化!W$11,FALSE)),0))+IF($W$3="关闭",0,IFERROR((VLOOKUP((VLOOKUP($AE8,参数!$G:$H,2,FALSE)&amp;$W$19&amp;$V$19),装备量化!$D$2:$J$241,装备量化!W$11,FALSE)),0))+IF($W$3="关闭",0,IFERROR((VLOOKUP((VLOOKUP($AE8,参数!$G:$H,2,FALSE)&amp;$W$20&amp;$V$20),装备量化!$D$2:$J$241,装备量化!W$11,FALSE)),0))+IF($W$3="关闭",0,IFERROR((VLOOKUP((VLOOKUP($AE8,参数!$G:$H,2,FALSE)&amp;$W$21&amp;$V$21),装备量化!$D$2:$J$241,装备量化!W$11,FALSE)),0))+IF($W$3="关闭",0,IFERROR((VLOOKUP((VLOOKUP($AE8,参数!$G:$H,2,FALSE)&amp;$W$22&amp;$V$22),装备量化!$D$2:$J$241,装备量化!W$11,FALSE)),0))+IF($W$3="关闭",0,IFERROR((VLOOKUP((VLOOKUP($AE8,参数!$G:$H,2,FALSE)&amp;$W$23&amp;$V$23),装备量化!$D$2:$J$241,装备量化!W$11,FALSE)),0))+IF($W$3="关闭",0,IFERROR((VLOOKUP((VLOOKUP($AE8,参数!$G:$H,2,FALSE)&amp;$W$24&amp;$V$24),装备量化!$D$2:$J$241,装备量化!W$11,FALSE)),0))+IF($W$3="关闭",0,IFERROR((VLOOKUP((VLOOKUP($AE8,参数!$G:$H,2,FALSE)&amp;$W$25&amp;$V$25),装备量化!$D$2:$J$241,装备量化!W$11,FALSE)),0))</f>
        <v>0</v>
      </c>
      <c r="AM8" s="64">
        <f>IF($W$3="关闭",0,IFERROR((VLOOKUP((VLOOKUP($AE8,参数!$G:$H,2,FALSE)&amp;$W$18&amp;$V$18),装备量化!$D$2:$J$241,装备量化!X$11,FALSE)),0))+IF($W$3="关闭",0,IFERROR((VLOOKUP((VLOOKUP($AE8,参数!$G:$H,2,FALSE)&amp;$W$19&amp;$V$19),装备量化!$D$2:$J$241,装备量化!X$11,FALSE)),0))+IF($W$3="关闭",0,IFERROR((VLOOKUP((VLOOKUP($AE8,参数!$G:$H,2,FALSE)&amp;$W$20&amp;$V$20),装备量化!$D$2:$J$241,装备量化!X$11,FALSE)),0))+IF($W$3="关闭",0,IFERROR((VLOOKUP((VLOOKUP($AE8,参数!$G:$H,2,FALSE)&amp;$W$21&amp;$V$21),装备量化!$D$2:$J$241,装备量化!X$11,FALSE)),0))+IF($W$3="关闭",0,IFERROR((VLOOKUP((VLOOKUP($AE8,参数!$G:$H,2,FALSE)&amp;$W$22&amp;$V$22),装备量化!$D$2:$J$241,装备量化!X$11,FALSE)),0))+IF($W$3="关闭",0,IFERROR((VLOOKUP((VLOOKUP($AE8,参数!$G:$H,2,FALSE)&amp;$W$23&amp;$V$23),装备量化!$D$2:$J$241,装备量化!X$11,FALSE)),0))+IF($W$3="关闭",0,IFERROR((VLOOKUP((VLOOKUP($AE8,参数!$G:$H,2,FALSE)&amp;$W$24&amp;$V$24),装备量化!$D$2:$J$241,装备量化!X$11,FALSE)),0))+IF($W$3="关闭",0,IFERROR((VLOOKUP((VLOOKUP($AE8,参数!$G:$H,2,FALSE)&amp;$W$25&amp;$V$25),装备量化!$D$2:$J$241,装备量化!X$11,FALSE)),0))</f>
        <v>0</v>
      </c>
      <c r="AN8" s="64">
        <f>IF($W$3="关闭",0,IFERROR((VLOOKUP((VLOOKUP($AE8,参数!$G:$H,2,FALSE)&amp;$W$18&amp;$V$18),装备量化!$D$2:$J$241,装备量化!Y$11,FALSE)),0))+IF($W$3="关闭",0,IFERROR((VLOOKUP((VLOOKUP($AE8,参数!$G:$H,2,FALSE)&amp;$W$19&amp;$V$19),装备量化!$D$2:$J$241,装备量化!Y$11,FALSE)),0))+IF($W$3="关闭",0,IFERROR((VLOOKUP((VLOOKUP($AE8,参数!$G:$H,2,FALSE)&amp;$W$20&amp;$V$20),装备量化!$D$2:$J$241,装备量化!Y$11,FALSE)),0))+IF($W$3="关闭",0,IFERROR((VLOOKUP((VLOOKUP($AE8,参数!$G:$H,2,FALSE)&amp;$W$21&amp;$V$21),装备量化!$D$2:$J$241,装备量化!Y$11,FALSE)),0))+IF($W$3="关闭",0,IFERROR((VLOOKUP((VLOOKUP($AE8,参数!$G:$H,2,FALSE)&amp;$W$22&amp;$V$22),装备量化!$D$2:$J$241,装备量化!Y$11,FALSE)),0))+IF($W$3="关闭",0,IFERROR((VLOOKUP((VLOOKUP($AE8,参数!$G:$H,2,FALSE)&amp;$W$23&amp;$V$23),装备量化!$D$2:$J$241,装备量化!Y$11,FALSE)),0))+IF($W$3="关闭",0,IFERROR((VLOOKUP((VLOOKUP($AE8,参数!$G:$H,2,FALSE)&amp;$W$24&amp;$V$24),装备量化!$D$2:$J$241,装备量化!Y$11,FALSE)),0))+IF($W$3="关闭",0,IFERROR((VLOOKUP((VLOOKUP($AE8,参数!$G:$H,2,FALSE)&amp;$W$25&amp;$V$25),装备量化!$D$2:$J$241,装备量化!Y$11,FALSE)),0))</f>
        <v>0</v>
      </c>
      <c r="AO8" s="64">
        <f>IF($W$3="关闭",0,IFERROR((VLOOKUP((VLOOKUP($AE8,参数!$G:$H,2,FALSE)&amp;$W$18&amp;$V$18),装备量化!$D$2:$J$241,装备量化!Z$11,FALSE)),0))+IF($W$3="关闭",0,IFERROR((VLOOKUP((VLOOKUP($AE8,参数!$G:$H,2,FALSE)&amp;$W$19&amp;$V$19),装备量化!$D$2:$J$241,装备量化!Z$11,FALSE)),0))+IF($W$3="关闭",0,IFERROR((VLOOKUP((VLOOKUP($AE8,参数!$G:$H,2,FALSE)&amp;$W$20&amp;$V$20),装备量化!$D$2:$J$241,装备量化!Z$11,FALSE)),0))+IF($W$3="关闭",0,IFERROR((VLOOKUP((VLOOKUP($AE8,参数!$G:$H,2,FALSE)&amp;$W$21&amp;$V$21),装备量化!$D$2:$J$241,装备量化!Z$11,FALSE)),0))+IF($W$3="关闭",0,IFERROR((VLOOKUP((VLOOKUP($AE8,参数!$G:$H,2,FALSE)&amp;$W$22&amp;$V$22),装备量化!$D$2:$J$241,装备量化!Z$11,FALSE)),0))+IF($W$3="关闭",0,IFERROR((VLOOKUP((VLOOKUP($AE8,参数!$G:$H,2,FALSE)&amp;$W$23&amp;$V$23),装备量化!$D$2:$J$241,装备量化!Z$11,FALSE)),0))+IF($W$3="关闭",0,IFERROR((VLOOKUP((VLOOKUP($AE8,参数!$G:$H,2,FALSE)&amp;$W$24&amp;$V$24),装备量化!$D$2:$J$241,装备量化!Z$11,FALSE)),0))+IF($W$3="关闭",0,IFERROR((VLOOKUP((VLOOKUP($AE8,参数!$G:$H,2,FALSE)&amp;$W$25&amp;$V$25),装备量化!$D$2:$J$241,装备量化!Z$11,FALSE)),0))</f>
        <v>0</v>
      </c>
      <c r="AP8" s="64">
        <f>IF($W$3="关闭",0,IFERROR((VLOOKUP((VLOOKUP($AE8,参数!$G:$H,2,FALSE)&amp;$W$18&amp;$V$18),装备量化!$D$2:$J$241,装备量化!AA$11,FALSE)),0))+IF($W$3="关闭",0,IFERROR((VLOOKUP((VLOOKUP($AE8,参数!$G:$H,2,FALSE)&amp;$W$19&amp;$V$19),装备量化!$D$2:$J$241,装备量化!AA$11,FALSE)),0))+IF($W$3="关闭",0,IFERROR((VLOOKUP((VLOOKUP($AE8,参数!$G:$H,2,FALSE)&amp;$W$20&amp;$V$20),装备量化!$D$2:$J$241,装备量化!AA$11,FALSE)),0))+IF($W$3="关闭",0,IFERROR((VLOOKUP((VLOOKUP($AE8,参数!$G:$H,2,FALSE)&amp;$W$21&amp;$V$21),装备量化!$D$2:$J$241,装备量化!AA$11,FALSE)),0))+IF($W$3="关闭",0,IFERROR((VLOOKUP((VLOOKUP($AE8,参数!$G:$H,2,FALSE)&amp;$W$22&amp;$V$22),装备量化!$D$2:$J$241,装备量化!AA$11,FALSE)),0))+IF($W$3="关闭",0,IFERROR((VLOOKUP((VLOOKUP($AE8,参数!$G:$H,2,FALSE)&amp;$W$23&amp;$V$23),装备量化!$D$2:$J$241,装备量化!AA$11,FALSE)),0))+IF($W$3="关闭",0,IFERROR((VLOOKUP((VLOOKUP($AE8,参数!$G:$H,2,FALSE)&amp;$W$24&amp;$V$24),装备量化!$D$2:$J$241,装备量化!AA$11,FALSE)),0))+IF($W$3="关闭",0,IFERROR((VLOOKUP((VLOOKUP($AE8,参数!$G:$H,2,FALSE)&amp;$W$25&amp;$V$25),装备量化!$D$2:$J$241,装备量化!AA$11,FALSE)),0))</f>
        <v>0</v>
      </c>
      <c r="AQ8" s="64">
        <f>IF($W$3="关闭",0,IFERROR((VLOOKUP((VLOOKUP($AE8,参数!$G:$H,2,FALSE)&amp;$W$18&amp;$V$18),装备量化!$D$2:$J$241,装备量化!AB$11,FALSE)),0))+IF($W$3="关闭",0,IFERROR((VLOOKUP((VLOOKUP($AE8,参数!$G:$H,2,FALSE)&amp;$W$19&amp;$V$19),装备量化!$D$2:$J$241,装备量化!AB$11,FALSE)),0))+IF($W$3="关闭",0,IFERROR((VLOOKUP((VLOOKUP($AE8,参数!$G:$H,2,FALSE)&amp;$W$20&amp;$V$20),装备量化!$D$2:$J$241,装备量化!AB$11,FALSE)),0))+IF($W$3="关闭",0,IFERROR((VLOOKUP((VLOOKUP($AE8,参数!$G:$H,2,FALSE)&amp;$W$21&amp;$V$21),装备量化!$D$2:$J$241,装备量化!AB$11,FALSE)),0))+IF($W$3="关闭",0,IFERROR((VLOOKUP((VLOOKUP($AE8,参数!$G:$H,2,FALSE)&amp;$W$22&amp;$V$22),装备量化!$D$2:$J$241,装备量化!AB$11,FALSE)),0))+IF($W$3="关闭",0,IFERROR((VLOOKUP((VLOOKUP($AE8,参数!$G:$H,2,FALSE)&amp;$W$23&amp;$V$23),装备量化!$D$2:$J$241,装备量化!AB$11,FALSE)),0))+IF($W$3="关闭",0,IFERROR((VLOOKUP((VLOOKUP($AE8,参数!$G:$H,2,FALSE)&amp;$W$24&amp;$V$24),装备量化!$D$2:$J$241,装备量化!AB$11,FALSE)),0))+IF($W$3="关闭",0,IFERROR((VLOOKUP((VLOOKUP($AE8,参数!$G:$H,2,FALSE)&amp;$W$25&amp;$V$25),装备量化!$D$2:$J$241,装备量化!AB$11,FALSE)),0))</f>
        <v>0</v>
      </c>
      <c r="AR8" s="64">
        <f>IF($W$3="关闭",0,IFERROR((VLOOKUP((VLOOKUP($AE8,参数!$G:$H,2,FALSE)&amp;$W$18&amp;$V$18),装备量化!$D$2:$J$241,装备量化!AC$11,FALSE)),0))+IF($W$3="关闭",0,IFERROR((VLOOKUP((VLOOKUP($AE8,参数!$G:$H,2,FALSE)&amp;$W$19&amp;$V$19),装备量化!$D$2:$J$241,装备量化!AC$11,FALSE)),0))+IF($W$3="关闭",0,IFERROR((VLOOKUP((VLOOKUP($AE8,参数!$G:$H,2,FALSE)&amp;$W$20&amp;$V$20),装备量化!$D$2:$J$241,装备量化!AC$11,FALSE)),0))+IF($W$3="关闭",0,IFERROR((VLOOKUP((VLOOKUP($AE8,参数!$G:$H,2,FALSE)&amp;$W$21&amp;$V$21),装备量化!$D$2:$J$241,装备量化!AC$11,FALSE)),0))+IF($W$3="关闭",0,IFERROR((VLOOKUP((VLOOKUP($AE8,参数!$G:$H,2,FALSE)&amp;$W$22&amp;$V$22),装备量化!$D$2:$J$241,装备量化!AC$11,FALSE)),0))+IF($W$3="关闭",0,IFERROR((VLOOKUP((VLOOKUP($AE8,参数!$G:$H,2,FALSE)&amp;$W$23&amp;$V$23),装备量化!$D$2:$J$241,装备量化!AC$11,FALSE)),0))+IF($W$3="关闭",0,IFERROR((VLOOKUP((VLOOKUP($AE8,参数!$G:$H,2,FALSE)&amp;$W$24&amp;$V$24),装备量化!$D$2:$J$241,装备量化!AC$11,FALSE)),0))+IF($W$3="关闭",0,IFERROR((VLOOKUP((VLOOKUP($AE8,参数!$G:$H,2,FALSE)&amp;$W$25&amp;$V$25),装备量化!$D$2:$J$241,装备量化!AC$11,FALSE)),0))</f>
        <v>0</v>
      </c>
      <c r="AS8" s="64">
        <f>IF($W$3="关闭",0,IFERROR((VLOOKUP((VLOOKUP($AE8,参数!$G:$H,2,FALSE)&amp;$W$18&amp;$V$18),装备量化!$D$2:$J$241,装备量化!AD$11,FALSE)),0))+IF($W$3="关闭",0,IFERROR((VLOOKUP((VLOOKUP($AE8,参数!$G:$H,2,FALSE)&amp;$W$19&amp;$V$19),装备量化!$D$2:$J$241,装备量化!AD$11,FALSE)),0))+IF($W$3="关闭",0,IFERROR((VLOOKUP((VLOOKUP($AE8,参数!$G:$H,2,FALSE)&amp;$W$20&amp;$V$20),装备量化!$D$2:$J$241,装备量化!AD$11,FALSE)),0))+IF($W$3="关闭",0,IFERROR((VLOOKUP((VLOOKUP($AE8,参数!$G:$H,2,FALSE)&amp;$W$21&amp;$V$21),装备量化!$D$2:$J$241,装备量化!AD$11,FALSE)),0))+IF($W$3="关闭",0,IFERROR((VLOOKUP((VLOOKUP($AE8,参数!$G:$H,2,FALSE)&amp;$W$22&amp;$V$22),装备量化!$D$2:$J$241,装备量化!AD$11,FALSE)),0))+IF($W$3="关闭",0,IFERROR((VLOOKUP((VLOOKUP($AE8,参数!$G:$H,2,FALSE)&amp;$W$23&amp;$V$23),装备量化!$D$2:$J$241,装备量化!AD$11,FALSE)),0))+IF($W$3="关闭",0,IFERROR((VLOOKUP((VLOOKUP($AE8,参数!$G:$H,2,FALSE)&amp;$W$24&amp;$V$24),装备量化!$D$2:$J$241,装备量化!AD$11,FALSE)),0))+IF($W$3="关闭",0,IFERROR((VLOOKUP((VLOOKUP($AE8,参数!$G:$H,2,FALSE)&amp;$W$25&amp;$V$25),装备量化!$D$2:$J$241,装备量化!AD$11,FALSE)),0))</f>
        <v>0</v>
      </c>
      <c r="AV8" s="1">
        <v>7</v>
      </c>
      <c r="AW8" s="64">
        <f>IF($W$6="关闭",0,IFERROR((VLOOKUP((VLOOKUP($AE8,参数!$G:$H,2,FALSE)&amp;$V$18),装备强化属性!$V$3:$FP$50,$X$18+VLOOKUP(AW$1,参数!$J$1:$K$6,2,FALSE),FALSE)),0))+IF($W$6="关闭",0,IFERROR((VLOOKUP((VLOOKUP($AE8,参数!$G:$H,2,FALSE)&amp;$V$19),装备强化属性!$V$3:$FP$50,$X$19+VLOOKUP(AW$1,参数!$J$1:$K$6,2,FALSE),FALSE)),0))+IF($W$6="关闭",0,IFERROR((VLOOKUP((VLOOKUP($AE8,参数!$G:$H,2,FALSE)&amp;$V$20),装备强化属性!$V$3:$FP$50,$X$20+VLOOKUP(AW$1,参数!$J$1:$K$6,2,FALSE),FALSE)),0))+IF($W$6="关闭",0,IFERROR((VLOOKUP((VLOOKUP($AE8,参数!$G:$H,2,FALSE)&amp;$V$21),装备强化属性!$V$3:$FP$50,$X$21+VLOOKUP(AW$1,参数!$J$1:$K$6,2,FALSE),FALSE)),0))+IF($W$6="关闭",0,IFERROR((VLOOKUP((VLOOKUP($AE8,参数!$G:$H,2,FALSE)&amp;$V$22),装备强化属性!$V$3:$FP$50,$X$22+VLOOKUP(AW$1,参数!$J$1:$K$6,2,FALSE),FALSE)),0))+IF($W$6="关闭",0,IFERROR((VLOOKUP((VLOOKUP($AE8,参数!$G:$H,2,FALSE)&amp;$V$23),装备强化属性!$V$3:$FP$50,$X$23+VLOOKUP(AW$1,参数!$J$1:$K$6,2,FALSE),FALSE)),0))+IF($W$6="关闭",0,IFERROR((VLOOKUP((VLOOKUP($AE8,参数!$G:$H,2,FALSE)&amp;$V$24),装备强化属性!$V$3:$FP$50,$X$24+VLOOKUP(AW$1,参数!$J$1:$K$6,2,FALSE),FALSE)),0))+IF($W$6="关闭",0,IFERROR((VLOOKUP((VLOOKUP($AE8,参数!$G:$H,2,FALSE)&amp;$V$25),装备强化属性!$V$3:$FP$50,$X$25+VLOOKUP(AW$1,参数!$J$1:$K$6,2,FALSE),FALSE)),0))</f>
        <v>272</v>
      </c>
      <c r="AX8" s="64"/>
      <c r="AY8" s="64">
        <f>IF($W$6="关闭",0,IFERROR((VLOOKUP((VLOOKUP($AE8,参数!$G:$H,2,FALSE)&amp;$V$18),装备强化属性!$V$3:$FP$50,$X$18+VLOOKUP(AY$1,参数!$J$1:$K$6,2,FALSE),FALSE)),0))+IF($W$6="关闭",0,IFERROR((VLOOKUP((VLOOKUP($AE8,参数!$G:$H,2,FALSE)&amp;$V$19),装备强化属性!$V$3:$FP$50,$X$19+VLOOKUP(AY$1,参数!$J$1:$K$6,2,FALSE),FALSE)),0))+IF($W$6="关闭",0,IFERROR((VLOOKUP((VLOOKUP($AE8,参数!$G:$H,2,FALSE)&amp;$V$20),装备强化属性!$V$3:$FP$50,$X$20+VLOOKUP(AY$1,参数!$J$1:$K$6,2,FALSE),FALSE)),0))+IF($W$6="关闭",0,IFERROR((VLOOKUP((VLOOKUP($AE8,参数!$G:$H,2,FALSE)&amp;$V$21),装备强化属性!$V$3:$FP$50,$X$21+VLOOKUP(AY$1,参数!$J$1:$K$6,2,FALSE),FALSE)),0))+IF($W$6="关闭",0,IFERROR((VLOOKUP((VLOOKUP($AE8,参数!$G:$H,2,FALSE)&amp;$V$22),装备强化属性!$V$3:$FP$50,$X$22+VLOOKUP(AY$1,参数!$J$1:$K$6,2,FALSE),FALSE)),0))+IF($W$6="关闭",0,IFERROR((VLOOKUP((VLOOKUP($AE8,参数!$G:$H,2,FALSE)&amp;$V$23),装备强化属性!$V$3:$FP$50,$X$23+VLOOKUP(AY$1,参数!$J$1:$K$6,2,FALSE),FALSE)),0))+IF($W$6="关闭",0,IFERROR((VLOOKUP((VLOOKUP($AE8,参数!$G:$H,2,FALSE)&amp;$V$24),装备强化属性!$V$3:$FP$50,$X$24+VLOOKUP(AY$1,参数!$J$1:$K$6,2,FALSE),FALSE)),0))+IF($W$6="关闭",0,IFERROR((VLOOKUP((VLOOKUP($AE8,参数!$G:$H,2,FALSE)&amp;$V$25),装备强化属性!$V$3:$FP$50,$X$25+VLOOKUP(AY$1,参数!$J$1:$K$6,2,FALSE),FALSE)),0))</f>
        <v>33</v>
      </c>
      <c r="AZ8" s="64">
        <f>IF($W$6="关闭",0,IFERROR((VLOOKUP((VLOOKUP($AE8,参数!$G:$H,2,FALSE)&amp;$V$18),装备强化属性!$V$3:$FP$50,$X$18+VLOOKUP(AZ$1,参数!$J$1:$K$6,2,FALSE),FALSE)),0))+IF($W$6="关闭",0,IFERROR((VLOOKUP((VLOOKUP($AE8,参数!$G:$H,2,FALSE)&amp;$V$19),装备强化属性!$V$3:$FP$50,$X$19+VLOOKUP(AZ$1,参数!$J$1:$K$6,2,FALSE),FALSE)),0))+IF($W$6="关闭",0,IFERROR((VLOOKUP((VLOOKUP($AE8,参数!$G:$H,2,FALSE)&amp;$V$20),装备强化属性!$V$3:$FP$50,$X$20+VLOOKUP(AZ$1,参数!$J$1:$K$6,2,FALSE),FALSE)),0))+IF($W$6="关闭",0,IFERROR((VLOOKUP((VLOOKUP($AE8,参数!$G:$H,2,FALSE)&amp;$V$21),装备强化属性!$V$3:$FP$50,$X$21+VLOOKUP(AZ$1,参数!$J$1:$K$6,2,FALSE),FALSE)),0))+IF($W$6="关闭",0,IFERROR((VLOOKUP((VLOOKUP($AE8,参数!$G:$H,2,FALSE)&amp;$V$22),装备强化属性!$V$3:$FP$50,$X$22+VLOOKUP(AZ$1,参数!$J$1:$K$6,2,FALSE),FALSE)),0))+IF($W$6="关闭",0,IFERROR((VLOOKUP((VLOOKUP($AE8,参数!$G:$H,2,FALSE)&amp;$V$23),装备强化属性!$V$3:$FP$50,$X$23+VLOOKUP(AZ$1,参数!$J$1:$K$6,2,FALSE),FALSE)),0))+IF($W$6="关闭",0,IFERROR((VLOOKUP((VLOOKUP($AE8,参数!$G:$H,2,FALSE)&amp;$V$24),装备强化属性!$V$3:$FP$50,$X$24+VLOOKUP(AZ$1,参数!$J$1:$K$6,2,FALSE),FALSE)),0))+IF($W$6="关闭",0,IFERROR((VLOOKUP((VLOOKUP($AE8,参数!$G:$H,2,FALSE)&amp;$V$25),装备强化属性!$V$3:$FP$50,$X$25+VLOOKUP(AZ$1,参数!$J$1:$K$6,2,FALSE),FALSE)),0))</f>
        <v>33</v>
      </c>
      <c r="BA8" s="64">
        <f>IF($W$6="关闭",0,IFERROR((VLOOKUP((VLOOKUP($AE8,参数!$G:$H,2,FALSE)&amp;$V$18),装备强化属性!$V$3:$FP$50,$X$18+VLOOKUP(BA$1,参数!$J$1:$K$6,2,FALSE),FALSE)),0))+IF($W$6="关闭",0,IFERROR((VLOOKUP((VLOOKUP($AE8,参数!$G:$H,2,FALSE)&amp;$V$19),装备强化属性!$V$3:$FP$50,$X$19+VLOOKUP(BA$1,参数!$J$1:$K$6,2,FALSE),FALSE)),0))+IF($W$6="关闭",0,IFERROR((VLOOKUP((VLOOKUP($AE8,参数!$G:$H,2,FALSE)&amp;$V$20),装备强化属性!$V$3:$FP$50,$X$20+VLOOKUP(BA$1,参数!$J$1:$K$6,2,FALSE),FALSE)),0))+IF($W$6="关闭",0,IFERROR((VLOOKUP((VLOOKUP($AE8,参数!$G:$H,2,FALSE)&amp;$V$21),装备强化属性!$V$3:$FP$50,$X$21+VLOOKUP(BA$1,参数!$J$1:$K$6,2,FALSE),FALSE)),0))+IF($W$6="关闭",0,IFERROR((VLOOKUP((VLOOKUP($AE8,参数!$G:$H,2,FALSE)&amp;$V$22),装备强化属性!$V$3:$FP$50,$X$22+VLOOKUP(BA$1,参数!$J$1:$K$6,2,FALSE),FALSE)),0))+IF($W$6="关闭",0,IFERROR((VLOOKUP((VLOOKUP($AE8,参数!$G:$H,2,FALSE)&amp;$V$23),装备强化属性!$V$3:$FP$50,$X$23+VLOOKUP(BA$1,参数!$J$1:$K$6,2,FALSE),FALSE)),0))+IF($W$6="关闭",0,IFERROR((VLOOKUP((VLOOKUP($AE8,参数!$G:$H,2,FALSE)&amp;$V$24),装备强化属性!$V$3:$FP$50,$X$24+VLOOKUP(BA$1,参数!$J$1:$K$6,2,FALSE),FALSE)),0))+IF($W$6="关闭",0,IFERROR((VLOOKUP((VLOOKUP($AE8,参数!$G:$H,2,FALSE)&amp;$V$25),装备强化属性!$V$3:$FP$50,$X$25+VLOOKUP(BA$1,参数!$J$1:$K$6,2,FALSE),FALSE)),0))</f>
        <v>37</v>
      </c>
      <c r="BB8" s="64">
        <f>IF($W$6="关闭",0,IFERROR((VLOOKUP((VLOOKUP($AE8,参数!$G:$H,2,FALSE)&amp;$V$18),装备强化属性!$V$3:$FP$50,$X$18+VLOOKUP(BB$1,参数!$J$1:$K$6,2,FALSE),FALSE)),0))+IF($W$6="关闭",0,IFERROR((VLOOKUP((VLOOKUP($AE8,参数!$G:$H,2,FALSE)&amp;$V$19),装备强化属性!$V$3:$FP$50,$X$19+VLOOKUP(BB$1,参数!$J$1:$K$6,2,FALSE),FALSE)),0))+IF($W$6="关闭",0,IFERROR((VLOOKUP((VLOOKUP($AE8,参数!$G:$H,2,FALSE)&amp;$V$20),装备强化属性!$V$3:$FP$50,$X$20+VLOOKUP(BB$1,参数!$J$1:$K$6,2,FALSE),FALSE)),0))+IF($W$6="关闭",0,IFERROR((VLOOKUP((VLOOKUP($AE8,参数!$G:$H,2,FALSE)&amp;$V$21),装备强化属性!$V$3:$FP$50,$X$21+VLOOKUP(BB$1,参数!$J$1:$K$6,2,FALSE),FALSE)),0))+IF($W$6="关闭",0,IFERROR((VLOOKUP((VLOOKUP($AE8,参数!$G:$H,2,FALSE)&amp;$V$22),装备强化属性!$V$3:$FP$50,$X$22+VLOOKUP(BB$1,参数!$J$1:$K$6,2,FALSE),FALSE)),0))+IF($W$6="关闭",0,IFERROR((VLOOKUP((VLOOKUP($AE8,参数!$G:$H,2,FALSE)&amp;$V$23),装备强化属性!$V$3:$FP$50,$X$23+VLOOKUP(BB$1,参数!$J$1:$K$6,2,FALSE),FALSE)),0))+IF($W$6="关闭",0,IFERROR((VLOOKUP((VLOOKUP($AE8,参数!$G:$H,2,FALSE)&amp;$V$24),装备强化属性!$V$3:$FP$50,$X$24+VLOOKUP(BB$1,参数!$J$1:$K$6,2,FALSE),FALSE)),0))+IF($W$6="关闭",0,IFERROR((VLOOKUP((VLOOKUP($AE8,参数!$G:$H,2,FALSE)&amp;$V$25),装备强化属性!$V$3:$FP$50,$X$25+VLOOKUP(BB$1,参数!$J$1:$K$6,2,FALSE),FALSE)),0))</f>
        <v>37</v>
      </c>
      <c r="BC8" s="64">
        <f>IF($W$6="关闭",0,IFERROR((VLOOKUP((VLOOKUP($AE8,参数!$G:$H,2,FALSE)&amp;$V$18),装备强化属性!$V$3:$FP$50,1+$X$18,FALSE)),0))</f>
        <v>0</v>
      </c>
      <c r="BD8" s="64">
        <f>IF($W$6="关闭",0,IFERROR((VLOOKUP((VLOOKUP($AE8,参数!$G:$H,2,FALSE)&amp;$V$18),装备强化属性!$V$3:$FP$50,1+$X$18,FALSE)),0))</f>
        <v>0</v>
      </c>
      <c r="BE8" s="64">
        <f>IF($W$6="关闭",0,IFERROR((VLOOKUP((VLOOKUP($AE8,参数!$G:$H,2,FALSE)&amp;$V$18),装备强化属性!$V$3:$FP$50,1+$X$18,FALSE)),0))</f>
        <v>0</v>
      </c>
      <c r="BF8" s="64">
        <f>IF($W$6="关闭",0,IFERROR((VLOOKUP((VLOOKUP($AE8,参数!$G:$H,2,FALSE)&amp;$V$18),装备强化属性!$V$3:$FP$50,1+$X$18,FALSE)),0))</f>
        <v>0</v>
      </c>
      <c r="BG8" s="64">
        <f>IF($W$6="关闭",0,IFERROR((VLOOKUP((VLOOKUP($AE8,参数!$G:$H,2,FALSE)&amp;$V$18),装备强化属性!$V$3:$FP$50,1+$X$18,FALSE)),0))</f>
        <v>0</v>
      </c>
      <c r="BH8" s="64">
        <f>IF($W$6="关闭",0,IFERROR((VLOOKUP((VLOOKUP($AE8,参数!$G:$H,2,FALSE)&amp;$V$18),装备强化属性!$V$3:$FP$50,1+$X$18,FALSE)),0))</f>
        <v>0</v>
      </c>
      <c r="BI8" s="64">
        <f>IF($W$6="关闭",0,IFERROR((VLOOKUP((VLOOKUP($AE8,参数!$G:$H,2,FALSE)&amp;$V$18),装备强化属性!$V$3:$FP$50,1+$X$18,FALSE)),0))</f>
        <v>0</v>
      </c>
      <c r="BJ8" s="64">
        <f>IF($W$6="关闭",0,IFERROR((VLOOKUP((VLOOKUP($AE8,参数!$G:$H,2,FALSE)&amp;$V$18),装备强化属性!$V$3:$FP$50,1+$X$18,FALSE)),0))</f>
        <v>0</v>
      </c>
      <c r="BM8" s="1">
        <v>7</v>
      </c>
      <c r="BN8" s="64">
        <f>IF($W$2="关闭",0,角色升级!B8)</f>
        <v>1675</v>
      </c>
      <c r="BO8" s="64">
        <v>200</v>
      </c>
      <c r="BP8" s="64">
        <f>IF($W$2="关闭",0,角色升级!D8)</f>
        <v>145</v>
      </c>
      <c r="BQ8" s="64">
        <f>IF($W$2="关闭",0,角色升级!E8)</f>
        <v>145</v>
      </c>
      <c r="BR8" s="64">
        <f>IF($W$2="关闭",0,角色升级!F8)</f>
        <v>290</v>
      </c>
      <c r="BS8" s="64">
        <f>IF($W$2="关闭",0,角色升级!G8)</f>
        <v>290</v>
      </c>
      <c r="BT8" s="64">
        <f>IF($W$6="关闭",0,IFERROR((VLOOKUP((VLOOKUP($AE8,参数!$G:$H,2,FALSE)&amp;$V$18),装备强化属性!$V$3:$FP$50,1+$X$18,FALSE)),0))</f>
        <v>0</v>
      </c>
      <c r="BU8" s="64">
        <f>IF($W$6="关闭",0,IFERROR((VLOOKUP((VLOOKUP($AE8,参数!$G:$H,2,FALSE)&amp;$V$18),装备强化属性!$V$3:$FP$50,1+$X$18,FALSE)),0))</f>
        <v>0</v>
      </c>
      <c r="BV8" s="64">
        <f>IF($W$6="关闭",0,IFERROR((VLOOKUP((VLOOKUP($AE8,参数!$G:$H,2,FALSE)&amp;$V$18),装备强化属性!$V$3:$FP$50,1+$X$18,FALSE)),0))</f>
        <v>0</v>
      </c>
      <c r="BW8" s="64">
        <f>IF($W$6="关闭",0,IFERROR((VLOOKUP((VLOOKUP($AE8,参数!$G:$H,2,FALSE)&amp;$V$18),装备强化属性!$V$3:$FP$50,1+$X$18,FALSE)),0))</f>
        <v>0</v>
      </c>
      <c r="BX8" s="64">
        <f>IF($W$6="关闭",0,IFERROR((VLOOKUP((VLOOKUP($AE8,参数!$G:$H,2,FALSE)&amp;$V$18),装备强化属性!$V$3:$FP$50,1+$X$18,FALSE)),0))</f>
        <v>0</v>
      </c>
      <c r="BY8" s="64">
        <f>IF($W$6="关闭",0,IFERROR((VLOOKUP((VLOOKUP($AE8,参数!$G:$H,2,FALSE)&amp;$V$18),装备强化属性!$V$3:$FP$50,1+$X$18,FALSE)),0))</f>
        <v>0</v>
      </c>
      <c r="BZ8" s="64">
        <f>IF($W$6="关闭",0,IFERROR((VLOOKUP((VLOOKUP($AE8,参数!$G:$H,2,FALSE)&amp;$V$18),装备强化属性!$V$3:$FP$50,1+$X$18,FALSE)),0))</f>
        <v>0</v>
      </c>
      <c r="CA8" s="64">
        <f>IF($W$6="关闭",0,IFERROR((VLOOKUP((VLOOKUP($AE8,参数!$G:$H,2,FALSE)&amp;$V$18),装备强化属性!$V$3:$FP$50,1+$X$18,FALSE)),0))</f>
        <v>0</v>
      </c>
    </row>
    <row r="9" spans="1:79">
      <c r="A9" s="1">
        <v>8</v>
      </c>
      <c r="B9" s="1">
        <f t="shared" si="2"/>
        <v>2685</v>
      </c>
      <c r="C9" s="1">
        <f t="shared" si="0"/>
        <v>200</v>
      </c>
      <c r="D9" s="1">
        <f t="shared" si="0"/>
        <v>239</v>
      </c>
      <c r="E9" s="1">
        <f t="shared" si="0"/>
        <v>239</v>
      </c>
      <c r="F9" s="1">
        <f t="shared" si="0"/>
        <v>425</v>
      </c>
      <c r="G9" s="1">
        <f t="shared" si="0"/>
        <v>425</v>
      </c>
      <c r="H9" s="1">
        <f t="shared" si="3"/>
        <v>0</v>
      </c>
      <c r="I9" s="1">
        <f t="shared" si="4"/>
        <v>0</v>
      </c>
      <c r="J9" s="1">
        <f t="shared" si="5"/>
        <v>0</v>
      </c>
      <c r="K9" s="1">
        <f t="shared" si="6"/>
        <v>0</v>
      </c>
      <c r="L9" s="1">
        <f t="shared" si="7"/>
        <v>0</v>
      </c>
      <c r="M9" s="1">
        <f t="shared" si="8"/>
        <v>0</v>
      </c>
      <c r="N9" s="1">
        <f t="shared" si="9"/>
        <v>0</v>
      </c>
      <c r="O9" s="1">
        <f t="shared" si="10"/>
        <v>0</v>
      </c>
      <c r="P9" s="32"/>
      <c r="Q9" s="32"/>
      <c r="R9" s="32"/>
      <c r="S9" s="32"/>
      <c r="V9" s="90" t="s">
        <v>512</v>
      </c>
      <c r="W9" s="92" t="s">
        <v>516</v>
      </c>
      <c r="AE9" s="1">
        <v>8</v>
      </c>
      <c r="AF9" s="64">
        <f>IF($W$3="关闭",0,IFERROR((VLOOKUP((VLOOKUP($AE9,参数!$G:$H,2,FALSE)&amp;$W$18&amp;$V$18),装备量化!$D$2:$J$241,装备量化!Q$11,FALSE)),0))+IF($W$3="关闭",0,IFERROR((VLOOKUP((VLOOKUP($AE9,参数!$G:$H,2,FALSE)&amp;$W$19&amp;$V$19),装备量化!$D$2:$J$241,装备量化!Q$11,FALSE)),0))+IF($W$3="关闭",0,IFERROR((VLOOKUP((VLOOKUP($AE9,参数!$G:$H,2,FALSE)&amp;$W$20&amp;$V$20),装备量化!$D$2:$J$241,装备量化!Q$11,FALSE)),0))+IF($W$3="关闭",0,IFERROR((VLOOKUP((VLOOKUP($AE9,参数!$G:$H,2,FALSE)&amp;$W$21&amp;$V$21),装备量化!$D$2:$J$241,装备量化!Q$11,FALSE)),0))+IF($W$3="关闭",0,IFERROR((VLOOKUP((VLOOKUP($AE9,参数!$G:$H,2,FALSE)&amp;$W$22&amp;$V$22),装备量化!$D$2:$J$241,装备量化!Q$11,FALSE)),0))+IF($W$3="关闭",0,IFERROR((VLOOKUP((VLOOKUP($AE9,参数!$G:$H,2,FALSE)&amp;$W$23&amp;$V$23),装备量化!$D$2:$J$241,装备量化!Q$11,FALSE)),0))+IF($W$3="关闭",0,IFERROR((VLOOKUP((VLOOKUP($AE9,参数!$G:$H,2,FALSE)&amp;$W$24&amp;$V$24),装备量化!$D$2:$J$241,装备量化!Q$11,FALSE)),0))+IF($W$3="关闭",0,IFERROR((VLOOKUP((VLOOKUP($AE9,参数!$G:$H,2,FALSE)&amp;$W$25&amp;$V$25),装备量化!$D$2:$J$241,装备量化!Q$11,FALSE)),0))</f>
        <v>626</v>
      </c>
      <c r="AG9" s="64"/>
      <c r="AH9" s="64">
        <f>IF($W$3="关闭",0,IFERROR((VLOOKUP((VLOOKUP($AE9,参数!$G:$H,2,FALSE)&amp;$W$18&amp;$V$18),装备量化!$D$2:$J$241,装备量化!S$11,FALSE)),0))+IF($W$3="关闭",0,IFERROR((VLOOKUP((VLOOKUP($AE9,参数!$G:$H,2,FALSE)&amp;$W$19&amp;$V$19),装备量化!$D$2:$J$241,装备量化!S$11,FALSE)),0))+IF($W$3="关闭",0,IFERROR((VLOOKUP((VLOOKUP($AE9,参数!$G:$H,2,FALSE)&amp;$W$20&amp;$V$20),装备量化!$D$2:$J$241,装备量化!S$11,FALSE)),0))+IF($W$3="关闭",0,IFERROR((VLOOKUP((VLOOKUP($AE9,参数!$G:$H,2,FALSE)&amp;$W$21&amp;$V$21),装备量化!$D$2:$J$241,装备量化!S$11,FALSE)),0))+IF($W$3="关闭",0,IFERROR((VLOOKUP((VLOOKUP($AE9,参数!$G:$H,2,FALSE)&amp;$W$22&amp;$V$22),装备量化!$D$2:$J$241,装备量化!S$11,FALSE)),0))+IF($W$3="关闭",0,IFERROR((VLOOKUP((VLOOKUP($AE9,参数!$G:$H,2,FALSE)&amp;$W$23&amp;$V$23),装备量化!$D$2:$J$241,装备量化!S$11,FALSE)),0))+IF($W$3="关闭",0,IFERROR((VLOOKUP((VLOOKUP($AE9,参数!$G:$H,2,FALSE)&amp;$W$24&amp;$V$24),装备量化!$D$2:$J$241,装备量化!S$11,FALSE)),0))+IF($W$3="关闭",0,IFERROR((VLOOKUP((VLOOKUP($AE9,参数!$G:$H,2,FALSE)&amp;$W$25&amp;$V$25),装备量化!$D$2:$J$241,装备量化!S$11,FALSE)),0))</f>
        <v>54</v>
      </c>
      <c r="AI9" s="64">
        <f>IF($W$3="关闭",0,IFERROR((VLOOKUP((VLOOKUP($AE9,参数!$G:$H,2,FALSE)&amp;$W$18&amp;$V$18),装备量化!$D$2:$J$241,装备量化!T$11,FALSE)),0))+IF($W$3="关闭",0,IFERROR((VLOOKUP((VLOOKUP($AE9,参数!$G:$H,2,FALSE)&amp;$W$19&amp;$V$19),装备量化!$D$2:$J$241,装备量化!T$11,FALSE)),0))+IF($W$3="关闭",0,IFERROR((VLOOKUP((VLOOKUP($AE9,参数!$G:$H,2,FALSE)&amp;$W$20&amp;$V$20),装备量化!$D$2:$J$241,装备量化!T$11,FALSE)),0))+IF($W$3="关闭",0,IFERROR((VLOOKUP((VLOOKUP($AE9,参数!$G:$H,2,FALSE)&amp;$W$21&amp;$V$21),装备量化!$D$2:$J$241,装备量化!T$11,FALSE)),0))+IF($W$3="关闭",0,IFERROR((VLOOKUP((VLOOKUP($AE9,参数!$G:$H,2,FALSE)&amp;$W$22&amp;$V$22),装备量化!$D$2:$J$241,装备量化!T$11,FALSE)),0))+IF($W$3="关闭",0,IFERROR((VLOOKUP((VLOOKUP($AE9,参数!$G:$H,2,FALSE)&amp;$W$23&amp;$V$23),装备量化!$D$2:$J$241,装备量化!T$11,FALSE)),0))+IF($W$3="关闭",0,IFERROR((VLOOKUP((VLOOKUP($AE9,参数!$G:$H,2,FALSE)&amp;$W$24&amp;$V$24),装备量化!$D$2:$J$241,装备量化!T$11,FALSE)),0))+IF($W$3="关闭",0,IFERROR((VLOOKUP((VLOOKUP($AE9,参数!$G:$H,2,FALSE)&amp;$W$25&amp;$V$25),装备量化!$D$2:$J$241,装备量化!T$11,FALSE)),0))</f>
        <v>54</v>
      </c>
      <c r="AJ9" s="64">
        <f>IF($W$3="关闭",0,IFERROR((VLOOKUP((VLOOKUP($AE9,参数!$G:$H,2,FALSE)&amp;$W$18&amp;$V$18),装备量化!$D$2:$J$241,装备量化!U$11,FALSE)),0))+IF($W$3="关闭",0,IFERROR((VLOOKUP((VLOOKUP($AE9,参数!$G:$H,2,FALSE)&amp;$W$19&amp;$V$19),装备量化!$D$2:$J$241,装备量化!U$11,FALSE)),0))+IF($W$3="关闭",0,IFERROR((VLOOKUP((VLOOKUP($AE9,参数!$G:$H,2,FALSE)&amp;$W$20&amp;$V$20),装备量化!$D$2:$J$241,装备量化!U$11,FALSE)),0))+IF($W$3="关闭",0,IFERROR((VLOOKUP((VLOOKUP($AE9,参数!$G:$H,2,FALSE)&amp;$W$21&amp;$V$21),装备量化!$D$2:$J$241,装备量化!U$11,FALSE)),0))+IF($W$3="关闭",0,IFERROR((VLOOKUP((VLOOKUP($AE9,参数!$G:$H,2,FALSE)&amp;$W$22&amp;$V$22),装备量化!$D$2:$J$241,装备量化!U$11,FALSE)),0))+IF($W$3="关闭",0,IFERROR((VLOOKUP((VLOOKUP($AE9,参数!$G:$H,2,FALSE)&amp;$W$23&amp;$V$23),装备量化!$D$2:$J$241,装备量化!U$11,FALSE)),0))+IF($W$3="关闭",0,IFERROR((VLOOKUP((VLOOKUP($AE9,参数!$G:$H,2,FALSE)&amp;$W$24&amp;$V$24),装备量化!$D$2:$J$241,装备量化!U$11,FALSE)),0))+IF($W$3="关闭",0,IFERROR((VLOOKUP((VLOOKUP($AE9,参数!$G:$H,2,FALSE)&amp;$W$25&amp;$V$25),装备量化!$D$2:$J$241,装备量化!U$11,FALSE)),0))</f>
        <v>83</v>
      </c>
      <c r="AK9" s="64">
        <f>IF($W$3="关闭",0,IFERROR((VLOOKUP((VLOOKUP($AE9,参数!$G:$H,2,FALSE)&amp;$W$18&amp;$V$18),装备量化!$D$2:$J$241,装备量化!V$11,FALSE)),0))+IF($W$3="关闭",0,IFERROR((VLOOKUP((VLOOKUP($AE9,参数!$G:$H,2,FALSE)&amp;$W$19&amp;$V$19),装备量化!$D$2:$J$241,装备量化!V$11,FALSE)),0))+IF($W$3="关闭",0,IFERROR((VLOOKUP((VLOOKUP($AE9,参数!$G:$H,2,FALSE)&amp;$W$20&amp;$V$20),装备量化!$D$2:$J$241,装备量化!V$11,FALSE)),0))+IF($W$3="关闭",0,IFERROR((VLOOKUP((VLOOKUP($AE9,参数!$G:$H,2,FALSE)&amp;$W$21&amp;$V$21),装备量化!$D$2:$J$241,装备量化!V$11,FALSE)),0))+IF($W$3="关闭",0,IFERROR((VLOOKUP((VLOOKUP($AE9,参数!$G:$H,2,FALSE)&amp;$W$22&amp;$V$22),装备量化!$D$2:$J$241,装备量化!V$11,FALSE)),0))+IF($W$3="关闭",0,IFERROR((VLOOKUP((VLOOKUP($AE9,参数!$G:$H,2,FALSE)&amp;$W$23&amp;$V$23),装备量化!$D$2:$J$241,装备量化!V$11,FALSE)),0))+IF($W$3="关闭",0,IFERROR((VLOOKUP((VLOOKUP($AE9,参数!$G:$H,2,FALSE)&amp;$W$24&amp;$V$24),装备量化!$D$2:$J$241,装备量化!V$11,FALSE)),0))+IF($W$3="关闭",0,IFERROR((VLOOKUP((VLOOKUP($AE9,参数!$G:$H,2,FALSE)&amp;$W$25&amp;$V$25),装备量化!$D$2:$J$241,装备量化!V$11,FALSE)),0))</f>
        <v>83</v>
      </c>
      <c r="AL9" s="64">
        <f>IF($W$3="关闭",0,IFERROR((VLOOKUP((VLOOKUP($AE9,参数!$G:$H,2,FALSE)&amp;$W$18&amp;$V$18),装备量化!$D$2:$J$241,装备量化!W$11,FALSE)),0))+IF($W$3="关闭",0,IFERROR((VLOOKUP((VLOOKUP($AE9,参数!$G:$H,2,FALSE)&amp;$W$19&amp;$V$19),装备量化!$D$2:$J$241,装备量化!W$11,FALSE)),0))+IF($W$3="关闭",0,IFERROR((VLOOKUP((VLOOKUP($AE9,参数!$G:$H,2,FALSE)&amp;$W$20&amp;$V$20),装备量化!$D$2:$J$241,装备量化!W$11,FALSE)),0))+IF($W$3="关闭",0,IFERROR((VLOOKUP((VLOOKUP($AE9,参数!$G:$H,2,FALSE)&amp;$W$21&amp;$V$21),装备量化!$D$2:$J$241,装备量化!W$11,FALSE)),0))+IF($W$3="关闭",0,IFERROR((VLOOKUP((VLOOKUP($AE9,参数!$G:$H,2,FALSE)&amp;$W$22&amp;$V$22),装备量化!$D$2:$J$241,装备量化!W$11,FALSE)),0))+IF($W$3="关闭",0,IFERROR((VLOOKUP((VLOOKUP($AE9,参数!$G:$H,2,FALSE)&amp;$W$23&amp;$V$23),装备量化!$D$2:$J$241,装备量化!W$11,FALSE)),0))+IF($W$3="关闭",0,IFERROR((VLOOKUP((VLOOKUP($AE9,参数!$G:$H,2,FALSE)&amp;$W$24&amp;$V$24),装备量化!$D$2:$J$241,装备量化!W$11,FALSE)),0))+IF($W$3="关闭",0,IFERROR((VLOOKUP((VLOOKUP($AE9,参数!$G:$H,2,FALSE)&amp;$W$25&amp;$V$25),装备量化!$D$2:$J$241,装备量化!W$11,FALSE)),0))</f>
        <v>0</v>
      </c>
      <c r="AM9" s="64">
        <f>IF($W$3="关闭",0,IFERROR((VLOOKUP((VLOOKUP($AE9,参数!$G:$H,2,FALSE)&amp;$W$18&amp;$V$18),装备量化!$D$2:$J$241,装备量化!X$11,FALSE)),0))+IF($W$3="关闭",0,IFERROR((VLOOKUP((VLOOKUP($AE9,参数!$G:$H,2,FALSE)&amp;$W$19&amp;$V$19),装备量化!$D$2:$J$241,装备量化!X$11,FALSE)),0))+IF($W$3="关闭",0,IFERROR((VLOOKUP((VLOOKUP($AE9,参数!$G:$H,2,FALSE)&amp;$W$20&amp;$V$20),装备量化!$D$2:$J$241,装备量化!X$11,FALSE)),0))+IF($W$3="关闭",0,IFERROR((VLOOKUP((VLOOKUP($AE9,参数!$G:$H,2,FALSE)&amp;$W$21&amp;$V$21),装备量化!$D$2:$J$241,装备量化!X$11,FALSE)),0))+IF($W$3="关闭",0,IFERROR((VLOOKUP((VLOOKUP($AE9,参数!$G:$H,2,FALSE)&amp;$W$22&amp;$V$22),装备量化!$D$2:$J$241,装备量化!X$11,FALSE)),0))+IF($W$3="关闭",0,IFERROR((VLOOKUP((VLOOKUP($AE9,参数!$G:$H,2,FALSE)&amp;$W$23&amp;$V$23),装备量化!$D$2:$J$241,装备量化!X$11,FALSE)),0))+IF($W$3="关闭",0,IFERROR((VLOOKUP((VLOOKUP($AE9,参数!$G:$H,2,FALSE)&amp;$W$24&amp;$V$24),装备量化!$D$2:$J$241,装备量化!X$11,FALSE)),0))+IF($W$3="关闭",0,IFERROR((VLOOKUP((VLOOKUP($AE9,参数!$G:$H,2,FALSE)&amp;$W$25&amp;$V$25),装备量化!$D$2:$J$241,装备量化!X$11,FALSE)),0))</f>
        <v>0</v>
      </c>
      <c r="AN9" s="64">
        <f>IF($W$3="关闭",0,IFERROR((VLOOKUP((VLOOKUP($AE9,参数!$G:$H,2,FALSE)&amp;$W$18&amp;$V$18),装备量化!$D$2:$J$241,装备量化!Y$11,FALSE)),0))+IF($W$3="关闭",0,IFERROR((VLOOKUP((VLOOKUP($AE9,参数!$G:$H,2,FALSE)&amp;$W$19&amp;$V$19),装备量化!$D$2:$J$241,装备量化!Y$11,FALSE)),0))+IF($W$3="关闭",0,IFERROR((VLOOKUP((VLOOKUP($AE9,参数!$G:$H,2,FALSE)&amp;$W$20&amp;$V$20),装备量化!$D$2:$J$241,装备量化!Y$11,FALSE)),0))+IF($W$3="关闭",0,IFERROR((VLOOKUP((VLOOKUP($AE9,参数!$G:$H,2,FALSE)&amp;$W$21&amp;$V$21),装备量化!$D$2:$J$241,装备量化!Y$11,FALSE)),0))+IF($W$3="关闭",0,IFERROR((VLOOKUP((VLOOKUP($AE9,参数!$G:$H,2,FALSE)&amp;$W$22&amp;$V$22),装备量化!$D$2:$J$241,装备量化!Y$11,FALSE)),0))+IF($W$3="关闭",0,IFERROR((VLOOKUP((VLOOKUP($AE9,参数!$G:$H,2,FALSE)&amp;$W$23&amp;$V$23),装备量化!$D$2:$J$241,装备量化!Y$11,FALSE)),0))+IF($W$3="关闭",0,IFERROR((VLOOKUP((VLOOKUP($AE9,参数!$G:$H,2,FALSE)&amp;$W$24&amp;$V$24),装备量化!$D$2:$J$241,装备量化!Y$11,FALSE)),0))+IF($W$3="关闭",0,IFERROR((VLOOKUP((VLOOKUP($AE9,参数!$G:$H,2,FALSE)&amp;$W$25&amp;$V$25),装备量化!$D$2:$J$241,装备量化!Y$11,FALSE)),0))</f>
        <v>0</v>
      </c>
      <c r="AO9" s="64">
        <f>IF($W$3="关闭",0,IFERROR((VLOOKUP((VLOOKUP($AE9,参数!$G:$H,2,FALSE)&amp;$W$18&amp;$V$18),装备量化!$D$2:$J$241,装备量化!Z$11,FALSE)),0))+IF($W$3="关闭",0,IFERROR((VLOOKUP((VLOOKUP($AE9,参数!$G:$H,2,FALSE)&amp;$W$19&amp;$V$19),装备量化!$D$2:$J$241,装备量化!Z$11,FALSE)),0))+IF($W$3="关闭",0,IFERROR((VLOOKUP((VLOOKUP($AE9,参数!$G:$H,2,FALSE)&amp;$W$20&amp;$V$20),装备量化!$D$2:$J$241,装备量化!Z$11,FALSE)),0))+IF($W$3="关闭",0,IFERROR((VLOOKUP((VLOOKUP($AE9,参数!$G:$H,2,FALSE)&amp;$W$21&amp;$V$21),装备量化!$D$2:$J$241,装备量化!Z$11,FALSE)),0))+IF($W$3="关闭",0,IFERROR((VLOOKUP((VLOOKUP($AE9,参数!$G:$H,2,FALSE)&amp;$W$22&amp;$V$22),装备量化!$D$2:$J$241,装备量化!Z$11,FALSE)),0))+IF($W$3="关闭",0,IFERROR((VLOOKUP((VLOOKUP($AE9,参数!$G:$H,2,FALSE)&amp;$W$23&amp;$V$23),装备量化!$D$2:$J$241,装备量化!Z$11,FALSE)),0))+IF($W$3="关闭",0,IFERROR((VLOOKUP((VLOOKUP($AE9,参数!$G:$H,2,FALSE)&amp;$W$24&amp;$V$24),装备量化!$D$2:$J$241,装备量化!Z$11,FALSE)),0))+IF($W$3="关闭",0,IFERROR((VLOOKUP((VLOOKUP($AE9,参数!$G:$H,2,FALSE)&amp;$W$25&amp;$V$25),装备量化!$D$2:$J$241,装备量化!Z$11,FALSE)),0))</f>
        <v>0</v>
      </c>
      <c r="AP9" s="64">
        <f>IF($W$3="关闭",0,IFERROR((VLOOKUP((VLOOKUP($AE9,参数!$G:$H,2,FALSE)&amp;$W$18&amp;$V$18),装备量化!$D$2:$J$241,装备量化!AA$11,FALSE)),0))+IF($W$3="关闭",0,IFERROR((VLOOKUP((VLOOKUP($AE9,参数!$G:$H,2,FALSE)&amp;$W$19&amp;$V$19),装备量化!$D$2:$J$241,装备量化!AA$11,FALSE)),0))+IF($W$3="关闭",0,IFERROR((VLOOKUP((VLOOKUP($AE9,参数!$G:$H,2,FALSE)&amp;$W$20&amp;$V$20),装备量化!$D$2:$J$241,装备量化!AA$11,FALSE)),0))+IF($W$3="关闭",0,IFERROR((VLOOKUP((VLOOKUP($AE9,参数!$G:$H,2,FALSE)&amp;$W$21&amp;$V$21),装备量化!$D$2:$J$241,装备量化!AA$11,FALSE)),0))+IF($W$3="关闭",0,IFERROR((VLOOKUP((VLOOKUP($AE9,参数!$G:$H,2,FALSE)&amp;$W$22&amp;$V$22),装备量化!$D$2:$J$241,装备量化!AA$11,FALSE)),0))+IF($W$3="关闭",0,IFERROR((VLOOKUP((VLOOKUP($AE9,参数!$G:$H,2,FALSE)&amp;$W$23&amp;$V$23),装备量化!$D$2:$J$241,装备量化!AA$11,FALSE)),0))+IF($W$3="关闭",0,IFERROR((VLOOKUP((VLOOKUP($AE9,参数!$G:$H,2,FALSE)&amp;$W$24&amp;$V$24),装备量化!$D$2:$J$241,装备量化!AA$11,FALSE)),0))+IF($W$3="关闭",0,IFERROR((VLOOKUP((VLOOKUP($AE9,参数!$G:$H,2,FALSE)&amp;$W$25&amp;$V$25),装备量化!$D$2:$J$241,装备量化!AA$11,FALSE)),0))</f>
        <v>0</v>
      </c>
      <c r="AQ9" s="64">
        <f>IF($W$3="关闭",0,IFERROR((VLOOKUP((VLOOKUP($AE9,参数!$G:$H,2,FALSE)&amp;$W$18&amp;$V$18),装备量化!$D$2:$J$241,装备量化!AB$11,FALSE)),0))+IF($W$3="关闭",0,IFERROR((VLOOKUP((VLOOKUP($AE9,参数!$G:$H,2,FALSE)&amp;$W$19&amp;$V$19),装备量化!$D$2:$J$241,装备量化!AB$11,FALSE)),0))+IF($W$3="关闭",0,IFERROR((VLOOKUP((VLOOKUP($AE9,参数!$G:$H,2,FALSE)&amp;$W$20&amp;$V$20),装备量化!$D$2:$J$241,装备量化!AB$11,FALSE)),0))+IF($W$3="关闭",0,IFERROR((VLOOKUP((VLOOKUP($AE9,参数!$G:$H,2,FALSE)&amp;$W$21&amp;$V$21),装备量化!$D$2:$J$241,装备量化!AB$11,FALSE)),0))+IF($W$3="关闭",0,IFERROR((VLOOKUP((VLOOKUP($AE9,参数!$G:$H,2,FALSE)&amp;$W$22&amp;$V$22),装备量化!$D$2:$J$241,装备量化!AB$11,FALSE)),0))+IF($W$3="关闭",0,IFERROR((VLOOKUP((VLOOKUP($AE9,参数!$G:$H,2,FALSE)&amp;$W$23&amp;$V$23),装备量化!$D$2:$J$241,装备量化!AB$11,FALSE)),0))+IF($W$3="关闭",0,IFERROR((VLOOKUP((VLOOKUP($AE9,参数!$G:$H,2,FALSE)&amp;$W$24&amp;$V$24),装备量化!$D$2:$J$241,装备量化!AB$11,FALSE)),0))+IF($W$3="关闭",0,IFERROR((VLOOKUP((VLOOKUP($AE9,参数!$G:$H,2,FALSE)&amp;$W$25&amp;$V$25),装备量化!$D$2:$J$241,装备量化!AB$11,FALSE)),0))</f>
        <v>0</v>
      </c>
      <c r="AR9" s="64">
        <f>IF($W$3="关闭",0,IFERROR((VLOOKUP((VLOOKUP($AE9,参数!$G:$H,2,FALSE)&amp;$W$18&amp;$V$18),装备量化!$D$2:$J$241,装备量化!AC$11,FALSE)),0))+IF($W$3="关闭",0,IFERROR((VLOOKUP((VLOOKUP($AE9,参数!$G:$H,2,FALSE)&amp;$W$19&amp;$V$19),装备量化!$D$2:$J$241,装备量化!AC$11,FALSE)),0))+IF($W$3="关闭",0,IFERROR((VLOOKUP((VLOOKUP($AE9,参数!$G:$H,2,FALSE)&amp;$W$20&amp;$V$20),装备量化!$D$2:$J$241,装备量化!AC$11,FALSE)),0))+IF($W$3="关闭",0,IFERROR((VLOOKUP((VLOOKUP($AE9,参数!$G:$H,2,FALSE)&amp;$W$21&amp;$V$21),装备量化!$D$2:$J$241,装备量化!AC$11,FALSE)),0))+IF($W$3="关闭",0,IFERROR((VLOOKUP((VLOOKUP($AE9,参数!$G:$H,2,FALSE)&amp;$W$22&amp;$V$22),装备量化!$D$2:$J$241,装备量化!AC$11,FALSE)),0))+IF($W$3="关闭",0,IFERROR((VLOOKUP((VLOOKUP($AE9,参数!$G:$H,2,FALSE)&amp;$W$23&amp;$V$23),装备量化!$D$2:$J$241,装备量化!AC$11,FALSE)),0))+IF($W$3="关闭",0,IFERROR((VLOOKUP((VLOOKUP($AE9,参数!$G:$H,2,FALSE)&amp;$W$24&amp;$V$24),装备量化!$D$2:$J$241,装备量化!AC$11,FALSE)),0))+IF($W$3="关闭",0,IFERROR((VLOOKUP((VLOOKUP($AE9,参数!$G:$H,2,FALSE)&amp;$W$25&amp;$V$25),装备量化!$D$2:$J$241,装备量化!AC$11,FALSE)),0))</f>
        <v>0</v>
      </c>
      <c r="AS9" s="64">
        <f>IF($W$3="关闭",0,IFERROR((VLOOKUP((VLOOKUP($AE9,参数!$G:$H,2,FALSE)&amp;$W$18&amp;$V$18),装备量化!$D$2:$J$241,装备量化!AD$11,FALSE)),0))+IF($W$3="关闭",0,IFERROR((VLOOKUP((VLOOKUP($AE9,参数!$G:$H,2,FALSE)&amp;$W$19&amp;$V$19),装备量化!$D$2:$J$241,装备量化!AD$11,FALSE)),0))+IF($W$3="关闭",0,IFERROR((VLOOKUP((VLOOKUP($AE9,参数!$G:$H,2,FALSE)&amp;$W$20&amp;$V$20),装备量化!$D$2:$J$241,装备量化!AD$11,FALSE)),0))+IF($W$3="关闭",0,IFERROR((VLOOKUP((VLOOKUP($AE9,参数!$G:$H,2,FALSE)&amp;$W$21&amp;$V$21),装备量化!$D$2:$J$241,装备量化!AD$11,FALSE)),0))+IF($W$3="关闭",0,IFERROR((VLOOKUP((VLOOKUP($AE9,参数!$G:$H,2,FALSE)&amp;$W$22&amp;$V$22),装备量化!$D$2:$J$241,装备量化!AD$11,FALSE)),0))+IF($W$3="关闭",0,IFERROR((VLOOKUP((VLOOKUP($AE9,参数!$G:$H,2,FALSE)&amp;$W$23&amp;$V$23),装备量化!$D$2:$J$241,装备量化!AD$11,FALSE)),0))+IF($W$3="关闭",0,IFERROR((VLOOKUP((VLOOKUP($AE9,参数!$G:$H,2,FALSE)&amp;$W$24&amp;$V$24),装备量化!$D$2:$J$241,装备量化!AD$11,FALSE)),0))+IF($W$3="关闭",0,IFERROR((VLOOKUP((VLOOKUP($AE9,参数!$G:$H,2,FALSE)&amp;$W$25&amp;$V$25),装备量化!$D$2:$J$241,装备量化!AD$11,FALSE)),0))</f>
        <v>0</v>
      </c>
      <c r="AV9" s="1">
        <v>8</v>
      </c>
      <c r="AW9" s="64">
        <f>IF($W$6="关闭",0,IFERROR((VLOOKUP((VLOOKUP($AE9,参数!$G:$H,2,FALSE)&amp;$V$18),装备强化属性!$V$3:$FP$50,$X$18+VLOOKUP(AW$1,参数!$J$1:$K$6,2,FALSE),FALSE)),0))+IF($W$6="关闭",0,IFERROR((VLOOKUP((VLOOKUP($AE9,参数!$G:$H,2,FALSE)&amp;$V$19),装备强化属性!$V$3:$FP$50,$X$19+VLOOKUP(AW$1,参数!$J$1:$K$6,2,FALSE),FALSE)),0))+IF($W$6="关闭",0,IFERROR((VLOOKUP((VLOOKUP($AE9,参数!$G:$H,2,FALSE)&amp;$V$20),装备强化属性!$V$3:$FP$50,$X$20+VLOOKUP(AW$1,参数!$J$1:$K$6,2,FALSE),FALSE)),0))+IF($W$6="关闭",0,IFERROR((VLOOKUP((VLOOKUP($AE9,参数!$G:$H,2,FALSE)&amp;$V$21),装备强化属性!$V$3:$FP$50,$X$21+VLOOKUP(AW$1,参数!$J$1:$K$6,2,FALSE),FALSE)),0))+IF($W$6="关闭",0,IFERROR((VLOOKUP((VLOOKUP($AE9,参数!$G:$H,2,FALSE)&amp;$V$22),装备强化属性!$V$3:$FP$50,$X$22+VLOOKUP(AW$1,参数!$J$1:$K$6,2,FALSE),FALSE)),0))+IF($W$6="关闭",0,IFERROR((VLOOKUP((VLOOKUP($AE9,参数!$G:$H,2,FALSE)&amp;$V$23),装备强化属性!$V$3:$FP$50,$X$23+VLOOKUP(AW$1,参数!$J$1:$K$6,2,FALSE),FALSE)),0))+IF($W$6="关闭",0,IFERROR((VLOOKUP((VLOOKUP($AE9,参数!$G:$H,2,FALSE)&amp;$V$24),装备强化属性!$V$3:$FP$50,$X$24+VLOOKUP(AW$1,参数!$J$1:$K$6,2,FALSE),FALSE)),0))+IF($W$6="关闭",0,IFERROR((VLOOKUP((VLOOKUP($AE9,参数!$G:$H,2,FALSE)&amp;$V$25),装备强化属性!$V$3:$FP$50,$X$25+VLOOKUP(AW$1,参数!$J$1:$K$6,2,FALSE),FALSE)),0))</f>
        <v>272</v>
      </c>
      <c r="AX9" s="64"/>
      <c r="AY9" s="64">
        <f>IF($W$6="关闭",0,IFERROR((VLOOKUP((VLOOKUP($AE9,参数!$G:$H,2,FALSE)&amp;$V$18),装备强化属性!$V$3:$FP$50,$X$18+VLOOKUP(AY$1,参数!$J$1:$K$6,2,FALSE),FALSE)),0))+IF($W$6="关闭",0,IFERROR((VLOOKUP((VLOOKUP($AE9,参数!$G:$H,2,FALSE)&amp;$V$19),装备强化属性!$V$3:$FP$50,$X$19+VLOOKUP(AY$1,参数!$J$1:$K$6,2,FALSE),FALSE)),0))+IF($W$6="关闭",0,IFERROR((VLOOKUP((VLOOKUP($AE9,参数!$G:$H,2,FALSE)&amp;$V$20),装备强化属性!$V$3:$FP$50,$X$20+VLOOKUP(AY$1,参数!$J$1:$K$6,2,FALSE),FALSE)),0))+IF($W$6="关闭",0,IFERROR((VLOOKUP((VLOOKUP($AE9,参数!$G:$H,2,FALSE)&amp;$V$21),装备强化属性!$V$3:$FP$50,$X$21+VLOOKUP(AY$1,参数!$J$1:$K$6,2,FALSE),FALSE)),0))+IF($W$6="关闭",0,IFERROR((VLOOKUP((VLOOKUP($AE9,参数!$G:$H,2,FALSE)&amp;$V$22),装备强化属性!$V$3:$FP$50,$X$22+VLOOKUP(AY$1,参数!$J$1:$K$6,2,FALSE),FALSE)),0))+IF($W$6="关闭",0,IFERROR((VLOOKUP((VLOOKUP($AE9,参数!$G:$H,2,FALSE)&amp;$V$23),装备强化属性!$V$3:$FP$50,$X$23+VLOOKUP(AY$1,参数!$J$1:$K$6,2,FALSE),FALSE)),0))+IF($W$6="关闭",0,IFERROR((VLOOKUP((VLOOKUP($AE9,参数!$G:$H,2,FALSE)&amp;$V$24),装备强化属性!$V$3:$FP$50,$X$24+VLOOKUP(AY$1,参数!$J$1:$K$6,2,FALSE),FALSE)),0))+IF($W$6="关闭",0,IFERROR((VLOOKUP((VLOOKUP($AE9,参数!$G:$H,2,FALSE)&amp;$V$25),装备强化属性!$V$3:$FP$50,$X$25+VLOOKUP(AY$1,参数!$J$1:$K$6,2,FALSE),FALSE)),0))</f>
        <v>33</v>
      </c>
      <c r="AZ9" s="64">
        <f>IF($W$6="关闭",0,IFERROR((VLOOKUP((VLOOKUP($AE9,参数!$G:$H,2,FALSE)&amp;$V$18),装备强化属性!$V$3:$FP$50,$X$18+VLOOKUP(AZ$1,参数!$J$1:$K$6,2,FALSE),FALSE)),0))+IF($W$6="关闭",0,IFERROR((VLOOKUP((VLOOKUP($AE9,参数!$G:$H,2,FALSE)&amp;$V$19),装备强化属性!$V$3:$FP$50,$X$19+VLOOKUP(AZ$1,参数!$J$1:$K$6,2,FALSE),FALSE)),0))+IF($W$6="关闭",0,IFERROR((VLOOKUP((VLOOKUP($AE9,参数!$G:$H,2,FALSE)&amp;$V$20),装备强化属性!$V$3:$FP$50,$X$20+VLOOKUP(AZ$1,参数!$J$1:$K$6,2,FALSE),FALSE)),0))+IF($W$6="关闭",0,IFERROR((VLOOKUP((VLOOKUP($AE9,参数!$G:$H,2,FALSE)&amp;$V$21),装备强化属性!$V$3:$FP$50,$X$21+VLOOKUP(AZ$1,参数!$J$1:$K$6,2,FALSE),FALSE)),0))+IF($W$6="关闭",0,IFERROR((VLOOKUP((VLOOKUP($AE9,参数!$G:$H,2,FALSE)&amp;$V$22),装备强化属性!$V$3:$FP$50,$X$22+VLOOKUP(AZ$1,参数!$J$1:$K$6,2,FALSE),FALSE)),0))+IF($W$6="关闭",0,IFERROR((VLOOKUP((VLOOKUP($AE9,参数!$G:$H,2,FALSE)&amp;$V$23),装备强化属性!$V$3:$FP$50,$X$23+VLOOKUP(AZ$1,参数!$J$1:$K$6,2,FALSE),FALSE)),0))+IF($W$6="关闭",0,IFERROR((VLOOKUP((VLOOKUP($AE9,参数!$G:$H,2,FALSE)&amp;$V$24),装备强化属性!$V$3:$FP$50,$X$24+VLOOKUP(AZ$1,参数!$J$1:$K$6,2,FALSE),FALSE)),0))+IF($W$6="关闭",0,IFERROR((VLOOKUP((VLOOKUP($AE9,参数!$G:$H,2,FALSE)&amp;$V$25),装备强化属性!$V$3:$FP$50,$X$25+VLOOKUP(AZ$1,参数!$J$1:$K$6,2,FALSE),FALSE)),0))</f>
        <v>33</v>
      </c>
      <c r="BA9" s="64">
        <f>IF($W$6="关闭",0,IFERROR((VLOOKUP((VLOOKUP($AE9,参数!$G:$H,2,FALSE)&amp;$V$18),装备强化属性!$V$3:$FP$50,$X$18+VLOOKUP(BA$1,参数!$J$1:$K$6,2,FALSE),FALSE)),0))+IF($W$6="关闭",0,IFERROR((VLOOKUP((VLOOKUP($AE9,参数!$G:$H,2,FALSE)&amp;$V$19),装备强化属性!$V$3:$FP$50,$X$19+VLOOKUP(BA$1,参数!$J$1:$K$6,2,FALSE),FALSE)),0))+IF($W$6="关闭",0,IFERROR((VLOOKUP((VLOOKUP($AE9,参数!$G:$H,2,FALSE)&amp;$V$20),装备强化属性!$V$3:$FP$50,$X$20+VLOOKUP(BA$1,参数!$J$1:$K$6,2,FALSE),FALSE)),0))+IF($W$6="关闭",0,IFERROR((VLOOKUP((VLOOKUP($AE9,参数!$G:$H,2,FALSE)&amp;$V$21),装备强化属性!$V$3:$FP$50,$X$21+VLOOKUP(BA$1,参数!$J$1:$K$6,2,FALSE),FALSE)),0))+IF($W$6="关闭",0,IFERROR((VLOOKUP((VLOOKUP($AE9,参数!$G:$H,2,FALSE)&amp;$V$22),装备强化属性!$V$3:$FP$50,$X$22+VLOOKUP(BA$1,参数!$J$1:$K$6,2,FALSE),FALSE)),0))+IF($W$6="关闭",0,IFERROR((VLOOKUP((VLOOKUP($AE9,参数!$G:$H,2,FALSE)&amp;$V$23),装备强化属性!$V$3:$FP$50,$X$23+VLOOKUP(BA$1,参数!$J$1:$K$6,2,FALSE),FALSE)),0))+IF($W$6="关闭",0,IFERROR((VLOOKUP((VLOOKUP($AE9,参数!$G:$H,2,FALSE)&amp;$V$24),装备强化属性!$V$3:$FP$50,$X$24+VLOOKUP(BA$1,参数!$J$1:$K$6,2,FALSE),FALSE)),0))+IF($W$6="关闭",0,IFERROR((VLOOKUP((VLOOKUP($AE9,参数!$G:$H,2,FALSE)&amp;$V$25),装备强化属性!$V$3:$FP$50,$X$25+VLOOKUP(BA$1,参数!$J$1:$K$6,2,FALSE),FALSE)),0))</f>
        <v>37</v>
      </c>
      <c r="BB9" s="64">
        <f>IF($W$6="关闭",0,IFERROR((VLOOKUP((VLOOKUP($AE9,参数!$G:$H,2,FALSE)&amp;$V$18),装备强化属性!$V$3:$FP$50,$X$18+VLOOKUP(BB$1,参数!$J$1:$K$6,2,FALSE),FALSE)),0))+IF($W$6="关闭",0,IFERROR((VLOOKUP((VLOOKUP($AE9,参数!$G:$H,2,FALSE)&amp;$V$19),装备强化属性!$V$3:$FP$50,$X$19+VLOOKUP(BB$1,参数!$J$1:$K$6,2,FALSE),FALSE)),0))+IF($W$6="关闭",0,IFERROR((VLOOKUP((VLOOKUP($AE9,参数!$G:$H,2,FALSE)&amp;$V$20),装备强化属性!$V$3:$FP$50,$X$20+VLOOKUP(BB$1,参数!$J$1:$K$6,2,FALSE),FALSE)),0))+IF($W$6="关闭",0,IFERROR((VLOOKUP((VLOOKUP($AE9,参数!$G:$H,2,FALSE)&amp;$V$21),装备强化属性!$V$3:$FP$50,$X$21+VLOOKUP(BB$1,参数!$J$1:$K$6,2,FALSE),FALSE)),0))+IF($W$6="关闭",0,IFERROR((VLOOKUP((VLOOKUP($AE9,参数!$G:$H,2,FALSE)&amp;$V$22),装备强化属性!$V$3:$FP$50,$X$22+VLOOKUP(BB$1,参数!$J$1:$K$6,2,FALSE),FALSE)),0))+IF($W$6="关闭",0,IFERROR((VLOOKUP((VLOOKUP($AE9,参数!$G:$H,2,FALSE)&amp;$V$23),装备强化属性!$V$3:$FP$50,$X$23+VLOOKUP(BB$1,参数!$J$1:$K$6,2,FALSE),FALSE)),0))+IF($W$6="关闭",0,IFERROR((VLOOKUP((VLOOKUP($AE9,参数!$G:$H,2,FALSE)&amp;$V$24),装备强化属性!$V$3:$FP$50,$X$24+VLOOKUP(BB$1,参数!$J$1:$K$6,2,FALSE),FALSE)),0))+IF($W$6="关闭",0,IFERROR((VLOOKUP((VLOOKUP($AE9,参数!$G:$H,2,FALSE)&amp;$V$25),装备强化属性!$V$3:$FP$50,$X$25+VLOOKUP(BB$1,参数!$J$1:$K$6,2,FALSE),FALSE)),0))</f>
        <v>37</v>
      </c>
      <c r="BC9" s="64">
        <f>IF($W$6="关闭",0,IFERROR((VLOOKUP((VLOOKUP($AE9,参数!$G:$H,2,FALSE)&amp;$V$18),装备强化属性!$V$3:$FP$50,1+$X$18,FALSE)),0))</f>
        <v>0</v>
      </c>
      <c r="BD9" s="64">
        <f>IF($W$6="关闭",0,IFERROR((VLOOKUP((VLOOKUP($AE9,参数!$G:$H,2,FALSE)&amp;$V$18),装备强化属性!$V$3:$FP$50,1+$X$18,FALSE)),0))</f>
        <v>0</v>
      </c>
      <c r="BE9" s="64">
        <f>IF($W$6="关闭",0,IFERROR((VLOOKUP((VLOOKUP($AE9,参数!$G:$H,2,FALSE)&amp;$V$18),装备强化属性!$V$3:$FP$50,1+$X$18,FALSE)),0))</f>
        <v>0</v>
      </c>
      <c r="BF9" s="64">
        <f>IF($W$6="关闭",0,IFERROR((VLOOKUP((VLOOKUP($AE9,参数!$G:$H,2,FALSE)&amp;$V$18),装备强化属性!$V$3:$FP$50,1+$X$18,FALSE)),0))</f>
        <v>0</v>
      </c>
      <c r="BG9" s="64">
        <f>IF($W$6="关闭",0,IFERROR((VLOOKUP((VLOOKUP($AE9,参数!$G:$H,2,FALSE)&amp;$V$18),装备强化属性!$V$3:$FP$50,1+$X$18,FALSE)),0))</f>
        <v>0</v>
      </c>
      <c r="BH9" s="64">
        <f>IF($W$6="关闭",0,IFERROR((VLOOKUP((VLOOKUP($AE9,参数!$G:$H,2,FALSE)&amp;$V$18),装备强化属性!$V$3:$FP$50,1+$X$18,FALSE)),0))</f>
        <v>0</v>
      </c>
      <c r="BI9" s="64">
        <f>IF($W$6="关闭",0,IFERROR((VLOOKUP((VLOOKUP($AE9,参数!$G:$H,2,FALSE)&amp;$V$18),装备强化属性!$V$3:$FP$50,1+$X$18,FALSE)),0))</f>
        <v>0</v>
      </c>
      <c r="BJ9" s="64">
        <f>IF($W$6="关闭",0,IFERROR((VLOOKUP((VLOOKUP($AE9,参数!$G:$H,2,FALSE)&amp;$V$18),装备强化属性!$V$3:$FP$50,1+$X$18,FALSE)),0))</f>
        <v>0</v>
      </c>
      <c r="BM9" s="1">
        <v>8</v>
      </c>
      <c r="BN9" s="64">
        <f>IF($W$2="关闭",0,角色升级!B9)</f>
        <v>1787</v>
      </c>
      <c r="BO9" s="64">
        <v>200</v>
      </c>
      <c r="BP9" s="64">
        <f>IF($W$2="关闭",0,角色升级!D9)</f>
        <v>152</v>
      </c>
      <c r="BQ9" s="64">
        <f>IF($W$2="关闭",0,角色升级!E9)</f>
        <v>152</v>
      </c>
      <c r="BR9" s="64">
        <f>IF($W$2="关闭",0,角色升级!F9)</f>
        <v>305</v>
      </c>
      <c r="BS9" s="64">
        <f>IF($W$2="关闭",0,角色升级!G9)</f>
        <v>305</v>
      </c>
      <c r="BT9" s="64">
        <f>IF($W$6="关闭",0,IFERROR((VLOOKUP((VLOOKUP($AE9,参数!$G:$H,2,FALSE)&amp;$V$18),装备强化属性!$V$3:$FP$50,1+$X$18,FALSE)),0))</f>
        <v>0</v>
      </c>
      <c r="BU9" s="64">
        <f>IF($W$6="关闭",0,IFERROR((VLOOKUP((VLOOKUP($AE9,参数!$G:$H,2,FALSE)&amp;$V$18),装备强化属性!$V$3:$FP$50,1+$X$18,FALSE)),0))</f>
        <v>0</v>
      </c>
      <c r="BV9" s="64">
        <f>IF($W$6="关闭",0,IFERROR((VLOOKUP((VLOOKUP($AE9,参数!$G:$H,2,FALSE)&amp;$V$18),装备强化属性!$V$3:$FP$50,1+$X$18,FALSE)),0))</f>
        <v>0</v>
      </c>
      <c r="BW9" s="64">
        <f>IF($W$6="关闭",0,IFERROR((VLOOKUP((VLOOKUP($AE9,参数!$G:$H,2,FALSE)&amp;$V$18),装备强化属性!$V$3:$FP$50,1+$X$18,FALSE)),0))</f>
        <v>0</v>
      </c>
      <c r="BX9" s="64">
        <f>IF($W$6="关闭",0,IFERROR((VLOOKUP((VLOOKUP($AE9,参数!$G:$H,2,FALSE)&amp;$V$18),装备强化属性!$V$3:$FP$50,1+$X$18,FALSE)),0))</f>
        <v>0</v>
      </c>
      <c r="BY9" s="64">
        <f>IF($W$6="关闭",0,IFERROR((VLOOKUP((VLOOKUP($AE9,参数!$G:$H,2,FALSE)&amp;$V$18),装备强化属性!$V$3:$FP$50,1+$X$18,FALSE)),0))</f>
        <v>0</v>
      </c>
      <c r="BZ9" s="64">
        <f>IF($W$6="关闭",0,IFERROR((VLOOKUP((VLOOKUP($AE9,参数!$G:$H,2,FALSE)&amp;$V$18),装备强化属性!$V$3:$FP$50,1+$X$18,FALSE)),0))</f>
        <v>0</v>
      </c>
      <c r="CA9" s="64">
        <f>IF($W$6="关闭",0,IFERROR((VLOOKUP((VLOOKUP($AE9,参数!$G:$H,2,FALSE)&amp;$V$18),装备强化属性!$V$3:$FP$50,1+$X$18,FALSE)),0))</f>
        <v>0</v>
      </c>
    </row>
    <row r="10" spans="1:79">
      <c r="A10" s="1">
        <v>9</v>
      </c>
      <c r="B10" s="1">
        <f t="shared" si="2"/>
        <v>2798</v>
      </c>
      <c r="C10" s="1">
        <f t="shared" si="0"/>
        <v>200</v>
      </c>
      <c r="D10" s="1">
        <f t="shared" si="0"/>
        <v>247</v>
      </c>
      <c r="E10" s="1">
        <f t="shared" si="0"/>
        <v>247</v>
      </c>
      <c r="F10" s="1">
        <f t="shared" si="0"/>
        <v>440</v>
      </c>
      <c r="G10" s="1">
        <f t="shared" si="0"/>
        <v>440</v>
      </c>
      <c r="H10" s="1">
        <f t="shared" si="3"/>
        <v>0</v>
      </c>
      <c r="I10" s="1">
        <f t="shared" si="4"/>
        <v>0</v>
      </c>
      <c r="J10" s="1">
        <f t="shared" si="5"/>
        <v>0</v>
      </c>
      <c r="K10" s="1">
        <f t="shared" si="6"/>
        <v>0</v>
      </c>
      <c r="L10" s="1">
        <f t="shared" si="7"/>
        <v>0</v>
      </c>
      <c r="M10" s="1">
        <f t="shared" si="8"/>
        <v>0</v>
      </c>
      <c r="N10" s="1">
        <f t="shared" si="9"/>
        <v>0</v>
      </c>
      <c r="O10" s="1">
        <f t="shared" si="10"/>
        <v>0</v>
      </c>
      <c r="P10" s="32"/>
      <c r="Q10" s="32"/>
      <c r="R10" s="32"/>
      <c r="S10" s="32"/>
      <c r="V10" s="90" t="s">
        <v>513</v>
      </c>
      <c r="W10" s="92" t="s">
        <v>516</v>
      </c>
      <c r="AE10" s="1">
        <v>9</v>
      </c>
      <c r="AF10" s="64">
        <f>IF($W$3="关闭",0,IFERROR((VLOOKUP((VLOOKUP($AE10,参数!$G:$H,2,FALSE)&amp;$W$18&amp;$V$18),装备量化!$D$2:$J$241,装备量化!Q$11,FALSE)),0))+IF($W$3="关闭",0,IFERROR((VLOOKUP((VLOOKUP($AE10,参数!$G:$H,2,FALSE)&amp;$W$19&amp;$V$19),装备量化!$D$2:$J$241,装备量化!Q$11,FALSE)),0))+IF($W$3="关闭",0,IFERROR((VLOOKUP((VLOOKUP($AE10,参数!$G:$H,2,FALSE)&amp;$W$20&amp;$V$20),装备量化!$D$2:$J$241,装备量化!Q$11,FALSE)),0))+IF($W$3="关闭",0,IFERROR((VLOOKUP((VLOOKUP($AE10,参数!$G:$H,2,FALSE)&amp;$W$21&amp;$V$21),装备量化!$D$2:$J$241,装备量化!Q$11,FALSE)),0))+IF($W$3="关闭",0,IFERROR((VLOOKUP((VLOOKUP($AE10,参数!$G:$H,2,FALSE)&amp;$W$22&amp;$V$22),装备量化!$D$2:$J$241,装备量化!Q$11,FALSE)),0))+IF($W$3="关闭",0,IFERROR((VLOOKUP((VLOOKUP($AE10,参数!$G:$H,2,FALSE)&amp;$W$23&amp;$V$23),装备量化!$D$2:$J$241,装备量化!Q$11,FALSE)),0))+IF($W$3="关闭",0,IFERROR((VLOOKUP((VLOOKUP($AE10,参数!$G:$H,2,FALSE)&amp;$W$24&amp;$V$24),装备量化!$D$2:$J$241,装备量化!Q$11,FALSE)),0))+IF($W$3="关闭",0,IFERROR((VLOOKUP((VLOOKUP($AE10,参数!$G:$H,2,FALSE)&amp;$W$25&amp;$V$25),装备量化!$D$2:$J$241,装备量化!Q$11,FALSE)),0))</f>
        <v>626</v>
      </c>
      <c r="AG10" s="64"/>
      <c r="AH10" s="64">
        <f>IF($W$3="关闭",0,IFERROR((VLOOKUP((VLOOKUP($AE10,参数!$G:$H,2,FALSE)&amp;$W$18&amp;$V$18),装备量化!$D$2:$J$241,装备量化!S$11,FALSE)),0))+IF($W$3="关闭",0,IFERROR((VLOOKUP((VLOOKUP($AE10,参数!$G:$H,2,FALSE)&amp;$W$19&amp;$V$19),装备量化!$D$2:$J$241,装备量化!S$11,FALSE)),0))+IF($W$3="关闭",0,IFERROR((VLOOKUP((VLOOKUP($AE10,参数!$G:$H,2,FALSE)&amp;$W$20&amp;$V$20),装备量化!$D$2:$J$241,装备量化!S$11,FALSE)),0))+IF($W$3="关闭",0,IFERROR((VLOOKUP((VLOOKUP($AE10,参数!$G:$H,2,FALSE)&amp;$W$21&amp;$V$21),装备量化!$D$2:$J$241,装备量化!S$11,FALSE)),0))+IF($W$3="关闭",0,IFERROR((VLOOKUP((VLOOKUP($AE10,参数!$G:$H,2,FALSE)&amp;$W$22&amp;$V$22),装备量化!$D$2:$J$241,装备量化!S$11,FALSE)),0))+IF($W$3="关闭",0,IFERROR((VLOOKUP((VLOOKUP($AE10,参数!$G:$H,2,FALSE)&amp;$W$23&amp;$V$23),装备量化!$D$2:$J$241,装备量化!S$11,FALSE)),0))+IF($W$3="关闭",0,IFERROR((VLOOKUP((VLOOKUP($AE10,参数!$G:$H,2,FALSE)&amp;$W$24&amp;$V$24),装备量化!$D$2:$J$241,装备量化!S$11,FALSE)),0))+IF($W$3="关闭",0,IFERROR((VLOOKUP((VLOOKUP($AE10,参数!$G:$H,2,FALSE)&amp;$W$25&amp;$V$25),装备量化!$D$2:$J$241,装备量化!S$11,FALSE)),0))</f>
        <v>54</v>
      </c>
      <c r="AI10" s="64">
        <f>IF($W$3="关闭",0,IFERROR((VLOOKUP((VLOOKUP($AE10,参数!$G:$H,2,FALSE)&amp;$W$18&amp;$V$18),装备量化!$D$2:$J$241,装备量化!T$11,FALSE)),0))+IF($W$3="关闭",0,IFERROR((VLOOKUP((VLOOKUP($AE10,参数!$G:$H,2,FALSE)&amp;$W$19&amp;$V$19),装备量化!$D$2:$J$241,装备量化!T$11,FALSE)),0))+IF($W$3="关闭",0,IFERROR((VLOOKUP((VLOOKUP($AE10,参数!$G:$H,2,FALSE)&amp;$W$20&amp;$V$20),装备量化!$D$2:$J$241,装备量化!T$11,FALSE)),0))+IF($W$3="关闭",0,IFERROR((VLOOKUP((VLOOKUP($AE10,参数!$G:$H,2,FALSE)&amp;$W$21&amp;$V$21),装备量化!$D$2:$J$241,装备量化!T$11,FALSE)),0))+IF($W$3="关闭",0,IFERROR((VLOOKUP((VLOOKUP($AE10,参数!$G:$H,2,FALSE)&amp;$W$22&amp;$V$22),装备量化!$D$2:$J$241,装备量化!T$11,FALSE)),0))+IF($W$3="关闭",0,IFERROR((VLOOKUP((VLOOKUP($AE10,参数!$G:$H,2,FALSE)&amp;$W$23&amp;$V$23),装备量化!$D$2:$J$241,装备量化!T$11,FALSE)),0))+IF($W$3="关闭",0,IFERROR((VLOOKUP((VLOOKUP($AE10,参数!$G:$H,2,FALSE)&amp;$W$24&amp;$V$24),装备量化!$D$2:$J$241,装备量化!T$11,FALSE)),0))+IF($W$3="关闭",0,IFERROR((VLOOKUP((VLOOKUP($AE10,参数!$G:$H,2,FALSE)&amp;$W$25&amp;$V$25),装备量化!$D$2:$J$241,装备量化!T$11,FALSE)),0))</f>
        <v>54</v>
      </c>
      <c r="AJ10" s="64">
        <f>IF($W$3="关闭",0,IFERROR((VLOOKUP((VLOOKUP($AE10,参数!$G:$H,2,FALSE)&amp;$W$18&amp;$V$18),装备量化!$D$2:$J$241,装备量化!U$11,FALSE)),0))+IF($W$3="关闭",0,IFERROR((VLOOKUP((VLOOKUP($AE10,参数!$G:$H,2,FALSE)&amp;$W$19&amp;$V$19),装备量化!$D$2:$J$241,装备量化!U$11,FALSE)),0))+IF($W$3="关闭",0,IFERROR((VLOOKUP((VLOOKUP($AE10,参数!$G:$H,2,FALSE)&amp;$W$20&amp;$V$20),装备量化!$D$2:$J$241,装备量化!U$11,FALSE)),0))+IF($W$3="关闭",0,IFERROR((VLOOKUP((VLOOKUP($AE10,参数!$G:$H,2,FALSE)&amp;$W$21&amp;$V$21),装备量化!$D$2:$J$241,装备量化!U$11,FALSE)),0))+IF($W$3="关闭",0,IFERROR((VLOOKUP((VLOOKUP($AE10,参数!$G:$H,2,FALSE)&amp;$W$22&amp;$V$22),装备量化!$D$2:$J$241,装备量化!U$11,FALSE)),0))+IF($W$3="关闭",0,IFERROR((VLOOKUP((VLOOKUP($AE10,参数!$G:$H,2,FALSE)&amp;$W$23&amp;$V$23),装备量化!$D$2:$J$241,装备量化!U$11,FALSE)),0))+IF($W$3="关闭",0,IFERROR((VLOOKUP((VLOOKUP($AE10,参数!$G:$H,2,FALSE)&amp;$W$24&amp;$V$24),装备量化!$D$2:$J$241,装备量化!U$11,FALSE)),0))+IF($W$3="关闭",0,IFERROR((VLOOKUP((VLOOKUP($AE10,参数!$G:$H,2,FALSE)&amp;$W$25&amp;$V$25),装备量化!$D$2:$J$241,装备量化!U$11,FALSE)),0))</f>
        <v>83</v>
      </c>
      <c r="AK10" s="64">
        <f>IF($W$3="关闭",0,IFERROR((VLOOKUP((VLOOKUP($AE10,参数!$G:$H,2,FALSE)&amp;$W$18&amp;$V$18),装备量化!$D$2:$J$241,装备量化!V$11,FALSE)),0))+IF($W$3="关闭",0,IFERROR((VLOOKUP((VLOOKUP($AE10,参数!$G:$H,2,FALSE)&amp;$W$19&amp;$V$19),装备量化!$D$2:$J$241,装备量化!V$11,FALSE)),0))+IF($W$3="关闭",0,IFERROR((VLOOKUP((VLOOKUP($AE10,参数!$G:$H,2,FALSE)&amp;$W$20&amp;$V$20),装备量化!$D$2:$J$241,装备量化!V$11,FALSE)),0))+IF($W$3="关闭",0,IFERROR((VLOOKUP((VLOOKUP($AE10,参数!$G:$H,2,FALSE)&amp;$W$21&amp;$V$21),装备量化!$D$2:$J$241,装备量化!V$11,FALSE)),0))+IF($W$3="关闭",0,IFERROR((VLOOKUP((VLOOKUP($AE10,参数!$G:$H,2,FALSE)&amp;$W$22&amp;$V$22),装备量化!$D$2:$J$241,装备量化!V$11,FALSE)),0))+IF($W$3="关闭",0,IFERROR((VLOOKUP((VLOOKUP($AE10,参数!$G:$H,2,FALSE)&amp;$W$23&amp;$V$23),装备量化!$D$2:$J$241,装备量化!V$11,FALSE)),0))+IF($W$3="关闭",0,IFERROR((VLOOKUP((VLOOKUP($AE10,参数!$G:$H,2,FALSE)&amp;$W$24&amp;$V$24),装备量化!$D$2:$J$241,装备量化!V$11,FALSE)),0))+IF($W$3="关闭",0,IFERROR((VLOOKUP((VLOOKUP($AE10,参数!$G:$H,2,FALSE)&amp;$W$25&amp;$V$25),装备量化!$D$2:$J$241,装备量化!V$11,FALSE)),0))</f>
        <v>83</v>
      </c>
      <c r="AL10" s="64">
        <f>IF($W$3="关闭",0,IFERROR((VLOOKUP((VLOOKUP($AE10,参数!$G:$H,2,FALSE)&amp;$W$18&amp;$V$18),装备量化!$D$2:$J$241,装备量化!W$11,FALSE)),0))+IF($W$3="关闭",0,IFERROR((VLOOKUP((VLOOKUP($AE10,参数!$G:$H,2,FALSE)&amp;$W$19&amp;$V$19),装备量化!$D$2:$J$241,装备量化!W$11,FALSE)),0))+IF($W$3="关闭",0,IFERROR((VLOOKUP((VLOOKUP($AE10,参数!$G:$H,2,FALSE)&amp;$W$20&amp;$V$20),装备量化!$D$2:$J$241,装备量化!W$11,FALSE)),0))+IF($W$3="关闭",0,IFERROR((VLOOKUP((VLOOKUP($AE10,参数!$G:$H,2,FALSE)&amp;$W$21&amp;$V$21),装备量化!$D$2:$J$241,装备量化!W$11,FALSE)),0))+IF($W$3="关闭",0,IFERROR((VLOOKUP((VLOOKUP($AE10,参数!$G:$H,2,FALSE)&amp;$W$22&amp;$V$22),装备量化!$D$2:$J$241,装备量化!W$11,FALSE)),0))+IF($W$3="关闭",0,IFERROR((VLOOKUP((VLOOKUP($AE10,参数!$G:$H,2,FALSE)&amp;$W$23&amp;$V$23),装备量化!$D$2:$J$241,装备量化!W$11,FALSE)),0))+IF($W$3="关闭",0,IFERROR((VLOOKUP((VLOOKUP($AE10,参数!$G:$H,2,FALSE)&amp;$W$24&amp;$V$24),装备量化!$D$2:$J$241,装备量化!W$11,FALSE)),0))+IF($W$3="关闭",0,IFERROR((VLOOKUP((VLOOKUP($AE10,参数!$G:$H,2,FALSE)&amp;$W$25&amp;$V$25),装备量化!$D$2:$J$241,装备量化!W$11,FALSE)),0))</f>
        <v>0</v>
      </c>
      <c r="AM10" s="64">
        <f>IF($W$3="关闭",0,IFERROR((VLOOKUP((VLOOKUP($AE10,参数!$G:$H,2,FALSE)&amp;$W$18&amp;$V$18),装备量化!$D$2:$J$241,装备量化!X$11,FALSE)),0))+IF($W$3="关闭",0,IFERROR((VLOOKUP((VLOOKUP($AE10,参数!$G:$H,2,FALSE)&amp;$W$19&amp;$V$19),装备量化!$D$2:$J$241,装备量化!X$11,FALSE)),0))+IF($W$3="关闭",0,IFERROR((VLOOKUP((VLOOKUP($AE10,参数!$G:$H,2,FALSE)&amp;$W$20&amp;$V$20),装备量化!$D$2:$J$241,装备量化!X$11,FALSE)),0))+IF($W$3="关闭",0,IFERROR((VLOOKUP((VLOOKUP($AE10,参数!$G:$H,2,FALSE)&amp;$W$21&amp;$V$21),装备量化!$D$2:$J$241,装备量化!X$11,FALSE)),0))+IF($W$3="关闭",0,IFERROR((VLOOKUP((VLOOKUP($AE10,参数!$G:$H,2,FALSE)&amp;$W$22&amp;$V$22),装备量化!$D$2:$J$241,装备量化!X$11,FALSE)),0))+IF($W$3="关闭",0,IFERROR((VLOOKUP((VLOOKUP($AE10,参数!$G:$H,2,FALSE)&amp;$W$23&amp;$V$23),装备量化!$D$2:$J$241,装备量化!X$11,FALSE)),0))+IF($W$3="关闭",0,IFERROR((VLOOKUP((VLOOKUP($AE10,参数!$G:$H,2,FALSE)&amp;$W$24&amp;$V$24),装备量化!$D$2:$J$241,装备量化!X$11,FALSE)),0))+IF($W$3="关闭",0,IFERROR((VLOOKUP((VLOOKUP($AE10,参数!$G:$H,2,FALSE)&amp;$W$25&amp;$V$25),装备量化!$D$2:$J$241,装备量化!X$11,FALSE)),0))</f>
        <v>0</v>
      </c>
      <c r="AN10" s="64">
        <f>IF($W$3="关闭",0,IFERROR((VLOOKUP((VLOOKUP($AE10,参数!$G:$H,2,FALSE)&amp;$W$18&amp;$V$18),装备量化!$D$2:$J$241,装备量化!Y$11,FALSE)),0))+IF($W$3="关闭",0,IFERROR((VLOOKUP((VLOOKUP($AE10,参数!$G:$H,2,FALSE)&amp;$W$19&amp;$V$19),装备量化!$D$2:$J$241,装备量化!Y$11,FALSE)),0))+IF($W$3="关闭",0,IFERROR((VLOOKUP((VLOOKUP($AE10,参数!$G:$H,2,FALSE)&amp;$W$20&amp;$V$20),装备量化!$D$2:$J$241,装备量化!Y$11,FALSE)),0))+IF($W$3="关闭",0,IFERROR((VLOOKUP((VLOOKUP($AE10,参数!$G:$H,2,FALSE)&amp;$W$21&amp;$V$21),装备量化!$D$2:$J$241,装备量化!Y$11,FALSE)),0))+IF($W$3="关闭",0,IFERROR((VLOOKUP((VLOOKUP($AE10,参数!$G:$H,2,FALSE)&amp;$W$22&amp;$V$22),装备量化!$D$2:$J$241,装备量化!Y$11,FALSE)),0))+IF($W$3="关闭",0,IFERROR((VLOOKUP((VLOOKUP($AE10,参数!$G:$H,2,FALSE)&amp;$W$23&amp;$V$23),装备量化!$D$2:$J$241,装备量化!Y$11,FALSE)),0))+IF($W$3="关闭",0,IFERROR((VLOOKUP((VLOOKUP($AE10,参数!$G:$H,2,FALSE)&amp;$W$24&amp;$V$24),装备量化!$D$2:$J$241,装备量化!Y$11,FALSE)),0))+IF($W$3="关闭",0,IFERROR((VLOOKUP((VLOOKUP($AE10,参数!$G:$H,2,FALSE)&amp;$W$25&amp;$V$25),装备量化!$D$2:$J$241,装备量化!Y$11,FALSE)),0))</f>
        <v>0</v>
      </c>
      <c r="AO10" s="64">
        <f>IF($W$3="关闭",0,IFERROR((VLOOKUP((VLOOKUP($AE10,参数!$G:$H,2,FALSE)&amp;$W$18&amp;$V$18),装备量化!$D$2:$J$241,装备量化!Z$11,FALSE)),0))+IF($W$3="关闭",0,IFERROR((VLOOKUP((VLOOKUP($AE10,参数!$G:$H,2,FALSE)&amp;$W$19&amp;$V$19),装备量化!$D$2:$J$241,装备量化!Z$11,FALSE)),0))+IF($W$3="关闭",0,IFERROR((VLOOKUP((VLOOKUP($AE10,参数!$G:$H,2,FALSE)&amp;$W$20&amp;$V$20),装备量化!$D$2:$J$241,装备量化!Z$11,FALSE)),0))+IF($W$3="关闭",0,IFERROR((VLOOKUP((VLOOKUP($AE10,参数!$G:$H,2,FALSE)&amp;$W$21&amp;$V$21),装备量化!$D$2:$J$241,装备量化!Z$11,FALSE)),0))+IF($W$3="关闭",0,IFERROR((VLOOKUP((VLOOKUP($AE10,参数!$G:$H,2,FALSE)&amp;$W$22&amp;$V$22),装备量化!$D$2:$J$241,装备量化!Z$11,FALSE)),0))+IF($W$3="关闭",0,IFERROR((VLOOKUP((VLOOKUP($AE10,参数!$G:$H,2,FALSE)&amp;$W$23&amp;$V$23),装备量化!$D$2:$J$241,装备量化!Z$11,FALSE)),0))+IF($W$3="关闭",0,IFERROR((VLOOKUP((VLOOKUP($AE10,参数!$G:$H,2,FALSE)&amp;$W$24&amp;$V$24),装备量化!$D$2:$J$241,装备量化!Z$11,FALSE)),0))+IF($W$3="关闭",0,IFERROR((VLOOKUP((VLOOKUP($AE10,参数!$G:$H,2,FALSE)&amp;$W$25&amp;$V$25),装备量化!$D$2:$J$241,装备量化!Z$11,FALSE)),0))</f>
        <v>0</v>
      </c>
      <c r="AP10" s="64">
        <f>IF($W$3="关闭",0,IFERROR((VLOOKUP((VLOOKUP($AE10,参数!$G:$H,2,FALSE)&amp;$W$18&amp;$V$18),装备量化!$D$2:$J$241,装备量化!AA$11,FALSE)),0))+IF($W$3="关闭",0,IFERROR((VLOOKUP((VLOOKUP($AE10,参数!$G:$H,2,FALSE)&amp;$W$19&amp;$V$19),装备量化!$D$2:$J$241,装备量化!AA$11,FALSE)),0))+IF($W$3="关闭",0,IFERROR((VLOOKUP((VLOOKUP($AE10,参数!$G:$H,2,FALSE)&amp;$W$20&amp;$V$20),装备量化!$D$2:$J$241,装备量化!AA$11,FALSE)),0))+IF($W$3="关闭",0,IFERROR((VLOOKUP((VLOOKUP($AE10,参数!$G:$H,2,FALSE)&amp;$W$21&amp;$V$21),装备量化!$D$2:$J$241,装备量化!AA$11,FALSE)),0))+IF($W$3="关闭",0,IFERROR((VLOOKUP((VLOOKUP($AE10,参数!$G:$H,2,FALSE)&amp;$W$22&amp;$V$22),装备量化!$D$2:$J$241,装备量化!AA$11,FALSE)),0))+IF($W$3="关闭",0,IFERROR((VLOOKUP((VLOOKUP($AE10,参数!$G:$H,2,FALSE)&amp;$W$23&amp;$V$23),装备量化!$D$2:$J$241,装备量化!AA$11,FALSE)),0))+IF($W$3="关闭",0,IFERROR((VLOOKUP((VLOOKUP($AE10,参数!$G:$H,2,FALSE)&amp;$W$24&amp;$V$24),装备量化!$D$2:$J$241,装备量化!AA$11,FALSE)),0))+IF($W$3="关闭",0,IFERROR((VLOOKUP((VLOOKUP($AE10,参数!$G:$H,2,FALSE)&amp;$W$25&amp;$V$25),装备量化!$D$2:$J$241,装备量化!AA$11,FALSE)),0))</f>
        <v>0</v>
      </c>
      <c r="AQ10" s="64">
        <f>IF($W$3="关闭",0,IFERROR((VLOOKUP((VLOOKUP($AE10,参数!$G:$H,2,FALSE)&amp;$W$18&amp;$V$18),装备量化!$D$2:$J$241,装备量化!AB$11,FALSE)),0))+IF($W$3="关闭",0,IFERROR((VLOOKUP((VLOOKUP($AE10,参数!$G:$H,2,FALSE)&amp;$W$19&amp;$V$19),装备量化!$D$2:$J$241,装备量化!AB$11,FALSE)),0))+IF($W$3="关闭",0,IFERROR((VLOOKUP((VLOOKUP($AE10,参数!$G:$H,2,FALSE)&amp;$W$20&amp;$V$20),装备量化!$D$2:$J$241,装备量化!AB$11,FALSE)),0))+IF($W$3="关闭",0,IFERROR((VLOOKUP((VLOOKUP($AE10,参数!$G:$H,2,FALSE)&amp;$W$21&amp;$V$21),装备量化!$D$2:$J$241,装备量化!AB$11,FALSE)),0))+IF($W$3="关闭",0,IFERROR((VLOOKUP((VLOOKUP($AE10,参数!$G:$H,2,FALSE)&amp;$W$22&amp;$V$22),装备量化!$D$2:$J$241,装备量化!AB$11,FALSE)),0))+IF($W$3="关闭",0,IFERROR((VLOOKUP((VLOOKUP($AE10,参数!$G:$H,2,FALSE)&amp;$W$23&amp;$V$23),装备量化!$D$2:$J$241,装备量化!AB$11,FALSE)),0))+IF($W$3="关闭",0,IFERROR((VLOOKUP((VLOOKUP($AE10,参数!$G:$H,2,FALSE)&amp;$W$24&amp;$V$24),装备量化!$D$2:$J$241,装备量化!AB$11,FALSE)),0))+IF($W$3="关闭",0,IFERROR((VLOOKUP((VLOOKUP($AE10,参数!$G:$H,2,FALSE)&amp;$W$25&amp;$V$25),装备量化!$D$2:$J$241,装备量化!AB$11,FALSE)),0))</f>
        <v>0</v>
      </c>
      <c r="AR10" s="64">
        <f>IF($W$3="关闭",0,IFERROR((VLOOKUP((VLOOKUP($AE10,参数!$G:$H,2,FALSE)&amp;$W$18&amp;$V$18),装备量化!$D$2:$J$241,装备量化!AC$11,FALSE)),0))+IF($W$3="关闭",0,IFERROR((VLOOKUP((VLOOKUP($AE10,参数!$G:$H,2,FALSE)&amp;$W$19&amp;$V$19),装备量化!$D$2:$J$241,装备量化!AC$11,FALSE)),0))+IF($W$3="关闭",0,IFERROR((VLOOKUP((VLOOKUP($AE10,参数!$G:$H,2,FALSE)&amp;$W$20&amp;$V$20),装备量化!$D$2:$J$241,装备量化!AC$11,FALSE)),0))+IF($W$3="关闭",0,IFERROR((VLOOKUP((VLOOKUP($AE10,参数!$G:$H,2,FALSE)&amp;$W$21&amp;$V$21),装备量化!$D$2:$J$241,装备量化!AC$11,FALSE)),0))+IF($W$3="关闭",0,IFERROR((VLOOKUP((VLOOKUP($AE10,参数!$G:$H,2,FALSE)&amp;$W$22&amp;$V$22),装备量化!$D$2:$J$241,装备量化!AC$11,FALSE)),0))+IF($W$3="关闭",0,IFERROR((VLOOKUP((VLOOKUP($AE10,参数!$G:$H,2,FALSE)&amp;$W$23&amp;$V$23),装备量化!$D$2:$J$241,装备量化!AC$11,FALSE)),0))+IF($W$3="关闭",0,IFERROR((VLOOKUP((VLOOKUP($AE10,参数!$G:$H,2,FALSE)&amp;$W$24&amp;$V$24),装备量化!$D$2:$J$241,装备量化!AC$11,FALSE)),0))+IF($W$3="关闭",0,IFERROR((VLOOKUP((VLOOKUP($AE10,参数!$G:$H,2,FALSE)&amp;$W$25&amp;$V$25),装备量化!$D$2:$J$241,装备量化!AC$11,FALSE)),0))</f>
        <v>0</v>
      </c>
      <c r="AS10" s="64">
        <f>IF($W$3="关闭",0,IFERROR((VLOOKUP((VLOOKUP($AE10,参数!$G:$H,2,FALSE)&amp;$W$18&amp;$V$18),装备量化!$D$2:$J$241,装备量化!AD$11,FALSE)),0))+IF($W$3="关闭",0,IFERROR((VLOOKUP((VLOOKUP($AE10,参数!$G:$H,2,FALSE)&amp;$W$19&amp;$V$19),装备量化!$D$2:$J$241,装备量化!AD$11,FALSE)),0))+IF($W$3="关闭",0,IFERROR((VLOOKUP((VLOOKUP($AE10,参数!$G:$H,2,FALSE)&amp;$W$20&amp;$V$20),装备量化!$D$2:$J$241,装备量化!AD$11,FALSE)),0))+IF($W$3="关闭",0,IFERROR((VLOOKUP((VLOOKUP($AE10,参数!$G:$H,2,FALSE)&amp;$W$21&amp;$V$21),装备量化!$D$2:$J$241,装备量化!AD$11,FALSE)),0))+IF($W$3="关闭",0,IFERROR((VLOOKUP((VLOOKUP($AE10,参数!$G:$H,2,FALSE)&amp;$W$22&amp;$V$22),装备量化!$D$2:$J$241,装备量化!AD$11,FALSE)),0))+IF($W$3="关闭",0,IFERROR((VLOOKUP((VLOOKUP($AE10,参数!$G:$H,2,FALSE)&amp;$W$23&amp;$V$23),装备量化!$D$2:$J$241,装备量化!AD$11,FALSE)),0))+IF($W$3="关闭",0,IFERROR((VLOOKUP((VLOOKUP($AE10,参数!$G:$H,2,FALSE)&amp;$W$24&amp;$V$24),装备量化!$D$2:$J$241,装备量化!AD$11,FALSE)),0))+IF($W$3="关闭",0,IFERROR((VLOOKUP((VLOOKUP($AE10,参数!$G:$H,2,FALSE)&amp;$W$25&amp;$V$25),装备量化!$D$2:$J$241,装备量化!AD$11,FALSE)),0))</f>
        <v>0</v>
      </c>
      <c r="AV10" s="1">
        <v>9</v>
      </c>
      <c r="AW10" s="64">
        <f>IF($W$6="关闭",0,IFERROR((VLOOKUP((VLOOKUP($AE10,参数!$G:$H,2,FALSE)&amp;$V$18),装备强化属性!$V$3:$FP$50,$X$18+VLOOKUP(AW$1,参数!$J$1:$K$6,2,FALSE),FALSE)),0))+IF($W$6="关闭",0,IFERROR((VLOOKUP((VLOOKUP($AE10,参数!$G:$H,2,FALSE)&amp;$V$19),装备强化属性!$V$3:$FP$50,$X$19+VLOOKUP(AW$1,参数!$J$1:$K$6,2,FALSE),FALSE)),0))+IF($W$6="关闭",0,IFERROR((VLOOKUP((VLOOKUP($AE10,参数!$G:$H,2,FALSE)&amp;$V$20),装备强化属性!$V$3:$FP$50,$X$20+VLOOKUP(AW$1,参数!$J$1:$K$6,2,FALSE),FALSE)),0))+IF($W$6="关闭",0,IFERROR((VLOOKUP((VLOOKUP($AE10,参数!$G:$H,2,FALSE)&amp;$V$21),装备强化属性!$V$3:$FP$50,$X$21+VLOOKUP(AW$1,参数!$J$1:$K$6,2,FALSE),FALSE)),0))+IF($W$6="关闭",0,IFERROR((VLOOKUP((VLOOKUP($AE10,参数!$G:$H,2,FALSE)&amp;$V$22),装备强化属性!$V$3:$FP$50,$X$22+VLOOKUP(AW$1,参数!$J$1:$K$6,2,FALSE),FALSE)),0))+IF($W$6="关闭",0,IFERROR((VLOOKUP((VLOOKUP($AE10,参数!$G:$H,2,FALSE)&amp;$V$23),装备强化属性!$V$3:$FP$50,$X$23+VLOOKUP(AW$1,参数!$J$1:$K$6,2,FALSE),FALSE)),0))+IF($W$6="关闭",0,IFERROR((VLOOKUP((VLOOKUP($AE10,参数!$G:$H,2,FALSE)&amp;$V$24),装备强化属性!$V$3:$FP$50,$X$24+VLOOKUP(AW$1,参数!$J$1:$K$6,2,FALSE),FALSE)),0))+IF($W$6="关闭",0,IFERROR((VLOOKUP((VLOOKUP($AE10,参数!$G:$H,2,FALSE)&amp;$V$25),装备强化属性!$V$3:$FP$50,$X$25+VLOOKUP(AW$1,参数!$J$1:$K$6,2,FALSE),FALSE)),0))</f>
        <v>272</v>
      </c>
      <c r="AX10" s="64"/>
      <c r="AY10" s="64">
        <f>IF($W$6="关闭",0,IFERROR((VLOOKUP((VLOOKUP($AE10,参数!$G:$H,2,FALSE)&amp;$V$18),装备强化属性!$V$3:$FP$50,$X$18+VLOOKUP(AY$1,参数!$J$1:$K$6,2,FALSE),FALSE)),0))+IF($W$6="关闭",0,IFERROR((VLOOKUP((VLOOKUP($AE10,参数!$G:$H,2,FALSE)&amp;$V$19),装备强化属性!$V$3:$FP$50,$X$19+VLOOKUP(AY$1,参数!$J$1:$K$6,2,FALSE),FALSE)),0))+IF($W$6="关闭",0,IFERROR((VLOOKUP((VLOOKUP($AE10,参数!$G:$H,2,FALSE)&amp;$V$20),装备强化属性!$V$3:$FP$50,$X$20+VLOOKUP(AY$1,参数!$J$1:$K$6,2,FALSE),FALSE)),0))+IF($W$6="关闭",0,IFERROR((VLOOKUP((VLOOKUP($AE10,参数!$G:$H,2,FALSE)&amp;$V$21),装备强化属性!$V$3:$FP$50,$X$21+VLOOKUP(AY$1,参数!$J$1:$K$6,2,FALSE),FALSE)),0))+IF($W$6="关闭",0,IFERROR((VLOOKUP((VLOOKUP($AE10,参数!$G:$H,2,FALSE)&amp;$V$22),装备强化属性!$V$3:$FP$50,$X$22+VLOOKUP(AY$1,参数!$J$1:$K$6,2,FALSE),FALSE)),0))+IF($W$6="关闭",0,IFERROR((VLOOKUP((VLOOKUP($AE10,参数!$G:$H,2,FALSE)&amp;$V$23),装备强化属性!$V$3:$FP$50,$X$23+VLOOKUP(AY$1,参数!$J$1:$K$6,2,FALSE),FALSE)),0))+IF($W$6="关闭",0,IFERROR((VLOOKUP((VLOOKUP($AE10,参数!$G:$H,2,FALSE)&amp;$V$24),装备强化属性!$V$3:$FP$50,$X$24+VLOOKUP(AY$1,参数!$J$1:$K$6,2,FALSE),FALSE)),0))+IF($W$6="关闭",0,IFERROR((VLOOKUP((VLOOKUP($AE10,参数!$G:$H,2,FALSE)&amp;$V$25),装备强化属性!$V$3:$FP$50,$X$25+VLOOKUP(AY$1,参数!$J$1:$K$6,2,FALSE),FALSE)),0))</f>
        <v>33</v>
      </c>
      <c r="AZ10" s="64">
        <f>IF($W$6="关闭",0,IFERROR((VLOOKUP((VLOOKUP($AE10,参数!$G:$H,2,FALSE)&amp;$V$18),装备强化属性!$V$3:$FP$50,$X$18+VLOOKUP(AZ$1,参数!$J$1:$K$6,2,FALSE),FALSE)),0))+IF($W$6="关闭",0,IFERROR((VLOOKUP((VLOOKUP($AE10,参数!$G:$H,2,FALSE)&amp;$V$19),装备强化属性!$V$3:$FP$50,$X$19+VLOOKUP(AZ$1,参数!$J$1:$K$6,2,FALSE),FALSE)),0))+IF($W$6="关闭",0,IFERROR((VLOOKUP((VLOOKUP($AE10,参数!$G:$H,2,FALSE)&amp;$V$20),装备强化属性!$V$3:$FP$50,$X$20+VLOOKUP(AZ$1,参数!$J$1:$K$6,2,FALSE),FALSE)),0))+IF($W$6="关闭",0,IFERROR((VLOOKUP((VLOOKUP($AE10,参数!$G:$H,2,FALSE)&amp;$V$21),装备强化属性!$V$3:$FP$50,$X$21+VLOOKUP(AZ$1,参数!$J$1:$K$6,2,FALSE),FALSE)),0))+IF($W$6="关闭",0,IFERROR((VLOOKUP((VLOOKUP($AE10,参数!$G:$H,2,FALSE)&amp;$V$22),装备强化属性!$V$3:$FP$50,$X$22+VLOOKUP(AZ$1,参数!$J$1:$K$6,2,FALSE),FALSE)),0))+IF($W$6="关闭",0,IFERROR((VLOOKUP((VLOOKUP($AE10,参数!$G:$H,2,FALSE)&amp;$V$23),装备强化属性!$V$3:$FP$50,$X$23+VLOOKUP(AZ$1,参数!$J$1:$K$6,2,FALSE),FALSE)),0))+IF($W$6="关闭",0,IFERROR((VLOOKUP((VLOOKUP($AE10,参数!$G:$H,2,FALSE)&amp;$V$24),装备强化属性!$V$3:$FP$50,$X$24+VLOOKUP(AZ$1,参数!$J$1:$K$6,2,FALSE),FALSE)),0))+IF($W$6="关闭",0,IFERROR((VLOOKUP((VLOOKUP($AE10,参数!$G:$H,2,FALSE)&amp;$V$25),装备强化属性!$V$3:$FP$50,$X$25+VLOOKUP(AZ$1,参数!$J$1:$K$6,2,FALSE),FALSE)),0))</f>
        <v>33</v>
      </c>
      <c r="BA10" s="64">
        <f>IF($W$6="关闭",0,IFERROR((VLOOKUP((VLOOKUP($AE10,参数!$G:$H,2,FALSE)&amp;$V$18),装备强化属性!$V$3:$FP$50,$X$18+VLOOKUP(BA$1,参数!$J$1:$K$6,2,FALSE),FALSE)),0))+IF($W$6="关闭",0,IFERROR((VLOOKUP((VLOOKUP($AE10,参数!$G:$H,2,FALSE)&amp;$V$19),装备强化属性!$V$3:$FP$50,$X$19+VLOOKUP(BA$1,参数!$J$1:$K$6,2,FALSE),FALSE)),0))+IF($W$6="关闭",0,IFERROR((VLOOKUP((VLOOKUP($AE10,参数!$G:$H,2,FALSE)&amp;$V$20),装备强化属性!$V$3:$FP$50,$X$20+VLOOKUP(BA$1,参数!$J$1:$K$6,2,FALSE),FALSE)),0))+IF($W$6="关闭",0,IFERROR((VLOOKUP((VLOOKUP($AE10,参数!$G:$H,2,FALSE)&amp;$V$21),装备强化属性!$V$3:$FP$50,$X$21+VLOOKUP(BA$1,参数!$J$1:$K$6,2,FALSE),FALSE)),0))+IF($W$6="关闭",0,IFERROR((VLOOKUP((VLOOKUP($AE10,参数!$G:$H,2,FALSE)&amp;$V$22),装备强化属性!$V$3:$FP$50,$X$22+VLOOKUP(BA$1,参数!$J$1:$K$6,2,FALSE),FALSE)),0))+IF($W$6="关闭",0,IFERROR((VLOOKUP((VLOOKUP($AE10,参数!$G:$H,2,FALSE)&amp;$V$23),装备强化属性!$V$3:$FP$50,$X$23+VLOOKUP(BA$1,参数!$J$1:$K$6,2,FALSE),FALSE)),0))+IF($W$6="关闭",0,IFERROR((VLOOKUP((VLOOKUP($AE10,参数!$G:$H,2,FALSE)&amp;$V$24),装备强化属性!$V$3:$FP$50,$X$24+VLOOKUP(BA$1,参数!$J$1:$K$6,2,FALSE),FALSE)),0))+IF($W$6="关闭",0,IFERROR((VLOOKUP((VLOOKUP($AE10,参数!$G:$H,2,FALSE)&amp;$V$25),装备强化属性!$V$3:$FP$50,$X$25+VLOOKUP(BA$1,参数!$J$1:$K$6,2,FALSE),FALSE)),0))</f>
        <v>37</v>
      </c>
      <c r="BB10" s="64">
        <f>IF($W$6="关闭",0,IFERROR((VLOOKUP((VLOOKUP($AE10,参数!$G:$H,2,FALSE)&amp;$V$18),装备强化属性!$V$3:$FP$50,$X$18+VLOOKUP(BB$1,参数!$J$1:$K$6,2,FALSE),FALSE)),0))+IF($W$6="关闭",0,IFERROR((VLOOKUP((VLOOKUP($AE10,参数!$G:$H,2,FALSE)&amp;$V$19),装备强化属性!$V$3:$FP$50,$X$19+VLOOKUP(BB$1,参数!$J$1:$K$6,2,FALSE),FALSE)),0))+IF($W$6="关闭",0,IFERROR((VLOOKUP((VLOOKUP($AE10,参数!$G:$H,2,FALSE)&amp;$V$20),装备强化属性!$V$3:$FP$50,$X$20+VLOOKUP(BB$1,参数!$J$1:$K$6,2,FALSE),FALSE)),0))+IF($W$6="关闭",0,IFERROR((VLOOKUP((VLOOKUP($AE10,参数!$G:$H,2,FALSE)&amp;$V$21),装备强化属性!$V$3:$FP$50,$X$21+VLOOKUP(BB$1,参数!$J$1:$K$6,2,FALSE),FALSE)),0))+IF($W$6="关闭",0,IFERROR((VLOOKUP((VLOOKUP($AE10,参数!$G:$H,2,FALSE)&amp;$V$22),装备强化属性!$V$3:$FP$50,$X$22+VLOOKUP(BB$1,参数!$J$1:$K$6,2,FALSE),FALSE)),0))+IF($W$6="关闭",0,IFERROR((VLOOKUP((VLOOKUP($AE10,参数!$G:$H,2,FALSE)&amp;$V$23),装备强化属性!$V$3:$FP$50,$X$23+VLOOKUP(BB$1,参数!$J$1:$K$6,2,FALSE),FALSE)),0))+IF($W$6="关闭",0,IFERROR((VLOOKUP((VLOOKUP($AE10,参数!$G:$H,2,FALSE)&amp;$V$24),装备强化属性!$V$3:$FP$50,$X$24+VLOOKUP(BB$1,参数!$J$1:$K$6,2,FALSE),FALSE)),0))+IF($W$6="关闭",0,IFERROR((VLOOKUP((VLOOKUP($AE10,参数!$G:$H,2,FALSE)&amp;$V$25),装备强化属性!$V$3:$FP$50,$X$25+VLOOKUP(BB$1,参数!$J$1:$K$6,2,FALSE),FALSE)),0))</f>
        <v>37</v>
      </c>
      <c r="BC10" s="64">
        <f>IF($W$6="关闭",0,IFERROR((VLOOKUP((VLOOKUP($AE10,参数!$G:$H,2,FALSE)&amp;$V$18),装备强化属性!$V$3:$FP$50,1+$X$18,FALSE)),0))</f>
        <v>0</v>
      </c>
      <c r="BD10" s="64">
        <f>IF($W$6="关闭",0,IFERROR((VLOOKUP((VLOOKUP($AE10,参数!$G:$H,2,FALSE)&amp;$V$18),装备强化属性!$V$3:$FP$50,1+$X$18,FALSE)),0))</f>
        <v>0</v>
      </c>
      <c r="BE10" s="64">
        <f>IF($W$6="关闭",0,IFERROR((VLOOKUP((VLOOKUP($AE10,参数!$G:$H,2,FALSE)&amp;$V$18),装备强化属性!$V$3:$FP$50,1+$X$18,FALSE)),0))</f>
        <v>0</v>
      </c>
      <c r="BF10" s="64">
        <f>IF($W$6="关闭",0,IFERROR((VLOOKUP((VLOOKUP($AE10,参数!$G:$H,2,FALSE)&amp;$V$18),装备强化属性!$V$3:$FP$50,1+$X$18,FALSE)),0))</f>
        <v>0</v>
      </c>
      <c r="BG10" s="64">
        <f>IF($W$6="关闭",0,IFERROR((VLOOKUP((VLOOKUP($AE10,参数!$G:$H,2,FALSE)&amp;$V$18),装备强化属性!$V$3:$FP$50,1+$X$18,FALSE)),0))</f>
        <v>0</v>
      </c>
      <c r="BH10" s="64">
        <f>IF($W$6="关闭",0,IFERROR((VLOOKUP((VLOOKUP($AE10,参数!$G:$H,2,FALSE)&amp;$V$18),装备强化属性!$V$3:$FP$50,1+$X$18,FALSE)),0))</f>
        <v>0</v>
      </c>
      <c r="BI10" s="64">
        <f>IF($W$6="关闭",0,IFERROR((VLOOKUP((VLOOKUP($AE10,参数!$G:$H,2,FALSE)&amp;$V$18),装备强化属性!$V$3:$FP$50,1+$X$18,FALSE)),0))</f>
        <v>0</v>
      </c>
      <c r="BJ10" s="64">
        <f>IF($W$6="关闭",0,IFERROR((VLOOKUP((VLOOKUP($AE10,参数!$G:$H,2,FALSE)&amp;$V$18),装备强化属性!$V$3:$FP$50,1+$X$18,FALSE)),0))</f>
        <v>0</v>
      </c>
      <c r="BM10" s="1">
        <v>9</v>
      </c>
      <c r="BN10" s="64">
        <f>IF($W$2="关闭",0,角色升级!B10)</f>
        <v>1900</v>
      </c>
      <c r="BO10" s="64">
        <v>200</v>
      </c>
      <c r="BP10" s="64">
        <f>IF($W$2="关闭",0,角色升级!D10)</f>
        <v>160</v>
      </c>
      <c r="BQ10" s="64">
        <f>IF($W$2="关闭",0,角色升级!E10)</f>
        <v>160</v>
      </c>
      <c r="BR10" s="64">
        <f>IF($W$2="关闭",0,角色升级!F10)</f>
        <v>320</v>
      </c>
      <c r="BS10" s="64">
        <f>IF($W$2="关闭",0,角色升级!G10)</f>
        <v>320</v>
      </c>
      <c r="BT10" s="64">
        <f>IF($W$6="关闭",0,IFERROR((VLOOKUP((VLOOKUP($AE10,参数!$G:$H,2,FALSE)&amp;$V$18),装备强化属性!$V$3:$FP$50,1+$X$18,FALSE)),0))</f>
        <v>0</v>
      </c>
      <c r="BU10" s="64">
        <f>IF($W$6="关闭",0,IFERROR((VLOOKUP((VLOOKUP($AE10,参数!$G:$H,2,FALSE)&amp;$V$18),装备强化属性!$V$3:$FP$50,1+$X$18,FALSE)),0))</f>
        <v>0</v>
      </c>
      <c r="BV10" s="64">
        <f>IF($W$6="关闭",0,IFERROR((VLOOKUP((VLOOKUP($AE10,参数!$G:$H,2,FALSE)&amp;$V$18),装备强化属性!$V$3:$FP$50,1+$X$18,FALSE)),0))</f>
        <v>0</v>
      </c>
      <c r="BW10" s="64">
        <f>IF($W$6="关闭",0,IFERROR((VLOOKUP((VLOOKUP($AE10,参数!$G:$H,2,FALSE)&amp;$V$18),装备强化属性!$V$3:$FP$50,1+$X$18,FALSE)),0))</f>
        <v>0</v>
      </c>
      <c r="BX10" s="64">
        <f>IF($W$6="关闭",0,IFERROR((VLOOKUP((VLOOKUP($AE10,参数!$G:$H,2,FALSE)&amp;$V$18),装备强化属性!$V$3:$FP$50,1+$X$18,FALSE)),0))</f>
        <v>0</v>
      </c>
      <c r="BY10" s="64">
        <f>IF($W$6="关闭",0,IFERROR((VLOOKUP((VLOOKUP($AE10,参数!$G:$H,2,FALSE)&amp;$V$18),装备强化属性!$V$3:$FP$50,1+$X$18,FALSE)),0))</f>
        <v>0</v>
      </c>
      <c r="BZ10" s="64">
        <f>IF($W$6="关闭",0,IFERROR((VLOOKUP((VLOOKUP($AE10,参数!$G:$H,2,FALSE)&amp;$V$18),装备强化属性!$V$3:$FP$50,1+$X$18,FALSE)),0))</f>
        <v>0</v>
      </c>
      <c r="CA10" s="64">
        <f>IF($W$6="关闭",0,IFERROR((VLOOKUP((VLOOKUP($AE10,参数!$G:$H,2,FALSE)&amp;$V$18),装备强化属性!$V$3:$FP$50,1+$X$18,FALSE)),0))</f>
        <v>0</v>
      </c>
    </row>
    <row r="11" spans="1:79">
      <c r="A11" s="1">
        <v>10</v>
      </c>
      <c r="B11" s="1">
        <f t="shared" si="2"/>
        <v>2910</v>
      </c>
      <c r="C11" s="1">
        <f t="shared" si="0"/>
        <v>200</v>
      </c>
      <c r="D11" s="1">
        <f t="shared" si="0"/>
        <v>254</v>
      </c>
      <c r="E11" s="1">
        <f t="shared" si="0"/>
        <v>254</v>
      </c>
      <c r="F11" s="1">
        <f t="shared" si="0"/>
        <v>455</v>
      </c>
      <c r="G11" s="1">
        <f t="shared" si="0"/>
        <v>455</v>
      </c>
      <c r="H11" s="1">
        <f t="shared" si="3"/>
        <v>0</v>
      </c>
      <c r="I11" s="1">
        <f t="shared" si="4"/>
        <v>0</v>
      </c>
      <c r="J11" s="1">
        <f t="shared" si="5"/>
        <v>0</v>
      </c>
      <c r="K11" s="1">
        <f t="shared" si="6"/>
        <v>0</v>
      </c>
      <c r="L11" s="1">
        <f t="shared" si="7"/>
        <v>0</v>
      </c>
      <c r="M11" s="1">
        <f t="shared" si="8"/>
        <v>0</v>
      </c>
      <c r="N11" s="1">
        <f t="shared" si="9"/>
        <v>0</v>
      </c>
      <c r="O11" s="1">
        <f t="shared" si="10"/>
        <v>0</v>
      </c>
      <c r="P11" s="32"/>
      <c r="Q11" s="32"/>
      <c r="R11" s="32"/>
      <c r="S11" s="32"/>
      <c r="V11" s="90" t="s">
        <v>205</v>
      </c>
      <c r="W11" s="92" t="s">
        <v>516</v>
      </c>
      <c r="AE11" s="1">
        <v>10</v>
      </c>
      <c r="AF11" s="64">
        <f>IF($W$3="关闭",0,IFERROR((VLOOKUP((VLOOKUP($AE11,参数!$G:$H,2,FALSE)&amp;$W$18&amp;$V$18),装备量化!$D$2:$J$241,装备量化!Q$11,FALSE)),0))+IF($W$3="关闭",0,IFERROR((VLOOKUP((VLOOKUP($AE11,参数!$G:$H,2,FALSE)&amp;$W$19&amp;$V$19),装备量化!$D$2:$J$241,装备量化!Q$11,FALSE)),0))+IF($W$3="关闭",0,IFERROR((VLOOKUP((VLOOKUP($AE11,参数!$G:$H,2,FALSE)&amp;$W$20&amp;$V$20),装备量化!$D$2:$J$241,装备量化!Q$11,FALSE)),0))+IF($W$3="关闭",0,IFERROR((VLOOKUP((VLOOKUP($AE11,参数!$G:$H,2,FALSE)&amp;$W$21&amp;$V$21),装备量化!$D$2:$J$241,装备量化!Q$11,FALSE)),0))+IF($W$3="关闭",0,IFERROR((VLOOKUP((VLOOKUP($AE11,参数!$G:$H,2,FALSE)&amp;$W$22&amp;$V$22),装备量化!$D$2:$J$241,装备量化!Q$11,FALSE)),0))+IF($W$3="关闭",0,IFERROR((VLOOKUP((VLOOKUP($AE11,参数!$G:$H,2,FALSE)&amp;$W$23&amp;$V$23),装备量化!$D$2:$J$241,装备量化!Q$11,FALSE)),0))+IF($W$3="关闭",0,IFERROR((VLOOKUP((VLOOKUP($AE11,参数!$G:$H,2,FALSE)&amp;$W$24&amp;$V$24),装备量化!$D$2:$J$241,装备量化!Q$11,FALSE)),0))+IF($W$3="关闭",0,IFERROR((VLOOKUP((VLOOKUP($AE11,参数!$G:$H,2,FALSE)&amp;$W$25&amp;$V$25),装备量化!$D$2:$J$241,装备量化!Q$11,FALSE)),0))</f>
        <v>626</v>
      </c>
      <c r="AG11" s="64"/>
      <c r="AH11" s="64">
        <f>IF($W$3="关闭",0,IFERROR((VLOOKUP((VLOOKUP($AE11,参数!$G:$H,2,FALSE)&amp;$W$18&amp;$V$18),装备量化!$D$2:$J$241,装备量化!S$11,FALSE)),0))+IF($W$3="关闭",0,IFERROR((VLOOKUP((VLOOKUP($AE11,参数!$G:$H,2,FALSE)&amp;$W$19&amp;$V$19),装备量化!$D$2:$J$241,装备量化!S$11,FALSE)),0))+IF($W$3="关闭",0,IFERROR((VLOOKUP((VLOOKUP($AE11,参数!$G:$H,2,FALSE)&amp;$W$20&amp;$V$20),装备量化!$D$2:$J$241,装备量化!S$11,FALSE)),0))+IF($W$3="关闭",0,IFERROR((VLOOKUP((VLOOKUP($AE11,参数!$G:$H,2,FALSE)&amp;$W$21&amp;$V$21),装备量化!$D$2:$J$241,装备量化!S$11,FALSE)),0))+IF($W$3="关闭",0,IFERROR((VLOOKUP((VLOOKUP($AE11,参数!$G:$H,2,FALSE)&amp;$W$22&amp;$V$22),装备量化!$D$2:$J$241,装备量化!S$11,FALSE)),0))+IF($W$3="关闭",0,IFERROR((VLOOKUP((VLOOKUP($AE11,参数!$G:$H,2,FALSE)&amp;$W$23&amp;$V$23),装备量化!$D$2:$J$241,装备量化!S$11,FALSE)),0))+IF($W$3="关闭",0,IFERROR((VLOOKUP((VLOOKUP($AE11,参数!$G:$H,2,FALSE)&amp;$W$24&amp;$V$24),装备量化!$D$2:$J$241,装备量化!S$11,FALSE)),0))+IF($W$3="关闭",0,IFERROR((VLOOKUP((VLOOKUP($AE11,参数!$G:$H,2,FALSE)&amp;$W$25&amp;$V$25),装备量化!$D$2:$J$241,装备量化!S$11,FALSE)),0))</f>
        <v>54</v>
      </c>
      <c r="AI11" s="64">
        <f>IF($W$3="关闭",0,IFERROR((VLOOKUP((VLOOKUP($AE11,参数!$G:$H,2,FALSE)&amp;$W$18&amp;$V$18),装备量化!$D$2:$J$241,装备量化!T$11,FALSE)),0))+IF($W$3="关闭",0,IFERROR((VLOOKUP((VLOOKUP($AE11,参数!$G:$H,2,FALSE)&amp;$W$19&amp;$V$19),装备量化!$D$2:$J$241,装备量化!T$11,FALSE)),0))+IF($W$3="关闭",0,IFERROR((VLOOKUP((VLOOKUP($AE11,参数!$G:$H,2,FALSE)&amp;$W$20&amp;$V$20),装备量化!$D$2:$J$241,装备量化!T$11,FALSE)),0))+IF($W$3="关闭",0,IFERROR((VLOOKUP((VLOOKUP($AE11,参数!$G:$H,2,FALSE)&amp;$W$21&amp;$V$21),装备量化!$D$2:$J$241,装备量化!T$11,FALSE)),0))+IF($W$3="关闭",0,IFERROR((VLOOKUP((VLOOKUP($AE11,参数!$G:$H,2,FALSE)&amp;$W$22&amp;$V$22),装备量化!$D$2:$J$241,装备量化!T$11,FALSE)),0))+IF($W$3="关闭",0,IFERROR((VLOOKUP((VLOOKUP($AE11,参数!$G:$H,2,FALSE)&amp;$W$23&amp;$V$23),装备量化!$D$2:$J$241,装备量化!T$11,FALSE)),0))+IF($W$3="关闭",0,IFERROR((VLOOKUP((VLOOKUP($AE11,参数!$G:$H,2,FALSE)&amp;$W$24&amp;$V$24),装备量化!$D$2:$J$241,装备量化!T$11,FALSE)),0))+IF($W$3="关闭",0,IFERROR((VLOOKUP((VLOOKUP($AE11,参数!$G:$H,2,FALSE)&amp;$W$25&amp;$V$25),装备量化!$D$2:$J$241,装备量化!T$11,FALSE)),0))</f>
        <v>54</v>
      </c>
      <c r="AJ11" s="64">
        <f>IF($W$3="关闭",0,IFERROR((VLOOKUP((VLOOKUP($AE11,参数!$G:$H,2,FALSE)&amp;$W$18&amp;$V$18),装备量化!$D$2:$J$241,装备量化!U$11,FALSE)),0))+IF($W$3="关闭",0,IFERROR((VLOOKUP((VLOOKUP($AE11,参数!$G:$H,2,FALSE)&amp;$W$19&amp;$V$19),装备量化!$D$2:$J$241,装备量化!U$11,FALSE)),0))+IF($W$3="关闭",0,IFERROR((VLOOKUP((VLOOKUP($AE11,参数!$G:$H,2,FALSE)&amp;$W$20&amp;$V$20),装备量化!$D$2:$J$241,装备量化!U$11,FALSE)),0))+IF($W$3="关闭",0,IFERROR((VLOOKUP((VLOOKUP($AE11,参数!$G:$H,2,FALSE)&amp;$W$21&amp;$V$21),装备量化!$D$2:$J$241,装备量化!U$11,FALSE)),0))+IF($W$3="关闭",0,IFERROR((VLOOKUP((VLOOKUP($AE11,参数!$G:$H,2,FALSE)&amp;$W$22&amp;$V$22),装备量化!$D$2:$J$241,装备量化!U$11,FALSE)),0))+IF($W$3="关闭",0,IFERROR((VLOOKUP((VLOOKUP($AE11,参数!$G:$H,2,FALSE)&amp;$W$23&amp;$V$23),装备量化!$D$2:$J$241,装备量化!U$11,FALSE)),0))+IF($W$3="关闭",0,IFERROR((VLOOKUP((VLOOKUP($AE11,参数!$G:$H,2,FALSE)&amp;$W$24&amp;$V$24),装备量化!$D$2:$J$241,装备量化!U$11,FALSE)),0))+IF($W$3="关闭",0,IFERROR((VLOOKUP((VLOOKUP($AE11,参数!$G:$H,2,FALSE)&amp;$W$25&amp;$V$25),装备量化!$D$2:$J$241,装备量化!U$11,FALSE)),0))</f>
        <v>83</v>
      </c>
      <c r="AK11" s="64">
        <f>IF($W$3="关闭",0,IFERROR((VLOOKUP((VLOOKUP($AE11,参数!$G:$H,2,FALSE)&amp;$W$18&amp;$V$18),装备量化!$D$2:$J$241,装备量化!V$11,FALSE)),0))+IF($W$3="关闭",0,IFERROR((VLOOKUP((VLOOKUP($AE11,参数!$G:$H,2,FALSE)&amp;$W$19&amp;$V$19),装备量化!$D$2:$J$241,装备量化!V$11,FALSE)),0))+IF($W$3="关闭",0,IFERROR((VLOOKUP((VLOOKUP($AE11,参数!$G:$H,2,FALSE)&amp;$W$20&amp;$V$20),装备量化!$D$2:$J$241,装备量化!V$11,FALSE)),0))+IF($W$3="关闭",0,IFERROR((VLOOKUP((VLOOKUP($AE11,参数!$G:$H,2,FALSE)&amp;$W$21&amp;$V$21),装备量化!$D$2:$J$241,装备量化!V$11,FALSE)),0))+IF($W$3="关闭",0,IFERROR((VLOOKUP((VLOOKUP($AE11,参数!$G:$H,2,FALSE)&amp;$W$22&amp;$V$22),装备量化!$D$2:$J$241,装备量化!V$11,FALSE)),0))+IF($W$3="关闭",0,IFERROR((VLOOKUP((VLOOKUP($AE11,参数!$G:$H,2,FALSE)&amp;$W$23&amp;$V$23),装备量化!$D$2:$J$241,装备量化!V$11,FALSE)),0))+IF($W$3="关闭",0,IFERROR((VLOOKUP((VLOOKUP($AE11,参数!$G:$H,2,FALSE)&amp;$W$24&amp;$V$24),装备量化!$D$2:$J$241,装备量化!V$11,FALSE)),0))+IF($W$3="关闭",0,IFERROR((VLOOKUP((VLOOKUP($AE11,参数!$G:$H,2,FALSE)&amp;$W$25&amp;$V$25),装备量化!$D$2:$J$241,装备量化!V$11,FALSE)),0))</f>
        <v>83</v>
      </c>
      <c r="AL11" s="64">
        <f>IF($W$3="关闭",0,IFERROR((VLOOKUP((VLOOKUP($AE11,参数!$G:$H,2,FALSE)&amp;$W$18&amp;$V$18),装备量化!$D$2:$J$241,装备量化!W$11,FALSE)),0))+IF($W$3="关闭",0,IFERROR((VLOOKUP((VLOOKUP($AE11,参数!$G:$H,2,FALSE)&amp;$W$19&amp;$V$19),装备量化!$D$2:$J$241,装备量化!W$11,FALSE)),0))+IF($W$3="关闭",0,IFERROR((VLOOKUP((VLOOKUP($AE11,参数!$G:$H,2,FALSE)&amp;$W$20&amp;$V$20),装备量化!$D$2:$J$241,装备量化!W$11,FALSE)),0))+IF($W$3="关闭",0,IFERROR((VLOOKUP((VLOOKUP($AE11,参数!$G:$H,2,FALSE)&amp;$W$21&amp;$V$21),装备量化!$D$2:$J$241,装备量化!W$11,FALSE)),0))+IF($W$3="关闭",0,IFERROR((VLOOKUP((VLOOKUP($AE11,参数!$G:$H,2,FALSE)&amp;$W$22&amp;$V$22),装备量化!$D$2:$J$241,装备量化!W$11,FALSE)),0))+IF($W$3="关闭",0,IFERROR((VLOOKUP((VLOOKUP($AE11,参数!$G:$H,2,FALSE)&amp;$W$23&amp;$V$23),装备量化!$D$2:$J$241,装备量化!W$11,FALSE)),0))+IF($W$3="关闭",0,IFERROR((VLOOKUP((VLOOKUP($AE11,参数!$G:$H,2,FALSE)&amp;$W$24&amp;$V$24),装备量化!$D$2:$J$241,装备量化!W$11,FALSE)),0))+IF($W$3="关闭",0,IFERROR((VLOOKUP((VLOOKUP($AE11,参数!$G:$H,2,FALSE)&amp;$W$25&amp;$V$25),装备量化!$D$2:$J$241,装备量化!W$11,FALSE)),0))</f>
        <v>0</v>
      </c>
      <c r="AM11" s="64">
        <f>IF($W$3="关闭",0,IFERROR((VLOOKUP((VLOOKUP($AE11,参数!$G:$H,2,FALSE)&amp;$W$18&amp;$V$18),装备量化!$D$2:$J$241,装备量化!X$11,FALSE)),0))+IF($W$3="关闭",0,IFERROR((VLOOKUP((VLOOKUP($AE11,参数!$G:$H,2,FALSE)&amp;$W$19&amp;$V$19),装备量化!$D$2:$J$241,装备量化!X$11,FALSE)),0))+IF($W$3="关闭",0,IFERROR((VLOOKUP((VLOOKUP($AE11,参数!$G:$H,2,FALSE)&amp;$W$20&amp;$V$20),装备量化!$D$2:$J$241,装备量化!X$11,FALSE)),0))+IF($W$3="关闭",0,IFERROR((VLOOKUP((VLOOKUP($AE11,参数!$G:$H,2,FALSE)&amp;$W$21&amp;$V$21),装备量化!$D$2:$J$241,装备量化!X$11,FALSE)),0))+IF($W$3="关闭",0,IFERROR((VLOOKUP((VLOOKUP($AE11,参数!$G:$H,2,FALSE)&amp;$W$22&amp;$V$22),装备量化!$D$2:$J$241,装备量化!X$11,FALSE)),0))+IF($W$3="关闭",0,IFERROR((VLOOKUP((VLOOKUP($AE11,参数!$G:$H,2,FALSE)&amp;$W$23&amp;$V$23),装备量化!$D$2:$J$241,装备量化!X$11,FALSE)),0))+IF($W$3="关闭",0,IFERROR((VLOOKUP((VLOOKUP($AE11,参数!$G:$H,2,FALSE)&amp;$W$24&amp;$V$24),装备量化!$D$2:$J$241,装备量化!X$11,FALSE)),0))+IF($W$3="关闭",0,IFERROR((VLOOKUP((VLOOKUP($AE11,参数!$G:$H,2,FALSE)&amp;$W$25&amp;$V$25),装备量化!$D$2:$J$241,装备量化!X$11,FALSE)),0))</f>
        <v>0</v>
      </c>
      <c r="AN11" s="64">
        <f>IF($W$3="关闭",0,IFERROR((VLOOKUP((VLOOKUP($AE11,参数!$G:$H,2,FALSE)&amp;$W$18&amp;$V$18),装备量化!$D$2:$J$241,装备量化!Y$11,FALSE)),0))+IF($W$3="关闭",0,IFERROR((VLOOKUP((VLOOKUP($AE11,参数!$G:$H,2,FALSE)&amp;$W$19&amp;$V$19),装备量化!$D$2:$J$241,装备量化!Y$11,FALSE)),0))+IF($W$3="关闭",0,IFERROR((VLOOKUP((VLOOKUP($AE11,参数!$G:$H,2,FALSE)&amp;$W$20&amp;$V$20),装备量化!$D$2:$J$241,装备量化!Y$11,FALSE)),0))+IF($W$3="关闭",0,IFERROR((VLOOKUP((VLOOKUP($AE11,参数!$G:$H,2,FALSE)&amp;$W$21&amp;$V$21),装备量化!$D$2:$J$241,装备量化!Y$11,FALSE)),0))+IF($W$3="关闭",0,IFERROR((VLOOKUP((VLOOKUP($AE11,参数!$G:$H,2,FALSE)&amp;$W$22&amp;$V$22),装备量化!$D$2:$J$241,装备量化!Y$11,FALSE)),0))+IF($W$3="关闭",0,IFERROR((VLOOKUP((VLOOKUP($AE11,参数!$G:$H,2,FALSE)&amp;$W$23&amp;$V$23),装备量化!$D$2:$J$241,装备量化!Y$11,FALSE)),0))+IF($W$3="关闭",0,IFERROR((VLOOKUP((VLOOKUP($AE11,参数!$G:$H,2,FALSE)&amp;$W$24&amp;$V$24),装备量化!$D$2:$J$241,装备量化!Y$11,FALSE)),0))+IF($W$3="关闭",0,IFERROR((VLOOKUP((VLOOKUP($AE11,参数!$G:$H,2,FALSE)&amp;$W$25&amp;$V$25),装备量化!$D$2:$J$241,装备量化!Y$11,FALSE)),0))</f>
        <v>0</v>
      </c>
      <c r="AO11" s="64">
        <f>IF($W$3="关闭",0,IFERROR((VLOOKUP((VLOOKUP($AE11,参数!$G:$H,2,FALSE)&amp;$W$18&amp;$V$18),装备量化!$D$2:$J$241,装备量化!Z$11,FALSE)),0))+IF($W$3="关闭",0,IFERROR((VLOOKUP((VLOOKUP($AE11,参数!$G:$H,2,FALSE)&amp;$W$19&amp;$V$19),装备量化!$D$2:$J$241,装备量化!Z$11,FALSE)),0))+IF($W$3="关闭",0,IFERROR((VLOOKUP((VLOOKUP($AE11,参数!$G:$H,2,FALSE)&amp;$W$20&amp;$V$20),装备量化!$D$2:$J$241,装备量化!Z$11,FALSE)),0))+IF($W$3="关闭",0,IFERROR((VLOOKUP((VLOOKUP($AE11,参数!$G:$H,2,FALSE)&amp;$W$21&amp;$V$21),装备量化!$D$2:$J$241,装备量化!Z$11,FALSE)),0))+IF($W$3="关闭",0,IFERROR((VLOOKUP((VLOOKUP($AE11,参数!$G:$H,2,FALSE)&amp;$W$22&amp;$V$22),装备量化!$D$2:$J$241,装备量化!Z$11,FALSE)),0))+IF($W$3="关闭",0,IFERROR((VLOOKUP((VLOOKUP($AE11,参数!$G:$H,2,FALSE)&amp;$W$23&amp;$V$23),装备量化!$D$2:$J$241,装备量化!Z$11,FALSE)),0))+IF($W$3="关闭",0,IFERROR((VLOOKUP((VLOOKUP($AE11,参数!$G:$H,2,FALSE)&amp;$W$24&amp;$V$24),装备量化!$D$2:$J$241,装备量化!Z$11,FALSE)),0))+IF($W$3="关闭",0,IFERROR((VLOOKUP((VLOOKUP($AE11,参数!$G:$H,2,FALSE)&amp;$W$25&amp;$V$25),装备量化!$D$2:$J$241,装备量化!Z$11,FALSE)),0))</f>
        <v>0</v>
      </c>
      <c r="AP11" s="64">
        <f>IF($W$3="关闭",0,IFERROR((VLOOKUP((VLOOKUP($AE11,参数!$G:$H,2,FALSE)&amp;$W$18&amp;$V$18),装备量化!$D$2:$J$241,装备量化!AA$11,FALSE)),0))+IF($W$3="关闭",0,IFERROR((VLOOKUP((VLOOKUP($AE11,参数!$G:$H,2,FALSE)&amp;$W$19&amp;$V$19),装备量化!$D$2:$J$241,装备量化!AA$11,FALSE)),0))+IF($W$3="关闭",0,IFERROR((VLOOKUP((VLOOKUP($AE11,参数!$G:$H,2,FALSE)&amp;$W$20&amp;$V$20),装备量化!$D$2:$J$241,装备量化!AA$11,FALSE)),0))+IF($W$3="关闭",0,IFERROR((VLOOKUP((VLOOKUP($AE11,参数!$G:$H,2,FALSE)&amp;$W$21&amp;$V$21),装备量化!$D$2:$J$241,装备量化!AA$11,FALSE)),0))+IF($W$3="关闭",0,IFERROR((VLOOKUP((VLOOKUP($AE11,参数!$G:$H,2,FALSE)&amp;$W$22&amp;$V$22),装备量化!$D$2:$J$241,装备量化!AA$11,FALSE)),0))+IF($W$3="关闭",0,IFERROR((VLOOKUP((VLOOKUP($AE11,参数!$G:$H,2,FALSE)&amp;$W$23&amp;$V$23),装备量化!$D$2:$J$241,装备量化!AA$11,FALSE)),0))+IF($W$3="关闭",0,IFERROR((VLOOKUP((VLOOKUP($AE11,参数!$G:$H,2,FALSE)&amp;$W$24&amp;$V$24),装备量化!$D$2:$J$241,装备量化!AA$11,FALSE)),0))+IF($W$3="关闭",0,IFERROR((VLOOKUP((VLOOKUP($AE11,参数!$G:$H,2,FALSE)&amp;$W$25&amp;$V$25),装备量化!$D$2:$J$241,装备量化!AA$11,FALSE)),0))</f>
        <v>0</v>
      </c>
      <c r="AQ11" s="64">
        <f>IF($W$3="关闭",0,IFERROR((VLOOKUP((VLOOKUP($AE11,参数!$G:$H,2,FALSE)&amp;$W$18&amp;$V$18),装备量化!$D$2:$J$241,装备量化!AB$11,FALSE)),0))+IF($W$3="关闭",0,IFERROR((VLOOKUP((VLOOKUP($AE11,参数!$G:$H,2,FALSE)&amp;$W$19&amp;$V$19),装备量化!$D$2:$J$241,装备量化!AB$11,FALSE)),0))+IF($W$3="关闭",0,IFERROR((VLOOKUP((VLOOKUP($AE11,参数!$G:$H,2,FALSE)&amp;$W$20&amp;$V$20),装备量化!$D$2:$J$241,装备量化!AB$11,FALSE)),0))+IF($W$3="关闭",0,IFERROR((VLOOKUP((VLOOKUP($AE11,参数!$G:$H,2,FALSE)&amp;$W$21&amp;$V$21),装备量化!$D$2:$J$241,装备量化!AB$11,FALSE)),0))+IF($W$3="关闭",0,IFERROR((VLOOKUP((VLOOKUP($AE11,参数!$G:$H,2,FALSE)&amp;$W$22&amp;$V$22),装备量化!$D$2:$J$241,装备量化!AB$11,FALSE)),0))+IF($W$3="关闭",0,IFERROR((VLOOKUP((VLOOKUP($AE11,参数!$G:$H,2,FALSE)&amp;$W$23&amp;$V$23),装备量化!$D$2:$J$241,装备量化!AB$11,FALSE)),0))+IF($W$3="关闭",0,IFERROR((VLOOKUP((VLOOKUP($AE11,参数!$G:$H,2,FALSE)&amp;$W$24&amp;$V$24),装备量化!$D$2:$J$241,装备量化!AB$11,FALSE)),0))+IF($W$3="关闭",0,IFERROR((VLOOKUP((VLOOKUP($AE11,参数!$G:$H,2,FALSE)&amp;$W$25&amp;$V$25),装备量化!$D$2:$J$241,装备量化!AB$11,FALSE)),0))</f>
        <v>0</v>
      </c>
      <c r="AR11" s="64">
        <f>IF($W$3="关闭",0,IFERROR((VLOOKUP((VLOOKUP($AE11,参数!$G:$H,2,FALSE)&amp;$W$18&amp;$V$18),装备量化!$D$2:$J$241,装备量化!AC$11,FALSE)),0))+IF($W$3="关闭",0,IFERROR((VLOOKUP((VLOOKUP($AE11,参数!$G:$H,2,FALSE)&amp;$W$19&amp;$V$19),装备量化!$D$2:$J$241,装备量化!AC$11,FALSE)),0))+IF($W$3="关闭",0,IFERROR((VLOOKUP((VLOOKUP($AE11,参数!$G:$H,2,FALSE)&amp;$W$20&amp;$V$20),装备量化!$D$2:$J$241,装备量化!AC$11,FALSE)),0))+IF($W$3="关闭",0,IFERROR((VLOOKUP((VLOOKUP($AE11,参数!$G:$H,2,FALSE)&amp;$W$21&amp;$V$21),装备量化!$D$2:$J$241,装备量化!AC$11,FALSE)),0))+IF($W$3="关闭",0,IFERROR((VLOOKUP((VLOOKUP($AE11,参数!$G:$H,2,FALSE)&amp;$W$22&amp;$V$22),装备量化!$D$2:$J$241,装备量化!AC$11,FALSE)),0))+IF($W$3="关闭",0,IFERROR((VLOOKUP((VLOOKUP($AE11,参数!$G:$H,2,FALSE)&amp;$W$23&amp;$V$23),装备量化!$D$2:$J$241,装备量化!AC$11,FALSE)),0))+IF($W$3="关闭",0,IFERROR((VLOOKUP((VLOOKUP($AE11,参数!$G:$H,2,FALSE)&amp;$W$24&amp;$V$24),装备量化!$D$2:$J$241,装备量化!AC$11,FALSE)),0))+IF($W$3="关闭",0,IFERROR((VLOOKUP((VLOOKUP($AE11,参数!$G:$H,2,FALSE)&amp;$W$25&amp;$V$25),装备量化!$D$2:$J$241,装备量化!AC$11,FALSE)),0))</f>
        <v>0</v>
      </c>
      <c r="AS11" s="64">
        <f>IF($W$3="关闭",0,IFERROR((VLOOKUP((VLOOKUP($AE11,参数!$G:$H,2,FALSE)&amp;$W$18&amp;$V$18),装备量化!$D$2:$J$241,装备量化!AD$11,FALSE)),0))+IF($W$3="关闭",0,IFERROR((VLOOKUP((VLOOKUP($AE11,参数!$G:$H,2,FALSE)&amp;$W$19&amp;$V$19),装备量化!$D$2:$J$241,装备量化!AD$11,FALSE)),0))+IF($W$3="关闭",0,IFERROR((VLOOKUP((VLOOKUP($AE11,参数!$G:$H,2,FALSE)&amp;$W$20&amp;$V$20),装备量化!$D$2:$J$241,装备量化!AD$11,FALSE)),0))+IF($W$3="关闭",0,IFERROR((VLOOKUP((VLOOKUP($AE11,参数!$G:$H,2,FALSE)&amp;$W$21&amp;$V$21),装备量化!$D$2:$J$241,装备量化!AD$11,FALSE)),0))+IF($W$3="关闭",0,IFERROR((VLOOKUP((VLOOKUP($AE11,参数!$G:$H,2,FALSE)&amp;$W$22&amp;$V$22),装备量化!$D$2:$J$241,装备量化!AD$11,FALSE)),0))+IF($W$3="关闭",0,IFERROR((VLOOKUP((VLOOKUP($AE11,参数!$G:$H,2,FALSE)&amp;$W$23&amp;$V$23),装备量化!$D$2:$J$241,装备量化!AD$11,FALSE)),0))+IF($W$3="关闭",0,IFERROR((VLOOKUP((VLOOKUP($AE11,参数!$G:$H,2,FALSE)&amp;$W$24&amp;$V$24),装备量化!$D$2:$J$241,装备量化!AD$11,FALSE)),0))+IF($W$3="关闭",0,IFERROR((VLOOKUP((VLOOKUP($AE11,参数!$G:$H,2,FALSE)&amp;$W$25&amp;$V$25),装备量化!$D$2:$J$241,装备量化!AD$11,FALSE)),0))</f>
        <v>0</v>
      </c>
      <c r="AV11" s="1">
        <v>10</v>
      </c>
      <c r="AW11" s="64">
        <f>IF($W$6="关闭",0,IFERROR((VLOOKUP((VLOOKUP($AE11,参数!$G:$H,2,FALSE)&amp;$V$18),装备强化属性!$V$3:$FP$50,$X$18+VLOOKUP(AW$1,参数!$J$1:$K$6,2,FALSE),FALSE)),0))+IF($W$6="关闭",0,IFERROR((VLOOKUP((VLOOKUP($AE11,参数!$G:$H,2,FALSE)&amp;$V$19),装备强化属性!$V$3:$FP$50,$X$19+VLOOKUP(AW$1,参数!$J$1:$K$6,2,FALSE),FALSE)),0))+IF($W$6="关闭",0,IFERROR((VLOOKUP((VLOOKUP($AE11,参数!$G:$H,2,FALSE)&amp;$V$20),装备强化属性!$V$3:$FP$50,$X$20+VLOOKUP(AW$1,参数!$J$1:$K$6,2,FALSE),FALSE)),0))+IF($W$6="关闭",0,IFERROR((VLOOKUP((VLOOKUP($AE11,参数!$G:$H,2,FALSE)&amp;$V$21),装备强化属性!$V$3:$FP$50,$X$21+VLOOKUP(AW$1,参数!$J$1:$K$6,2,FALSE),FALSE)),0))+IF($W$6="关闭",0,IFERROR((VLOOKUP((VLOOKUP($AE11,参数!$G:$H,2,FALSE)&amp;$V$22),装备强化属性!$V$3:$FP$50,$X$22+VLOOKUP(AW$1,参数!$J$1:$K$6,2,FALSE),FALSE)),0))+IF($W$6="关闭",0,IFERROR((VLOOKUP((VLOOKUP($AE11,参数!$G:$H,2,FALSE)&amp;$V$23),装备强化属性!$V$3:$FP$50,$X$23+VLOOKUP(AW$1,参数!$J$1:$K$6,2,FALSE),FALSE)),0))+IF($W$6="关闭",0,IFERROR((VLOOKUP((VLOOKUP($AE11,参数!$G:$H,2,FALSE)&amp;$V$24),装备强化属性!$V$3:$FP$50,$X$24+VLOOKUP(AW$1,参数!$J$1:$K$6,2,FALSE),FALSE)),0))+IF($W$6="关闭",0,IFERROR((VLOOKUP((VLOOKUP($AE11,参数!$G:$H,2,FALSE)&amp;$V$25),装备强化属性!$V$3:$FP$50,$X$25+VLOOKUP(AW$1,参数!$J$1:$K$6,2,FALSE),FALSE)),0))</f>
        <v>272</v>
      </c>
      <c r="AX11" s="64"/>
      <c r="AY11" s="64">
        <f>IF($W$6="关闭",0,IFERROR((VLOOKUP((VLOOKUP($AE11,参数!$G:$H,2,FALSE)&amp;$V$18),装备强化属性!$V$3:$FP$50,$X$18+VLOOKUP(AY$1,参数!$J$1:$K$6,2,FALSE),FALSE)),0))+IF($W$6="关闭",0,IFERROR((VLOOKUP((VLOOKUP($AE11,参数!$G:$H,2,FALSE)&amp;$V$19),装备强化属性!$V$3:$FP$50,$X$19+VLOOKUP(AY$1,参数!$J$1:$K$6,2,FALSE),FALSE)),0))+IF($W$6="关闭",0,IFERROR((VLOOKUP((VLOOKUP($AE11,参数!$G:$H,2,FALSE)&amp;$V$20),装备强化属性!$V$3:$FP$50,$X$20+VLOOKUP(AY$1,参数!$J$1:$K$6,2,FALSE),FALSE)),0))+IF($W$6="关闭",0,IFERROR((VLOOKUP((VLOOKUP($AE11,参数!$G:$H,2,FALSE)&amp;$V$21),装备强化属性!$V$3:$FP$50,$X$21+VLOOKUP(AY$1,参数!$J$1:$K$6,2,FALSE),FALSE)),0))+IF($W$6="关闭",0,IFERROR((VLOOKUP((VLOOKUP($AE11,参数!$G:$H,2,FALSE)&amp;$V$22),装备强化属性!$V$3:$FP$50,$X$22+VLOOKUP(AY$1,参数!$J$1:$K$6,2,FALSE),FALSE)),0))+IF($W$6="关闭",0,IFERROR((VLOOKUP((VLOOKUP($AE11,参数!$G:$H,2,FALSE)&amp;$V$23),装备强化属性!$V$3:$FP$50,$X$23+VLOOKUP(AY$1,参数!$J$1:$K$6,2,FALSE),FALSE)),0))+IF($W$6="关闭",0,IFERROR((VLOOKUP((VLOOKUP($AE11,参数!$G:$H,2,FALSE)&amp;$V$24),装备强化属性!$V$3:$FP$50,$X$24+VLOOKUP(AY$1,参数!$J$1:$K$6,2,FALSE),FALSE)),0))+IF($W$6="关闭",0,IFERROR((VLOOKUP((VLOOKUP($AE11,参数!$G:$H,2,FALSE)&amp;$V$25),装备强化属性!$V$3:$FP$50,$X$25+VLOOKUP(AY$1,参数!$J$1:$K$6,2,FALSE),FALSE)),0))</f>
        <v>33</v>
      </c>
      <c r="AZ11" s="64">
        <f>IF($W$6="关闭",0,IFERROR((VLOOKUP((VLOOKUP($AE11,参数!$G:$H,2,FALSE)&amp;$V$18),装备强化属性!$V$3:$FP$50,$X$18+VLOOKUP(AZ$1,参数!$J$1:$K$6,2,FALSE),FALSE)),0))+IF($W$6="关闭",0,IFERROR((VLOOKUP((VLOOKUP($AE11,参数!$G:$H,2,FALSE)&amp;$V$19),装备强化属性!$V$3:$FP$50,$X$19+VLOOKUP(AZ$1,参数!$J$1:$K$6,2,FALSE),FALSE)),0))+IF($W$6="关闭",0,IFERROR((VLOOKUP((VLOOKUP($AE11,参数!$G:$H,2,FALSE)&amp;$V$20),装备强化属性!$V$3:$FP$50,$X$20+VLOOKUP(AZ$1,参数!$J$1:$K$6,2,FALSE),FALSE)),0))+IF($W$6="关闭",0,IFERROR((VLOOKUP((VLOOKUP($AE11,参数!$G:$H,2,FALSE)&amp;$V$21),装备强化属性!$V$3:$FP$50,$X$21+VLOOKUP(AZ$1,参数!$J$1:$K$6,2,FALSE),FALSE)),0))+IF($W$6="关闭",0,IFERROR((VLOOKUP((VLOOKUP($AE11,参数!$G:$H,2,FALSE)&amp;$V$22),装备强化属性!$V$3:$FP$50,$X$22+VLOOKUP(AZ$1,参数!$J$1:$K$6,2,FALSE),FALSE)),0))+IF($W$6="关闭",0,IFERROR((VLOOKUP((VLOOKUP($AE11,参数!$G:$H,2,FALSE)&amp;$V$23),装备强化属性!$V$3:$FP$50,$X$23+VLOOKUP(AZ$1,参数!$J$1:$K$6,2,FALSE),FALSE)),0))+IF($W$6="关闭",0,IFERROR((VLOOKUP((VLOOKUP($AE11,参数!$G:$H,2,FALSE)&amp;$V$24),装备强化属性!$V$3:$FP$50,$X$24+VLOOKUP(AZ$1,参数!$J$1:$K$6,2,FALSE),FALSE)),0))+IF($W$6="关闭",0,IFERROR((VLOOKUP((VLOOKUP($AE11,参数!$G:$H,2,FALSE)&amp;$V$25),装备强化属性!$V$3:$FP$50,$X$25+VLOOKUP(AZ$1,参数!$J$1:$K$6,2,FALSE),FALSE)),0))</f>
        <v>33</v>
      </c>
      <c r="BA11" s="64">
        <f>IF($W$6="关闭",0,IFERROR((VLOOKUP((VLOOKUP($AE11,参数!$G:$H,2,FALSE)&amp;$V$18),装备强化属性!$V$3:$FP$50,$X$18+VLOOKUP(BA$1,参数!$J$1:$K$6,2,FALSE),FALSE)),0))+IF($W$6="关闭",0,IFERROR((VLOOKUP((VLOOKUP($AE11,参数!$G:$H,2,FALSE)&amp;$V$19),装备强化属性!$V$3:$FP$50,$X$19+VLOOKUP(BA$1,参数!$J$1:$K$6,2,FALSE),FALSE)),0))+IF($W$6="关闭",0,IFERROR((VLOOKUP((VLOOKUP($AE11,参数!$G:$H,2,FALSE)&amp;$V$20),装备强化属性!$V$3:$FP$50,$X$20+VLOOKUP(BA$1,参数!$J$1:$K$6,2,FALSE),FALSE)),0))+IF($W$6="关闭",0,IFERROR((VLOOKUP((VLOOKUP($AE11,参数!$G:$H,2,FALSE)&amp;$V$21),装备强化属性!$V$3:$FP$50,$X$21+VLOOKUP(BA$1,参数!$J$1:$K$6,2,FALSE),FALSE)),0))+IF($W$6="关闭",0,IFERROR((VLOOKUP((VLOOKUP($AE11,参数!$G:$H,2,FALSE)&amp;$V$22),装备强化属性!$V$3:$FP$50,$X$22+VLOOKUP(BA$1,参数!$J$1:$K$6,2,FALSE),FALSE)),0))+IF($W$6="关闭",0,IFERROR((VLOOKUP((VLOOKUP($AE11,参数!$G:$H,2,FALSE)&amp;$V$23),装备强化属性!$V$3:$FP$50,$X$23+VLOOKUP(BA$1,参数!$J$1:$K$6,2,FALSE),FALSE)),0))+IF($W$6="关闭",0,IFERROR((VLOOKUP((VLOOKUP($AE11,参数!$G:$H,2,FALSE)&amp;$V$24),装备强化属性!$V$3:$FP$50,$X$24+VLOOKUP(BA$1,参数!$J$1:$K$6,2,FALSE),FALSE)),0))+IF($W$6="关闭",0,IFERROR((VLOOKUP((VLOOKUP($AE11,参数!$G:$H,2,FALSE)&amp;$V$25),装备强化属性!$V$3:$FP$50,$X$25+VLOOKUP(BA$1,参数!$J$1:$K$6,2,FALSE),FALSE)),0))</f>
        <v>37</v>
      </c>
      <c r="BB11" s="64">
        <f>IF($W$6="关闭",0,IFERROR((VLOOKUP((VLOOKUP($AE11,参数!$G:$H,2,FALSE)&amp;$V$18),装备强化属性!$V$3:$FP$50,$X$18+VLOOKUP(BB$1,参数!$J$1:$K$6,2,FALSE),FALSE)),0))+IF($W$6="关闭",0,IFERROR((VLOOKUP((VLOOKUP($AE11,参数!$G:$H,2,FALSE)&amp;$V$19),装备强化属性!$V$3:$FP$50,$X$19+VLOOKUP(BB$1,参数!$J$1:$K$6,2,FALSE),FALSE)),0))+IF($W$6="关闭",0,IFERROR((VLOOKUP((VLOOKUP($AE11,参数!$G:$H,2,FALSE)&amp;$V$20),装备强化属性!$V$3:$FP$50,$X$20+VLOOKUP(BB$1,参数!$J$1:$K$6,2,FALSE),FALSE)),0))+IF($W$6="关闭",0,IFERROR((VLOOKUP((VLOOKUP($AE11,参数!$G:$H,2,FALSE)&amp;$V$21),装备强化属性!$V$3:$FP$50,$X$21+VLOOKUP(BB$1,参数!$J$1:$K$6,2,FALSE),FALSE)),0))+IF($W$6="关闭",0,IFERROR((VLOOKUP((VLOOKUP($AE11,参数!$G:$H,2,FALSE)&amp;$V$22),装备强化属性!$V$3:$FP$50,$X$22+VLOOKUP(BB$1,参数!$J$1:$K$6,2,FALSE),FALSE)),0))+IF($W$6="关闭",0,IFERROR((VLOOKUP((VLOOKUP($AE11,参数!$G:$H,2,FALSE)&amp;$V$23),装备强化属性!$V$3:$FP$50,$X$23+VLOOKUP(BB$1,参数!$J$1:$K$6,2,FALSE),FALSE)),0))+IF($W$6="关闭",0,IFERROR((VLOOKUP((VLOOKUP($AE11,参数!$G:$H,2,FALSE)&amp;$V$24),装备强化属性!$V$3:$FP$50,$X$24+VLOOKUP(BB$1,参数!$J$1:$K$6,2,FALSE),FALSE)),0))+IF($W$6="关闭",0,IFERROR((VLOOKUP((VLOOKUP($AE11,参数!$G:$H,2,FALSE)&amp;$V$25),装备强化属性!$V$3:$FP$50,$X$25+VLOOKUP(BB$1,参数!$J$1:$K$6,2,FALSE),FALSE)),0))</f>
        <v>37</v>
      </c>
      <c r="BC11" s="64">
        <f>IF($W$6="关闭",0,IFERROR((VLOOKUP((VLOOKUP($AE11,参数!$G:$H,2,FALSE)&amp;$V$18),装备强化属性!$V$3:$FP$50,1+$X$18,FALSE)),0))</f>
        <v>0</v>
      </c>
      <c r="BD11" s="64">
        <f>IF($W$6="关闭",0,IFERROR((VLOOKUP((VLOOKUP($AE11,参数!$G:$H,2,FALSE)&amp;$V$18),装备强化属性!$V$3:$FP$50,1+$X$18,FALSE)),0))</f>
        <v>0</v>
      </c>
      <c r="BE11" s="64">
        <f>IF($W$6="关闭",0,IFERROR((VLOOKUP((VLOOKUP($AE11,参数!$G:$H,2,FALSE)&amp;$V$18),装备强化属性!$V$3:$FP$50,1+$X$18,FALSE)),0))</f>
        <v>0</v>
      </c>
      <c r="BF11" s="64">
        <f>IF($W$6="关闭",0,IFERROR((VLOOKUP((VLOOKUP($AE11,参数!$G:$H,2,FALSE)&amp;$V$18),装备强化属性!$V$3:$FP$50,1+$X$18,FALSE)),0))</f>
        <v>0</v>
      </c>
      <c r="BG11" s="64">
        <f>IF($W$6="关闭",0,IFERROR((VLOOKUP((VLOOKUP($AE11,参数!$G:$H,2,FALSE)&amp;$V$18),装备强化属性!$V$3:$FP$50,1+$X$18,FALSE)),0))</f>
        <v>0</v>
      </c>
      <c r="BH11" s="64">
        <f>IF($W$6="关闭",0,IFERROR((VLOOKUP((VLOOKUP($AE11,参数!$G:$H,2,FALSE)&amp;$V$18),装备强化属性!$V$3:$FP$50,1+$X$18,FALSE)),0))</f>
        <v>0</v>
      </c>
      <c r="BI11" s="64">
        <f>IF($W$6="关闭",0,IFERROR((VLOOKUP((VLOOKUP($AE11,参数!$G:$H,2,FALSE)&amp;$V$18),装备强化属性!$V$3:$FP$50,1+$X$18,FALSE)),0))</f>
        <v>0</v>
      </c>
      <c r="BJ11" s="64">
        <f>IF($W$6="关闭",0,IFERROR((VLOOKUP((VLOOKUP($AE11,参数!$G:$H,2,FALSE)&amp;$V$18),装备强化属性!$V$3:$FP$50,1+$X$18,FALSE)),0))</f>
        <v>0</v>
      </c>
      <c r="BM11" s="1">
        <v>10</v>
      </c>
      <c r="BN11" s="64">
        <f>IF($W$2="关闭",0,角色升级!B11)</f>
        <v>2012</v>
      </c>
      <c r="BO11" s="64">
        <v>200</v>
      </c>
      <c r="BP11" s="64">
        <f>IF($W$2="关闭",0,角色升级!D11)</f>
        <v>167</v>
      </c>
      <c r="BQ11" s="64">
        <f>IF($W$2="关闭",0,角色升级!E11)</f>
        <v>167</v>
      </c>
      <c r="BR11" s="64">
        <f>IF($W$2="关闭",0,角色升级!F11)</f>
        <v>335</v>
      </c>
      <c r="BS11" s="64">
        <f>IF($W$2="关闭",0,角色升级!G11)</f>
        <v>335</v>
      </c>
      <c r="BT11" s="64">
        <f>IF($W$6="关闭",0,IFERROR((VLOOKUP((VLOOKUP($AE11,参数!$G:$H,2,FALSE)&amp;$V$18),装备强化属性!$V$3:$FP$50,1+$X$18,FALSE)),0))</f>
        <v>0</v>
      </c>
      <c r="BU11" s="64">
        <f>IF($W$6="关闭",0,IFERROR((VLOOKUP((VLOOKUP($AE11,参数!$G:$H,2,FALSE)&amp;$V$18),装备强化属性!$V$3:$FP$50,1+$X$18,FALSE)),0))</f>
        <v>0</v>
      </c>
      <c r="BV11" s="64">
        <f>IF($W$6="关闭",0,IFERROR((VLOOKUP((VLOOKUP($AE11,参数!$G:$H,2,FALSE)&amp;$V$18),装备强化属性!$V$3:$FP$50,1+$X$18,FALSE)),0))</f>
        <v>0</v>
      </c>
      <c r="BW11" s="64">
        <f>IF($W$6="关闭",0,IFERROR((VLOOKUP((VLOOKUP($AE11,参数!$G:$H,2,FALSE)&amp;$V$18),装备强化属性!$V$3:$FP$50,1+$X$18,FALSE)),0))</f>
        <v>0</v>
      </c>
      <c r="BX11" s="64">
        <f>IF($W$6="关闭",0,IFERROR((VLOOKUP((VLOOKUP($AE11,参数!$G:$H,2,FALSE)&amp;$V$18),装备强化属性!$V$3:$FP$50,1+$X$18,FALSE)),0))</f>
        <v>0</v>
      </c>
      <c r="BY11" s="64">
        <f>IF($W$6="关闭",0,IFERROR((VLOOKUP((VLOOKUP($AE11,参数!$G:$H,2,FALSE)&amp;$V$18),装备强化属性!$V$3:$FP$50,1+$X$18,FALSE)),0))</f>
        <v>0</v>
      </c>
      <c r="BZ11" s="64">
        <f>IF($W$6="关闭",0,IFERROR((VLOOKUP((VLOOKUP($AE11,参数!$G:$H,2,FALSE)&amp;$V$18),装备强化属性!$V$3:$FP$50,1+$X$18,FALSE)),0))</f>
        <v>0</v>
      </c>
      <c r="CA11" s="64">
        <f>IF($W$6="关闭",0,IFERROR((VLOOKUP((VLOOKUP($AE11,参数!$G:$H,2,FALSE)&amp;$V$18),装备强化属性!$V$3:$FP$50,1+$X$18,FALSE)),0))</f>
        <v>0</v>
      </c>
    </row>
    <row r="12" spans="1:79">
      <c r="A12" s="1">
        <v>11</v>
      </c>
      <c r="B12" s="1">
        <f t="shared" si="2"/>
        <v>3919</v>
      </c>
      <c r="C12" s="1">
        <f t="shared" si="0"/>
        <v>200</v>
      </c>
      <c r="D12" s="1">
        <f t="shared" si="0"/>
        <v>348</v>
      </c>
      <c r="E12" s="1">
        <f t="shared" si="0"/>
        <v>348</v>
      </c>
      <c r="F12" s="1">
        <f t="shared" si="0"/>
        <v>590</v>
      </c>
      <c r="G12" s="1">
        <f t="shared" si="0"/>
        <v>590</v>
      </c>
      <c r="H12" s="1">
        <f t="shared" si="3"/>
        <v>0</v>
      </c>
      <c r="I12" s="1">
        <f t="shared" si="4"/>
        <v>0</v>
      </c>
      <c r="J12" s="1">
        <f t="shared" si="5"/>
        <v>0</v>
      </c>
      <c r="K12" s="1">
        <f t="shared" si="6"/>
        <v>0</v>
      </c>
      <c r="L12" s="1">
        <f t="shared" si="7"/>
        <v>0</v>
      </c>
      <c r="M12" s="1">
        <f t="shared" si="8"/>
        <v>0</v>
      </c>
      <c r="N12" s="1">
        <f t="shared" si="9"/>
        <v>0</v>
      </c>
      <c r="O12" s="1">
        <f t="shared" si="10"/>
        <v>0</v>
      </c>
      <c r="P12" s="32"/>
      <c r="Q12" s="32"/>
      <c r="R12" s="32"/>
      <c r="S12" s="32"/>
      <c r="V12" s="90" t="s">
        <v>226</v>
      </c>
      <c r="W12" s="92" t="s">
        <v>516</v>
      </c>
      <c r="AE12" s="1">
        <v>11</v>
      </c>
      <c r="AF12" s="64">
        <f>IF($W$3="关闭",0,IFERROR((VLOOKUP((VLOOKUP($AE12,参数!$G:$H,2,FALSE)&amp;$W$18&amp;$V$18),装备量化!$D$2:$J$241,装备量化!Q$11,FALSE)),0))+IF($W$3="关闭",0,IFERROR((VLOOKUP((VLOOKUP($AE12,参数!$G:$H,2,FALSE)&amp;$W$19&amp;$V$19),装备量化!$D$2:$J$241,装备量化!Q$11,FALSE)),0))+IF($W$3="关闭",0,IFERROR((VLOOKUP((VLOOKUP($AE12,参数!$G:$H,2,FALSE)&amp;$W$20&amp;$V$20),装备量化!$D$2:$J$241,装备量化!Q$11,FALSE)),0))+IF($W$3="关闭",0,IFERROR((VLOOKUP((VLOOKUP($AE12,参数!$G:$H,2,FALSE)&amp;$W$21&amp;$V$21),装备量化!$D$2:$J$241,装备量化!Q$11,FALSE)),0))+IF($W$3="关闭",0,IFERROR((VLOOKUP((VLOOKUP($AE12,参数!$G:$H,2,FALSE)&amp;$W$22&amp;$V$22),装备量化!$D$2:$J$241,装备量化!Q$11,FALSE)),0))+IF($W$3="关闭",0,IFERROR((VLOOKUP((VLOOKUP($AE12,参数!$G:$H,2,FALSE)&amp;$W$23&amp;$V$23),装备量化!$D$2:$J$241,装备量化!Q$11,FALSE)),0))+IF($W$3="关闭",0,IFERROR((VLOOKUP((VLOOKUP($AE12,参数!$G:$H,2,FALSE)&amp;$W$24&amp;$V$24),装备量化!$D$2:$J$241,装备量化!Q$11,FALSE)),0))+IF($W$3="关闭",0,IFERROR((VLOOKUP((VLOOKUP($AE12,参数!$G:$H,2,FALSE)&amp;$W$25&amp;$V$25),装备量化!$D$2:$J$241,装备量化!Q$11,FALSE)),0))</f>
        <v>1250</v>
      </c>
      <c r="AG12" s="64"/>
      <c r="AH12" s="64">
        <f>IF($W$3="关闭",0,IFERROR((VLOOKUP((VLOOKUP($AE12,参数!$G:$H,2,FALSE)&amp;$W$18&amp;$V$18),装备量化!$D$2:$J$241,装备量化!S$11,FALSE)),0))+IF($W$3="关闭",0,IFERROR((VLOOKUP((VLOOKUP($AE12,参数!$G:$H,2,FALSE)&amp;$W$19&amp;$V$19),装备量化!$D$2:$J$241,装备量化!S$11,FALSE)),0))+IF($W$3="关闭",0,IFERROR((VLOOKUP((VLOOKUP($AE12,参数!$G:$H,2,FALSE)&amp;$W$20&amp;$V$20),装备量化!$D$2:$J$241,装备量化!S$11,FALSE)),0))+IF($W$3="关闭",0,IFERROR((VLOOKUP((VLOOKUP($AE12,参数!$G:$H,2,FALSE)&amp;$W$21&amp;$V$21),装备量化!$D$2:$J$241,装备量化!S$11,FALSE)),0))+IF($W$3="关闭",0,IFERROR((VLOOKUP((VLOOKUP($AE12,参数!$G:$H,2,FALSE)&amp;$W$22&amp;$V$22),装备量化!$D$2:$J$241,装备量化!S$11,FALSE)),0))+IF($W$3="关闭",0,IFERROR((VLOOKUP((VLOOKUP($AE12,参数!$G:$H,2,FALSE)&amp;$W$23&amp;$V$23),装备量化!$D$2:$J$241,装备量化!S$11,FALSE)),0))+IF($W$3="关闭",0,IFERROR((VLOOKUP((VLOOKUP($AE12,参数!$G:$H,2,FALSE)&amp;$W$24&amp;$V$24),装备量化!$D$2:$J$241,装备量化!S$11,FALSE)),0))+IF($W$3="关闭",0,IFERROR((VLOOKUP((VLOOKUP($AE12,参数!$G:$H,2,FALSE)&amp;$W$25&amp;$V$25),装备量化!$D$2:$J$241,装备量化!S$11,FALSE)),0))</f>
        <v>109</v>
      </c>
      <c r="AI12" s="64">
        <f>IF($W$3="关闭",0,IFERROR((VLOOKUP((VLOOKUP($AE12,参数!$G:$H,2,FALSE)&amp;$W$18&amp;$V$18),装备量化!$D$2:$J$241,装备量化!T$11,FALSE)),0))+IF($W$3="关闭",0,IFERROR((VLOOKUP((VLOOKUP($AE12,参数!$G:$H,2,FALSE)&amp;$W$19&amp;$V$19),装备量化!$D$2:$J$241,装备量化!T$11,FALSE)),0))+IF($W$3="关闭",0,IFERROR((VLOOKUP((VLOOKUP($AE12,参数!$G:$H,2,FALSE)&amp;$W$20&amp;$V$20),装备量化!$D$2:$J$241,装备量化!T$11,FALSE)),0))+IF($W$3="关闭",0,IFERROR((VLOOKUP((VLOOKUP($AE12,参数!$G:$H,2,FALSE)&amp;$W$21&amp;$V$21),装备量化!$D$2:$J$241,装备量化!T$11,FALSE)),0))+IF($W$3="关闭",0,IFERROR((VLOOKUP((VLOOKUP($AE12,参数!$G:$H,2,FALSE)&amp;$W$22&amp;$V$22),装备量化!$D$2:$J$241,装备量化!T$11,FALSE)),0))+IF($W$3="关闭",0,IFERROR((VLOOKUP((VLOOKUP($AE12,参数!$G:$H,2,FALSE)&amp;$W$23&amp;$V$23),装备量化!$D$2:$J$241,装备量化!T$11,FALSE)),0))+IF($W$3="关闭",0,IFERROR((VLOOKUP((VLOOKUP($AE12,参数!$G:$H,2,FALSE)&amp;$W$24&amp;$V$24),装备量化!$D$2:$J$241,装备量化!T$11,FALSE)),0))+IF($W$3="关闭",0,IFERROR((VLOOKUP((VLOOKUP($AE12,参数!$G:$H,2,FALSE)&amp;$W$25&amp;$V$25),装备量化!$D$2:$J$241,装备量化!T$11,FALSE)),0))</f>
        <v>109</v>
      </c>
      <c r="AJ12" s="64">
        <f>IF($W$3="关闭",0,IFERROR((VLOOKUP((VLOOKUP($AE12,参数!$G:$H,2,FALSE)&amp;$W$18&amp;$V$18),装备量化!$D$2:$J$241,装备量化!U$11,FALSE)),0))+IF($W$3="关闭",0,IFERROR((VLOOKUP((VLOOKUP($AE12,参数!$G:$H,2,FALSE)&amp;$W$19&amp;$V$19),装备量化!$D$2:$J$241,装备量化!U$11,FALSE)),0))+IF($W$3="关闭",0,IFERROR((VLOOKUP((VLOOKUP($AE12,参数!$G:$H,2,FALSE)&amp;$W$20&amp;$V$20),装备量化!$D$2:$J$241,装备量化!U$11,FALSE)),0))+IF($W$3="关闭",0,IFERROR((VLOOKUP((VLOOKUP($AE12,参数!$G:$H,2,FALSE)&amp;$W$21&amp;$V$21),装备量化!$D$2:$J$241,装备量化!U$11,FALSE)),0))+IF($W$3="关闭",0,IFERROR((VLOOKUP((VLOOKUP($AE12,参数!$G:$H,2,FALSE)&amp;$W$22&amp;$V$22),装备量化!$D$2:$J$241,装备量化!U$11,FALSE)),0))+IF($W$3="关闭",0,IFERROR((VLOOKUP((VLOOKUP($AE12,参数!$G:$H,2,FALSE)&amp;$W$23&amp;$V$23),装备量化!$D$2:$J$241,装备量化!U$11,FALSE)),0))+IF($W$3="关闭",0,IFERROR((VLOOKUP((VLOOKUP($AE12,参数!$G:$H,2,FALSE)&amp;$W$24&amp;$V$24),装备量化!$D$2:$J$241,装备量化!U$11,FALSE)),0))+IF($W$3="关闭",0,IFERROR((VLOOKUP((VLOOKUP($AE12,参数!$G:$H,2,FALSE)&amp;$W$25&amp;$V$25),装备量化!$D$2:$J$241,装备量化!U$11,FALSE)),0))</f>
        <v>167</v>
      </c>
      <c r="AK12" s="64">
        <f>IF($W$3="关闭",0,IFERROR((VLOOKUP((VLOOKUP($AE12,参数!$G:$H,2,FALSE)&amp;$W$18&amp;$V$18),装备量化!$D$2:$J$241,装备量化!V$11,FALSE)),0))+IF($W$3="关闭",0,IFERROR((VLOOKUP((VLOOKUP($AE12,参数!$G:$H,2,FALSE)&amp;$W$19&amp;$V$19),装备量化!$D$2:$J$241,装备量化!V$11,FALSE)),0))+IF($W$3="关闭",0,IFERROR((VLOOKUP((VLOOKUP($AE12,参数!$G:$H,2,FALSE)&amp;$W$20&amp;$V$20),装备量化!$D$2:$J$241,装备量化!V$11,FALSE)),0))+IF($W$3="关闭",0,IFERROR((VLOOKUP((VLOOKUP($AE12,参数!$G:$H,2,FALSE)&amp;$W$21&amp;$V$21),装备量化!$D$2:$J$241,装备量化!V$11,FALSE)),0))+IF($W$3="关闭",0,IFERROR((VLOOKUP((VLOOKUP($AE12,参数!$G:$H,2,FALSE)&amp;$W$22&amp;$V$22),装备量化!$D$2:$J$241,装备量化!V$11,FALSE)),0))+IF($W$3="关闭",0,IFERROR((VLOOKUP((VLOOKUP($AE12,参数!$G:$H,2,FALSE)&amp;$W$23&amp;$V$23),装备量化!$D$2:$J$241,装备量化!V$11,FALSE)),0))+IF($W$3="关闭",0,IFERROR((VLOOKUP((VLOOKUP($AE12,参数!$G:$H,2,FALSE)&amp;$W$24&amp;$V$24),装备量化!$D$2:$J$241,装备量化!V$11,FALSE)),0))+IF($W$3="关闭",0,IFERROR((VLOOKUP((VLOOKUP($AE12,参数!$G:$H,2,FALSE)&amp;$W$25&amp;$V$25),装备量化!$D$2:$J$241,装备量化!V$11,FALSE)),0))</f>
        <v>167</v>
      </c>
      <c r="AL12" s="64">
        <f>IF($W$3="关闭",0,IFERROR((VLOOKUP((VLOOKUP($AE12,参数!$G:$H,2,FALSE)&amp;$W$18&amp;$V$18),装备量化!$D$2:$J$241,装备量化!W$11,FALSE)),0))+IF($W$3="关闭",0,IFERROR((VLOOKUP((VLOOKUP($AE12,参数!$G:$H,2,FALSE)&amp;$W$19&amp;$V$19),装备量化!$D$2:$J$241,装备量化!W$11,FALSE)),0))+IF($W$3="关闭",0,IFERROR((VLOOKUP((VLOOKUP($AE12,参数!$G:$H,2,FALSE)&amp;$W$20&amp;$V$20),装备量化!$D$2:$J$241,装备量化!W$11,FALSE)),0))+IF($W$3="关闭",0,IFERROR((VLOOKUP((VLOOKUP($AE12,参数!$G:$H,2,FALSE)&amp;$W$21&amp;$V$21),装备量化!$D$2:$J$241,装备量化!W$11,FALSE)),0))+IF($W$3="关闭",0,IFERROR((VLOOKUP((VLOOKUP($AE12,参数!$G:$H,2,FALSE)&amp;$W$22&amp;$V$22),装备量化!$D$2:$J$241,装备量化!W$11,FALSE)),0))+IF($W$3="关闭",0,IFERROR((VLOOKUP((VLOOKUP($AE12,参数!$G:$H,2,FALSE)&amp;$W$23&amp;$V$23),装备量化!$D$2:$J$241,装备量化!W$11,FALSE)),0))+IF($W$3="关闭",0,IFERROR((VLOOKUP((VLOOKUP($AE12,参数!$G:$H,2,FALSE)&amp;$W$24&amp;$V$24),装备量化!$D$2:$J$241,装备量化!W$11,FALSE)),0))+IF($W$3="关闭",0,IFERROR((VLOOKUP((VLOOKUP($AE12,参数!$G:$H,2,FALSE)&amp;$W$25&amp;$V$25),装备量化!$D$2:$J$241,装备量化!W$11,FALSE)),0))</f>
        <v>0</v>
      </c>
      <c r="AM12" s="64">
        <f>IF($W$3="关闭",0,IFERROR((VLOOKUP((VLOOKUP($AE12,参数!$G:$H,2,FALSE)&amp;$W$18&amp;$V$18),装备量化!$D$2:$J$241,装备量化!X$11,FALSE)),0))+IF($W$3="关闭",0,IFERROR((VLOOKUP((VLOOKUP($AE12,参数!$G:$H,2,FALSE)&amp;$W$19&amp;$V$19),装备量化!$D$2:$J$241,装备量化!X$11,FALSE)),0))+IF($W$3="关闭",0,IFERROR((VLOOKUP((VLOOKUP($AE12,参数!$G:$H,2,FALSE)&amp;$W$20&amp;$V$20),装备量化!$D$2:$J$241,装备量化!X$11,FALSE)),0))+IF($W$3="关闭",0,IFERROR((VLOOKUP((VLOOKUP($AE12,参数!$G:$H,2,FALSE)&amp;$W$21&amp;$V$21),装备量化!$D$2:$J$241,装备量化!X$11,FALSE)),0))+IF($W$3="关闭",0,IFERROR((VLOOKUP((VLOOKUP($AE12,参数!$G:$H,2,FALSE)&amp;$W$22&amp;$V$22),装备量化!$D$2:$J$241,装备量化!X$11,FALSE)),0))+IF($W$3="关闭",0,IFERROR((VLOOKUP((VLOOKUP($AE12,参数!$G:$H,2,FALSE)&amp;$W$23&amp;$V$23),装备量化!$D$2:$J$241,装备量化!X$11,FALSE)),0))+IF($W$3="关闭",0,IFERROR((VLOOKUP((VLOOKUP($AE12,参数!$G:$H,2,FALSE)&amp;$W$24&amp;$V$24),装备量化!$D$2:$J$241,装备量化!X$11,FALSE)),0))+IF($W$3="关闭",0,IFERROR((VLOOKUP((VLOOKUP($AE12,参数!$G:$H,2,FALSE)&amp;$W$25&amp;$V$25),装备量化!$D$2:$J$241,装备量化!X$11,FALSE)),0))</f>
        <v>0</v>
      </c>
      <c r="AN12" s="64">
        <f>IF($W$3="关闭",0,IFERROR((VLOOKUP((VLOOKUP($AE12,参数!$G:$H,2,FALSE)&amp;$W$18&amp;$V$18),装备量化!$D$2:$J$241,装备量化!Y$11,FALSE)),0))+IF($W$3="关闭",0,IFERROR((VLOOKUP((VLOOKUP($AE12,参数!$G:$H,2,FALSE)&amp;$W$19&amp;$V$19),装备量化!$D$2:$J$241,装备量化!Y$11,FALSE)),0))+IF($W$3="关闭",0,IFERROR((VLOOKUP((VLOOKUP($AE12,参数!$G:$H,2,FALSE)&amp;$W$20&amp;$V$20),装备量化!$D$2:$J$241,装备量化!Y$11,FALSE)),0))+IF($W$3="关闭",0,IFERROR((VLOOKUP((VLOOKUP($AE12,参数!$G:$H,2,FALSE)&amp;$W$21&amp;$V$21),装备量化!$D$2:$J$241,装备量化!Y$11,FALSE)),0))+IF($W$3="关闭",0,IFERROR((VLOOKUP((VLOOKUP($AE12,参数!$G:$H,2,FALSE)&amp;$W$22&amp;$V$22),装备量化!$D$2:$J$241,装备量化!Y$11,FALSE)),0))+IF($W$3="关闭",0,IFERROR((VLOOKUP((VLOOKUP($AE12,参数!$G:$H,2,FALSE)&amp;$W$23&amp;$V$23),装备量化!$D$2:$J$241,装备量化!Y$11,FALSE)),0))+IF($W$3="关闭",0,IFERROR((VLOOKUP((VLOOKUP($AE12,参数!$G:$H,2,FALSE)&amp;$W$24&amp;$V$24),装备量化!$D$2:$J$241,装备量化!Y$11,FALSE)),0))+IF($W$3="关闭",0,IFERROR((VLOOKUP((VLOOKUP($AE12,参数!$G:$H,2,FALSE)&amp;$W$25&amp;$V$25),装备量化!$D$2:$J$241,装备量化!Y$11,FALSE)),0))</f>
        <v>0</v>
      </c>
      <c r="AO12" s="64">
        <f>IF($W$3="关闭",0,IFERROR((VLOOKUP((VLOOKUP($AE12,参数!$G:$H,2,FALSE)&amp;$W$18&amp;$V$18),装备量化!$D$2:$J$241,装备量化!Z$11,FALSE)),0))+IF($W$3="关闭",0,IFERROR((VLOOKUP((VLOOKUP($AE12,参数!$G:$H,2,FALSE)&amp;$W$19&amp;$V$19),装备量化!$D$2:$J$241,装备量化!Z$11,FALSE)),0))+IF($W$3="关闭",0,IFERROR((VLOOKUP((VLOOKUP($AE12,参数!$G:$H,2,FALSE)&amp;$W$20&amp;$V$20),装备量化!$D$2:$J$241,装备量化!Z$11,FALSE)),0))+IF($W$3="关闭",0,IFERROR((VLOOKUP((VLOOKUP($AE12,参数!$G:$H,2,FALSE)&amp;$W$21&amp;$V$21),装备量化!$D$2:$J$241,装备量化!Z$11,FALSE)),0))+IF($W$3="关闭",0,IFERROR((VLOOKUP((VLOOKUP($AE12,参数!$G:$H,2,FALSE)&amp;$W$22&amp;$V$22),装备量化!$D$2:$J$241,装备量化!Z$11,FALSE)),0))+IF($W$3="关闭",0,IFERROR((VLOOKUP((VLOOKUP($AE12,参数!$G:$H,2,FALSE)&amp;$W$23&amp;$V$23),装备量化!$D$2:$J$241,装备量化!Z$11,FALSE)),0))+IF($W$3="关闭",0,IFERROR((VLOOKUP((VLOOKUP($AE12,参数!$G:$H,2,FALSE)&amp;$W$24&amp;$V$24),装备量化!$D$2:$J$241,装备量化!Z$11,FALSE)),0))+IF($W$3="关闭",0,IFERROR((VLOOKUP((VLOOKUP($AE12,参数!$G:$H,2,FALSE)&amp;$W$25&amp;$V$25),装备量化!$D$2:$J$241,装备量化!Z$11,FALSE)),0))</f>
        <v>0</v>
      </c>
      <c r="AP12" s="64">
        <f>IF($W$3="关闭",0,IFERROR((VLOOKUP((VLOOKUP($AE12,参数!$G:$H,2,FALSE)&amp;$W$18&amp;$V$18),装备量化!$D$2:$J$241,装备量化!AA$11,FALSE)),0))+IF($W$3="关闭",0,IFERROR((VLOOKUP((VLOOKUP($AE12,参数!$G:$H,2,FALSE)&amp;$W$19&amp;$V$19),装备量化!$D$2:$J$241,装备量化!AA$11,FALSE)),0))+IF($W$3="关闭",0,IFERROR((VLOOKUP((VLOOKUP($AE12,参数!$G:$H,2,FALSE)&amp;$W$20&amp;$V$20),装备量化!$D$2:$J$241,装备量化!AA$11,FALSE)),0))+IF($W$3="关闭",0,IFERROR((VLOOKUP((VLOOKUP($AE12,参数!$G:$H,2,FALSE)&amp;$W$21&amp;$V$21),装备量化!$D$2:$J$241,装备量化!AA$11,FALSE)),0))+IF($W$3="关闭",0,IFERROR((VLOOKUP((VLOOKUP($AE12,参数!$G:$H,2,FALSE)&amp;$W$22&amp;$V$22),装备量化!$D$2:$J$241,装备量化!AA$11,FALSE)),0))+IF($W$3="关闭",0,IFERROR((VLOOKUP((VLOOKUP($AE12,参数!$G:$H,2,FALSE)&amp;$W$23&amp;$V$23),装备量化!$D$2:$J$241,装备量化!AA$11,FALSE)),0))+IF($W$3="关闭",0,IFERROR((VLOOKUP((VLOOKUP($AE12,参数!$G:$H,2,FALSE)&amp;$W$24&amp;$V$24),装备量化!$D$2:$J$241,装备量化!AA$11,FALSE)),0))+IF($W$3="关闭",0,IFERROR((VLOOKUP((VLOOKUP($AE12,参数!$G:$H,2,FALSE)&amp;$W$25&amp;$V$25),装备量化!$D$2:$J$241,装备量化!AA$11,FALSE)),0))</f>
        <v>0</v>
      </c>
      <c r="AQ12" s="64">
        <f>IF($W$3="关闭",0,IFERROR((VLOOKUP((VLOOKUP($AE12,参数!$G:$H,2,FALSE)&amp;$W$18&amp;$V$18),装备量化!$D$2:$J$241,装备量化!AB$11,FALSE)),0))+IF($W$3="关闭",0,IFERROR((VLOOKUP((VLOOKUP($AE12,参数!$G:$H,2,FALSE)&amp;$W$19&amp;$V$19),装备量化!$D$2:$J$241,装备量化!AB$11,FALSE)),0))+IF($W$3="关闭",0,IFERROR((VLOOKUP((VLOOKUP($AE12,参数!$G:$H,2,FALSE)&amp;$W$20&amp;$V$20),装备量化!$D$2:$J$241,装备量化!AB$11,FALSE)),0))+IF($W$3="关闭",0,IFERROR((VLOOKUP((VLOOKUP($AE12,参数!$G:$H,2,FALSE)&amp;$W$21&amp;$V$21),装备量化!$D$2:$J$241,装备量化!AB$11,FALSE)),0))+IF($W$3="关闭",0,IFERROR((VLOOKUP((VLOOKUP($AE12,参数!$G:$H,2,FALSE)&amp;$W$22&amp;$V$22),装备量化!$D$2:$J$241,装备量化!AB$11,FALSE)),0))+IF($W$3="关闭",0,IFERROR((VLOOKUP((VLOOKUP($AE12,参数!$G:$H,2,FALSE)&amp;$W$23&amp;$V$23),装备量化!$D$2:$J$241,装备量化!AB$11,FALSE)),0))+IF($W$3="关闭",0,IFERROR((VLOOKUP((VLOOKUP($AE12,参数!$G:$H,2,FALSE)&amp;$W$24&amp;$V$24),装备量化!$D$2:$J$241,装备量化!AB$11,FALSE)),0))+IF($W$3="关闭",0,IFERROR((VLOOKUP((VLOOKUP($AE12,参数!$G:$H,2,FALSE)&amp;$W$25&amp;$V$25),装备量化!$D$2:$J$241,装备量化!AB$11,FALSE)),0))</f>
        <v>0</v>
      </c>
      <c r="AR12" s="64">
        <f>IF($W$3="关闭",0,IFERROR((VLOOKUP((VLOOKUP($AE12,参数!$G:$H,2,FALSE)&amp;$W$18&amp;$V$18),装备量化!$D$2:$J$241,装备量化!AC$11,FALSE)),0))+IF($W$3="关闭",0,IFERROR((VLOOKUP((VLOOKUP($AE12,参数!$G:$H,2,FALSE)&amp;$W$19&amp;$V$19),装备量化!$D$2:$J$241,装备量化!AC$11,FALSE)),0))+IF($W$3="关闭",0,IFERROR((VLOOKUP((VLOOKUP($AE12,参数!$G:$H,2,FALSE)&amp;$W$20&amp;$V$20),装备量化!$D$2:$J$241,装备量化!AC$11,FALSE)),0))+IF($W$3="关闭",0,IFERROR((VLOOKUP((VLOOKUP($AE12,参数!$G:$H,2,FALSE)&amp;$W$21&amp;$V$21),装备量化!$D$2:$J$241,装备量化!AC$11,FALSE)),0))+IF($W$3="关闭",0,IFERROR((VLOOKUP((VLOOKUP($AE12,参数!$G:$H,2,FALSE)&amp;$W$22&amp;$V$22),装备量化!$D$2:$J$241,装备量化!AC$11,FALSE)),0))+IF($W$3="关闭",0,IFERROR((VLOOKUP((VLOOKUP($AE12,参数!$G:$H,2,FALSE)&amp;$W$23&amp;$V$23),装备量化!$D$2:$J$241,装备量化!AC$11,FALSE)),0))+IF($W$3="关闭",0,IFERROR((VLOOKUP((VLOOKUP($AE12,参数!$G:$H,2,FALSE)&amp;$W$24&amp;$V$24),装备量化!$D$2:$J$241,装备量化!AC$11,FALSE)),0))+IF($W$3="关闭",0,IFERROR((VLOOKUP((VLOOKUP($AE12,参数!$G:$H,2,FALSE)&amp;$W$25&amp;$V$25),装备量化!$D$2:$J$241,装备量化!AC$11,FALSE)),0))</f>
        <v>0</v>
      </c>
      <c r="AS12" s="64">
        <f>IF($W$3="关闭",0,IFERROR((VLOOKUP((VLOOKUP($AE12,参数!$G:$H,2,FALSE)&amp;$W$18&amp;$V$18),装备量化!$D$2:$J$241,装备量化!AD$11,FALSE)),0))+IF($W$3="关闭",0,IFERROR((VLOOKUP((VLOOKUP($AE12,参数!$G:$H,2,FALSE)&amp;$W$19&amp;$V$19),装备量化!$D$2:$J$241,装备量化!AD$11,FALSE)),0))+IF($W$3="关闭",0,IFERROR((VLOOKUP((VLOOKUP($AE12,参数!$G:$H,2,FALSE)&amp;$W$20&amp;$V$20),装备量化!$D$2:$J$241,装备量化!AD$11,FALSE)),0))+IF($W$3="关闭",0,IFERROR((VLOOKUP((VLOOKUP($AE12,参数!$G:$H,2,FALSE)&amp;$W$21&amp;$V$21),装备量化!$D$2:$J$241,装备量化!AD$11,FALSE)),0))+IF($W$3="关闭",0,IFERROR((VLOOKUP((VLOOKUP($AE12,参数!$G:$H,2,FALSE)&amp;$W$22&amp;$V$22),装备量化!$D$2:$J$241,装备量化!AD$11,FALSE)),0))+IF($W$3="关闭",0,IFERROR((VLOOKUP((VLOOKUP($AE12,参数!$G:$H,2,FALSE)&amp;$W$23&amp;$V$23),装备量化!$D$2:$J$241,装备量化!AD$11,FALSE)),0))+IF($W$3="关闭",0,IFERROR((VLOOKUP((VLOOKUP($AE12,参数!$G:$H,2,FALSE)&amp;$W$24&amp;$V$24),装备量化!$D$2:$J$241,装备量化!AD$11,FALSE)),0))+IF($W$3="关闭",0,IFERROR((VLOOKUP((VLOOKUP($AE12,参数!$G:$H,2,FALSE)&amp;$W$25&amp;$V$25),装备量化!$D$2:$J$241,装备量化!AD$11,FALSE)),0))</f>
        <v>0</v>
      </c>
      <c r="AV12" s="1">
        <v>11</v>
      </c>
      <c r="AW12" s="64">
        <f>IF($W$6="关闭",0,IFERROR((VLOOKUP((VLOOKUP($AE12,参数!$G:$H,2,FALSE)&amp;$V$18),装备强化属性!$V$3:$FP$50,$X$18+VLOOKUP(AW$1,参数!$J$1:$K$6,2,FALSE),FALSE)),0))+IF($W$6="关闭",0,IFERROR((VLOOKUP((VLOOKUP($AE12,参数!$G:$H,2,FALSE)&amp;$V$19),装备强化属性!$V$3:$FP$50,$X$19+VLOOKUP(AW$1,参数!$J$1:$K$6,2,FALSE),FALSE)),0))+IF($W$6="关闭",0,IFERROR((VLOOKUP((VLOOKUP($AE12,参数!$G:$H,2,FALSE)&amp;$V$20),装备强化属性!$V$3:$FP$50,$X$20+VLOOKUP(AW$1,参数!$J$1:$K$6,2,FALSE),FALSE)),0))+IF($W$6="关闭",0,IFERROR((VLOOKUP((VLOOKUP($AE12,参数!$G:$H,2,FALSE)&amp;$V$21),装备强化属性!$V$3:$FP$50,$X$21+VLOOKUP(AW$1,参数!$J$1:$K$6,2,FALSE),FALSE)),0))+IF($W$6="关闭",0,IFERROR((VLOOKUP((VLOOKUP($AE12,参数!$G:$H,2,FALSE)&amp;$V$22),装备强化属性!$V$3:$FP$50,$X$22+VLOOKUP(AW$1,参数!$J$1:$K$6,2,FALSE),FALSE)),0))+IF($W$6="关闭",0,IFERROR((VLOOKUP((VLOOKUP($AE12,参数!$G:$H,2,FALSE)&amp;$V$23),装备强化属性!$V$3:$FP$50,$X$23+VLOOKUP(AW$1,参数!$J$1:$K$6,2,FALSE),FALSE)),0))+IF($W$6="关闭",0,IFERROR((VLOOKUP((VLOOKUP($AE12,参数!$G:$H,2,FALSE)&amp;$V$24),装备强化属性!$V$3:$FP$50,$X$24+VLOOKUP(AW$1,参数!$J$1:$K$6,2,FALSE),FALSE)),0))+IF($W$6="关闭",0,IFERROR((VLOOKUP((VLOOKUP($AE12,参数!$G:$H,2,FALSE)&amp;$V$25),装备强化属性!$V$3:$FP$50,$X$25+VLOOKUP(AW$1,参数!$J$1:$K$6,2,FALSE),FALSE)),0))</f>
        <v>544</v>
      </c>
      <c r="AX12" s="64"/>
      <c r="AY12" s="64">
        <f>IF($W$6="关闭",0,IFERROR((VLOOKUP((VLOOKUP($AE12,参数!$G:$H,2,FALSE)&amp;$V$18),装备强化属性!$V$3:$FP$50,$X$18+VLOOKUP(AY$1,参数!$J$1:$K$6,2,FALSE),FALSE)),0))+IF($W$6="关闭",0,IFERROR((VLOOKUP((VLOOKUP($AE12,参数!$G:$H,2,FALSE)&amp;$V$19),装备强化属性!$V$3:$FP$50,$X$19+VLOOKUP(AY$1,参数!$J$1:$K$6,2,FALSE),FALSE)),0))+IF($W$6="关闭",0,IFERROR((VLOOKUP((VLOOKUP($AE12,参数!$G:$H,2,FALSE)&amp;$V$20),装备强化属性!$V$3:$FP$50,$X$20+VLOOKUP(AY$1,参数!$J$1:$K$6,2,FALSE),FALSE)),0))+IF($W$6="关闭",0,IFERROR((VLOOKUP((VLOOKUP($AE12,参数!$G:$H,2,FALSE)&amp;$V$21),装备强化属性!$V$3:$FP$50,$X$21+VLOOKUP(AY$1,参数!$J$1:$K$6,2,FALSE),FALSE)),0))+IF($W$6="关闭",0,IFERROR((VLOOKUP((VLOOKUP($AE12,参数!$G:$H,2,FALSE)&amp;$V$22),装备强化属性!$V$3:$FP$50,$X$22+VLOOKUP(AY$1,参数!$J$1:$K$6,2,FALSE),FALSE)),0))+IF($W$6="关闭",0,IFERROR((VLOOKUP((VLOOKUP($AE12,参数!$G:$H,2,FALSE)&amp;$V$23),装备强化属性!$V$3:$FP$50,$X$23+VLOOKUP(AY$1,参数!$J$1:$K$6,2,FALSE),FALSE)),0))+IF($W$6="关闭",0,IFERROR((VLOOKUP((VLOOKUP($AE12,参数!$G:$H,2,FALSE)&amp;$V$24),装备强化属性!$V$3:$FP$50,$X$24+VLOOKUP(AY$1,参数!$J$1:$K$6,2,FALSE),FALSE)),0))+IF($W$6="关闭",0,IFERROR((VLOOKUP((VLOOKUP($AE12,参数!$G:$H,2,FALSE)&amp;$V$25),装备强化属性!$V$3:$FP$50,$X$25+VLOOKUP(AY$1,参数!$J$1:$K$6,2,FALSE),FALSE)),0))</f>
        <v>64</v>
      </c>
      <c r="AZ12" s="64">
        <f>IF($W$6="关闭",0,IFERROR((VLOOKUP((VLOOKUP($AE12,参数!$G:$H,2,FALSE)&amp;$V$18),装备强化属性!$V$3:$FP$50,$X$18+VLOOKUP(AZ$1,参数!$J$1:$K$6,2,FALSE),FALSE)),0))+IF($W$6="关闭",0,IFERROR((VLOOKUP((VLOOKUP($AE12,参数!$G:$H,2,FALSE)&amp;$V$19),装备强化属性!$V$3:$FP$50,$X$19+VLOOKUP(AZ$1,参数!$J$1:$K$6,2,FALSE),FALSE)),0))+IF($W$6="关闭",0,IFERROR((VLOOKUP((VLOOKUP($AE12,参数!$G:$H,2,FALSE)&amp;$V$20),装备强化属性!$V$3:$FP$50,$X$20+VLOOKUP(AZ$1,参数!$J$1:$K$6,2,FALSE),FALSE)),0))+IF($W$6="关闭",0,IFERROR((VLOOKUP((VLOOKUP($AE12,参数!$G:$H,2,FALSE)&amp;$V$21),装备强化属性!$V$3:$FP$50,$X$21+VLOOKUP(AZ$1,参数!$J$1:$K$6,2,FALSE),FALSE)),0))+IF($W$6="关闭",0,IFERROR((VLOOKUP((VLOOKUP($AE12,参数!$G:$H,2,FALSE)&amp;$V$22),装备强化属性!$V$3:$FP$50,$X$22+VLOOKUP(AZ$1,参数!$J$1:$K$6,2,FALSE),FALSE)),0))+IF($W$6="关闭",0,IFERROR((VLOOKUP((VLOOKUP($AE12,参数!$G:$H,2,FALSE)&amp;$V$23),装备强化属性!$V$3:$FP$50,$X$23+VLOOKUP(AZ$1,参数!$J$1:$K$6,2,FALSE),FALSE)),0))+IF($W$6="关闭",0,IFERROR((VLOOKUP((VLOOKUP($AE12,参数!$G:$H,2,FALSE)&amp;$V$24),装备强化属性!$V$3:$FP$50,$X$24+VLOOKUP(AZ$1,参数!$J$1:$K$6,2,FALSE),FALSE)),0))+IF($W$6="关闭",0,IFERROR((VLOOKUP((VLOOKUP($AE12,参数!$G:$H,2,FALSE)&amp;$V$25),装备强化属性!$V$3:$FP$50,$X$25+VLOOKUP(AZ$1,参数!$J$1:$K$6,2,FALSE),FALSE)),0))</f>
        <v>64</v>
      </c>
      <c r="BA12" s="64">
        <f>IF($W$6="关闭",0,IFERROR((VLOOKUP((VLOOKUP($AE12,参数!$G:$H,2,FALSE)&amp;$V$18),装备强化属性!$V$3:$FP$50,$X$18+VLOOKUP(BA$1,参数!$J$1:$K$6,2,FALSE),FALSE)),0))+IF($W$6="关闭",0,IFERROR((VLOOKUP((VLOOKUP($AE12,参数!$G:$H,2,FALSE)&amp;$V$19),装备强化属性!$V$3:$FP$50,$X$19+VLOOKUP(BA$1,参数!$J$1:$K$6,2,FALSE),FALSE)),0))+IF($W$6="关闭",0,IFERROR((VLOOKUP((VLOOKUP($AE12,参数!$G:$H,2,FALSE)&amp;$V$20),装备强化属性!$V$3:$FP$50,$X$20+VLOOKUP(BA$1,参数!$J$1:$K$6,2,FALSE),FALSE)),0))+IF($W$6="关闭",0,IFERROR((VLOOKUP((VLOOKUP($AE12,参数!$G:$H,2,FALSE)&amp;$V$21),装备强化属性!$V$3:$FP$50,$X$21+VLOOKUP(BA$1,参数!$J$1:$K$6,2,FALSE),FALSE)),0))+IF($W$6="关闭",0,IFERROR((VLOOKUP((VLOOKUP($AE12,参数!$G:$H,2,FALSE)&amp;$V$22),装备强化属性!$V$3:$FP$50,$X$22+VLOOKUP(BA$1,参数!$J$1:$K$6,2,FALSE),FALSE)),0))+IF($W$6="关闭",0,IFERROR((VLOOKUP((VLOOKUP($AE12,参数!$G:$H,2,FALSE)&amp;$V$23),装备强化属性!$V$3:$FP$50,$X$23+VLOOKUP(BA$1,参数!$J$1:$K$6,2,FALSE),FALSE)),0))+IF($W$6="关闭",0,IFERROR((VLOOKUP((VLOOKUP($AE12,参数!$G:$H,2,FALSE)&amp;$V$24),装备强化属性!$V$3:$FP$50,$X$24+VLOOKUP(BA$1,参数!$J$1:$K$6,2,FALSE),FALSE)),0))+IF($W$6="关闭",0,IFERROR((VLOOKUP((VLOOKUP($AE12,参数!$G:$H,2,FALSE)&amp;$V$25),装备强化属性!$V$3:$FP$50,$X$25+VLOOKUP(BA$1,参数!$J$1:$K$6,2,FALSE),FALSE)),0))</f>
        <v>73</v>
      </c>
      <c r="BB12" s="64">
        <f>IF($W$6="关闭",0,IFERROR((VLOOKUP((VLOOKUP($AE12,参数!$G:$H,2,FALSE)&amp;$V$18),装备强化属性!$V$3:$FP$50,$X$18+VLOOKUP(BB$1,参数!$J$1:$K$6,2,FALSE),FALSE)),0))+IF($W$6="关闭",0,IFERROR((VLOOKUP((VLOOKUP($AE12,参数!$G:$H,2,FALSE)&amp;$V$19),装备强化属性!$V$3:$FP$50,$X$19+VLOOKUP(BB$1,参数!$J$1:$K$6,2,FALSE),FALSE)),0))+IF($W$6="关闭",0,IFERROR((VLOOKUP((VLOOKUP($AE12,参数!$G:$H,2,FALSE)&amp;$V$20),装备强化属性!$V$3:$FP$50,$X$20+VLOOKUP(BB$1,参数!$J$1:$K$6,2,FALSE),FALSE)),0))+IF($W$6="关闭",0,IFERROR((VLOOKUP((VLOOKUP($AE12,参数!$G:$H,2,FALSE)&amp;$V$21),装备强化属性!$V$3:$FP$50,$X$21+VLOOKUP(BB$1,参数!$J$1:$K$6,2,FALSE),FALSE)),0))+IF($W$6="关闭",0,IFERROR((VLOOKUP((VLOOKUP($AE12,参数!$G:$H,2,FALSE)&amp;$V$22),装备强化属性!$V$3:$FP$50,$X$22+VLOOKUP(BB$1,参数!$J$1:$K$6,2,FALSE),FALSE)),0))+IF($W$6="关闭",0,IFERROR((VLOOKUP((VLOOKUP($AE12,参数!$G:$H,2,FALSE)&amp;$V$23),装备强化属性!$V$3:$FP$50,$X$23+VLOOKUP(BB$1,参数!$J$1:$K$6,2,FALSE),FALSE)),0))+IF($W$6="关闭",0,IFERROR((VLOOKUP((VLOOKUP($AE12,参数!$G:$H,2,FALSE)&amp;$V$24),装备强化属性!$V$3:$FP$50,$X$24+VLOOKUP(BB$1,参数!$J$1:$K$6,2,FALSE),FALSE)),0))+IF($W$6="关闭",0,IFERROR((VLOOKUP((VLOOKUP($AE12,参数!$G:$H,2,FALSE)&amp;$V$25),装备强化属性!$V$3:$FP$50,$X$25+VLOOKUP(BB$1,参数!$J$1:$K$6,2,FALSE),FALSE)),0))</f>
        <v>73</v>
      </c>
      <c r="BC12" s="64">
        <f>IF($W$6="关闭",0,IFERROR((VLOOKUP((VLOOKUP($AE12,参数!$G:$H,2,FALSE)&amp;$V$18),装备强化属性!$V$3:$FP$50,1+$X$18,FALSE)),0))</f>
        <v>0</v>
      </c>
      <c r="BD12" s="64">
        <f>IF($W$6="关闭",0,IFERROR((VLOOKUP((VLOOKUP($AE12,参数!$G:$H,2,FALSE)&amp;$V$18),装备强化属性!$V$3:$FP$50,1+$X$18,FALSE)),0))</f>
        <v>0</v>
      </c>
      <c r="BE12" s="64">
        <f>IF($W$6="关闭",0,IFERROR((VLOOKUP((VLOOKUP($AE12,参数!$G:$H,2,FALSE)&amp;$V$18),装备强化属性!$V$3:$FP$50,1+$X$18,FALSE)),0))</f>
        <v>0</v>
      </c>
      <c r="BF12" s="64">
        <f>IF($W$6="关闭",0,IFERROR((VLOOKUP((VLOOKUP($AE12,参数!$G:$H,2,FALSE)&amp;$V$18),装备强化属性!$V$3:$FP$50,1+$X$18,FALSE)),0))</f>
        <v>0</v>
      </c>
      <c r="BG12" s="64">
        <f>IF($W$6="关闭",0,IFERROR((VLOOKUP((VLOOKUP($AE12,参数!$G:$H,2,FALSE)&amp;$V$18),装备强化属性!$V$3:$FP$50,1+$X$18,FALSE)),0))</f>
        <v>0</v>
      </c>
      <c r="BH12" s="64">
        <f>IF($W$6="关闭",0,IFERROR((VLOOKUP((VLOOKUP($AE12,参数!$G:$H,2,FALSE)&amp;$V$18),装备强化属性!$V$3:$FP$50,1+$X$18,FALSE)),0))</f>
        <v>0</v>
      </c>
      <c r="BI12" s="64">
        <f>IF($W$6="关闭",0,IFERROR((VLOOKUP((VLOOKUP($AE12,参数!$G:$H,2,FALSE)&amp;$V$18),装备强化属性!$V$3:$FP$50,1+$X$18,FALSE)),0))</f>
        <v>0</v>
      </c>
      <c r="BJ12" s="64">
        <f>IF($W$6="关闭",0,IFERROR((VLOOKUP((VLOOKUP($AE12,参数!$G:$H,2,FALSE)&amp;$V$18),装备强化属性!$V$3:$FP$50,1+$X$18,FALSE)),0))</f>
        <v>0</v>
      </c>
      <c r="BM12" s="1">
        <v>11</v>
      </c>
      <c r="BN12" s="64">
        <f>IF($W$2="关闭",0,角色升级!B12)</f>
        <v>2125</v>
      </c>
      <c r="BO12" s="64">
        <v>200</v>
      </c>
      <c r="BP12" s="64">
        <f>IF($W$2="关闭",0,角色升级!D12)</f>
        <v>175</v>
      </c>
      <c r="BQ12" s="64">
        <f>IF($W$2="关闭",0,角色升级!E12)</f>
        <v>175</v>
      </c>
      <c r="BR12" s="64">
        <f>IF($W$2="关闭",0,角色升级!F12)</f>
        <v>350</v>
      </c>
      <c r="BS12" s="64">
        <f>IF($W$2="关闭",0,角色升级!G12)</f>
        <v>350</v>
      </c>
      <c r="BT12" s="64">
        <f>IF($W$6="关闭",0,IFERROR((VLOOKUP((VLOOKUP($AE12,参数!$G:$H,2,FALSE)&amp;$V$18),装备强化属性!$V$3:$FP$50,1+$X$18,FALSE)),0))</f>
        <v>0</v>
      </c>
      <c r="BU12" s="64">
        <f>IF($W$6="关闭",0,IFERROR((VLOOKUP((VLOOKUP($AE12,参数!$G:$H,2,FALSE)&amp;$V$18),装备强化属性!$V$3:$FP$50,1+$X$18,FALSE)),0))</f>
        <v>0</v>
      </c>
      <c r="BV12" s="64">
        <f>IF($W$6="关闭",0,IFERROR((VLOOKUP((VLOOKUP($AE12,参数!$G:$H,2,FALSE)&amp;$V$18),装备强化属性!$V$3:$FP$50,1+$X$18,FALSE)),0))</f>
        <v>0</v>
      </c>
      <c r="BW12" s="64">
        <f>IF($W$6="关闭",0,IFERROR((VLOOKUP((VLOOKUP($AE12,参数!$G:$H,2,FALSE)&amp;$V$18),装备强化属性!$V$3:$FP$50,1+$X$18,FALSE)),0))</f>
        <v>0</v>
      </c>
      <c r="BX12" s="64">
        <f>IF($W$6="关闭",0,IFERROR((VLOOKUP((VLOOKUP($AE12,参数!$G:$H,2,FALSE)&amp;$V$18),装备强化属性!$V$3:$FP$50,1+$X$18,FALSE)),0))</f>
        <v>0</v>
      </c>
      <c r="BY12" s="64">
        <f>IF($W$6="关闭",0,IFERROR((VLOOKUP((VLOOKUP($AE12,参数!$G:$H,2,FALSE)&amp;$V$18),装备强化属性!$V$3:$FP$50,1+$X$18,FALSE)),0))</f>
        <v>0</v>
      </c>
      <c r="BZ12" s="64">
        <f>IF($W$6="关闭",0,IFERROR((VLOOKUP((VLOOKUP($AE12,参数!$G:$H,2,FALSE)&amp;$V$18),装备强化属性!$V$3:$FP$50,1+$X$18,FALSE)),0))</f>
        <v>0</v>
      </c>
      <c r="CA12" s="64">
        <f>IF($W$6="关闭",0,IFERROR((VLOOKUP((VLOOKUP($AE12,参数!$G:$H,2,FALSE)&amp;$V$18),装备强化属性!$V$3:$FP$50,1+$X$18,FALSE)),0))</f>
        <v>0</v>
      </c>
    </row>
    <row r="13" spans="1:79">
      <c r="A13" s="1">
        <v>12</v>
      </c>
      <c r="B13" s="1">
        <f t="shared" si="2"/>
        <v>4031</v>
      </c>
      <c r="C13" s="1">
        <f t="shared" si="0"/>
        <v>200</v>
      </c>
      <c r="D13" s="1">
        <f t="shared" si="0"/>
        <v>355</v>
      </c>
      <c r="E13" s="1">
        <f t="shared" si="0"/>
        <v>355</v>
      </c>
      <c r="F13" s="1">
        <f t="shared" si="0"/>
        <v>605</v>
      </c>
      <c r="G13" s="1">
        <f t="shared" si="0"/>
        <v>605</v>
      </c>
      <c r="H13" s="1">
        <f t="shared" si="3"/>
        <v>0</v>
      </c>
      <c r="I13" s="1">
        <f t="shared" si="4"/>
        <v>0</v>
      </c>
      <c r="J13" s="1">
        <f t="shared" si="5"/>
        <v>0</v>
      </c>
      <c r="K13" s="1">
        <f t="shared" si="6"/>
        <v>0</v>
      </c>
      <c r="L13" s="1">
        <f t="shared" si="7"/>
        <v>0</v>
      </c>
      <c r="M13" s="1">
        <f t="shared" si="8"/>
        <v>0</v>
      </c>
      <c r="N13" s="1">
        <f t="shared" si="9"/>
        <v>0</v>
      </c>
      <c r="O13" s="1">
        <f t="shared" si="10"/>
        <v>0</v>
      </c>
      <c r="P13" s="32"/>
      <c r="Q13" s="32"/>
      <c r="R13" s="32"/>
      <c r="S13" s="32"/>
      <c r="V13" s="90" t="s">
        <v>207</v>
      </c>
      <c r="W13" s="92" t="s">
        <v>516</v>
      </c>
      <c r="AE13" s="1">
        <v>12</v>
      </c>
      <c r="AF13" s="64">
        <f>IF($W$3="关闭",0,IFERROR((VLOOKUP((VLOOKUP($AE13,参数!$G:$H,2,FALSE)&amp;$W$18&amp;$V$18),装备量化!$D$2:$J$241,装备量化!Q$11,FALSE)),0))+IF($W$3="关闭",0,IFERROR((VLOOKUP((VLOOKUP($AE13,参数!$G:$H,2,FALSE)&amp;$W$19&amp;$V$19),装备量化!$D$2:$J$241,装备量化!Q$11,FALSE)),0))+IF($W$3="关闭",0,IFERROR((VLOOKUP((VLOOKUP($AE13,参数!$G:$H,2,FALSE)&amp;$W$20&amp;$V$20),装备量化!$D$2:$J$241,装备量化!Q$11,FALSE)),0))+IF($W$3="关闭",0,IFERROR((VLOOKUP((VLOOKUP($AE13,参数!$G:$H,2,FALSE)&amp;$W$21&amp;$V$21),装备量化!$D$2:$J$241,装备量化!Q$11,FALSE)),0))+IF($W$3="关闭",0,IFERROR((VLOOKUP((VLOOKUP($AE13,参数!$G:$H,2,FALSE)&amp;$W$22&amp;$V$22),装备量化!$D$2:$J$241,装备量化!Q$11,FALSE)),0))+IF($W$3="关闭",0,IFERROR((VLOOKUP((VLOOKUP($AE13,参数!$G:$H,2,FALSE)&amp;$W$23&amp;$V$23),装备量化!$D$2:$J$241,装备量化!Q$11,FALSE)),0))+IF($W$3="关闭",0,IFERROR((VLOOKUP((VLOOKUP($AE13,参数!$G:$H,2,FALSE)&amp;$W$24&amp;$V$24),装备量化!$D$2:$J$241,装备量化!Q$11,FALSE)),0))+IF($W$3="关闭",0,IFERROR((VLOOKUP((VLOOKUP($AE13,参数!$G:$H,2,FALSE)&amp;$W$25&amp;$V$25),装备量化!$D$2:$J$241,装备量化!Q$11,FALSE)),0))</f>
        <v>1250</v>
      </c>
      <c r="AG13" s="64"/>
      <c r="AH13" s="64">
        <f>IF($W$3="关闭",0,IFERROR((VLOOKUP((VLOOKUP($AE13,参数!$G:$H,2,FALSE)&amp;$W$18&amp;$V$18),装备量化!$D$2:$J$241,装备量化!S$11,FALSE)),0))+IF($W$3="关闭",0,IFERROR((VLOOKUP((VLOOKUP($AE13,参数!$G:$H,2,FALSE)&amp;$W$19&amp;$V$19),装备量化!$D$2:$J$241,装备量化!S$11,FALSE)),0))+IF($W$3="关闭",0,IFERROR((VLOOKUP((VLOOKUP($AE13,参数!$G:$H,2,FALSE)&amp;$W$20&amp;$V$20),装备量化!$D$2:$J$241,装备量化!S$11,FALSE)),0))+IF($W$3="关闭",0,IFERROR((VLOOKUP((VLOOKUP($AE13,参数!$G:$H,2,FALSE)&amp;$W$21&amp;$V$21),装备量化!$D$2:$J$241,装备量化!S$11,FALSE)),0))+IF($W$3="关闭",0,IFERROR((VLOOKUP((VLOOKUP($AE13,参数!$G:$H,2,FALSE)&amp;$W$22&amp;$V$22),装备量化!$D$2:$J$241,装备量化!S$11,FALSE)),0))+IF($W$3="关闭",0,IFERROR((VLOOKUP((VLOOKUP($AE13,参数!$G:$H,2,FALSE)&amp;$W$23&amp;$V$23),装备量化!$D$2:$J$241,装备量化!S$11,FALSE)),0))+IF($W$3="关闭",0,IFERROR((VLOOKUP((VLOOKUP($AE13,参数!$G:$H,2,FALSE)&amp;$W$24&amp;$V$24),装备量化!$D$2:$J$241,装备量化!S$11,FALSE)),0))+IF($W$3="关闭",0,IFERROR((VLOOKUP((VLOOKUP($AE13,参数!$G:$H,2,FALSE)&amp;$W$25&amp;$V$25),装备量化!$D$2:$J$241,装备量化!S$11,FALSE)),0))</f>
        <v>109</v>
      </c>
      <c r="AI13" s="64">
        <f>IF($W$3="关闭",0,IFERROR((VLOOKUP((VLOOKUP($AE13,参数!$G:$H,2,FALSE)&amp;$W$18&amp;$V$18),装备量化!$D$2:$J$241,装备量化!T$11,FALSE)),0))+IF($W$3="关闭",0,IFERROR((VLOOKUP((VLOOKUP($AE13,参数!$G:$H,2,FALSE)&amp;$W$19&amp;$V$19),装备量化!$D$2:$J$241,装备量化!T$11,FALSE)),0))+IF($W$3="关闭",0,IFERROR((VLOOKUP((VLOOKUP($AE13,参数!$G:$H,2,FALSE)&amp;$W$20&amp;$V$20),装备量化!$D$2:$J$241,装备量化!T$11,FALSE)),0))+IF($W$3="关闭",0,IFERROR((VLOOKUP((VLOOKUP($AE13,参数!$G:$H,2,FALSE)&amp;$W$21&amp;$V$21),装备量化!$D$2:$J$241,装备量化!T$11,FALSE)),0))+IF($W$3="关闭",0,IFERROR((VLOOKUP((VLOOKUP($AE13,参数!$G:$H,2,FALSE)&amp;$W$22&amp;$V$22),装备量化!$D$2:$J$241,装备量化!T$11,FALSE)),0))+IF($W$3="关闭",0,IFERROR((VLOOKUP((VLOOKUP($AE13,参数!$G:$H,2,FALSE)&amp;$W$23&amp;$V$23),装备量化!$D$2:$J$241,装备量化!T$11,FALSE)),0))+IF($W$3="关闭",0,IFERROR((VLOOKUP((VLOOKUP($AE13,参数!$G:$H,2,FALSE)&amp;$W$24&amp;$V$24),装备量化!$D$2:$J$241,装备量化!T$11,FALSE)),0))+IF($W$3="关闭",0,IFERROR((VLOOKUP((VLOOKUP($AE13,参数!$G:$H,2,FALSE)&amp;$W$25&amp;$V$25),装备量化!$D$2:$J$241,装备量化!T$11,FALSE)),0))</f>
        <v>109</v>
      </c>
      <c r="AJ13" s="64">
        <f>IF($W$3="关闭",0,IFERROR((VLOOKUP((VLOOKUP($AE13,参数!$G:$H,2,FALSE)&amp;$W$18&amp;$V$18),装备量化!$D$2:$J$241,装备量化!U$11,FALSE)),0))+IF($W$3="关闭",0,IFERROR((VLOOKUP((VLOOKUP($AE13,参数!$G:$H,2,FALSE)&amp;$W$19&amp;$V$19),装备量化!$D$2:$J$241,装备量化!U$11,FALSE)),0))+IF($W$3="关闭",0,IFERROR((VLOOKUP((VLOOKUP($AE13,参数!$G:$H,2,FALSE)&amp;$W$20&amp;$V$20),装备量化!$D$2:$J$241,装备量化!U$11,FALSE)),0))+IF($W$3="关闭",0,IFERROR((VLOOKUP((VLOOKUP($AE13,参数!$G:$H,2,FALSE)&amp;$W$21&amp;$V$21),装备量化!$D$2:$J$241,装备量化!U$11,FALSE)),0))+IF($W$3="关闭",0,IFERROR((VLOOKUP((VLOOKUP($AE13,参数!$G:$H,2,FALSE)&amp;$W$22&amp;$V$22),装备量化!$D$2:$J$241,装备量化!U$11,FALSE)),0))+IF($W$3="关闭",0,IFERROR((VLOOKUP((VLOOKUP($AE13,参数!$G:$H,2,FALSE)&amp;$W$23&amp;$V$23),装备量化!$D$2:$J$241,装备量化!U$11,FALSE)),0))+IF($W$3="关闭",0,IFERROR((VLOOKUP((VLOOKUP($AE13,参数!$G:$H,2,FALSE)&amp;$W$24&amp;$V$24),装备量化!$D$2:$J$241,装备量化!U$11,FALSE)),0))+IF($W$3="关闭",0,IFERROR((VLOOKUP((VLOOKUP($AE13,参数!$G:$H,2,FALSE)&amp;$W$25&amp;$V$25),装备量化!$D$2:$J$241,装备量化!U$11,FALSE)),0))</f>
        <v>167</v>
      </c>
      <c r="AK13" s="64">
        <f>IF($W$3="关闭",0,IFERROR((VLOOKUP((VLOOKUP($AE13,参数!$G:$H,2,FALSE)&amp;$W$18&amp;$V$18),装备量化!$D$2:$J$241,装备量化!V$11,FALSE)),0))+IF($W$3="关闭",0,IFERROR((VLOOKUP((VLOOKUP($AE13,参数!$G:$H,2,FALSE)&amp;$W$19&amp;$V$19),装备量化!$D$2:$J$241,装备量化!V$11,FALSE)),0))+IF($W$3="关闭",0,IFERROR((VLOOKUP((VLOOKUP($AE13,参数!$G:$H,2,FALSE)&amp;$W$20&amp;$V$20),装备量化!$D$2:$J$241,装备量化!V$11,FALSE)),0))+IF($W$3="关闭",0,IFERROR((VLOOKUP((VLOOKUP($AE13,参数!$G:$H,2,FALSE)&amp;$W$21&amp;$V$21),装备量化!$D$2:$J$241,装备量化!V$11,FALSE)),0))+IF($W$3="关闭",0,IFERROR((VLOOKUP((VLOOKUP($AE13,参数!$G:$H,2,FALSE)&amp;$W$22&amp;$V$22),装备量化!$D$2:$J$241,装备量化!V$11,FALSE)),0))+IF($W$3="关闭",0,IFERROR((VLOOKUP((VLOOKUP($AE13,参数!$G:$H,2,FALSE)&amp;$W$23&amp;$V$23),装备量化!$D$2:$J$241,装备量化!V$11,FALSE)),0))+IF($W$3="关闭",0,IFERROR((VLOOKUP((VLOOKUP($AE13,参数!$G:$H,2,FALSE)&amp;$W$24&amp;$V$24),装备量化!$D$2:$J$241,装备量化!V$11,FALSE)),0))+IF($W$3="关闭",0,IFERROR((VLOOKUP((VLOOKUP($AE13,参数!$G:$H,2,FALSE)&amp;$W$25&amp;$V$25),装备量化!$D$2:$J$241,装备量化!V$11,FALSE)),0))</f>
        <v>167</v>
      </c>
      <c r="AL13" s="64">
        <f>IF($W$3="关闭",0,IFERROR((VLOOKUP((VLOOKUP($AE13,参数!$G:$H,2,FALSE)&amp;$W$18&amp;$V$18),装备量化!$D$2:$J$241,装备量化!W$11,FALSE)),0))+IF($W$3="关闭",0,IFERROR((VLOOKUP((VLOOKUP($AE13,参数!$G:$H,2,FALSE)&amp;$W$19&amp;$V$19),装备量化!$D$2:$J$241,装备量化!W$11,FALSE)),0))+IF($W$3="关闭",0,IFERROR((VLOOKUP((VLOOKUP($AE13,参数!$G:$H,2,FALSE)&amp;$W$20&amp;$V$20),装备量化!$D$2:$J$241,装备量化!W$11,FALSE)),0))+IF($W$3="关闭",0,IFERROR((VLOOKUP((VLOOKUP($AE13,参数!$G:$H,2,FALSE)&amp;$W$21&amp;$V$21),装备量化!$D$2:$J$241,装备量化!W$11,FALSE)),0))+IF($W$3="关闭",0,IFERROR((VLOOKUP((VLOOKUP($AE13,参数!$G:$H,2,FALSE)&amp;$W$22&amp;$V$22),装备量化!$D$2:$J$241,装备量化!W$11,FALSE)),0))+IF($W$3="关闭",0,IFERROR((VLOOKUP((VLOOKUP($AE13,参数!$G:$H,2,FALSE)&amp;$W$23&amp;$V$23),装备量化!$D$2:$J$241,装备量化!W$11,FALSE)),0))+IF($W$3="关闭",0,IFERROR((VLOOKUP((VLOOKUP($AE13,参数!$G:$H,2,FALSE)&amp;$W$24&amp;$V$24),装备量化!$D$2:$J$241,装备量化!W$11,FALSE)),0))+IF($W$3="关闭",0,IFERROR((VLOOKUP((VLOOKUP($AE13,参数!$G:$H,2,FALSE)&amp;$W$25&amp;$V$25),装备量化!$D$2:$J$241,装备量化!W$11,FALSE)),0))</f>
        <v>0</v>
      </c>
      <c r="AM13" s="64">
        <f>IF($W$3="关闭",0,IFERROR((VLOOKUP((VLOOKUP($AE13,参数!$G:$H,2,FALSE)&amp;$W$18&amp;$V$18),装备量化!$D$2:$J$241,装备量化!X$11,FALSE)),0))+IF($W$3="关闭",0,IFERROR((VLOOKUP((VLOOKUP($AE13,参数!$G:$H,2,FALSE)&amp;$W$19&amp;$V$19),装备量化!$D$2:$J$241,装备量化!X$11,FALSE)),0))+IF($W$3="关闭",0,IFERROR((VLOOKUP((VLOOKUP($AE13,参数!$G:$H,2,FALSE)&amp;$W$20&amp;$V$20),装备量化!$D$2:$J$241,装备量化!X$11,FALSE)),0))+IF($W$3="关闭",0,IFERROR((VLOOKUP((VLOOKUP($AE13,参数!$G:$H,2,FALSE)&amp;$W$21&amp;$V$21),装备量化!$D$2:$J$241,装备量化!X$11,FALSE)),0))+IF($W$3="关闭",0,IFERROR((VLOOKUP((VLOOKUP($AE13,参数!$G:$H,2,FALSE)&amp;$W$22&amp;$V$22),装备量化!$D$2:$J$241,装备量化!X$11,FALSE)),0))+IF($W$3="关闭",0,IFERROR((VLOOKUP((VLOOKUP($AE13,参数!$G:$H,2,FALSE)&amp;$W$23&amp;$V$23),装备量化!$D$2:$J$241,装备量化!X$11,FALSE)),0))+IF($W$3="关闭",0,IFERROR((VLOOKUP((VLOOKUP($AE13,参数!$G:$H,2,FALSE)&amp;$W$24&amp;$V$24),装备量化!$D$2:$J$241,装备量化!X$11,FALSE)),0))+IF($W$3="关闭",0,IFERROR((VLOOKUP((VLOOKUP($AE13,参数!$G:$H,2,FALSE)&amp;$W$25&amp;$V$25),装备量化!$D$2:$J$241,装备量化!X$11,FALSE)),0))</f>
        <v>0</v>
      </c>
      <c r="AN13" s="64">
        <f>IF($W$3="关闭",0,IFERROR((VLOOKUP((VLOOKUP($AE13,参数!$G:$H,2,FALSE)&amp;$W$18&amp;$V$18),装备量化!$D$2:$J$241,装备量化!Y$11,FALSE)),0))+IF($W$3="关闭",0,IFERROR((VLOOKUP((VLOOKUP($AE13,参数!$G:$H,2,FALSE)&amp;$W$19&amp;$V$19),装备量化!$D$2:$J$241,装备量化!Y$11,FALSE)),0))+IF($W$3="关闭",0,IFERROR((VLOOKUP((VLOOKUP($AE13,参数!$G:$H,2,FALSE)&amp;$W$20&amp;$V$20),装备量化!$D$2:$J$241,装备量化!Y$11,FALSE)),0))+IF($W$3="关闭",0,IFERROR((VLOOKUP((VLOOKUP($AE13,参数!$G:$H,2,FALSE)&amp;$W$21&amp;$V$21),装备量化!$D$2:$J$241,装备量化!Y$11,FALSE)),0))+IF($W$3="关闭",0,IFERROR((VLOOKUP((VLOOKUP($AE13,参数!$G:$H,2,FALSE)&amp;$W$22&amp;$V$22),装备量化!$D$2:$J$241,装备量化!Y$11,FALSE)),0))+IF($W$3="关闭",0,IFERROR((VLOOKUP((VLOOKUP($AE13,参数!$G:$H,2,FALSE)&amp;$W$23&amp;$V$23),装备量化!$D$2:$J$241,装备量化!Y$11,FALSE)),0))+IF($W$3="关闭",0,IFERROR((VLOOKUP((VLOOKUP($AE13,参数!$G:$H,2,FALSE)&amp;$W$24&amp;$V$24),装备量化!$D$2:$J$241,装备量化!Y$11,FALSE)),0))+IF($W$3="关闭",0,IFERROR((VLOOKUP((VLOOKUP($AE13,参数!$G:$H,2,FALSE)&amp;$W$25&amp;$V$25),装备量化!$D$2:$J$241,装备量化!Y$11,FALSE)),0))</f>
        <v>0</v>
      </c>
      <c r="AO13" s="64">
        <f>IF($W$3="关闭",0,IFERROR((VLOOKUP((VLOOKUP($AE13,参数!$G:$H,2,FALSE)&amp;$W$18&amp;$V$18),装备量化!$D$2:$J$241,装备量化!Z$11,FALSE)),0))+IF($W$3="关闭",0,IFERROR((VLOOKUP((VLOOKUP($AE13,参数!$G:$H,2,FALSE)&amp;$W$19&amp;$V$19),装备量化!$D$2:$J$241,装备量化!Z$11,FALSE)),0))+IF($W$3="关闭",0,IFERROR((VLOOKUP((VLOOKUP($AE13,参数!$G:$H,2,FALSE)&amp;$W$20&amp;$V$20),装备量化!$D$2:$J$241,装备量化!Z$11,FALSE)),0))+IF($W$3="关闭",0,IFERROR((VLOOKUP((VLOOKUP($AE13,参数!$G:$H,2,FALSE)&amp;$W$21&amp;$V$21),装备量化!$D$2:$J$241,装备量化!Z$11,FALSE)),0))+IF($W$3="关闭",0,IFERROR((VLOOKUP((VLOOKUP($AE13,参数!$G:$H,2,FALSE)&amp;$W$22&amp;$V$22),装备量化!$D$2:$J$241,装备量化!Z$11,FALSE)),0))+IF($W$3="关闭",0,IFERROR((VLOOKUP((VLOOKUP($AE13,参数!$G:$H,2,FALSE)&amp;$W$23&amp;$V$23),装备量化!$D$2:$J$241,装备量化!Z$11,FALSE)),0))+IF($W$3="关闭",0,IFERROR((VLOOKUP((VLOOKUP($AE13,参数!$G:$H,2,FALSE)&amp;$W$24&amp;$V$24),装备量化!$D$2:$J$241,装备量化!Z$11,FALSE)),0))+IF($W$3="关闭",0,IFERROR((VLOOKUP((VLOOKUP($AE13,参数!$G:$H,2,FALSE)&amp;$W$25&amp;$V$25),装备量化!$D$2:$J$241,装备量化!Z$11,FALSE)),0))</f>
        <v>0</v>
      </c>
      <c r="AP13" s="64">
        <f>IF($W$3="关闭",0,IFERROR((VLOOKUP((VLOOKUP($AE13,参数!$G:$H,2,FALSE)&amp;$W$18&amp;$V$18),装备量化!$D$2:$J$241,装备量化!AA$11,FALSE)),0))+IF($W$3="关闭",0,IFERROR((VLOOKUP((VLOOKUP($AE13,参数!$G:$H,2,FALSE)&amp;$W$19&amp;$V$19),装备量化!$D$2:$J$241,装备量化!AA$11,FALSE)),0))+IF($W$3="关闭",0,IFERROR((VLOOKUP((VLOOKUP($AE13,参数!$G:$H,2,FALSE)&amp;$W$20&amp;$V$20),装备量化!$D$2:$J$241,装备量化!AA$11,FALSE)),0))+IF($W$3="关闭",0,IFERROR((VLOOKUP((VLOOKUP($AE13,参数!$G:$H,2,FALSE)&amp;$W$21&amp;$V$21),装备量化!$D$2:$J$241,装备量化!AA$11,FALSE)),0))+IF($W$3="关闭",0,IFERROR((VLOOKUP((VLOOKUP($AE13,参数!$G:$H,2,FALSE)&amp;$W$22&amp;$V$22),装备量化!$D$2:$J$241,装备量化!AA$11,FALSE)),0))+IF($W$3="关闭",0,IFERROR((VLOOKUP((VLOOKUP($AE13,参数!$G:$H,2,FALSE)&amp;$W$23&amp;$V$23),装备量化!$D$2:$J$241,装备量化!AA$11,FALSE)),0))+IF($W$3="关闭",0,IFERROR((VLOOKUP((VLOOKUP($AE13,参数!$G:$H,2,FALSE)&amp;$W$24&amp;$V$24),装备量化!$D$2:$J$241,装备量化!AA$11,FALSE)),0))+IF($W$3="关闭",0,IFERROR((VLOOKUP((VLOOKUP($AE13,参数!$G:$H,2,FALSE)&amp;$W$25&amp;$V$25),装备量化!$D$2:$J$241,装备量化!AA$11,FALSE)),0))</f>
        <v>0</v>
      </c>
      <c r="AQ13" s="64">
        <f>IF($W$3="关闭",0,IFERROR((VLOOKUP((VLOOKUP($AE13,参数!$G:$H,2,FALSE)&amp;$W$18&amp;$V$18),装备量化!$D$2:$J$241,装备量化!AB$11,FALSE)),0))+IF($W$3="关闭",0,IFERROR((VLOOKUP((VLOOKUP($AE13,参数!$G:$H,2,FALSE)&amp;$W$19&amp;$V$19),装备量化!$D$2:$J$241,装备量化!AB$11,FALSE)),0))+IF($W$3="关闭",0,IFERROR((VLOOKUP((VLOOKUP($AE13,参数!$G:$H,2,FALSE)&amp;$W$20&amp;$V$20),装备量化!$D$2:$J$241,装备量化!AB$11,FALSE)),0))+IF($W$3="关闭",0,IFERROR((VLOOKUP((VLOOKUP($AE13,参数!$G:$H,2,FALSE)&amp;$W$21&amp;$V$21),装备量化!$D$2:$J$241,装备量化!AB$11,FALSE)),0))+IF($W$3="关闭",0,IFERROR((VLOOKUP((VLOOKUP($AE13,参数!$G:$H,2,FALSE)&amp;$W$22&amp;$V$22),装备量化!$D$2:$J$241,装备量化!AB$11,FALSE)),0))+IF($W$3="关闭",0,IFERROR((VLOOKUP((VLOOKUP($AE13,参数!$G:$H,2,FALSE)&amp;$W$23&amp;$V$23),装备量化!$D$2:$J$241,装备量化!AB$11,FALSE)),0))+IF($W$3="关闭",0,IFERROR((VLOOKUP((VLOOKUP($AE13,参数!$G:$H,2,FALSE)&amp;$W$24&amp;$V$24),装备量化!$D$2:$J$241,装备量化!AB$11,FALSE)),0))+IF($W$3="关闭",0,IFERROR((VLOOKUP((VLOOKUP($AE13,参数!$G:$H,2,FALSE)&amp;$W$25&amp;$V$25),装备量化!$D$2:$J$241,装备量化!AB$11,FALSE)),0))</f>
        <v>0</v>
      </c>
      <c r="AR13" s="64">
        <f>IF($W$3="关闭",0,IFERROR((VLOOKUP((VLOOKUP($AE13,参数!$G:$H,2,FALSE)&amp;$W$18&amp;$V$18),装备量化!$D$2:$J$241,装备量化!AC$11,FALSE)),0))+IF($W$3="关闭",0,IFERROR((VLOOKUP((VLOOKUP($AE13,参数!$G:$H,2,FALSE)&amp;$W$19&amp;$V$19),装备量化!$D$2:$J$241,装备量化!AC$11,FALSE)),0))+IF($W$3="关闭",0,IFERROR((VLOOKUP((VLOOKUP($AE13,参数!$G:$H,2,FALSE)&amp;$W$20&amp;$V$20),装备量化!$D$2:$J$241,装备量化!AC$11,FALSE)),0))+IF($W$3="关闭",0,IFERROR((VLOOKUP((VLOOKUP($AE13,参数!$G:$H,2,FALSE)&amp;$W$21&amp;$V$21),装备量化!$D$2:$J$241,装备量化!AC$11,FALSE)),0))+IF($W$3="关闭",0,IFERROR((VLOOKUP((VLOOKUP($AE13,参数!$G:$H,2,FALSE)&amp;$W$22&amp;$V$22),装备量化!$D$2:$J$241,装备量化!AC$11,FALSE)),0))+IF($W$3="关闭",0,IFERROR((VLOOKUP((VLOOKUP($AE13,参数!$G:$H,2,FALSE)&amp;$W$23&amp;$V$23),装备量化!$D$2:$J$241,装备量化!AC$11,FALSE)),0))+IF($W$3="关闭",0,IFERROR((VLOOKUP((VLOOKUP($AE13,参数!$G:$H,2,FALSE)&amp;$W$24&amp;$V$24),装备量化!$D$2:$J$241,装备量化!AC$11,FALSE)),0))+IF($W$3="关闭",0,IFERROR((VLOOKUP((VLOOKUP($AE13,参数!$G:$H,2,FALSE)&amp;$W$25&amp;$V$25),装备量化!$D$2:$J$241,装备量化!AC$11,FALSE)),0))</f>
        <v>0</v>
      </c>
      <c r="AS13" s="64">
        <f>IF($W$3="关闭",0,IFERROR((VLOOKUP((VLOOKUP($AE13,参数!$G:$H,2,FALSE)&amp;$W$18&amp;$V$18),装备量化!$D$2:$J$241,装备量化!AD$11,FALSE)),0))+IF($W$3="关闭",0,IFERROR((VLOOKUP((VLOOKUP($AE13,参数!$G:$H,2,FALSE)&amp;$W$19&amp;$V$19),装备量化!$D$2:$J$241,装备量化!AD$11,FALSE)),0))+IF($W$3="关闭",0,IFERROR((VLOOKUP((VLOOKUP($AE13,参数!$G:$H,2,FALSE)&amp;$W$20&amp;$V$20),装备量化!$D$2:$J$241,装备量化!AD$11,FALSE)),0))+IF($W$3="关闭",0,IFERROR((VLOOKUP((VLOOKUP($AE13,参数!$G:$H,2,FALSE)&amp;$W$21&amp;$V$21),装备量化!$D$2:$J$241,装备量化!AD$11,FALSE)),0))+IF($W$3="关闭",0,IFERROR((VLOOKUP((VLOOKUP($AE13,参数!$G:$H,2,FALSE)&amp;$W$22&amp;$V$22),装备量化!$D$2:$J$241,装备量化!AD$11,FALSE)),0))+IF($W$3="关闭",0,IFERROR((VLOOKUP((VLOOKUP($AE13,参数!$G:$H,2,FALSE)&amp;$W$23&amp;$V$23),装备量化!$D$2:$J$241,装备量化!AD$11,FALSE)),0))+IF($W$3="关闭",0,IFERROR((VLOOKUP((VLOOKUP($AE13,参数!$G:$H,2,FALSE)&amp;$W$24&amp;$V$24),装备量化!$D$2:$J$241,装备量化!AD$11,FALSE)),0))+IF($W$3="关闭",0,IFERROR((VLOOKUP((VLOOKUP($AE13,参数!$G:$H,2,FALSE)&amp;$W$25&amp;$V$25),装备量化!$D$2:$J$241,装备量化!AD$11,FALSE)),0))</f>
        <v>0</v>
      </c>
      <c r="AV13" s="1">
        <v>12</v>
      </c>
      <c r="AW13" s="64">
        <f>IF($W$6="关闭",0,IFERROR((VLOOKUP((VLOOKUP($AE13,参数!$G:$H,2,FALSE)&amp;$V$18),装备强化属性!$V$3:$FP$50,$X$18+VLOOKUP(AW$1,参数!$J$1:$K$6,2,FALSE),FALSE)),0))+IF($W$6="关闭",0,IFERROR((VLOOKUP((VLOOKUP($AE13,参数!$G:$H,2,FALSE)&amp;$V$19),装备强化属性!$V$3:$FP$50,$X$19+VLOOKUP(AW$1,参数!$J$1:$K$6,2,FALSE),FALSE)),0))+IF($W$6="关闭",0,IFERROR((VLOOKUP((VLOOKUP($AE13,参数!$G:$H,2,FALSE)&amp;$V$20),装备强化属性!$V$3:$FP$50,$X$20+VLOOKUP(AW$1,参数!$J$1:$K$6,2,FALSE),FALSE)),0))+IF($W$6="关闭",0,IFERROR((VLOOKUP((VLOOKUP($AE13,参数!$G:$H,2,FALSE)&amp;$V$21),装备强化属性!$V$3:$FP$50,$X$21+VLOOKUP(AW$1,参数!$J$1:$K$6,2,FALSE),FALSE)),0))+IF($W$6="关闭",0,IFERROR((VLOOKUP((VLOOKUP($AE13,参数!$G:$H,2,FALSE)&amp;$V$22),装备强化属性!$V$3:$FP$50,$X$22+VLOOKUP(AW$1,参数!$J$1:$K$6,2,FALSE),FALSE)),0))+IF($W$6="关闭",0,IFERROR((VLOOKUP((VLOOKUP($AE13,参数!$G:$H,2,FALSE)&amp;$V$23),装备强化属性!$V$3:$FP$50,$X$23+VLOOKUP(AW$1,参数!$J$1:$K$6,2,FALSE),FALSE)),0))+IF($W$6="关闭",0,IFERROR((VLOOKUP((VLOOKUP($AE13,参数!$G:$H,2,FALSE)&amp;$V$24),装备强化属性!$V$3:$FP$50,$X$24+VLOOKUP(AW$1,参数!$J$1:$K$6,2,FALSE),FALSE)),0))+IF($W$6="关闭",0,IFERROR((VLOOKUP((VLOOKUP($AE13,参数!$G:$H,2,FALSE)&amp;$V$25),装备强化属性!$V$3:$FP$50,$X$25+VLOOKUP(AW$1,参数!$J$1:$K$6,2,FALSE),FALSE)),0))</f>
        <v>544</v>
      </c>
      <c r="AX13" s="64"/>
      <c r="AY13" s="64">
        <f>IF($W$6="关闭",0,IFERROR((VLOOKUP((VLOOKUP($AE13,参数!$G:$H,2,FALSE)&amp;$V$18),装备强化属性!$V$3:$FP$50,$X$18+VLOOKUP(AY$1,参数!$J$1:$K$6,2,FALSE),FALSE)),0))+IF($W$6="关闭",0,IFERROR((VLOOKUP((VLOOKUP($AE13,参数!$G:$H,2,FALSE)&amp;$V$19),装备强化属性!$V$3:$FP$50,$X$19+VLOOKUP(AY$1,参数!$J$1:$K$6,2,FALSE),FALSE)),0))+IF($W$6="关闭",0,IFERROR((VLOOKUP((VLOOKUP($AE13,参数!$G:$H,2,FALSE)&amp;$V$20),装备强化属性!$V$3:$FP$50,$X$20+VLOOKUP(AY$1,参数!$J$1:$K$6,2,FALSE),FALSE)),0))+IF($W$6="关闭",0,IFERROR((VLOOKUP((VLOOKUP($AE13,参数!$G:$H,2,FALSE)&amp;$V$21),装备强化属性!$V$3:$FP$50,$X$21+VLOOKUP(AY$1,参数!$J$1:$K$6,2,FALSE),FALSE)),0))+IF($W$6="关闭",0,IFERROR((VLOOKUP((VLOOKUP($AE13,参数!$G:$H,2,FALSE)&amp;$V$22),装备强化属性!$V$3:$FP$50,$X$22+VLOOKUP(AY$1,参数!$J$1:$K$6,2,FALSE),FALSE)),0))+IF($W$6="关闭",0,IFERROR((VLOOKUP((VLOOKUP($AE13,参数!$G:$H,2,FALSE)&amp;$V$23),装备强化属性!$V$3:$FP$50,$X$23+VLOOKUP(AY$1,参数!$J$1:$K$6,2,FALSE),FALSE)),0))+IF($W$6="关闭",0,IFERROR((VLOOKUP((VLOOKUP($AE13,参数!$G:$H,2,FALSE)&amp;$V$24),装备强化属性!$V$3:$FP$50,$X$24+VLOOKUP(AY$1,参数!$J$1:$K$6,2,FALSE),FALSE)),0))+IF($W$6="关闭",0,IFERROR((VLOOKUP((VLOOKUP($AE13,参数!$G:$H,2,FALSE)&amp;$V$25),装备强化属性!$V$3:$FP$50,$X$25+VLOOKUP(AY$1,参数!$J$1:$K$6,2,FALSE),FALSE)),0))</f>
        <v>64</v>
      </c>
      <c r="AZ13" s="64">
        <f>IF($W$6="关闭",0,IFERROR((VLOOKUP((VLOOKUP($AE13,参数!$G:$H,2,FALSE)&amp;$V$18),装备强化属性!$V$3:$FP$50,$X$18+VLOOKUP(AZ$1,参数!$J$1:$K$6,2,FALSE),FALSE)),0))+IF($W$6="关闭",0,IFERROR((VLOOKUP((VLOOKUP($AE13,参数!$G:$H,2,FALSE)&amp;$V$19),装备强化属性!$V$3:$FP$50,$X$19+VLOOKUP(AZ$1,参数!$J$1:$K$6,2,FALSE),FALSE)),0))+IF($W$6="关闭",0,IFERROR((VLOOKUP((VLOOKUP($AE13,参数!$G:$H,2,FALSE)&amp;$V$20),装备强化属性!$V$3:$FP$50,$X$20+VLOOKUP(AZ$1,参数!$J$1:$K$6,2,FALSE),FALSE)),0))+IF($W$6="关闭",0,IFERROR((VLOOKUP((VLOOKUP($AE13,参数!$G:$H,2,FALSE)&amp;$V$21),装备强化属性!$V$3:$FP$50,$X$21+VLOOKUP(AZ$1,参数!$J$1:$K$6,2,FALSE),FALSE)),0))+IF($W$6="关闭",0,IFERROR((VLOOKUP((VLOOKUP($AE13,参数!$G:$H,2,FALSE)&amp;$V$22),装备强化属性!$V$3:$FP$50,$X$22+VLOOKUP(AZ$1,参数!$J$1:$K$6,2,FALSE),FALSE)),0))+IF($W$6="关闭",0,IFERROR((VLOOKUP((VLOOKUP($AE13,参数!$G:$H,2,FALSE)&amp;$V$23),装备强化属性!$V$3:$FP$50,$X$23+VLOOKUP(AZ$1,参数!$J$1:$K$6,2,FALSE),FALSE)),0))+IF($W$6="关闭",0,IFERROR((VLOOKUP((VLOOKUP($AE13,参数!$G:$H,2,FALSE)&amp;$V$24),装备强化属性!$V$3:$FP$50,$X$24+VLOOKUP(AZ$1,参数!$J$1:$K$6,2,FALSE),FALSE)),0))+IF($W$6="关闭",0,IFERROR((VLOOKUP((VLOOKUP($AE13,参数!$G:$H,2,FALSE)&amp;$V$25),装备强化属性!$V$3:$FP$50,$X$25+VLOOKUP(AZ$1,参数!$J$1:$K$6,2,FALSE),FALSE)),0))</f>
        <v>64</v>
      </c>
      <c r="BA13" s="64">
        <f>IF($W$6="关闭",0,IFERROR((VLOOKUP((VLOOKUP($AE13,参数!$G:$H,2,FALSE)&amp;$V$18),装备强化属性!$V$3:$FP$50,$X$18+VLOOKUP(BA$1,参数!$J$1:$K$6,2,FALSE),FALSE)),0))+IF($W$6="关闭",0,IFERROR((VLOOKUP((VLOOKUP($AE13,参数!$G:$H,2,FALSE)&amp;$V$19),装备强化属性!$V$3:$FP$50,$X$19+VLOOKUP(BA$1,参数!$J$1:$K$6,2,FALSE),FALSE)),0))+IF($W$6="关闭",0,IFERROR((VLOOKUP((VLOOKUP($AE13,参数!$G:$H,2,FALSE)&amp;$V$20),装备强化属性!$V$3:$FP$50,$X$20+VLOOKUP(BA$1,参数!$J$1:$K$6,2,FALSE),FALSE)),0))+IF($W$6="关闭",0,IFERROR((VLOOKUP((VLOOKUP($AE13,参数!$G:$H,2,FALSE)&amp;$V$21),装备强化属性!$V$3:$FP$50,$X$21+VLOOKUP(BA$1,参数!$J$1:$K$6,2,FALSE),FALSE)),0))+IF($W$6="关闭",0,IFERROR((VLOOKUP((VLOOKUP($AE13,参数!$G:$H,2,FALSE)&amp;$V$22),装备强化属性!$V$3:$FP$50,$X$22+VLOOKUP(BA$1,参数!$J$1:$K$6,2,FALSE),FALSE)),0))+IF($W$6="关闭",0,IFERROR((VLOOKUP((VLOOKUP($AE13,参数!$G:$H,2,FALSE)&amp;$V$23),装备强化属性!$V$3:$FP$50,$X$23+VLOOKUP(BA$1,参数!$J$1:$K$6,2,FALSE),FALSE)),0))+IF($W$6="关闭",0,IFERROR((VLOOKUP((VLOOKUP($AE13,参数!$G:$H,2,FALSE)&amp;$V$24),装备强化属性!$V$3:$FP$50,$X$24+VLOOKUP(BA$1,参数!$J$1:$K$6,2,FALSE),FALSE)),0))+IF($W$6="关闭",0,IFERROR((VLOOKUP((VLOOKUP($AE13,参数!$G:$H,2,FALSE)&amp;$V$25),装备强化属性!$V$3:$FP$50,$X$25+VLOOKUP(BA$1,参数!$J$1:$K$6,2,FALSE),FALSE)),0))</f>
        <v>73</v>
      </c>
      <c r="BB13" s="64">
        <f>IF($W$6="关闭",0,IFERROR((VLOOKUP((VLOOKUP($AE13,参数!$G:$H,2,FALSE)&amp;$V$18),装备强化属性!$V$3:$FP$50,$X$18+VLOOKUP(BB$1,参数!$J$1:$K$6,2,FALSE),FALSE)),0))+IF($W$6="关闭",0,IFERROR((VLOOKUP((VLOOKUP($AE13,参数!$G:$H,2,FALSE)&amp;$V$19),装备强化属性!$V$3:$FP$50,$X$19+VLOOKUP(BB$1,参数!$J$1:$K$6,2,FALSE),FALSE)),0))+IF($W$6="关闭",0,IFERROR((VLOOKUP((VLOOKUP($AE13,参数!$G:$H,2,FALSE)&amp;$V$20),装备强化属性!$V$3:$FP$50,$X$20+VLOOKUP(BB$1,参数!$J$1:$K$6,2,FALSE),FALSE)),0))+IF($W$6="关闭",0,IFERROR((VLOOKUP((VLOOKUP($AE13,参数!$G:$H,2,FALSE)&amp;$V$21),装备强化属性!$V$3:$FP$50,$X$21+VLOOKUP(BB$1,参数!$J$1:$K$6,2,FALSE),FALSE)),0))+IF($W$6="关闭",0,IFERROR((VLOOKUP((VLOOKUP($AE13,参数!$G:$H,2,FALSE)&amp;$V$22),装备强化属性!$V$3:$FP$50,$X$22+VLOOKUP(BB$1,参数!$J$1:$K$6,2,FALSE),FALSE)),0))+IF($W$6="关闭",0,IFERROR((VLOOKUP((VLOOKUP($AE13,参数!$G:$H,2,FALSE)&amp;$V$23),装备强化属性!$V$3:$FP$50,$X$23+VLOOKUP(BB$1,参数!$J$1:$K$6,2,FALSE),FALSE)),0))+IF($W$6="关闭",0,IFERROR((VLOOKUP((VLOOKUP($AE13,参数!$G:$H,2,FALSE)&amp;$V$24),装备强化属性!$V$3:$FP$50,$X$24+VLOOKUP(BB$1,参数!$J$1:$K$6,2,FALSE),FALSE)),0))+IF($W$6="关闭",0,IFERROR((VLOOKUP((VLOOKUP($AE13,参数!$G:$H,2,FALSE)&amp;$V$25),装备强化属性!$V$3:$FP$50,$X$25+VLOOKUP(BB$1,参数!$J$1:$K$6,2,FALSE),FALSE)),0))</f>
        <v>73</v>
      </c>
      <c r="BC13" s="64">
        <f>IF($W$6="关闭",0,IFERROR((VLOOKUP((VLOOKUP($AE13,参数!$G:$H,2,FALSE)&amp;$V$18),装备强化属性!$V$3:$FP$50,1+$X$18,FALSE)),0))</f>
        <v>0</v>
      </c>
      <c r="BD13" s="64">
        <f>IF($W$6="关闭",0,IFERROR((VLOOKUP((VLOOKUP($AE13,参数!$G:$H,2,FALSE)&amp;$V$18),装备强化属性!$V$3:$FP$50,1+$X$18,FALSE)),0))</f>
        <v>0</v>
      </c>
      <c r="BE13" s="64">
        <f>IF($W$6="关闭",0,IFERROR((VLOOKUP((VLOOKUP($AE13,参数!$G:$H,2,FALSE)&amp;$V$18),装备强化属性!$V$3:$FP$50,1+$X$18,FALSE)),0))</f>
        <v>0</v>
      </c>
      <c r="BF13" s="64">
        <f>IF($W$6="关闭",0,IFERROR((VLOOKUP((VLOOKUP($AE13,参数!$G:$H,2,FALSE)&amp;$V$18),装备强化属性!$V$3:$FP$50,1+$X$18,FALSE)),0))</f>
        <v>0</v>
      </c>
      <c r="BG13" s="64">
        <f>IF($W$6="关闭",0,IFERROR((VLOOKUP((VLOOKUP($AE13,参数!$G:$H,2,FALSE)&amp;$V$18),装备强化属性!$V$3:$FP$50,1+$X$18,FALSE)),0))</f>
        <v>0</v>
      </c>
      <c r="BH13" s="64">
        <f>IF($W$6="关闭",0,IFERROR((VLOOKUP((VLOOKUP($AE13,参数!$G:$H,2,FALSE)&amp;$V$18),装备强化属性!$V$3:$FP$50,1+$X$18,FALSE)),0))</f>
        <v>0</v>
      </c>
      <c r="BI13" s="64">
        <f>IF($W$6="关闭",0,IFERROR((VLOOKUP((VLOOKUP($AE13,参数!$G:$H,2,FALSE)&amp;$V$18),装备强化属性!$V$3:$FP$50,1+$X$18,FALSE)),0))</f>
        <v>0</v>
      </c>
      <c r="BJ13" s="64">
        <f>IF($W$6="关闭",0,IFERROR((VLOOKUP((VLOOKUP($AE13,参数!$G:$H,2,FALSE)&amp;$V$18),装备强化属性!$V$3:$FP$50,1+$X$18,FALSE)),0))</f>
        <v>0</v>
      </c>
      <c r="BM13" s="1">
        <v>12</v>
      </c>
      <c r="BN13" s="64">
        <f>IF($W$2="关闭",0,角色升级!B13)</f>
        <v>2237</v>
      </c>
      <c r="BO13" s="64">
        <v>200</v>
      </c>
      <c r="BP13" s="64">
        <f>IF($W$2="关闭",0,角色升级!D13)</f>
        <v>182</v>
      </c>
      <c r="BQ13" s="64">
        <f>IF($W$2="关闭",0,角色升级!E13)</f>
        <v>182</v>
      </c>
      <c r="BR13" s="64">
        <f>IF($W$2="关闭",0,角色升级!F13)</f>
        <v>365</v>
      </c>
      <c r="BS13" s="64">
        <f>IF($W$2="关闭",0,角色升级!G13)</f>
        <v>365</v>
      </c>
      <c r="BT13" s="64">
        <f>IF($W$6="关闭",0,IFERROR((VLOOKUP((VLOOKUP($AE13,参数!$G:$H,2,FALSE)&amp;$V$18),装备强化属性!$V$3:$FP$50,1+$X$18,FALSE)),0))</f>
        <v>0</v>
      </c>
      <c r="BU13" s="64">
        <f>IF($W$6="关闭",0,IFERROR((VLOOKUP((VLOOKUP($AE13,参数!$G:$H,2,FALSE)&amp;$V$18),装备强化属性!$V$3:$FP$50,1+$X$18,FALSE)),0))</f>
        <v>0</v>
      </c>
      <c r="BV13" s="64">
        <f>IF($W$6="关闭",0,IFERROR((VLOOKUP((VLOOKUP($AE13,参数!$G:$H,2,FALSE)&amp;$V$18),装备强化属性!$V$3:$FP$50,1+$X$18,FALSE)),0))</f>
        <v>0</v>
      </c>
      <c r="BW13" s="64">
        <f>IF($W$6="关闭",0,IFERROR((VLOOKUP((VLOOKUP($AE13,参数!$G:$H,2,FALSE)&amp;$V$18),装备强化属性!$V$3:$FP$50,1+$X$18,FALSE)),0))</f>
        <v>0</v>
      </c>
      <c r="BX13" s="64">
        <f>IF($W$6="关闭",0,IFERROR((VLOOKUP((VLOOKUP($AE13,参数!$G:$H,2,FALSE)&amp;$V$18),装备强化属性!$V$3:$FP$50,1+$X$18,FALSE)),0))</f>
        <v>0</v>
      </c>
      <c r="BY13" s="64">
        <f>IF($W$6="关闭",0,IFERROR((VLOOKUP((VLOOKUP($AE13,参数!$G:$H,2,FALSE)&amp;$V$18),装备强化属性!$V$3:$FP$50,1+$X$18,FALSE)),0))</f>
        <v>0</v>
      </c>
      <c r="BZ13" s="64">
        <f>IF($W$6="关闭",0,IFERROR((VLOOKUP((VLOOKUP($AE13,参数!$G:$H,2,FALSE)&amp;$V$18),装备强化属性!$V$3:$FP$50,1+$X$18,FALSE)),0))</f>
        <v>0</v>
      </c>
      <c r="CA13" s="64">
        <f>IF($W$6="关闭",0,IFERROR((VLOOKUP((VLOOKUP($AE13,参数!$G:$H,2,FALSE)&amp;$V$18),装备强化属性!$V$3:$FP$50,1+$X$18,FALSE)),0))</f>
        <v>0</v>
      </c>
    </row>
    <row r="14" spans="1:79">
      <c r="A14" s="1">
        <v>13</v>
      </c>
      <c r="B14" s="1">
        <f t="shared" si="2"/>
        <v>4144</v>
      </c>
      <c r="C14" s="1">
        <f t="shared" si="0"/>
        <v>200</v>
      </c>
      <c r="D14" s="1">
        <f t="shared" si="0"/>
        <v>363</v>
      </c>
      <c r="E14" s="1">
        <f t="shared" si="0"/>
        <v>363</v>
      </c>
      <c r="F14" s="1">
        <f t="shared" si="0"/>
        <v>620</v>
      </c>
      <c r="G14" s="1">
        <f t="shared" si="0"/>
        <v>620</v>
      </c>
      <c r="H14" s="1">
        <f t="shared" si="3"/>
        <v>0</v>
      </c>
      <c r="I14" s="1">
        <f t="shared" si="4"/>
        <v>0</v>
      </c>
      <c r="J14" s="1">
        <f t="shared" si="5"/>
        <v>0</v>
      </c>
      <c r="K14" s="1">
        <f t="shared" si="6"/>
        <v>0</v>
      </c>
      <c r="L14" s="1">
        <f t="shared" si="7"/>
        <v>0</v>
      </c>
      <c r="M14" s="1">
        <f t="shared" si="8"/>
        <v>0</v>
      </c>
      <c r="N14" s="1">
        <f t="shared" si="9"/>
        <v>0</v>
      </c>
      <c r="O14" s="1">
        <f t="shared" si="10"/>
        <v>0</v>
      </c>
      <c r="P14" s="32"/>
      <c r="Q14" s="32"/>
      <c r="R14" s="32"/>
      <c r="S14" s="32"/>
      <c r="V14" s="90" t="s">
        <v>209</v>
      </c>
      <c r="W14" s="92" t="s">
        <v>516</v>
      </c>
      <c r="AE14" s="1">
        <v>13</v>
      </c>
      <c r="AF14" s="64">
        <f>IF($W$3="关闭",0,IFERROR((VLOOKUP((VLOOKUP($AE14,参数!$G:$H,2,FALSE)&amp;$W$18&amp;$V$18),装备量化!$D$2:$J$241,装备量化!Q$11,FALSE)),0))+IF($W$3="关闭",0,IFERROR((VLOOKUP((VLOOKUP($AE14,参数!$G:$H,2,FALSE)&amp;$W$19&amp;$V$19),装备量化!$D$2:$J$241,装备量化!Q$11,FALSE)),0))+IF($W$3="关闭",0,IFERROR((VLOOKUP((VLOOKUP($AE14,参数!$G:$H,2,FALSE)&amp;$W$20&amp;$V$20),装备量化!$D$2:$J$241,装备量化!Q$11,FALSE)),0))+IF($W$3="关闭",0,IFERROR((VLOOKUP((VLOOKUP($AE14,参数!$G:$H,2,FALSE)&amp;$W$21&amp;$V$21),装备量化!$D$2:$J$241,装备量化!Q$11,FALSE)),0))+IF($W$3="关闭",0,IFERROR((VLOOKUP((VLOOKUP($AE14,参数!$G:$H,2,FALSE)&amp;$W$22&amp;$V$22),装备量化!$D$2:$J$241,装备量化!Q$11,FALSE)),0))+IF($W$3="关闭",0,IFERROR((VLOOKUP((VLOOKUP($AE14,参数!$G:$H,2,FALSE)&amp;$W$23&amp;$V$23),装备量化!$D$2:$J$241,装备量化!Q$11,FALSE)),0))+IF($W$3="关闭",0,IFERROR((VLOOKUP((VLOOKUP($AE14,参数!$G:$H,2,FALSE)&amp;$W$24&amp;$V$24),装备量化!$D$2:$J$241,装备量化!Q$11,FALSE)),0))+IF($W$3="关闭",0,IFERROR((VLOOKUP((VLOOKUP($AE14,参数!$G:$H,2,FALSE)&amp;$W$25&amp;$V$25),装备量化!$D$2:$J$241,装备量化!Q$11,FALSE)),0))</f>
        <v>1250</v>
      </c>
      <c r="AG14" s="64"/>
      <c r="AH14" s="64">
        <f>IF($W$3="关闭",0,IFERROR((VLOOKUP((VLOOKUP($AE14,参数!$G:$H,2,FALSE)&amp;$W$18&amp;$V$18),装备量化!$D$2:$J$241,装备量化!S$11,FALSE)),0))+IF($W$3="关闭",0,IFERROR((VLOOKUP((VLOOKUP($AE14,参数!$G:$H,2,FALSE)&amp;$W$19&amp;$V$19),装备量化!$D$2:$J$241,装备量化!S$11,FALSE)),0))+IF($W$3="关闭",0,IFERROR((VLOOKUP((VLOOKUP($AE14,参数!$G:$H,2,FALSE)&amp;$W$20&amp;$V$20),装备量化!$D$2:$J$241,装备量化!S$11,FALSE)),0))+IF($W$3="关闭",0,IFERROR((VLOOKUP((VLOOKUP($AE14,参数!$G:$H,2,FALSE)&amp;$W$21&amp;$V$21),装备量化!$D$2:$J$241,装备量化!S$11,FALSE)),0))+IF($W$3="关闭",0,IFERROR((VLOOKUP((VLOOKUP($AE14,参数!$G:$H,2,FALSE)&amp;$W$22&amp;$V$22),装备量化!$D$2:$J$241,装备量化!S$11,FALSE)),0))+IF($W$3="关闭",0,IFERROR((VLOOKUP((VLOOKUP($AE14,参数!$G:$H,2,FALSE)&amp;$W$23&amp;$V$23),装备量化!$D$2:$J$241,装备量化!S$11,FALSE)),0))+IF($W$3="关闭",0,IFERROR((VLOOKUP((VLOOKUP($AE14,参数!$G:$H,2,FALSE)&amp;$W$24&amp;$V$24),装备量化!$D$2:$J$241,装备量化!S$11,FALSE)),0))+IF($W$3="关闭",0,IFERROR((VLOOKUP((VLOOKUP($AE14,参数!$G:$H,2,FALSE)&amp;$W$25&amp;$V$25),装备量化!$D$2:$J$241,装备量化!S$11,FALSE)),0))</f>
        <v>109</v>
      </c>
      <c r="AI14" s="64">
        <f>IF($W$3="关闭",0,IFERROR((VLOOKUP((VLOOKUP($AE14,参数!$G:$H,2,FALSE)&amp;$W$18&amp;$V$18),装备量化!$D$2:$J$241,装备量化!T$11,FALSE)),0))+IF($W$3="关闭",0,IFERROR((VLOOKUP((VLOOKUP($AE14,参数!$G:$H,2,FALSE)&amp;$W$19&amp;$V$19),装备量化!$D$2:$J$241,装备量化!T$11,FALSE)),0))+IF($W$3="关闭",0,IFERROR((VLOOKUP((VLOOKUP($AE14,参数!$G:$H,2,FALSE)&amp;$W$20&amp;$V$20),装备量化!$D$2:$J$241,装备量化!T$11,FALSE)),0))+IF($W$3="关闭",0,IFERROR((VLOOKUP((VLOOKUP($AE14,参数!$G:$H,2,FALSE)&amp;$W$21&amp;$V$21),装备量化!$D$2:$J$241,装备量化!T$11,FALSE)),0))+IF($W$3="关闭",0,IFERROR((VLOOKUP((VLOOKUP($AE14,参数!$G:$H,2,FALSE)&amp;$W$22&amp;$V$22),装备量化!$D$2:$J$241,装备量化!T$11,FALSE)),0))+IF($W$3="关闭",0,IFERROR((VLOOKUP((VLOOKUP($AE14,参数!$G:$H,2,FALSE)&amp;$W$23&amp;$V$23),装备量化!$D$2:$J$241,装备量化!T$11,FALSE)),0))+IF($W$3="关闭",0,IFERROR((VLOOKUP((VLOOKUP($AE14,参数!$G:$H,2,FALSE)&amp;$W$24&amp;$V$24),装备量化!$D$2:$J$241,装备量化!T$11,FALSE)),0))+IF($W$3="关闭",0,IFERROR((VLOOKUP((VLOOKUP($AE14,参数!$G:$H,2,FALSE)&amp;$W$25&amp;$V$25),装备量化!$D$2:$J$241,装备量化!T$11,FALSE)),0))</f>
        <v>109</v>
      </c>
      <c r="AJ14" s="64">
        <f>IF($W$3="关闭",0,IFERROR((VLOOKUP((VLOOKUP($AE14,参数!$G:$H,2,FALSE)&amp;$W$18&amp;$V$18),装备量化!$D$2:$J$241,装备量化!U$11,FALSE)),0))+IF($W$3="关闭",0,IFERROR((VLOOKUP((VLOOKUP($AE14,参数!$G:$H,2,FALSE)&amp;$W$19&amp;$V$19),装备量化!$D$2:$J$241,装备量化!U$11,FALSE)),0))+IF($W$3="关闭",0,IFERROR((VLOOKUP((VLOOKUP($AE14,参数!$G:$H,2,FALSE)&amp;$W$20&amp;$V$20),装备量化!$D$2:$J$241,装备量化!U$11,FALSE)),0))+IF($W$3="关闭",0,IFERROR((VLOOKUP((VLOOKUP($AE14,参数!$G:$H,2,FALSE)&amp;$W$21&amp;$V$21),装备量化!$D$2:$J$241,装备量化!U$11,FALSE)),0))+IF($W$3="关闭",0,IFERROR((VLOOKUP((VLOOKUP($AE14,参数!$G:$H,2,FALSE)&amp;$W$22&amp;$V$22),装备量化!$D$2:$J$241,装备量化!U$11,FALSE)),0))+IF($W$3="关闭",0,IFERROR((VLOOKUP((VLOOKUP($AE14,参数!$G:$H,2,FALSE)&amp;$W$23&amp;$V$23),装备量化!$D$2:$J$241,装备量化!U$11,FALSE)),0))+IF($W$3="关闭",0,IFERROR((VLOOKUP((VLOOKUP($AE14,参数!$G:$H,2,FALSE)&amp;$W$24&amp;$V$24),装备量化!$D$2:$J$241,装备量化!U$11,FALSE)),0))+IF($W$3="关闭",0,IFERROR((VLOOKUP((VLOOKUP($AE14,参数!$G:$H,2,FALSE)&amp;$W$25&amp;$V$25),装备量化!$D$2:$J$241,装备量化!U$11,FALSE)),0))</f>
        <v>167</v>
      </c>
      <c r="AK14" s="64">
        <f>IF($W$3="关闭",0,IFERROR((VLOOKUP((VLOOKUP($AE14,参数!$G:$H,2,FALSE)&amp;$W$18&amp;$V$18),装备量化!$D$2:$J$241,装备量化!V$11,FALSE)),0))+IF($W$3="关闭",0,IFERROR((VLOOKUP((VLOOKUP($AE14,参数!$G:$H,2,FALSE)&amp;$W$19&amp;$V$19),装备量化!$D$2:$J$241,装备量化!V$11,FALSE)),0))+IF($W$3="关闭",0,IFERROR((VLOOKUP((VLOOKUP($AE14,参数!$G:$H,2,FALSE)&amp;$W$20&amp;$V$20),装备量化!$D$2:$J$241,装备量化!V$11,FALSE)),0))+IF($W$3="关闭",0,IFERROR((VLOOKUP((VLOOKUP($AE14,参数!$G:$H,2,FALSE)&amp;$W$21&amp;$V$21),装备量化!$D$2:$J$241,装备量化!V$11,FALSE)),0))+IF($W$3="关闭",0,IFERROR((VLOOKUP((VLOOKUP($AE14,参数!$G:$H,2,FALSE)&amp;$W$22&amp;$V$22),装备量化!$D$2:$J$241,装备量化!V$11,FALSE)),0))+IF($W$3="关闭",0,IFERROR((VLOOKUP((VLOOKUP($AE14,参数!$G:$H,2,FALSE)&amp;$W$23&amp;$V$23),装备量化!$D$2:$J$241,装备量化!V$11,FALSE)),0))+IF($W$3="关闭",0,IFERROR((VLOOKUP((VLOOKUP($AE14,参数!$G:$H,2,FALSE)&amp;$W$24&amp;$V$24),装备量化!$D$2:$J$241,装备量化!V$11,FALSE)),0))+IF($W$3="关闭",0,IFERROR((VLOOKUP((VLOOKUP($AE14,参数!$G:$H,2,FALSE)&amp;$W$25&amp;$V$25),装备量化!$D$2:$J$241,装备量化!V$11,FALSE)),0))</f>
        <v>167</v>
      </c>
      <c r="AL14" s="64">
        <f>IF($W$3="关闭",0,IFERROR((VLOOKUP((VLOOKUP($AE14,参数!$G:$H,2,FALSE)&amp;$W$18&amp;$V$18),装备量化!$D$2:$J$241,装备量化!W$11,FALSE)),0))+IF($W$3="关闭",0,IFERROR((VLOOKUP((VLOOKUP($AE14,参数!$G:$H,2,FALSE)&amp;$W$19&amp;$V$19),装备量化!$D$2:$J$241,装备量化!W$11,FALSE)),0))+IF($W$3="关闭",0,IFERROR((VLOOKUP((VLOOKUP($AE14,参数!$G:$H,2,FALSE)&amp;$W$20&amp;$V$20),装备量化!$D$2:$J$241,装备量化!W$11,FALSE)),0))+IF($W$3="关闭",0,IFERROR((VLOOKUP((VLOOKUP($AE14,参数!$G:$H,2,FALSE)&amp;$W$21&amp;$V$21),装备量化!$D$2:$J$241,装备量化!W$11,FALSE)),0))+IF($W$3="关闭",0,IFERROR((VLOOKUP((VLOOKUP($AE14,参数!$G:$H,2,FALSE)&amp;$W$22&amp;$V$22),装备量化!$D$2:$J$241,装备量化!W$11,FALSE)),0))+IF($W$3="关闭",0,IFERROR((VLOOKUP((VLOOKUP($AE14,参数!$G:$H,2,FALSE)&amp;$W$23&amp;$V$23),装备量化!$D$2:$J$241,装备量化!W$11,FALSE)),0))+IF($W$3="关闭",0,IFERROR((VLOOKUP((VLOOKUP($AE14,参数!$G:$H,2,FALSE)&amp;$W$24&amp;$V$24),装备量化!$D$2:$J$241,装备量化!W$11,FALSE)),0))+IF($W$3="关闭",0,IFERROR((VLOOKUP((VLOOKUP($AE14,参数!$G:$H,2,FALSE)&amp;$W$25&amp;$V$25),装备量化!$D$2:$J$241,装备量化!W$11,FALSE)),0))</f>
        <v>0</v>
      </c>
      <c r="AM14" s="64">
        <f>IF($W$3="关闭",0,IFERROR((VLOOKUP((VLOOKUP($AE14,参数!$G:$H,2,FALSE)&amp;$W$18&amp;$V$18),装备量化!$D$2:$J$241,装备量化!X$11,FALSE)),0))+IF($W$3="关闭",0,IFERROR((VLOOKUP((VLOOKUP($AE14,参数!$G:$H,2,FALSE)&amp;$W$19&amp;$V$19),装备量化!$D$2:$J$241,装备量化!X$11,FALSE)),0))+IF($W$3="关闭",0,IFERROR((VLOOKUP((VLOOKUP($AE14,参数!$G:$H,2,FALSE)&amp;$W$20&amp;$V$20),装备量化!$D$2:$J$241,装备量化!X$11,FALSE)),0))+IF($W$3="关闭",0,IFERROR((VLOOKUP((VLOOKUP($AE14,参数!$G:$H,2,FALSE)&amp;$W$21&amp;$V$21),装备量化!$D$2:$J$241,装备量化!X$11,FALSE)),0))+IF($W$3="关闭",0,IFERROR((VLOOKUP((VLOOKUP($AE14,参数!$G:$H,2,FALSE)&amp;$W$22&amp;$V$22),装备量化!$D$2:$J$241,装备量化!X$11,FALSE)),0))+IF($W$3="关闭",0,IFERROR((VLOOKUP((VLOOKUP($AE14,参数!$G:$H,2,FALSE)&amp;$W$23&amp;$V$23),装备量化!$D$2:$J$241,装备量化!X$11,FALSE)),0))+IF($W$3="关闭",0,IFERROR((VLOOKUP((VLOOKUP($AE14,参数!$G:$H,2,FALSE)&amp;$W$24&amp;$V$24),装备量化!$D$2:$J$241,装备量化!X$11,FALSE)),0))+IF($W$3="关闭",0,IFERROR((VLOOKUP((VLOOKUP($AE14,参数!$G:$H,2,FALSE)&amp;$W$25&amp;$V$25),装备量化!$D$2:$J$241,装备量化!X$11,FALSE)),0))</f>
        <v>0</v>
      </c>
      <c r="AN14" s="64">
        <f>IF($W$3="关闭",0,IFERROR((VLOOKUP((VLOOKUP($AE14,参数!$G:$H,2,FALSE)&amp;$W$18&amp;$V$18),装备量化!$D$2:$J$241,装备量化!Y$11,FALSE)),0))+IF($W$3="关闭",0,IFERROR((VLOOKUP((VLOOKUP($AE14,参数!$G:$H,2,FALSE)&amp;$W$19&amp;$V$19),装备量化!$D$2:$J$241,装备量化!Y$11,FALSE)),0))+IF($W$3="关闭",0,IFERROR((VLOOKUP((VLOOKUP($AE14,参数!$G:$H,2,FALSE)&amp;$W$20&amp;$V$20),装备量化!$D$2:$J$241,装备量化!Y$11,FALSE)),0))+IF($W$3="关闭",0,IFERROR((VLOOKUP((VLOOKUP($AE14,参数!$G:$H,2,FALSE)&amp;$W$21&amp;$V$21),装备量化!$D$2:$J$241,装备量化!Y$11,FALSE)),0))+IF($W$3="关闭",0,IFERROR((VLOOKUP((VLOOKUP($AE14,参数!$G:$H,2,FALSE)&amp;$W$22&amp;$V$22),装备量化!$D$2:$J$241,装备量化!Y$11,FALSE)),0))+IF($W$3="关闭",0,IFERROR((VLOOKUP((VLOOKUP($AE14,参数!$G:$H,2,FALSE)&amp;$W$23&amp;$V$23),装备量化!$D$2:$J$241,装备量化!Y$11,FALSE)),0))+IF($W$3="关闭",0,IFERROR((VLOOKUP((VLOOKUP($AE14,参数!$G:$H,2,FALSE)&amp;$W$24&amp;$V$24),装备量化!$D$2:$J$241,装备量化!Y$11,FALSE)),0))+IF($W$3="关闭",0,IFERROR((VLOOKUP((VLOOKUP($AE14,参数!$G:$H,2,FALSE)&amp;$W$25&amp;$V$25),装备量化!$D$2:$J$241,装备量化!Y$11,FALSE)),0))</f>
        <v>0</v>
      </c>
      <c r="AO14" s="64">
        <f>IF($W$3="关闭",0,IFERROR((VLOOKUP((VLOOKUP($AE14,参数!$G:$H,2,FALSE)&amp;$W$18&amp;$V$18),装备量化!$D$2:$J$241,装备量化!Z$11,FALSE)),0))+IF($W$3="关闭",0,IFERROR((VLOOKUP((VLOOKUP($AE14,参数!$G:$H,2,FALSE)&amp;$W$19&amp;$V$19),装备量化!$D$2:$J$241,装备量化!Z$11,FALSE)),0))+IF($W$3="关闭",0,IFERROR((VLOOKUP((VLOOKUP($AE14,参数!$G:$H,2,FALSE)&amp;$W$20&amp;$V$20),装备量化!$D$2:$J$241,装备量化!Z$11,FALSE)),0))+IF($W$3="关闭",0,IFERROR((VLOOKUP((VLOOKUP($AE14,参数!$G:$H,2,FALSE)&amp;$W$21&amp;$V$21),装备量化!$D$2:$J$241,装备量化!Z$11,FALSE)),0))+IF($W$3="关闭",0,IFERROR((VLOOKUP((VLOOKUP($AE14,参数!$G:$H,2,FALSE)&amp;$W$22&amp;$V$22),装备量化!$D$2:$J$241,装备量化!Z$11,FALSE)),0))+IF($W$3="关闭",0,IFERROR((VLOOKUP((VLOOKUP($AE14,参数!$G:$H,2,FALSE)&amp;$W$23&amp;$V$23),装备量化!$D$2:$J$241,装备量化!Z$11,FALSE)),0))+IF($W$3="关闭",0,IFERROR((VLOOKUP((VLOOKUP($AE14,参数!$G:$H,2,FALSE)&amp;$W$24&amp;$V$24),装备量化!$D$2:$J$241,装备量化!Z$11,FALSE)),0))+IF($W$3="关闭",0,IFERROR((VLOOKUP((VLOOKUP($AE14,参数!$G:$H,2,FALSE)&amp;$W$25&amp;$V$25),装备量化!$D$2:$J$241,装备量化!Z$11,FALSE)),0))</f>
        <v>0</v>
      </c>
      <c r="AP14" s="64">
        <f>IF($W$3="关闭",0,IFERROR((VLOOKUP((VLOOKUP($AE14,参数!$G:$H,2,FALSE)&amp;$W$18&amp;$V$18),装备量化!$D$2:$J$241,装备量化!AA$11,FALSE)),0))+IF($W$3="关闭",0,IFERROR((VLOOKUP((VLOOKUP($AE14,参数!$G:$H,2,FALSE)&amp;$W$19&amp;$V$19),装备量化!$D$2:$J$241,装备量化!AA$11,FALSE)),0))+IF($W$3="关闭",0,IFERROR((VLOOKUP((VLOOKUP($AE14,参数!$G:$H,2,FALSE)&amp;$W$20&amp;$V$20),装备量化!$D$2:$J$241,装备量化!AA$11,FALSE)),0))+IF($W$3="关闭",0,IFERROR((VLOOKUP((VLOOKUP($AE14,参数!$G:$H,2,FALSE)&amp;$W$21&amp;$V$21),装备量化!$D$2:$J$241,装备量化!AA$11,FALSE)),0))+IF($W$3="关闭",0,IFERROR((VLOOKUP((VLOOKUP($AE14,参数!$G:$H,2,FALSE)&amp;$W$22&amp;$V$22),装备量化!$D$2:$J$241,装备量化!AA$11,FALSE)),0))+IF($W$3="关闭",0,IFERROR((VLOOKUP((VLOOKUP($AE14,参数!$G:$H,2,FALSE)&amp;$W$23&amp;$V$23),装备量化!$D$2:$J$241,装备量化!AA$11,FALSE)),0))+IF($W$3="关闭",0,IFERROR((VLOOKUP((VLOOKUP($AE14,参数!$G:$H,2,FALSE)&amp;$W$24&amp;$V$24),装备量化!$D$2:$J$241,装备量化!AA$11,FALSE)),0))+IF($W$3="关闭",0,IFERROR((VLOOKUP((VLOOKUP($AE14,参数!$G:$H,2,FALSE)&amp;$W$25&amp;$V$25),装备量化!$D$2:$J$241,装备量化!AA$11,FALSE)),0))</f>
        <v>0</v>
      </c>
      <c r="AQ14" s="64">
        <f>IF($W$3="关闭",0,IFERROR((VLOOKUP((VLOOKUP($AE14,参数!$G:$H,2,FALSE)&amp;$W$18&amp;$V$18),装备量化!$D$2:$J$241,装备量化!AB$11,FALSE)),0))+IF($W$3="关闭",0,IFERROR((VLOOKUP((VLOOKUP($AE14,参数!$G:$H,2,FALSE)&amp;$W$19&amp;$V$19),装备量化!$D$2:$J$241,装备量化!AB$11,FALSE)),0))+IF($W$3="关闭",0,IFERROR((VLOOKUP((VLOOKUP($AE14,参数!$G:$H,2,FALSE)&amp;$W$20&amp;$V$20),装备量化!$D$2:$J$241,装备量化!AB$11,FALSE)),0))+IF($W$3="关闭",0,IFERROR((VLOOKUP((VLOOKUP($AE14,参数!$G:$H,2,FALSE)&amp;$W$21&amp;$V$21),装备量化!$D$2:$J$241,装备量化!AB$11,FALSE)),0))+IF($W$3="关闭",0,IFERROR((VLOOKUP((VLOOKUP($AE14,参数!$G:$H,2,FALSE)&amp;$W$22&amp;$V$22),装备量化!$D$2:$J$241,装备量化!AB$11,FALSE)),0))+IF($W$3="关闭",0,IFERROR((VLOOKUP((VLOOKUP($AE14,参数!$G:$H,2,FALSE)&amp;$W$23&amp;$V$23),装备量化!$D$2:$J$241,装备量化!AB$11,FALSE)),0))+IF($W$3="关闭",0,IFERROR((VLOOKUP((VLOOKUP($AE14,参数!$G:$H,2,FALSE)&amp;$W$24&amp;$V$24),装备量化!$D$2:$J$241,装备量化!AB$11,FALSE)),0))+IF($W$3="关闭",0,IFERROR((VLOOKUP((VLOOKUP($AE14,参数!$G:$H,2,FALSE)&amp;$W$25&amp;$V$25),装备量化!$D$2:$J$241,装备量化!AB$11,FALSE)),0))</f>
        <v>0</v>
      </c>
      <c r="AR14" s="64">
        <f>IF($W$3="关闭",0,IFERROR((VLOOKUP((VLOOKUP($AE14,参数!$G:$H,2,FALSE)&amp;$W$18&amp;$V$18),装备量化!$D$2:$J$241,装备量化!AC$11,FALSE)),0))+IF($W$3="关闭",0,IFERROR((VLOOKUP((VLOOKUP($AE14,参数!$G:$H,2,FALSE)&amp;$W$19&amp;$V$19),装备量化!$D$2:$J$241,装备量化!AC$11,FALSE)),0))+IF($W$3="关闭",0,IFERROR((VLOOKUP((VLOOKUP($AE14,参数!$G:$H,2,FALSE)&amp;$W$20&amp;$V$20),装备量化!$D$2:$J$241,装备量化!AC$11,FALSE)),0))+IF($W$3="关闭",0,IFERROR((VLOOKUP((VLOOKUP($AE14,参数!$G:$H,2,FALSE)&amp;$W$21&amp;$V$21),装备量化!$D$2:$J$241,装备量化!AC$11,FALSE)),0))+IF($W$3="关闭",0,IFERROR((VLOOKUP((VLOOKUP($AE14,参数!$G:$H,2,FALSE)&amp;$W$22&amp;$V$22),装备量化!$D$2:$J$241,装备量化!AC$11,FALSE)),0))+IF($W$3="关闭",0,IFERROR((VLOOKUP((VLOOKUP($AE14,参数!$G:$H,2,FALSE)&amp;$W$23&amp;$V$23),装备量化!$D$2:$J$241,装备量化!AC$11,FALSE)),0))+IF($W$3="关闭",0,IFERROR((VLOOKUP((VLOOKUP($AE14,参数!$G:$H,2,FALSE)&amp;$W$24&amp;$V$24),装备量化!$D$2:$J$241,装备量化!AC$11,FALSE)),0))+IF($W$3="关闭",0,IFERROR((VLOOKUP((VLOOKUP($AE14,参数!$G:$H,2,FALSE)&amp;$W$25&amp;$V$25),装备量化!$D$2:$J$241,装备量化!AC$11,FALSE)),0))</f>
        <v>0</v>
      </c>
      <c r="AS14" s="64">
        <f>IF($W$3="关闭",0,IFERROR((VLOOKUP((VLOOKUP($AE14,参数!$G:$H,2,FALSE)&amp;$W$18&amp;$V$18),装备量化!$D$2:$J$241,装备量化!AD$11,FALSE)),0))+IF($W$3="关闭",0,IFERROR((VLOOKUP((VLOOKUP($AE14,参数!$G:$H,2,FALSE)&amp;$W$19&amp;$V$19),装备量化!$D$2:$J$241,装备量化!AD$11,FALSE)),0))+IF($W$3="关闭",0,IFERROR((VLOOKUP((VLOOKUP($AE14,参数!$G:$H,2,FALSE)&amp;$W$20&amp;$V$20),装备量化!$D$2:$J$241,装备量化!AD$11,FALSE)),0))+IF($W$3="关闭",0,IFERROR((VLOOKUP((VLOOKUP($AE14,参数!$G:$H,2,FALSE)&amp;$W$21&amp;$V$21),装备量化!$D$2:$J$241,装备量化!AD$11,FALSE)),0))+IF($W$3="关闭",0,IFERROR((VLOOKUP((VLOOKUP($AE14,参数!$G:$H,2,FALSE)&amp;$W$22&amp;$V$22),装备量化!$D$2:$J$241,装备量化!AD$11,FALSE)),0))+IF($W$3="关闭",0,IFERROR((VLOOKUP((VLOOKUP($AE14,参数!$G:$H,2,FALSE)&amp;$W$23&amp;$V$23),装备量化!$D$2:$J$241,装备量化!AD$11,FALSE)),0))+IF($W$3="关闭",0,IFERROR((VLOOKUP((VLOOKUP($AE14,参数!$G:$H,2,FALSE)&amp;$W$24&amp;$V$24),装备量化!$D$2:$J$241,装备量化!AD$11,FALSE)),0))+IF($W$3="关闭",0,IFERROR((VLOOKUP((VLOOKUP($AE14,参数!$G:$H,2,FALSE)&amp;$W$25&amp;$V$25),装备量化!$D$2:$J$241,装备量化!AD$11,FALSE)),0))</f>
        <v>0</v>
      </c>
      <c r="AV14" s="1">
        <v>13</v>
      </c>
      <c r="AW14" s="64">
        <f>IF($W$6="关闭",0,IFERROR((VLOOKUP((VLOOKUP($AE14,参数!$G:$H,2,FALSE)&amp;$V$18),装备强化属性!$V$3:$FP$50,$X$18+VLOOKUP(AW$1,参数!$J$1:$K$6,2,FALSE),FALSE)),0))+IF($W$6="关闭",0,IFERROR((VLOOKUP((VLOOKUP($AE14,参数!$G:$H,2,FALSE)&amp;$V$19),装备强化属性!$V$3:$FP$50,$X$19+VLOOKUP(AW$1,参数!$J$1:$K$6,2,FALSE),FALSE)),0))+IF($W$6="关闭",0,IFERROR((VLOOKUP((VLOOKUP($AE14,参数!$G:$H,2,FALSE)&amp;$V$20),装备强化属性!$V$3:$FP$50,$X$20+VLOOKUP(AW$1,参数!$J$1:$K$6,2,FALSE),FALSE)),0))+IF($W$6="关闭",0,IFERROR((VLOOKUP((VLOOKUP($AE14,参数!$G:$H,2,FALSE)&amp;$V$21),装备强化属性!$V$3:$FP$50,$X$21+VLOOKUP(AW$1,参数!$J$1:$K$6,2,FALSE),FALSE)),0))+IF($W$6="关闭",0,IFERROR((VLOOKUP((VLOOKUP($AE14,参数!$G:$H,2,FALSE)&amp;$V$22),装备强化属性!$V$3:$FP$50,$X$22+VLOOKUP(AW$1,参数!$J$1:$K$6,2,FALSE),FALSE)),0))+IF($W$6="关闭",0,IFERROR((VLOOKUP((VLOOKUP($AE14,参数!$G:$H,2,FALSE)&amp;$V$23),装备强化属性!$V$3:$FP$50,$X$23+VLOOKUP(AW$1,参数!$J$1:$K$6,2,FALSE),FALSE)),0))+IF($W$6="关闭",0,IFERROR((VLOOKUP((VLOOKUP($AE14,参数!$G:$H,2,FALSE)&amp;$V$24),装备强化属性!$V$3:$FP$50,$X$24+VLOOKUP(AW$1,参数!$J$1:$K$6,2,FALSE),FALSE)),0))+IF($W$6="关闭",0,IFERROR((VLOOKUP((VLOOKUP($AE14,参数!$G:$H,2,FALSE)&amp;$V$25),装备强化属性!$V$3:$FP$50,$X$25+VLOOKUP(AW$1,参数!$J$1:$K$6,2,FALSE),FALSE)),0))</f>
        <v>544</v>
      </c>
      <c r="AX14" s="64"/>
      <c r="AY14" s="64">
        <f>IF($W$6="关闭",0,IFERROR((VLOOKUP((VLOOKUP($AE14,参数!$G:$H,2,FALSE)&amp;$V$18),装备强化属性!$V$3:$FP$50,$X$18+VLOOKUP(AY$1,参数!$J$1:$K$6,2,FALSE),FALSE)),0))+IF($W$6="关闭",0,IFERROR((VLOOKUP((VLOOKUP($AE14,参数!$G:$H,2,FALSE)&amp;$V$19),装备强化属性!$V$3:$FP$50,$X$19+VLOOKUP(AY$1,参数!$J$1:$K$6,2,FALSE),FALSE)),0))+IF($W$6="关闭",0,IFERROR((VLOOKUP((VLOOKUP($AE14,参数!$G:$H,2,FALSE)&amp;$V$20),装备强化属性!$V$3:$FP$50,$X$20+VLOOKUP(AY$1,参数!$J$1:$K$6,2,FALSE),FALSE)),0))+IF($W$6="关闭",0,IFERROR((VLOOKUP((VLOOKUP($AE14,参数!$G:$H,2,FALSE)&amp;$V$21),装备强化属性!$V$3:$FP$50,$X$21+VLOOKUP(AY$1,参数!$J$1:$K$6,2,FALSE),FALSE)),0))+IF($W$6="关闭",0,IFERROR((VLOOKUP((VLOOKUP($AE14,参数!$G:$H,2,FALSE)&amp;$V$22),装备强化属性!$V$3:$FP$50,$X$22+VLOOKUP(AY$1,参数!$J$1:$K$6,2,FALSE),FALSE)),0))+IF($W$6="关闭",0,IFERROR((VLOOKUP((VLOOKUP($AE14,参数!$G:$H,2,FALSE)&amp;$V$23),装备强化属性!$V$3:$FP$50,$X$23+VLOOKUP(AY$1,参数!$J$1:$K$6,2,FALSE),FALSE)),0))+IF($W$6="关闭",0,IFERROR((VLOOKUP((VLOOKUP($AE14,参数!$G:$H,2,FALSE)&amp;$V$24),装备强化属性!$V$3:$FP$50,$X$24+VLOOKUP(AY$1,参数!$J$1:$K$6,2,FALSE),FALSE)),0))+IF($W$6="关闭",0,IFERROR((VLOOKUP((VLOOKUP($AE14,参数!$G:$H,2,FALSE)&amp;$V$25),装备强化属性!$V$3:$FP$50,$X$25+VLOOKUP(AY$1,参数!$J$1:$K$6,2,FALSE),FALSE)),0))</f>
        <v>64</v>
      </c>
      <c r="AZ14" s="64">
        <f>IF($W$6="关闭",0,IFERROR((VLOOKUP((VLOOKUP($AE14,参数!$G:$H,2,FALSE)&amp;$V$18),装备强化属性!$V$3:$FP$50,$X$18+VLOOKUP(AZ$1,参数!$J$1:$K$6,2,FALSE),FALSE)),0))+IF($W$6="关闭",0,IFERROR((VLOOKUP((VLOOKUP($AE14,参数!$G:$H,2,FALSE)&amp;$V$19),装备强化属性!$V$3:$FP$50,$X$19+VLOOKUP(AZ$1,参数!$J$1:$K$6,2,FALSE),FALSE)),0))+IF($W$6="关闭",0,IFERROR((VLOOKUP((VLOOKUP($AE14,参数!$G:$H,2,FALSE)&amp;$V$20),装备强化属性!$V$3:$FP$50,$X$20+VLOOKUP(AZ$1,参数!$J$1:$K$6,2,FALSE),FALSE)),0))+IF($W$6="关闭",0,IFERROR((VLOOKUP((VLOOKUP($AE14,参数!$G:$H,2,FALSE)&amp;$V$21),装备强化属性!$V$3:$FP$50,$X$21+VLOOKUP(AZ$1,参数!$J$1:$K$6,2,FALSE),FALSE)),0))+IF($W$6="关闭",0,IFERROR((VLOOKUP((VLOOKUP($AE14,参数!$G:$H,2,FALSE)&amp;$V$22),装备强化属性!$V$3:$FP$50,$X$22+VLOOKUP(AZ$1,参数!$J$1:$K$6,2,FALSE),FALSE)),0))+IF($W$6="关闭",0,IFERROR((VLOOKUP((VLOOKUP($AE14,参数!$G:$H,2,FALSE)&amp;$V$23),装备强化属性!$V$3:$FP$50,$X$23+VLOOKUP(AZ$1,参数!$J$1:$K$6,2,FALSE),FALSE)),0))+IF($W$6="关闭",0,IFERROR((VLOOKUP((VLOOKUP($AE14,参数!$G:$H,2,FALSE)&amp;$V$24),装备强化属性!$V$3:$FP$50,$X$24+VLOOKUP(AZ$1,参数!$J$1:$K$6,2,FALSE),FALSE)),0))+IF($W$6="关闭",0,IFERROR((VLOOKUP((VLOOKUP($AE14,参数!$G:$H,2,FALSE)&amp;$V$25),装备强化属性!$V$3:$FP$50,$X$25+VLOOKUP(AZ$1,参数!$J$1:$K$6,2,FALSE),FALSE)),0))</f>
        <v>64</v>
      </c>
      <c r="BA14" s="64">
        <f>IF($W$6="关闭",0,IFERROR((VLOOKUP((VLOOKUP($AE14,参数!$G:$H,2,FALSE)&amp;$V$18),装备强化属性!$V$3:$FP$50,$X$18+VLOOKUP(BA$1,参数!$J$1:$K$6,2,FALSE),FALSE)),0))+IF($W$6="关闭",0,IFERROR((VLOOKUP((VLOOKUP($AE14,参数!$G:$H,2,FALSE)&amp;$V$19),装备强化属性!$V$3:$FP$50,$X$19+VLOOKUP(BA$1,参数!$J$1:$K$6,2,FALSE),FALSE)),0))+IF($W$6="关闭",0,IFERROR((VLOOKUP((VLOOKUP($AE14,参数!$G:$H,2,FALSE)&amp;$V$20),装备强化属性!$V$3:$FP$50,$X$20+VLOOKUP(BA$1,参数!$J$1:$K$6,2,FALSE),FALSE)),0))+IF($W$6="关闭",0,IFERROR((VLOOKUP((VLOOKUP($AE14,参数!$G:$H,2,FALSE)&amp;$V$21),装备强化属性!$V$3:$FP$50,$X$21+VLOOKUP(BA$1,参数!$J$1:$K$6,2,FALSE),FALSE)),0))+IF($W$6="关闭",0,IFERROR((VLOOKUP((VLOOKUP($AE14,参数!$G:$H,2,FALSE)&amp;$V$22),装备强化属性!$V$3:$FP$50,$X$22+VLOOKUP(BA$1,参数!$J$1:$K$6,2,FALSE),FALSE)),0))+IF($W$6="关闭",0,IFERROR((VLOOKUP((VLOOKUP($AE14,参数!$G:$H,2,FALSE)&amp;$V$23),装备强化属性!$V$3:$FP$50,$X$23+VLOOKUP(BA$1,参数!$J$1:$K$6,2,FALSE),FALSE)),0))+IF($W$6="关闭",0,IFERROR((VLOOKUP((VLOOKUP($AE14,参数!$G:$H,2,FALSE)&amp;$V$24),装备强化属性!$V$3:$FP$50,$X$24+VLOOKUP(BA$1,参数!$J$1:$K$6,2,FALSE),FALSE)),0))+IF($W$6="关闭",0,IFERROR((VLOOKUP((VLOOKUP($AE14,参数!$G:$H,2,FALSE)&amp;$V$25),装备强化属性!$V$3:$FP$50,$X$25+VLOOKUP(BA$1,参数!$J$1:$K$6,2,FALSE),FALSE)),0))</f>
        <v>73</v>
      </c>
      <c r="BB14" s="64">
        <f>IF($W$6="关闭",0,IFERROR((VLOOKUP((VLOOKUP($AE14,参数!$G:$H,2,FALSE)&amp;$V$18),装备强化属性!$V$3:$FP$50,$X$18+VLOOKUP(BB$1,参数!$J$1:$K$6,2,FALSE),FALSE)),0))+IF($W$6="关闭",0,IFERROR((VLOOKUP((VLOOKUP($AE14,参数!$G:$H,2,FALSE)&amp;$V$19),装备强化属性!$V$3:$FP$50,$X$19+VLOOKUP(BB$1,参数!$J$1:$K$6,2,FALSE),FALSE)),0))+IF($W$6="关闭",0,IFERROR((VLOOKUP((VLOOKUP($AE14,参数!$G:$H,2,FALSE)&amp;$V$20),装备强化属性!$V$3:$FP$50,$X$20+VLOOKUP(BB$1,参数!$J$1:$K$6,2,FALSE),FALSE)),0))+IF($W$6="关闭",0,IFERROR((VLOOKUP((VLOOKUP($AE14,参数!$G:$H,2,FALSE)&amp;$V$21),装备强化属性!$V$3:$FP$50,$X$21+VLOOKUP(BB$1,参数!$J$1:$K$6,2,FALSE),FALSE)),0))+IF($W$6="关闭",0,IFERROR((VLOOKUP((VLOOKUP($AE14,参数!$G:$H,2,FALSE)&amp;$V$22),装备强化属性!$V$3:$FP$50,$X$22+VLOOKUP(BB$1,参数!$J$1:$K$6,2,FALSE),FALSE)),0))+IF($W$6="关闭",0,IFERROR((VLOOKUP((VLOOKUP($AE14,参数!$G:$H,2,FALSE)&amp;$V$23),装备强化属性!$V$3:$FP$50,$X$23+VLOOKUP(BB$1,参数!$J$1:$K$6,2,FALSE),FALSE)),0))+IF($W$6="关闭",0,IFERROR((VLOOKUP((VLOOKUP($AE14,参数!$G:$H,2,FALSE)&amp;$V$24),装备强化属性!$V$3:$FP$50,$X$24+VLOOKUP(BB$1,参数!$J$1:$K$6,2,FALSE),FALSE)),0))+IF($W$6="关闭",0,IFERROR((VLOOKUP((VLOOKUP($AE14,参数!$G:$H,2,FALSE)&amp;$V$25),装备强化属性!$V$3:$FP$50,$X$25+VLOOKUP(BB$1,参数!$J$1:$K$6,2,FALSE),FALSE)),0))</f>
        <v>73</v>
      </c>
      <c r="BC14" s="64">
        <f>IF($W$6="关闭",0,IFERROR((VLOOKUP((VLOOKUP($AE14,参数!$G:$H,2,FALSE)&amp;$V$18),装备强化属性!$V$3:$FP$50,1+$X$18,FALSE)),0))</f>
        <v>0</v>
      </c>
      <c r="BD14" s="64">
        <f>IF($W$6="关闭",0,IFERROR((VLOOKUP((VLOOKUP($AE14,参数!$G:$H,2,FALSE)&amp;$V$18),装备强化属性!$V$3:$FP$50,1+$X$18,FALSE)),0))</f>
        <v>0</v>
      </c>
      <c r="BE14" s="64">
        <f>IF($W$6="关闭",0,IFERROR((VLOOKUP((VLOOKUP($AE14,参数!$G:$H,2,FALSE)&amp;$V$18),装备强化属性!$V$3:$FP$50,1+$X$18,FALSE)),0))</f>
        <v>0</v>
      </c>
      <c r="BF14" s="64">
        <f>IF($W$6="关闭",0,IFERROR((VLOOKUP((VLOOKUP($AE14,参数!$G:$H,2,FALSE)&amp;$V$18),装备强化属性!$V$3:$FP$50,1+$X$18,FALSE)),0))</f>
        <v>0</v>
      </c>
      <c r="BG14" s="64">
        <f>IF($W$6="关闭",0,IFERROR((VLOOKUP((VLOOKUP($AE14,参数!$G:$H,2,FALSE)&amp;$V$18),装备强化属性!$V$3:$FP$50,1+$X$18,FALSE)),0))</f>
        <v>0</v>
      </c>
      <c r="BH14" s="64">
        <f>IF($W$6="关闭",0,IFERROR((VLOOKUP((VLOOKUP($AE14,参数!$G:$H,2,FALSE)&amp;$V$18),装备强化属性!$V$3:$FP$50,1+$X$18,FALSE)),0))</f>
        <v>0</v>
      </c>
      <c r="BI14" s="64">
        <f>IF($W$6="关闭",0,IFERROR((VLOOKUP((VLOOKUP($AE14,参数!$G:$H,2,FALSE)&amp;$V$18),装备强化属性!$V$3:$FP$50,1+$X$18,FALSE)),0))</f>
        <v>0</v>
      </c>
      <c r="BJ14" s="64">
        <f>IF($W$6="关闭",0,IFERROR((VLOOKUP((VLOOKUP($AE14,参数!$G:$H,2,FALSE)&amp;$V$18),装备强化属性!$V$3:$FP$50,1+$X$18,FALSE)),0))</f>
        <v>0</v>
      </c>
      <c r="BM14" s="1">
        <v>13</v>
      </c>
      <c r="BN14" s="64">
        <f>IF($W$2="关闭",0,角色升级!B14)</f>
        <v>2350</v>
      </c>
      <c r="BO14" s="64">
        <v>200</v>
      </c>
      <c r="BP14" s="64">
        <f>IF($W$2="关闭",0,角色升级!D14)</f>
        <v>190</v>
      </c>
      <c r="BQ14" s="64">
        <f>IF($W$2="关闭",0,角色升级!E14)</f>
        <v>190</v>
      </c>
      <c r="BR14" s="64">
        <f>IF($W$2="关闭",0,角色升级!F14)</f>
        <v>380</v>
      </c>
      <c r="BS14" s="64">
        <f>IF($W$2="关闭",0,角色升级!G14)</f>
        <v>380</v>
      </c>
      <c r="BT14" s="64">
        <f>IF($W$6="关闭",0,IFERROR((VLOOKUP((VLOOKUP($AE14,参数!$G:$H,2,FALSE)&amp;$V$18),装备强化属性!$V$3:$FP$50,1+$X$18,FALSE)),0))</f>
        <v>0</v>
      </c>
      <c r="BU14" s="64">
        <f>IF($W$6="关闭",0,IFERROR((VLOOKUP((VLOOKUP($AE14,参数!$G:$H,2,FALSE)&amp;$V$18),装备强化属性!$V$3:$FP$50,1+$X$18,FALSE)),0))</f>
        <v>0</v>
      </c>
      <c r="BV14" s="64">
        <f>IF($W$6="关闭",0,IFERROR((VLOOKUP((VLOOKUP($AE14,参数!$G:$H,2,FALSE)&amp;$V$18),装备强化属性!$V$3:$FP$50,1+$X$18,FALSE)),0))</f>
        <v>0</v>
      </c>
      <c r="BW14" s="64">
        <f>IF($W$6="关闭",0,IFERROR((VLOOKUP((VLOOKUP($AE14,参数!$G:$H,2,FALSE)&amp;$V$18),装备强化属性!$V$3:$FP$50,1+$X$18,FALSE)),0))</f>
        <v>0</v>
      </c>
      <c r="BX14" s="64">
        <f>IF($W$6="关闭",0,IFERROR((VLOOKUP((VLOOKUP($AE14,参数!$G:$H,2,FALSE)&amp;$V$18),装备强化属性!$V$3:$FP$50,1+$X$18,FALSE)),0))</f>
        <v>0</v>
      </c>
      <c r="BY14" s="64">
        <f>IF($W$6="关闭",0,IFERROR((VLOOKUP((VLOOKUP($AE14,参数!$G:$H,2,FALSE)&amp;$V$18),装备强化属性!$V$3:$FP$50,1+$X$18,FALSE)),0))</f>
        <v>0</v>
      </c>
      <c r="BZ14" s="64">
        <f>IF($W$6="关闭",0,IFERROR((VLOOKUP((VLOOKUP($AE14,参数!$G:$H,2,FALSE)&amp;$V$18),装备强化属性!$V$3:$FP$50,1+$X$18,FALSE)),0))</f>
        <v>0</v>
      </c>
      <c r="CA14" s="64">
        <f>IF($W$6="关闭",0,IFERROR((VLOOKUP((VLOOKUP($AE14,参数!$G:$H,2,FALSE)&amp;$V$18),装备强化属性!$V$3:$FP$50,1+$X$18,FALSE)),0))</f>
        <v>0</v>
      </c>
    </row>
    <row r="15" spans="1:79">
      <c r="A15" s="1">
        <v>14</v>
      </c>
      <c r="B15" s="1">
        <f t="shared" si="2"/>
        <v>4256</v>
      </c>
      <c r="C15" s="1">
        <f t="shared" si="0"/>
        <v>200</v>
      </c>
      <c r="D15" s="1">
        <f t="shared" si="0"/>
        <v>370</v>
      </c>
      <c r="E15" s="1">
        <f t="shared" si="0"/>
        <v>370</v>
      </c>
      <c r="F15" s="1">
        <f t="shared" si="0"/>
        <v>635</v>
      </c>
      <c r="G15" s="1">
        <f t="shared" si="0"/>
        <v>635</v>
      </c>
      <c r="H15" s="1">
        <f t="shared" si="3"/>
        <v>0</v>
      </c>
      <c r="I15" s="1">
        <f t="shared" si="4"/>
        <v>0</v>
      </c>
      <c r="J15" s="1">
        <f t="shared" si="5"/>
        <v>0</v>
      </c>
      <c r="K15" s="1">
        <f t="shared" si="6"/>
        <v>0</v>
      </c>
      <c r="L15" s="1">
        <f t="shared" si="7"/>
        <v>0</v>
      </c>
      <c r="M15" s="1">
        <f t="shared" si="8"/>
        <v>0</v>
      </c>
      <c r="N15" s="1">
        <f t="shared" si="9"/>
        <v>0</v>
      </c>
      <c r="O15" s="1">
        <f t="shared" si="10"/>
        <v>0</v>
      </c>
      <c r="P15" s="32"/>
      <c r="Q15" s="32"/>
      <c r="R15" s="32"/>
      <c r="S15" s="32"/>
      <c r="V15" s="90" t="s">
        <v>216</v>
      </c>
      <c r="W15" s="92" t="s">
        <v>516</v>
      </c>
      <c r="AE15" s="1">
        <v>14</v>
      </c>
      <c r="AF15" s="64">
        <f>IF($W$3="关闭",0,IFERROR((VLOOKUP((VLOOKUP($AE15,参数!$G:$H,2,FALSE)&amp;$W$18&amp;$V$18),装备量化!$D$2:$J$241,装备量化!Q$11,FALSE)),0))+IF($W$3="关闭",0,IFERROR((VLOOKUP((VLOOKUP($AE15,参数!$G:$H,2,FALSE)&amp;$W$19&amp;$V$19),装备量化!$D$2:$J$241,装备量化!Q$11,FALSE)),0))+IF($W$3="关闭",0,IFERROR((VLOOKUP((VLOOKUP($AE15,参数!$G:$H,2,FALSE)&amp;$W$20&amp;$V$20),装备量化!$D$2:$J$241,装备量化!Q$11,FALSE)),0))+IF($W$3="关闭",0,IFERROR((VLOOKUP((VLOOKUP($AE15,参数!$G:$H,2,FALSE)&amp;$W$21&amp;$V$21),装备量化!$D$2:$J$241,装备量化!Q$11,FALSE)),0))+IF($W$3="关闭",0,IFERROR((VLOOKUP((VLOOKUP($AE15,参数!$G:$H,2,FALSE)&amp;$W$22&amp;$V$22),装备量化!$D$2:$J$241,装备量化!Q$11,FALSE)),0))+IF($W$3="关闭",0,IFERROR((VLOOKUP((VLOOKUP($AE15,参数!$G:$H,2,FALSE)&amp;$W$23&amp;$V$23),装备量化!$D$2:$J$241,装备量化!Q$11,FALSE)),0))+IF($W$3="关闭",0,IFERROR((VLOOKUP((VLOOKUP($AE15,参数!$G:$H,2,FALSE)&amp;$W$24&amp;$V$24),装备量化!$D$2:$J$241,装备量化!Q$11,FALSE)),0))+IF($W$3="关闭",0,IFERROR((VLOOKUP((VLOOKUP($AE15,参数!$G:$H,2,FALSE)&amp;$W$25&amp;$V$25),装备量化!$D$2:$J$241,装备量化!Q$11,FALSE)),0))</f>
        <v>1250</v>
      </c>
      <c r="AG15" s="64"/>
      <c r="AH15" s="64">
        <f>IF($W$3="关闭",0,IFERROR((VLOOKUP((VLOOKUP($AE15,参数!$G:$H,2,FALSE)&amp;$W$18&amp;$V$18),装备量化!$D$2:$J$241,装备量化!S$11,FALSE)),0))+IF($W$3="关闭",0,IFERROR((VLOOKUP((VLOOKUP($AE15,参数!$G:$H,2,FALSE)&amp;$W$19&amp;$V$19),装备量化!$D$2:$J$241,装备量化!S$11,FALSE)),0))+IF($W$3="关闭",0,IFERROR((VLOOKUP((VLOOKUP($AE15,参数!$G:$H,2,FALSE)&amp;$W$20&amp;$V$20),装备量化!$D$2:$J$241,装备量化!S$11,FALSE)),0))+IF($W$3="关闭",0,IFERROR((VLOOKUP((VLOOKUP($AE15,参数!$G:$H,2,FALSE)&amp;$W$21&amp;$V$21),装备量化!$D$2:$J$241,装备量化!S$11,FALSE)),0))+IF($W$3="关闭",0,IFERROR((VLOOKUP((VLOOKUP($AE15,参数!$G:$H,2,FALSE)&amp;$W$22&amp;$V$22),装备量化!$D$2:$J$241,装备量化!S$11,FALSE)),0))+IF($W$3="关闭",0,IFERROR((VLOOKUP((VLOOKUP($AE15,参数!$G:$H,2,FALSE)&amp;$W$23&amp;$V$23),装备量化!$D$2:$J$241,装备量化!S$11,FALSE)),0))+IF($W$3="关闭",0,IFERROR((VLOOKUP((VLOOKUP($AE15,参数!$G:$H,2,FALSE)&amp;$W$24&amp;$V$24),装备量化!$D$2:$J$241,装备量化!S$11,FALSE)),0))+IF($W$3="关闭",0,IFERROR((VLOOKUP((VLOOKUP($AE15,参数!$G:$H,2,FALSE)&amp;$W$25&amp;$V$25),装备量化!$D$2:$J$241,装备量化!S$11,FALSE)),0))</f>
        <v>109</v>
      </c>
      <c r="AI15" s="64">
        <f>IF($W$3="关闭",0,IFERROR((VLOOKUP((VLOOKUP($AE15,参数!$G:$H,2,FALSE)&amp;$W$18&amp;$V$18),装备量化!$D$2:$J$241,装备量化!T$11,FALSE)),0))+IF($W$3="关闭",0,IFERROR((VLOOKUP((VLOOKUP($AE15,参数!$G:$H,2,FALSE)&amp;$W$19&amp;$V$19),装备量化!$D$2:$J$241,装备量化!T$11,FALSE)),0))+IF($W$3="关闭",0,IFERROR((VLOOKUP((VLOOKUP($AE15,参数!$G:$H,2,FALSE)&amp;$W$20&amp;$V$20),装备量化!$D$2:$J$241,装备量化!T$11,FALSE)),0))+IF($W$3="关闭",0,IFERROR((VLOOKUP((VLOOKUP($AE15,参数!$G:$H,2,FALSE)&amp;$W$21&amp;$V$21),装备量化!$D$2:$J$241,装备量化!T$11,FALSE)),0))+IF($W$3="关闭",0,IFERROR((VLOOKUP((VLOOKUP($AE15,参数!$G:$H,2,FALSE)&amp;$W$22&amp;$V$22),装备量化!$D$2:$J$241,装备量化!T$11,FALSE)),0))+IF($W$3="关闭",0,IFERROR((VLOOKUP((VLOOKUP($AE15,参数!$G:$H,2,FALSE)&amp;$W$23&amp;$V$23),装备量化!$D$2:$J$241,装备量化!T$11,FALSE)),0))+IF($W$3="关闭",0,IFERROR((VLOOKUP((VLOOKUP($AE15,参数!$G:$H,2,FALSE)&amp;$W$24&amp;$V$24),装备量化!$D$2:$J$241,装备量化!T$11,FALSE)),0))+IF($W$3="关闭",0,IFERROR((VLOOKUP((VLOOKUP($AE15,参数!$G:$H,2,FALSE)&amp;$W$25&amp;$V$25),装备量化!$D$2:$J$241,装备量化!T$11,FALSE)),0))</f>
        <v>109</v>
      </c>
      <c r="AJ15" s="64">
        <f>IF($W$3="关闭",0,IFERROR((VLOOKUP((VLOOKUP($AE15,参数!$G:$H,2,FALSE)&amp;$W$18&amp;$V$18),装备量化!$D$2:$J$241,装备量化!U$11,FALSE)),0))+IF($W$3="关闭",0,IFERROR((VLOOKUP((VLOOKUP($AE15,参数!$G:$H,2,FALSE)&amp;$W$19&amp;$V$19),装备量化!$D$2:$J$241,装备量化!U$11,FALSE)),0))+IF($W$3="关闭",0,IFERROR((VLOOKUP((VLOOKUP($AE15,参数!$G:$H,2,FALSE)&amp;$W$20&amp;$V$20),装备量化!$D$2:$J$241,装备量化!U$11,FALSE)),0))+IF($W$3="关闭",0,IFERROR((VLOOKUP((VLOOKUP($AE15,参数!$G:$H,2,FALSE)&amp;$W$21&amp;$V$21),装备量化!$D$2:$J$241,装备量化!U$11,FALSE)),0))+IF($W$3="关闭",0,IFERROR((VLOOKUP((VLOOKUP($AE15,参数!$G:$H,2,FALSE)&amp;$W$22&amp;$V$22),装备量化!$D$2:$J$241,装备量化!U$11,FALSE)),0))+IF($W$3="关闭",0,IFERROR((VLOOKUP((VLOOKUP($AE15,参数!$G:$H,2,FALSE)&amp;$W$23&amp;$V$23),装备量化!$D$2:$J$241,装备量化!U$11,FALSE)),0))+IF($W$3="关闭",0,IFERROR((VLOOKUP((VLOOKUP($AE15,参数!$G:$H,2,FALSE)&amp;$W$24&amp;$V$24),装备量化!$D$2:$J$241,装备量化!U$11,FALSE)),0))+IF($W$3="关闭",0,IFERROR((VLOOKUP((VLOOKUP($AE15,参数!$G:$H,2,FALSE)&amp;$W$25&amp;$V$25),装备量化!$D$2:$J$241,装备量化!U$11,FALSE)),0))</f>
        <v>167</v>
      </c>
      <c r="AK15" s="64">
        <f>IF($W$3="关闭",0,IFERROR((VLOOKUP((VLOOKUP($AE15,参数!$G:$H,2,FALSE)&amp;$W$18&amp;$V$18),装备量化!$D$2:$J$241,装备量化!V$11,FALSE)),0))+IF($W$3="关闭",0,IFERROR((VLOOKUP((VLOOKUP($AE15,参数!$G:$H,2,FALSE)&amp;$W$19&amp;$V$19),装备量化!$D$2:$J$241,装备量化!V$11,FALSE)),0))+IF($W$3="关闭",0,IFERROR((VLOOKUP((VLOOKUP($AE15,参数!$G:$H,2,FALSE)&amp;$W$20&amp;$V$20),装备量化!$D$2:$J$241,装备量化!V$11,FALSE)),0))+IF($W$3="关闭",0,IFERROR((VLOOKUP((VLOOKUP($AE15,参数!$G:$H,2,FALSE)&amp;$W$21&amp;$V$21),装备量化!$D$2:$J$241,装备量化!V$11,FALSE)),0))+IF($W$3="关闭",0,IFERROR((VLOOKUP((VLOOKUP($AE15,参数!$G:$H,2,FALSE)&amp;$W$22&amp;$V$22),装备量化!$D$2:$J$241,装备量化!V$11,FALSE)),0))+IF($W$3="关闭",0,IFERROR((VLOOKUP((VLOOKUP($AE15,参数!$G:$H,2,FALSE)&amp;$W$23&amp;$V$23),装备量化!$D$2:$J$241,装备量化!V$11,FALSE)),0))+IF($W$3="关闭",0,IFERROR((VLOOKUP((VLOOKUP($AE15,参数!$G:$H,2,FALSE)&amp;$W$24&amp;$V$24),装备量化!$D$2:$J$241,装备量化!V$11,FALSE)),0))+IF($W$3="关闭",0,IFERROR((VLOOKUP((VLOOKUP($AE15,参数!$G:$H,2,FALSE)&amp;$W$25&amp;$V$25),装备量化!$D$2:$J$241,装备量化!V$11,FALSE)),0))</f>
        <v>167</v>
      </c>
      <c r="AL15" s="64">
        <f>IF($W$3="关闭",0,IFERROR((VLOOKUP((VLOOKUP($AE15,参数!$G:$H,2,FALSE)&amp;$W$18&amp;$V$18),装备量化!$D$2:$J$241,装备量化!W$11,FALSE)),0))+IF($W$3="关闭",0,IFERROR((VLOOKUP((VLOOKUP($AE15,参数!$G:$H,2,FALSE)&amp;$W$19&amp;$V$19),装备量化!$D$2:$J$241,装备量化!W$11,FALSE)),0))+IF($W$3="关闭",0,IFERROR((VLOOKUP((VLOOKUP($AE15,参数!$G:$H,2,FALSE)&amp;$W$20&amp;$V$20),装备量化!$D$2:$J$241,装备量化!W$11,FALSE)),0))+IF($W$3="关闭",0,IFERROR((VLOOKUP((VLOOKUP($AE15,参数!$G:$H,2,FALSE)&amp;$W$21&amp;$V$21),装备量化!$D$2:$J$241,装备量化!W$11,FALSE)),0))+IF($W$3="关闭",0,IFERROR((VLOOKUP((VLOOKUP($AE15,参数!$G:$H,2,FALSE)&amp;$W$22&amp;$V$22),装备量化!$D$2:$J$241,装备量化!W$11,FALSE)),0))+IF($W$3="关闭",0,IFERROR((VLOOKUP((VLOOKUP($AE15,参数!$G:$H,2,FALSE)&amp;$W$23&amp;$V$23),装备量化!$D$2:$J$241,装备量化!W$11,FALSE)),0))+IF($W$3="关闭",0,IFERROR((VLOOKUP((VLOOKUP($AE15,参数!$G:$H,2,FALSE)&amp;$W$24&amp;$V$24),装备量化!$D$2:$J$241,装备量化!W$11,FALSE)),0))+IF($W$3="关闭",0,IFERROR((VLOOKUP((VLOOKUP($AE15,参数!$G:$H,2,FALSE)&amp;$W$25&amp;$V$25),装备量化!$D$2:$J$241,装备量化!W$11,FALSE)),0))</f>
        <v>0</v>
      </c>
      <c r="AM15" s="64">
        <f>IF($W$3="关闭",0,IFERROR((VLOOKUP((VLOOKUP($AE15,参数!$G:$H,2,FALSE)&amp;$W$18&amp;$V$18),装备量化!$D$2:$J$241,装备量化!X$11,FALSE)),0))+IF($W$3="关闭",0,IFERROR((VLOOKUP((VLOOKUP($AE15,参数!$G:$H,2,FALSE)&amp;$W$19&amp;$V$19),装备量化!$D$2:$J$241,装备量化!X$11,FALSE)),0))+IF($W$3="关闭",0,IFERROR((VLOOKUP((VLOOKUP($AE15,参数!$G:$H,2,FALSE)&amp;$W$20&amp;$V$20),装备量化!$D$2:$J$241,装备量化!X$11,FALSE)),0))+IF($W$3="关闭",0,IFERROR((VLOOKUP((VLOOKUP($AE15,参数!$G:$H,2,FALSE)&amp;$W$21&amp;$V$21),装备量化!$D$2:$J$241,装备量化!X$11,FALSE)),0))+IF($W$3="关闭",0,IFERROR((VLOOKUP((VLOOKUP($AE15,参数!$G:$H,2,FALSE)&amp;$W$22&amp;$V$22),装备量化!$D$2:$J$241,装备量化!X$11,FALSE)),0))+IF($W$3="关闭",0,IFERROR((VLOOKUP((VLOOKUP($AE15,参数!$G:$H,2,FALSE)&amp;$W$23&amp;$V$23),装备量化!$D$2:$J$241,装备量化!X$11,FALSE)),0))+IF($W$3="关闭",0,IFERROR((VLOOKUP((VLOOKUP($AE15,参数!$G:$H,2,FALSE)&amp;$W$24&amp;$V$24),装备量化!$D$2:$J$241,装备量化!X$11,FALSE)),0))+IF($W$3="关闭",0,IFERROR((VLOOKUP((VLOOKUP($AE15,参数!$G:$H,2,FALSE)&amp;$W$25&amp;$V$25),装备量化!$D$2:$J$241,装备量化!X$11,FALSE)),0))</f>
        <v>0</v>
      </c>
      <c r="AN15" s="64">
        <f>IF($W$3="关闭",0,IFERROR((VLOOKUP((VLOOKUP($AE15,参数!$G:$H,2,FALSE)&amp;$W$18&amp;$V$18),装备量化!$D$2:$J$241,装备量化!Y$11,FALSE)),0))+IF($W$3="关闭",0,IFERROR((VLOOKUP((VLOOKUP($AE15,参数!$G:$H,2,FALSE)&amp;$W$19&amp;$V$19),装备量化!$D$2:$J$241,装备量化!Y$11,FALSE)),0))+IF($W$3="关闭",0,IFERROR((VLOOKUP((VLOOKUP($AE15,参数!$G:$H,2,FALSE)&amp;$W$20&amp;$V$20),装备量化!$D$2:$J$241,装备量化!Y$11,FALSE)),0))+IF($W$3="关闭",0,IFERROR((VLOOKUP((VLOOKUP($AE15,参数!$G:$H,2,FALSE)&amp;$W$21&amp;$V$21),装备量化!$D$2:$J$241,装备量化!Y$11,FALSE)),0))+IF($W$3="关闭",0,IFERROR((VLOOKUP((VLOOKUP($AE15,参数!$G:$H,2,FALSE)&amp;$W$22&amp;$V$22),装备量化!$D$2:$J$241,装备量化!Y$11,FALSE)),0))+IF($W$3="关闭",0,IFERROR((VLOOKUP((VLOOKUP($AE15,参数!$G:$H,2,FALSE)&amp;$W$23&amp;$V$23),装备量化!$D$2:$J$241,装备量化!Y$11,FALSE)),0))+IF($W$3="关闭",0,IFERROR((VLOOKUP((VLOOKUP($AE15,参数!$G:$H,2,FALSE)&amp;$W$24&amp;$V$24),装备量化!$D$2:$J$241,装备量化!Y$11,FALSE)),0))+IF($W$3="关闭",0,IFERROR((VLOOKUP((VLOOKUP($AE15,参数!$G:$H,2,FALSE)&amp;$W$25&amp;$V$25),装备量化!$D$2:$J$241,装备量化!Y$11,FALSE)),0))</f>
        <v>0</v>
      </c>
      <c r="AO15" s="64">
        <f>IF($W$3="关闭",0,IFERROR((VLOOKUP((VLOOKUP($AE15,参数!$G:$H,2,FALSE)&amp;$W$18&amp;$V$18),装备量化!$D$2:$J$241,装备量化!Z$11,FALSE)),0))+IF($W$3="关闭",0,IFERROR((VLOOKUP((VLOOKUP($AE15,参数!$G:$H,2,FALSE)&amp;$W$19&amp;$V$19),装备量化!$D$2:$J$241,装备量化!Z$11,FALSE)),0))+IF($W$3="关闭",0,IFERROR((VLOOKUP((VLOOKUP($AE15,参数!$G:$H,2,FALSE)&amp;$W$20&amp;$V$20),装备量化!$D$2:$J$241,装备量化!Z$11,FALSE)),0))+IF($W$3="关闭",0,IFERROR((VLOOKUP((VLOOKUP($AE15,参数!$G:$H,2,FALSE)&amp;$W$21&amp;$V$21),装备量化!$D$2:$J$241,装备量化!Z$11,FALSE)),0))+IF($W$3="关闭",0,IFERROR((VLOOKUP((VLOOKUP($AE15,参数!$G:$H,2,FALSE)&amp;$W$22&amp;$V$22),装备量化!$D$2:$J$241,装备量化!Z$11,FALSE)),0))+IF($W$3="关闭",0,IFERROR((VLOOKUP((VLOOKUP($AE15,参数!$G:$H,2,FALSE)&amp;$W$23&amp;$V$23),装备量化!$D$2:$J$241,装备量化!Z$11,FALSE)),0))+IF($W$3="关闭",0,IFERROR((VLOOKUP((VLOOKUP($AE15,参数!$G:$H,2,FALSE)&amp;$W$24&amp;$V$24),装备量化!$D$2:$J$241,装备量化!Z$11,FALSE)),0))+IF($W$3="关闭",0,IFERROR((VLOOKUP((VLOOKUP($AE15,参数!$G:$H,2,FALSE)&amp;$W$25&amp;$V$25),装备量化!$D$2:$J$241,装备量化!Z$11,FALSE)),0))</f>
        <v>0</v>
      </c>
      <c r="AP15" s="64">
        <f>IF($W$3="关闭",0,IFERROR((VLOOKUP((VLOOKUP($AE15,参数!$G:$H,2,FALSE)&amp;$W$18&amp;$V$18),装备量化!$D$2:$J$241,装备量化!AA$11,FALSE)),0))+IF($W$3="关闭",0,IFERROR((VLOOKUP((VLOOKUP($AE15,参数!$G:$H,2,FALSE)&amp;$W$19&amp;$V$19),装备量化!$D$2:$J$241,装备量化!AA$11,FALSE)),0))+IF($W$3="关闭",0,IFERROR((VLOOKUP((VLOOKUP($AE15,参数!$G:$H,2,FALSE)&amp;$W$20&amp;$V$20),装备量化!$D$2:$J$241,装备量化!AA$11,FALSE)),0))+IF($W$3="关闭",0,IFERROR((VLOOKUP((VLOOKUP($AE15,参数!$G:$H,2,FALSE)&amp;$W$21&amp;$V$21),装备量化!$D$2:$J$241,装备量化!AA$11,FALSE)),0))+IF($W$3="关闭",0,IFERROR((VLOOKUP((VLOOKUP($AE15,参数!$G:$H,2,FALSE)&amp;$W$22&amp;$V$22),装备量化!$D$2:$J$241,装备量化!AA$11,FALSE)),0))+IF($W$3="关闭",0,IFERROR((VLOOKUP((VLOOKUP($AE15,参数!$G:$H,2,FALSE)&amp;$W$23&amp;$V$23),装备量化!$D$2:$J$241,装备量化!AA$11,FALSE)),0))+IF($W$3="关闭",0,IFERROR((VLOOKUP((VLOOKUP($AE15,参数!$G:$H,2,FALSE)&amp;$W$24&amp;$V$24),装备量化!$D$2:$J$241,装备量化!AA$11,FALSE)),0))+IF($W$3="关闭",0,IFERROR((VLOOKUP((VLOOKUP($AE15,参数!$G:$H,2,FALSE)&amp;$W$25&amp;$V$25),装备量化!$D$2:$J$241,装备量化!AA$11,FALSE)),0))</f>
        <v>0</v>
      </c>
      <c r="AQ15" s="64">
        <f>IF($W$3="关闭",0,IFERROR((VLOOKUP((VLOOKUP($AE15,参数!$G:$H,2,FALSE)&amp;$W$18&amp;$V$18),装备量化!$D$2:$J$241,装备量化!AB$11,FALSE)),0))+IF($W$3="关闭",0,IFERROR((VLOOKUP((VLOOKUP($AE15,参数!$G:$H,2,FALSE)&amp;$W$19&amp;$V$19),装备量化!$D$2:$J$241,装备量化!AB$11,FALSE)),0))+IF($W$3="关闭",0,IFERROR((VLOOKUP((VLOOKUP($AE15,参数!$G:$H,2,FALSE)&amp;$W$20&amp;$V$20),装备量化!$D$2:$J$241,装备量化!AB$11,FALSE)),0))+IF($W$3="关闭",0,IFERROR((VLOOKUP((VLOOKUP($AE15,参数!$G:$H,2,FALSE)&amp;$W$21&amp;$V$21),装备量化!$D$2:$J$241,装备量化!AB$11,FALSE)),0))+IF($W$3="关闭",0,IFERROR((VLOOKUP((VLOOKUP($AE15,参数!$G:$H,2,FALSE)&amp;$W$22&amp;$V$22),装备量化!$D$2:$J$241,装备量化!AB$11,FALSE)),0))+IF($W$3="关闭",0,IFERROR((VLOOKUP((VLOOKUP($AE15,参数!$G:$H,2,FALSE)&amp;$W$23&amp;$V$23),装备量化!$D$2:$J$241,装备量化!AB$11,FALSE)),0))+IF($W$3="关闭",0,IFERROR((VLOOKUP((VLOOKUP($AE15,参数!$G:$H,2,FALSE)&amp;$W$24&amp;$V$24),装备量化!$D$2:$J$241,装备量化!AB$11,FALSE)),0))+IF($W$3="关闭",0,IFERROR((VLOOKUP((VLOOKUP($AE15,参数!$G:$H,2,FALSE)&amp;$W$25&amp;$V$25),装备量化!$D$2:$J$241,装备量化!AB$11,FALSE)),0))</f>
        <v>0</v>
      </c>
      <c r="AR15" s="64">
        <f>IF($W$3="关闭",0,IFERROR((VLOOKUP((VLOOKUP($AE15,参数!$G:$H,2,FALSE)&amp;$W$18&amp;$V$18),装备量化!$D$2:$J$241,装备量化!AC$11,FALSE)),0))+IF($W$3="关闭",0,IFERROR((VLOOKUP((VLOOKUP($AE15,参数!$G:$H,2,FALSE)&amp;$W$19&amp;$V$19),装备量化!$D$2:$J$241,装备量化!AC$11,FALSE)),0))+IF($W$3="关闭",0,IFERROR((VLOOKUP((VLOOKUP($AE15,参数!$G:$H,2,FALSE)&amp;$W$20&amp;$V$20),装备量化!$D$2:$J$241,装备量化!AC$11,FALSE)),0))+IF($W$3="关闭",0,IFERROR((VLOOKUP((VLOOKUP($AE15,参数!$G:$H,2,FALSE)&amp;$W$21&amp;$V$21),装备量化!$D$2:$J$241,装备量化!AC$11,FALSE)),0))+IF($W$3="关闭",0,IFERROR((VLOOKUP((VLOOKUP($AE15,参数!$G:$H,2,FALSE)&amp;$W$22&amp;$V$22),装备量化!$D$2:$J$241,装备量化!AC$11,FALSE)),0))+IF($W$3="关闭",0,IFERROR((VLOOKUP((VLOOKUP($AE15,参数!$G:$H,2,FALSE)&amp;$W$23&amp;$V$23),装备量化!$D$2:$J$241,装备量化!AC$11,FALSE)),0))+IF($W$3="关闭",0,IFERROR((VLOOKUP((VLOOKUP($AE15,参数!$G:$H,2,FALSE)&amp;$W$24&amp;$V$24),装备量化!$D$2:$J$241,装备量化!AC$11,FALSE)),0))+IF($W$3="关闭",0,IFERROR((VLOOKUP((VLOOKUP($AE15,参数!$G:$H,2,FALSE)&amp;$W$25&amp;$V$25),装备量化!$D$2:$J$241,装备量化!AC$11,FALSE)),0))</f>
        <v>0</v>
      </c>
      <c r="AS15" s="64">
        <f>IF($W$3="关闭",0,IFERROR((VLOOKUP((VLOOKUP($AE15,参数!$G:$H,2,FALSE)&amp;$W$18&amp;$V$18),装备量化!$D$2:$J$241,装备量化!AD$11,FALSE)),0))+IF($W$3="关闭",0,IFERROR((VLOOKUP((VLOOKUP($AE15,参数!$G:$H,2,FALSE)&amp;$W$19&amp;$V$19),装备量化!$D$2:$J$241,装备量化!AD$11,FALSE)),0))+IF($W$3="关闭",0,IFERROR((VLOOKUP((VLOOKUP($AE15,参数!$G:$H,2,FALSE)&amp;$W$20&amp;$V$20),装备量化!$D$2:$J$241,装备量化!AD$11,FALSE)),0))+IF($W$3="关闭",0,IFERROR((VLOOKUP((VLOOKUP($AE15,参数!$G:$H,2,FALSE)&amp;$W$21&amp;$V$21),装备量化!$D$2:$J$241,装备量化!AD$11,FALSE)),0))+IF($W$3="关闭",0,IFERROR((VLOOKUP((VLOOKUP($AE15,参数!$G:$H,2,FALSE)&amp;$W$22&amp;$V$22),装备量化!$D$2:$J$241,装备量化!AD$11,FALSE)),0))+IF($W$3="关闭",0,IFERROR((VLOOKUP((VLOOKUP($AE15,参数!$G:$H,2,FALSE)&amp;$W$23&amp;$V$23),装备量化!$D$2:$J$241,装备量化!AD$11,FALSE)),0))+IF($W$3="关闭",0,IFERROR((VLOOKUP((VLOOKUP($AE15,参数!$G:$H,2,FALSE)&amp;$W$24&amp;$V$24),装备量化!$D$2:$J$241,装备量化!AD$11,FALSE)),0))+IF($W$3="关闭",0,IFERROR((VLOOKUP((VLOOKUP($AE15,参数!$G:$H,2,FALSE)&amp;$W$25&amp;$V$25),装备量化!$D$2:$J$241,装备量化!AD$11,FALSE)),0))</f>
        <v>0</v>
      </c>
      <c r="AV15" s="1">
        <v>14</v>
      </c>
      <c r="AW15" s="64">
        <f>IF($W$6="关闭",0,IFERROR((VLOOKUP((VLOOKUP($AE15,参数!$G:$H,2,FALSE)&amp;$V$18),装备强化属性!$V$3:$FP$50,$X$18+VLOOKUP(AW$1,参数!$J$1:$K$6,2,FALSE),FALSE)),0))+IF($W$6="关闭",0,IFERROR((VLOOKUP((VLOOKUP($AE15,参数!$G:$H,2,FALSE)&amp;$V$19),装备强化属性!$V$3:$FP$50,$X$19+VLOOKUP(AW$1,参数!$J$1:$K$6,2,FALSE),FALSE)),0))+IF($W$6="关闭",0,IFERROR((VLOOKUP((VLOOKUP($AE15,参数!$G:$H,2,FALSE)&amp;$V$20),装备强化属性!$V$3:$FP$50,$X$20+VLOOKUP(AW$1,参数!$J$1:$K$6,2,FALSE),FALSE)),0))+IF($W$6="关闭",0,IFERROR((VLOOKUP((VLOOKUP($AE15,参数!$G:$H,2,FALSE)&amp;$V$21),装备强化属性!$V$3:$FP$50,$X$21+VLOOKUP(AW$1,参数!$J$1:$K$6,2,FALSE),FALSE)),0))+IF($W$6="关闭",0,IFERROR((VLOOKUP((VLOOKUP($AE15,参数!$G:$H,2,FALSE)&amp;$V$22),装备强化属性!$V$3:$FP$50,$X$22+VLOOKUP(AW$1,参数!$J$1:$K$6,2,FALSE),FALSE)),0))+IF($W$6="关闭",0,IFERROR((VLOOKUP((VLOOKUP($AE15,参数!$G:$H,2,FALSE)&amp;$V$23),装备强化属性!$V$3:$FP$50,$X$23+VLOOKUP(AW$1,参数!$J$1:$K$6,2,FALSE),FALSE)),0))+IF($W$6="关闭",0,IFERROR((VLOOKUP((VLOOKUP($AE15,参数!$G:$H,2,FALSE)&amp;$V$24),装备强化属性!$V$3:$FP$50,$X$24+VLOOKUP(AW$1,参数!$J$1:$K$6,2,FALSE),FALSE)),0))+IF($W$6="关闭",0,IFERROR((VLOOKUP((VLOOKUP($AE15,参数!$G:$H,2,FALSE)&amp;$V$25),装备强化属性!$V$3:$FP$50,$X$25+VLOOKUP(AW$1,参数!$J$1:$K$6,2,FALSE),FALSE)),0))</f>
        <v>544</v>
      </c>
      <c r="AX15" s="64"/>
      <c r="AY15" s="64">
        <f>IF($W$6="关闭",0,IFERROR((VLOOKUP((VLOOKUP($AE15,参数!$G:$H,2,FALSE)&amp;$V$18),装备强化属性!$V$3:$FP$50,$X$18+VLOOKUP(AY$1,参数!$J$1:$K$6,2,FALSE),FALSE)),0))+IF($W$6="关闭",0,IFERROR((VLOOKUP((VLOOKUP($AE15,参数!$G:$H,2,FALSE)&amp;$V$19),装备强化属性!$V$3:$FP$50,$X$19+VLOOKUP(AY$1,参数!$J$1:$K$6,2,FALSE),FALSE)),0))+IF($W$6="关闭",0,IFERROR((VLOOKUP((VLOOKUP($AE15,参数!$G:$H,2,FALSE)&amp;$V$20),装备强化属性!$V$3:$FP$50,$X$20+VLOOKUP(AY$1,参数!$J$1:$K$6,2,FALSE),FALSE)),0))+IF($W$6="关闭",0,IFERROR((VLOOKUP((VLOOKUP($AE15,参数!$G:$H,2,FALSE)&amp;$V$21),装备强化属性!$V$3:$FP$50,$X$21+VLOOKUP(AY$1,参数!$J$1:$K$6,2,FALSE),FALSE)),0))+IF($W$6="关闭",0,IFERROR((VLOOKUP((VLOOKUP($AE15,参数!$G:$H,2,FALSE)&amp;$V$22),装备强化属性!$V$3:$FP$50,$X$22+VLOOKUP(AY$1,参数!$J$1:$K$6,2,FALSE),FALSE)),0))+IF($W$6="关闭",0,IFERROR((VLOOKUP((VLOOKUP($AE15,参数!$G:$H,2,FALSE)&amp;$V$23),装备强化属性!$V$3:$FP$50,$X$23+VLOOKUP(AY$1,参数!$J$1:$K$6,2,FALSE),FALSE)),0))+IF($W$6="关闭",0,IFERROR((VLOOKUP((VLOOKUP($AE15,参数!$G:$H,2,FALSE)&amp;$V$24),装备强化属性!$V$3:$FP$50,$X$24+VLOOKUP(AY$1,参数!$J$1:$K$6,2,FALSE),FALSE)),0))+IF($W$6="关闭",0,IFERROR((VLOOKUP((VLOOKUP($AE15,参数!$G:$H,2,FALSE)&amp;$V$25),装备强化属性!$V$3:$FP$50,$X$25+VLOOKUP(AY$1,参数!$J$1:$K$6,2,FALSE),FALSE)),0))</f>
        <v>64</v>
      </c>
      <c r="AZ15" s="64">
        <f>IF($W$6="关闭",0,IFERROR((VLOOKUP((VLOOKUP($AE15,参数!$G:$H,2,FALSE)&amp;$V$18),装备强化属性!$V$3:$FP$50,$X$18+VLOOKUP(AZ$1,参数!$J$1:$K$6,2,FALSE),FALSE)),0))+IF($W$6="关闭",0,IFERROR((VLOOKUP((VLOOKUP($AE15,参数!$G:$H,2,FALSE)&amp;$V$19),装备强化属性!$V$3:$FP$50,$X$19+VLOOKUP(AZ$1,参数!$J$1:$K$6,2,FALSE),FALSE)),0))+IF($W$6="关闭",0,IFERROR((VLOOKUP((VLOOKUP($AE15,参数!$G:$H,2,FALSE)&amp;$V$20),装备强化属性!$V$3:$FP$50,$X$20+VLOOKUP(AZ$1,参数!$J$1:$K$6,2,FALSE),FALSE)),0))+IF($W$6="关闭",0,IFERROR((VLOOKUP((VLOOKUP($AE15,参数!$G:$H,2,FALSE)&amp;$V$21),装备强化属性!$V$3:$FP$50,$X$21+VLOOKUP(AZ$1,参数!$J$1:$K$6,2,FALSE),FALSE)),0))+IF($W$6="关闭",0,IFERROR((VLOOKUP((VLOOKUP($AE15,参数!$G:$H,2,FALSE)&amp;$V$22),装备强化属性!$V$3:$FP$50,$X$22+VLOOKUP(AZ$1,参数!$J$1:$K$6,2,FALSE),FALSE)),0))+IF($W$6="关闭",0,IFERROR((VLOOKUP((VLOOKUP($AE15,参数!$G:$H,2,FALSE)&amp;$V$23),装备强化属性!$V$3:$FP$50,$X$23+VLOOKUP(AZ$1,参数!$J$1:$K$6,2,FALSE),FALSE)),0))+IF($W$6="关闭",0,IFERROR((VLOOKUP((VLOOKUP($AE15,参数!$G:$H,2,FALSE)&amp;$V$24),装备强化属性!$V$3:$FP$50,$X$24+VLOOKUP(AZ$1,参数!$J$1:$K$6,2,FALSE),FALSE)),0))+IF($W$6="关闭",0,IFERROR((VLOOKUP((VLOOKUP($AE15,参数!$G:$H,2,FALSE)&amp;$V$25),装备强化属性!$V$3:$FP$50,$X$25+VLOOKUP(AZ$1,参数!$J$1:$K$6,2,FALSE),FALSE)),0))</f>
        <v>64</v>
      </c>
      <c r="BA15" s="64">
        <f>IF($W$6="关闭",0,IFERROR((VLOOKUP((VLOOKUP($AE15,参数!$G:$H,2,FALSE)&amp;$V$18),装备强化属性!$V$3:$FP$50,$X$18+VLOOKUP(BA$1,参数!$J$1:$K$6,2,FALSE),FALSE)),0))+IF($W$6="关闭",0,IFERROR((VLOOKUP((VLOOKUP($AE15,参数!$G:$H,2,FALSE)&amp;$V$19),装备强化属性!$V$3:$FP$50,$X$19+VLOOKUP(BA$1,参数!$J$1:$K$6,2,FALSE),FALSE)),0))+IF($W$6="关闭",0,IFERROR((VLOOKUP((VLOOKUP($AE15,参数!$G:$H,2,FALSE)&amp;$V$20),装备强化属性!$V$3:$FP$50,$X$20+VLOOKUP(BA$1,参数!$J$1:$K$6,2,FALSE),FALSE)),0))+IF($W$6="关闭",0,IFERROR((VLOOKUP((VLOOKUP($AE15,参数!$G:$H,2,FALSE)&amp;$V$21),装备强化属性!$V$3:$FP$50,$X$21+VLOOKUP(BA$1,参数!$J$1:$K$6,2,FALSE),FALSE)),0))+IF($W$6="关闭",0,IFERROR((VLOOKUP((VLOOKUP($AE15,参数!$G:$H,2,FALSE)&amp;$V$22),装备强化属性!$V$3:$FP$50,$X$22+VLOOKUP(BA$1,参数!$J$1:$K$6,2,FALSE),FALSE)),0))+IF($W$6="关闭",0,IFERROR((VLOOKUP((VLOOKUP($AE15,参数!$G:$H,2,FALSE)&amp;$V$23),装备强化属性!$V$3:$FP$50,$X$23+VLOOKUP(BA$1,参数!$J$1:$K$6,2,FALSE),FALSE)),0))+IF($W$6="关闭",0,IFERROR((VLOOKUP((VLOOKUP($AE15,参数!$G:$H,2,FALSE)&amp;$V$24),装备强化属性!$V$3:$FP$50,$X$24+VLOOKUP(BA$1,参数!$J$1:$K$6,2,FALSE),FALSE)),0))+IF($W$6="关闭",0,IFERROR((VLOOKUP((VLOOKUP($AE15,参数!$G:$H,2,FALSE)&amp;$V$25),装备强化属性!$V$3:$FP$50,$X$25+VLOOKUP(BA$1,参数!$J$1:$K$6,2,FALSE),FALSE)),0))</f>
        <v>73</v>
      </c>
      <c r="BB15" s="64">
        <f>IF($W$6="关闭",0,IFERROR((VLOOKUP((VLOOKUP($AE15,参数!$G:$H,2,FALSE)&amp;$V$18),装备强化属性!$V$3:$FP$50,$X$18+VLOOKUP(BB$1,参数!$J$1:$K$6,2,FALSE),FALSE)),0))+IF($W$6="关闭",0,IFERROR((VLOOKUP((VLOOKUP($AE15,参数!$G:$H,2,FALSE)&amp;$V$19),装备强化属性!$V$3:$FP$50,$X$19+VLOOKUP(BB$1,参数!$J$1:$K$6,2,FALSE),FALSE)),0))+IF($W$6="关闭",0,IFERROR((VLOOKUP((VLOOKUP($AE15,参数!$G:$H,2,FALSE)&amp;$V$20),装备强化属性!$V$3:$FP$50,$X$20+VLOOKUP(BB$1,参数!$J$1:$K$6,2,FALSE),FALSE)),0))+IF($W$6="关闭",0,IFERROR((VLOOKUP((VLOOKUP($AE15,参数!$G:$H,2,FALSE)&amp;$V$21),装备强化属性!$V$3:$FP$50,$X$21+VLOOKUP(BB$1,参数!$J$1:$K$6,2,FALSE),FALSE)),0))+IF($W$6="关闭",0,IFERROR((VLOOKUP((VLOOKUP($AE15,参数!$G:$H,2,FALSE)&amp;$V$22),装备强化属性!$V$3:$FP$50,$X$22+VLOOKUP(BB$1,参数!$J$1:$K$6,2,FALSE),FALSE)),0))+IF($W$6="关闭",0,IFERROR((VLOOKUP((VLOOKUP($AE15,参数!$G:$H,2,FALSE)&amp;$V$23),装备强化属性!$V$3:$FP$50,$X$23+VLOOKUP(BB$1,参数!$J$1:$K$6,2,FALSE),FALSE)),0))+IF($W$6="关闭",0,IFERROR((VLOOKUP((VLOOKUP($AE15,参数!$G:$H,2,FALSE)&amp;$V$24),装备强化属性!$V$3:$FP$50,$X$24+VLOOKUP(BB$1,参数!$J$1:$K$6,2,FALSE),FALSE)),0))+IF($W$6="关闭",0,IFERROR((VLOOKUP((VLOOKUP($AE15,参数!$G:$H,2,FALSE)&amp;$V$25),装备强化属性!$V$3:$FP$50,$X$25+VLOOKUP(BB$1,参数!$J$1:$K$6,2,FALSE),FALSE)),0))</f>
        <v>73</v>
      </c>
      <c r="BC15" s="64">
        <f>IF($W$6="关闭",0,IFERROR((VLOOKUP((VLOOKUP($AE15,参数!$G:$H,2,FALSE)&amp;$V$18),装备强化属性!$V$3:$FP$50,1+$X$18,FALSE)),0))</f>
        <v>0</v>
      </c>
      <c r="BD15" s="64">
        <f>IF($W$6="关闭",0,IFERROR((VLOOKUP((VLOOKUP($AE15,参数!$G:$H,2,FALSE)&amp;$V$18),装备强化属性!$V$3:$FP$50,1+$X$18,FALSE)),0))</f>
        <v>0</v>
      </c>
      <c r="BE15" s="64">
        <f>IF($W$6="关闭",0,IFERROR((VLOOKUP((VLOOKUP($AE15,参数!$G:$H,2,FALSE)&amp;$V$18),装备强化属性!$V$3:$FP$50,1+$X$18,FALSE)),0))</f>
        <v>0</v>
      </c>
      <c r="BF15" s="64">
        <f>IF($W$6="关闭",0,IFERROR((VLOOKUP((VLOOKUP($AE15,参数!$G:$H,2,FALSE)&amp;$V$18),装备强化属性!$V$3:$FP$50,1+$X$18,FALSE)),0))</f>
        <v>0</v>
      </c>
      <c r="BG15" s="64">
        <f>IF($W$6="关闭",0,IFERROR((VLOOKUP((VLOOKUP($AE15,参数!$G:$H,2,FALSE)&amp;$V$18),装备强化属性!$V$3:$FP$50,1+$X$18,FALSE)),0))</f>
        <v>0</v>
      </c>
      <c r="BH15" s="64">
        <f>IF($W$6="关闭",0,IFERROR((VLOOKUP((VLOOKUP($AE15,参数!$G:$H,2,FALSE)&amp;$V$18),装备强化属性!$V$3:$FP$50,1+$X$18,FALSE)),0))</f>
        <v>0</v>
      </c>
      <c r="BI15" s="64">
        <f>IF($W$6="关闭",0,IFERROR((VLOOKUP((VLOOKUP($AE15,参数!$G:$H,2,FALSE)&amp;$V$18),装备强化属性!$V$3:$FP$50,1+$X$18,FALSE)),0))</f>
        <v>0</v>
      </c>
      <c r="BJ15" s="64">
        <f>IF($W$6="关闭",0,IFERROR((VLOOKUP((VLOOKUP($AE15,参数!$G:$H,2,FALSE)&amp;$V$18),装备强化属性!$V$3:$FP$50,1+$X$18,FALSE)),0))</f>
        <v>0</v>
      </c>
      <c r="BM15" s="1">
        <v>14</v>
      </c>
      <c r="BN15" s="64">
        <f>IF($W$2="关闭",0,角色升级!B15)</f>
        <v>2462</v>
      </c>
      <c r="BO15" s="64">
        <v>200</v>
      </c>
      <c r="BP15" s="64">
        <f>IF($W$2="关闭",0,角色升级!D15)</f>
        <v>197</v>
      </c>
      <c r="BQ15" s="64">
        <f>IF($W$2="关闭",0,角色升级!E15)</f>
        <v>197</v>
      </c>
      <c r="BR15" s="64">
        <f>IF($W$2="关闭",0,角色升级!F15)</f>
        <v>395</v>
      </c>
      <c r="BS15" s="64">
        <f>IF($W$2="关闭",0,角色升级!G15)</f>
        <v>395</v>
      </c>
      <c r="BT15" s="64">
        <f>IF($W$6="关闭",0,IFERROR((VLOOKUP((VLOOKUP($AE15,参数!$G:$H,2,FALSE)&amp;$V$18),装备强化属性!$V$3:$FP$50,1+$X$18,FALSE)),0))</f>
        <v>0</v>
      </c>
      <c r="BU15" s="64">
        <f>IF($W$6="关闭",0,IFERROR((VLOOKUP((VLOOKUP($AE15,参数!$G:$H,2,FALSE)&amp;$V$18),装备强化属性!$V$3:$FP$50,1+$X$18,FALSE)),0))</f>
        <v>0</v>
      </c>
      <c r="BV15" s="64">
        <f>IF($W$6="关闭",0,IFERROR((VLOOKUP((VLOOKUP($AE15,参数!$G:$H,2,FALSE)&amp;$V$18),装备强化属性!$V$3:$FP$50,1+$X$18,FALSE)),0))</f>
        <v>0</v>
      </c>
      <c r="BW15" s="64">
        <f>IF($W$6="关闭",0,IFERROR((VLOOKUP((VLOOKUP($AE15,参数!$G:$H,2,FALSE)&amp;$V$18),装备强化属性!$V$3:$FP$50,1+$X$18,FALSE)),0))</f>
        <v>0</v>
      </c>
      <c r="BX15" s="64">
        <f>IF($W$6="关闭",0,IFERROR((VLOOKUP((VLOOKUP($AE15,参数!$G:$H,2,FALSE)&amp;$V$18),装备强化属性!$V$3:$FP$50,1+$X$18,FALSE)),0))</f>
        <v>0</v>
      </c>
      <c r="BY15" s="64">
        <f>IF($W$6="关闭",0,IFERROR((VLOOKUP((VLOOKUP($AE15,参数!$G:$H,2,FALSE)&amp;$V$18),装备强化属性!$V$3:$FP$50,1+$X$18,FALSE)),0))</f>
        <v>0</v>
      </c>
      <c r="BZ15" s="64">
        <f>IF($W$6="关闭",0,IFERROR((VLOOKUP((VLOOKUP($AE15,参数!$G:$H,2,FALSE)&amp;$V$18),装备强化属性!$V$3:$FP$50,1+$X$18,FALSE)),0))</f>
        <v>0</v>
      </c>
      <c r="CA15" s="64">
        <f>IF($W$6="关闭",0,IFERROR((VLOOKUP((VLOOKUP($AE15,参数!$G:$H,2,FALSE)&amp;$V$18),装备强化属性!$V$3:$FP$50,1+$X$18,FALSE)),0))</f>
        <v>0</v>
      </c>
    </row>
    <row r="16" spans="1:79">
      <c r="A16" s="1">
        <v>15</v>
      </c>
      <c r="B16" s="1">
        <f t="shared" si="2"/>
        <v>4369</v>
      </c>
      <c r="C16" s="1">
        <f t="shared" si="0"/>
        <v>200</v>
      </c>
      <c r="D16" s="1">
        <f t="shared" si="0"/>
        <v>378</v>
      </c>
      <c r="E16" s="1">
        <f t="shared" si="0"/>
        <v>378</v>
      </c>
      <c r="F16" s="1">
        <f t="shared" si="0"/>
        <v>650</v>
      </c>
      <c r="G16" s="1">
        <f t="shared" si="0"/>
        <v>650</v>
      </c>
      <c r="H16" s="1">
        <f t="shared" si="3"/>
        <v>0</v>
      </c>
      <c r="I16" s="1">
        <f t="shared" si="4"/>
        <v>0</v>
      </c>
      <c r="J16" s="1">
        <f t="shared" si="5"/>
        <v>0</v>
      </c>
      <c r="K16" s="1">
        <f t="shared" si="6"/>
        <v>0</v>
      </c>
      <c r="L16" s="1">
        <f t="shared" si="7"/>
        <v>0</v>
      </c>
      <c r="M16" s="1">
        <f t="shared" si="8"/>
        <v>0</v>
      </c>
      <c r="N16" s="1">
        <f t="shared" si="9"/>
        <v>0</v>
      </c>
      <c r="O16" s="1">
        <f t="shared" si="10"/>
        <v>0</v>
      </c>
      <c r="P16" s="32"/>
      <c r="Q16" s="32"/>
      <c r="R16" s="32"/>
      <c r="S16" s="32"/>
      <c r="AE16" s="1">
        <v>15</v>
      </c>
      <c r="AF16" s="64">
        <f>IF($W$3="关闭",0,IFERROR((VLOOKUP((VLOOKUP($AE16,参数!$G:$H,2,FALSE)&amp;$W$18&amp;$V$18),装备量化!$D$2:$J$241,装备量化!Q$11,FALSE)),0))+IF($W$3="关闭",0,IFERROR((VLOOKUP((VLOOKUP($AE16,参数!$G:$H,2,FALSE)&amp;$W$19&amp;$V$19),装备量化!$D$2:$J$241,装备量化!Q$11,FALSE)),0))+IF($W$3="关闭",0,IFERROR((VLOOKUP((VLOOKUP($AE16,参数!$G:$H,2,FALSE)&amp;$W$20&amp;$V$20),装备量化!$D$2:$J$241,装备量化!Q$11,FALSE)),0))+IF($W$3="关闭",0,IFERROR((VLOOKUP((VLOOKUP($AE16,参数!$G:$H,2,FALSE)&amp;$W$21&amp;$V$21),装备量化!$D$2:$J$241,装备量化!Q$11,FALSE)),0))+IF($W$3="关闭",0,IFERROR((VLOOKUP((VLOOKUP($AE16,参数!$G:$H,2,FALSE)&amp;$W$22&amp;$V$22),装备量化!$D$2:$J$241,装备量化!Q$11,FALSE)),0))+IF($W$3="关闭",0,IFERROR((VLOOKUP((VLOOKUP($AE16,参数!$G:$H,2,FALSE)&amp;$W$23&amp;$V$23),装备量化!$D$2:$J$241,装备量化!Q$11,FALSE)),0))+IF($W$3="关闭",0,IFERROR((VLOOKUP((VLOOKUP($AE16,参数!$G:$H,2,FALSE)&amp;$W$24&amp;$V$24),装备量化!$D$2:$J$241,装备量化!Q$11,FALSE)),0))+IF($W$3="关闭",0,IFERROR((VLOOKUP((VLOOKUP($AE16,参数!$G:$H,2,FALSE)&amp;$W$25&amp;$V$25),装备量化!$D$2:$J$241,装备量化!Q$11,FALSE)),0))</f>
        <v>1250</v>
      </c>
      <c r="AG16" s="64"/>
      <c r="AH16" s="64">
        <f>IF($W$3="关闭",0,IFERROR((VLOOKUP((VLOOKUP($AE16,参数!$G:$H,2,FALSE)&amp;$W$18&amp;$V$18),装备量化!$D$2:$J$241,装备量化!S$11,FALSE)),0))+IF($W$3="关闭",0,IFERROR((VLOOKUP((VLOOKUP($AE16,参数!$G:$H,2,FALSE)&amp;$W$19&amp;$V$19),装备量化!$D$2:$J$241,装备量化!S$11,FALSE)),0))+IF($W$3="关闭",0,IFERROR((VLOOKUP((VLOOKUP($AE16,参数!$G:$H,2,FALSE)&amp;$W$20&amp;$V$20),装备量化!$D$2:$J$241,装备量化!S$11,FALSE)),0))+IF($W$3="关闭",0,IFERROR((VLOOKUP((VLOOKUP($AE16,参数!$G:$H,2,FALSE)&amp;$W$21&amp;$V$21),装备量化!$D$2:$J$241,装备量化!S$11,FALSE)),0))+IF($W$3="关闭",0,IFERROR((VLOOKUP((VLOOKUP($AE16,参数!$G:$H,2,FALSE)&amp;$W$22&amp;$V$22),装备量化!$D$2:$J$241,装备量化!S$11,FALSE)),0))+IF($W$3="关闭",0,IFERROR((VLOOKUP((VLOOKUP($AE16,参数!$G:$H,2,FALSE)&amp;$W$23&amp;$V$23),装备量化!$D$2:$J$241,装备量化!S$11,FALSE)),0))+IF($W$3="关闭",0,IFERROR((VLOOKUP((VLOOKUP($AE16,参数!$G:$H,2,FALSE)&amp;$W$24&amp;$V$24),装备量化!$D$2:$J$241,装备量化!S$11,FALSE)),0))+IF($W$3="关闭",0,IFERROR((VLOOKUP((VLOOKUP($AE16,参数!$G:$H,2,FALSE)&amp;$W$25&amp;$V$25),装备量化!$D$2:$J$241,装备量化!S$11,FALSE)),0))</f>
        <v>109</v>
      </c>
      <c r="AI16" s="64">
        <f>IF($W$3="关闭",0,IFERROR((VLOOKUP((VLOOKUP($AE16,参数!$G:$H,2,FALSE)&amp;$W$18&amp;$V$18),装备量化!$D$2:$J$241,装备量化!T$11,FALSE)),0))+IF($W$3="关闭",0,IFERROR((VLOOKUP((VLOOKUP($AE16,参数!$G:$H,2,FALSE)&amp;$W$19&amp;$V$19),装备量化!$D$2:$J$241,装备量化!T$11,FALSE)),0))+IF($W$3="关闭",0,IFERROR((VLOOKUP((VLOOKUP($AE16,参数!$G:$H,2,FALSE)&amp;$W$20&amp;$V$20),装备量化!$D$2:$J$241,装备量化!T$11,FALSE)),0))+IF($W$3="关闭",0,IFERROR((VLOOKUP((VLOOKUP($AE16,参数!$G:$H,2,FALSE)&amp;$W$21&amp;$V$21),装备量化!$D$2:$J$241,装备量化!T$11,FALSE)),0))+IF($W$3="关闭",0,IFERROR((VLOOKUP((VLOOKUP($AE16,参数!$G:$H,2,FALSE)&amp;$W$22&amp;$V$22),装备量化!$D$2:$J$241,装备量化!T$11,FALSE)),0))+IF($W$3="关闭",0,IFERROR((VLOOKUP((VLOOKUP($AE16,参数!$G:$H,2,FALSE)&amp;$W$23&amp;$V$23),装备量化!$D$2:$J$241,装备量化!T$11,FALSE)),0))+IF($W$3="关闭",0,IFERROR((VLOOKUP((VLOOKUP($AE16,参数!$G:$H,2,FALSE)&amp;$W$24&amp;$V$24),装备量化!$D$2:$J$241,装备量化!T$11,FALSE)),0))+IF($W$3="关闭",0,IFERROR((VLOOKUP((VLOOKUP($AE16,参数!$G:$H,2,FALSE)&amp;$W$25&amp;$V$25),装备量化!$D$2:$J$241,装备量化!T$11,FALSE)),0))</f>
        <v>109</v>
      </c>
      <c r="AJ16" s="64">
        <f>IF($W$3="关闭",0,IFERROR((VLOOKUP((VLOOKUP($AE16,参数!$G:$H,2,FALSE)&amp;$W$18&amp;$V$18),装备量化!$D$2:$J$241,装备量化!U$11,FALSE)),0))+IF($W$3="关闭",0,IFERROR((VLOOKUP((VLOOKUP($AE16,参数!$G:$H,2,FALSE)&amp;$W$19&amp;$V$19),装备量化!$D$2:$J$241,装备量化!U$11,FALSE)),0))+IF($W$3="关闭",0,IFERROR((VLOOKUP((VLOOKUP($AE16,参数!$G:$H,2,FALSE)&amp;$W$20&amp;$V$20),装备量化!$D$2:$J$241,装备量化!U$11,FALSE)),0))+IF($W$3="关闭",0,IFERROR((VLOOKUP((VLOOKUP($AE16,参数!$G:$H,2,FALSE)&amp;$W$21&amp;$V$21),装备量化!$D$2:$J$241,装备量化!U$11,FALSE)),0))+IF($W$3="关闭",0,IFERROR((VLOOKUP((VLOOKUP($AE16,参数!$G:$H,2,FALSE)&amp;$W$22&amp;$V$22),装备量化!$D$2:$J$241,装备量化!U$11,FALSE)),0))+IF($W$3="关闭",0,IFERROR((VLOOKUP((VLOOKUP($AE16,参数!$G:$H,2,FALSE)&amp;$W$23&amp;$V$23),装备量化!$D$2:$J$241,装备量化!U$11,FALSE)),0))+IF($W$3="关闭",0,IFERROR((VLOOKUP((VLOOKUP($AE16,参数!$G:$H,2,FALSE)&amp;$W$24&amp;$V$24),装备量化!$D$2:$J$241,装备量化!U$11,FALSE)),0))+IF($W$3="关闭",0,IFERROR((VLOOKUP((VLOOKUP($AE16,参数!$G:$H,2,FALSE)&amp;$W$25&amp;$V$25),装备量化!$D$2:$J$241,装备量化!U$11,FALSE)),0))</f>
        <v>167</v>
      </c>
      <c r="AK16" s="64">
        <f>IF($W$3="关闭",0,IFERROR((VLOOKUP((VLOOKUP($AE16,参数!$G:$H,2,FALSE)&amp;$W$18&amp;$V$18),装备量化!$D$2:$J$241,装备量化!V$11,FALSE)),0))+IF($W$3="关闭",0,IFERROR((VLOOKUP((VLOOKUP($AE16,参数!$G:$H,2,FALSE)&amp;$W$19&amp;$V$19),装备量化!$D$2:$J$241,装备量化!V$11,FALSE)),0))+IF($W$3="关闭",0,IFERROR((VLOOKUP((VLOOKUP($AE16,参数!$G:$H,2,FALSE)&amp;$W$20&amp;$V$20),装备量化!$D$2:$J$241,装备量化!V$11,FALSE)),0))+IF($W$3="关闭",0,IFERROR((VLOOKUP((VLOOKUP($AE16,参数!$G:$H,2,FALSE)&amp;$W$21&amp;$V$21),装备量化!$D$2:$J$241,装备量化!V$11,FALSE)),0))+IF($W$3="关闭",0,IFERROR((VLOOKUP((VLOOKUP($AE16,参数!$G:$H,2,FALSE)&amp;$W$22&amp;$V$22),装备量化!$D$2:$J$241,装备量化!V$11,FALSE)),0))+IF($W$3="关闭",0,IFERROR((VLOOKUP((VLOOKUP($AE16,参数!$G:$H,2,FALSE)&amp;$W$23&amp;$V$23),装备量化!$D$2:$J$241,装备量化!V$11,FALSE)),0))+IF($W$3="关闭",0,IFERROR((VLOOKUP((VLOOKUP($AE16,参数!$G:$H,2,FALSE)&amp;$W$24&amp;$V$24),装备量化!$D$2:$J$241,装备量化!V$11,FALSE)),0))+IF($W$3="关闭",0,IFERROR((VLOOKUP((VLOOKUP($AE16,参数!$G:$H,2,FALSE)&amp;$W$25&amp;$V$25),装备量化!$D$2:$J$241,装备量化!V$11,FALSE)),0))</f>
        <v>167</v>
      </c>
      <c r="AL16" s="64">
        <f>IF($W$3="关闭",0,IFERROR((VLOOKUP((VLOOKUP($AE16,参数!$G:$H,2,FALSE)&amp;$W$18&amp;$V$18),装备量化!$D$2:$J$241,装备量化!W$11,FALSE)),0))+IF($W$3="关闭",0,IFERROR((VLOOKUP((VLOOKUP($AE16,参数!$G:$H,2,FALSE)&amp;$W$19&amp;$V$19),装备量化!$D$2:$J$241,装备量化!W$11,FALSE)),0))+IF($W$3="关闭",0,IFERROR((VLOOKUP((VLOOKUP($AE16,参数!$G:$H,2,FALSE)&amp;$W$20&amp;$V$20),装备量化!$D$2:$J$241,装备量化!W$11,FALSE)),0))+IF($W$3="关闭",0,IFERROR((VLOOKUP((VLOOKUP($AE16,参数!$G:$H,2,FALSE)&amp;$W$21&amp;$V$21),装备量化!$D$2:$J$241,装备量化!W$11,FALSE)),0))+IF($W$3="关闭",0,IFERROR((VLOOKUP((VLOOKUP($AE16,参数!$G:$H,2,FALSE)&amp;$W$22&amp;$V$22),装备量化!$D$2:$J$241,装备量化!W$11,FALSE)),0))+IF($W$3="关闭",0,IFERROR((VLOOKUP((VLOOKUP($AE16,参数!$G:$H,2,FALSE)&amp;$W$23&amp;$V$23),装备量化!$D$2:$J$241,装备量化!W$11,FALSE)),0))+IF($W$3="关闭",0,IFERROR((VLOOKUP((VLOOKUP($AE16,参数!$G:$H,2,FALSE)&amp;$W$24&amp;$V$24),装备量化!$D$2:$J$241,装备量化!W$11,FALSE)),0))+IF($W$3="关闭",0,IFERROR((VLOOKUP((VLOOKUP($AE16,参数!$G:$H,2,FALSE)&amp;$W$25&amp;$V$25),装备量化!$D$2:$J$241,装备量化!W$11,FALSE)),0))</f>
        <v>0</v>
      </c>
      <c r="AM16" s="64">
        <f>IF($W$3="关闭",0,IFERROR((VLOOKUP((VLOOKUP($AE16,参数!$G:$H,2,FALSE)&amp;$W$18&amp;$V$18),装备量化!$D$2:$J$241,装备量化!X$11,FALSE)),0))+IF($W$3="关闭",0,IFERROR((VLOOKUP((VLOOKUP($AE16,参数!$G:$H,2,FALSE)&amp;$W$19&amp;$V$19),装备量化!$D$2:$J$241,装备量化!X$11,FALSE)),0))+IF($W$3="关闭",0,IFERROR((VLOOKUP((VLOOKUP($AE16,参数!$G:$H,2,FALSE)&amp;$W$20&amp;$V$20),装备量化!$D$2:$J$241,装备量化!X$11,FALSE)),0))+IF($W$3="关闭",0,IFERROR((VLOOKUP((VLOOKUP($AE16,参数!$G:$H,2,FALSE)&amp;$W$21&amp;$V$21),装备量化!$D$2:$J$241,装备量化!X$11,FALSE)),0))+IF($W$3="关闭",0,IFERROR((VLOOKUP((VLOOKUP($AE16,参数!$G:$H,2,FALSE)&amp;$W$22&amp;$V$22),装备量化!$D$2:$J$241,装备量化!X$11,FALSE)),0))+IF($W$3="关闭",0,IFERROR((VLOOKUP((VLOOKUP($AE16,参数!$G:$H,2,FALSE)&amp;$W$23&amp;$V$23),装备量化!$D$2:$J$241,装备量化!X$11,FALSE)),0))+IF($W$3="关闭",0,IFERROR((VLOOKUP((VLOOKUP($AE16,参数!$G:$H,2,FALSE)&amp;$W$24&amp;$V$24),装备量化!$D$2:$J$241,装备量化!X$11,FALSE)),0))+IF($W$3="关闭",0,IFERROR((VLOOKUP((VLOOKUP($AE16,参数!$G:$H,2,FALSE)&amp;$W$25&amp;$V$25),装备量化!$D$2:$J$241,装备量化!X$11,FALSE)),0))</f>
        <v>0</v>
      </c>
      <c r="AN16" s="64">
        <f>IF($W$3="关闭",0,IFERROR((VLOOKUP((VLOOKUP($AE16,参数!$G:$H,2,FALSE)&amp;$W$18&amp;$V$18),装备量化!$D$2:$J$241,装备量化!Y$11,FALSE)),0))+IF($W$3="关闭",0,IFERROR((VLOOKUP((VLOOKUP($AE16,参数!$G:$H,2,FALSE)&amp;$W$19&amp;$V$19),装备量化!$D$2:$J$241,装备量化!Y$11,FALSE)),0))+IF($W$3="关闭",0,IFERROR((VLOOKUP((VLOOKUP($AE16,参数!$G:$H,2,FALSE)&amp;$W$20&amp;$V$20),装备量化!$D$2:$J$241,装备量化!Y$11,FALSE)),0))+IF($W$3="关闭",0,IFERROR((VLOOKUP((VLOOKUP($AE16,参数!$G:$H,2,FALSE)&amp;$W$21&amp;$V$21),装备量化!$D$2:$J$241,装备量化!Y$11,FALSE)),0))+IF($W$3="关闭",0,IFERROR((VLOOKUP((VLOOKUP($AE16,参数!$G:$H,2,FALSE)&amp;$W$22&amp;$V$22),装备量化!$D$2:$J$241,装备量化!Y$11,FALSE)),0))+IF($W$3="关闭",0,IFERROR((VLOOKUP((VLOOKUP($AE16,参数!$G:$H,2,FALSE)&amp;$W$23&amp;$V$23),装备量化!$D$2:$J$241,装备量化!Y$11,FALSE)),0))+IF($W$3="关闭",0,IFERROR((VLOOKUP((VLOOKUP($AE16,参数!$G:$H,2,FALSE)&amp;$W$24&amp;$V$24),装备量化!$D$2:$J$241,装备量化!Y$11,FALSE)),0))+IF($W$3="关闭",0,IFERROR((VLOOKUP((VLOOKUP($AE16,参数!$G:$H,2,FALSE)&amp;$W$25&amp;$V$25),装备量化!$D$2:$J$241,装备量化!Y$11,FALSE)),0))</f>
        <v>0</v>
      </c>
      <c r="AO16" s="64">
        <f>IF($W$3="关闭",0,IFERROR((VLOOKUP((VLOOKUP($AE16,参数!$G:$H,2,FALSE)&amp;$W$18&amp;$V$18),装备量化!$D$2:$J$241,装备量化!Z$11,FALSE)),0))+IF($W$3="关闭",0,IFERROR((VLOOKUP((VLOOKUP($AE16,参数!$G:$H,2,FALSE)&amp;$W$19&amp;$V$19),装备量化!$D$2:$J$241,装备量化!Z$11,FALSE)),0))+IF($W$3="关闭",0,IFERROR((VLOOKUP((VLOOKUP($AE16,参数!$G:$H,2,FALSE)&amp;$W$20&amp;$V$20),装备量化!$D$2:$J$241,装备量化!Z$11,FALSE)),0))+IF($W$3="关闭",0,IFERROR((VLOOKUP((VLOOKUP($AE16,参数!$G:$H,2,FALSE)&amp;$W$21&amp;$V$21),装备量化!$D$2:$J$241,装备量化!Z$11,FALSE)),0))+IF($W$3="关闭",0,IFERROR((VLOOKUP((VLOOKUP($AE16,参数!$G:$H,2,FALSE)&amp;$W$22&amp;$V$22),装备量化!$D$2:$J$241,装备量化!Z$11,FALSE)),0))+IF($W$3="关闭",0,IFERROR((VLOOKUP((VLOOKUP($AE16,参数!$G:$H,2,FALSE)&amp;$W$23&amp;$V$23),装备量化!$D$2:$J$241,装备量化!Z$11,FALSE)),0))+IF($W$3="关闭",0,IFERROR((VLOOKUP((VLOOKUP($AE16,参数!$G:$H,2,FALSE)&amp;$W$24&amp;$V$24),装备量化!$D$2:$J$241,装备量化!Z$11,FALSE)),0))+IF($W$3="关闭",0,IFERROR((VLOOKUP((VLOOKUP($AE16,参数!$G:$H,2,FALSE)&amp;$W$25&amp;$V$25),装备量化!$D$2:$J$241,装备量化!Z$11,FALSE)),0))</f>
        <v>0</v>
      </c>
      <c r="AP16" s="64">
        <f>IF($W$3="关闭",0,IFERROR((VLOOKUP((VLOOKUP($AE16,参数!$G:$H,2,FALSE)&amp;$W$18&amp;$V$18),装备量化!$D$2:$J$241,装备量化!AA$11,FALSE)),0))+IF($W$3="关闭",0,IFERROR((VLOOKUP((VLOOKUP($AE16,参数!$G:$H,2,FALSE)&amp;$W$19&amp;$V$19),装备量化!$D$2:$J$241,装备量化!AA$11,FALSE)),0))+IF($W$3="关闭",0,IFERROR((VLOOKUP((VLOOKUP($AE16,参数!$G:$H,2,FALSE)&amp;$W$20&amp;$V$20),装备量化!$D$2:$J$241,装备量化!AA$11,FALSE)),0))+IF($W$3="关闭",0,IFERROR((VLOOKUP((VLOOKUP($AE16,参数!$G:$H,2,FALSE)&amp;$W$21&amp;$V$21),装备量化!$D$2:$J$241,装备量化!AA$11,FALSE)),0))+IF($W$3="关闭",0,IFERROR((VLOOKUP((VLOOKUP($AE16,参数!$G:$H,2,FALSE)&amp;$W$22&amp;$V$22),装备量化!$D$2:$J$241,装备量化!AA$11,FALSE)),0))+IF($W$3="关闭",0,IFERROR((VLOOKUP((VLOOKUP($AE16,参数!$G:$H,2,FALSE)&amp;$W$23&amp;$V$23),装备量化!$D$2:$J$241,装备量化!AA$11,FALSE)),0))+IF($W$3="关闭",0,IFERROR((VLOOKUP((VLOOKUP($AE16,参数!$G:$H,2,FALSE)&amp;$W$24&amp;$V$24),装备量化!$D$2:$J$241,装备量化!AA$11,FALSE)),0))+IF($W$3="关闭",0,IFERROR((VLOOKUP((VLOOKUP($AE16,参数!$G:$H,2,FALSE)&amp;$W$25&amp;$V$25),装备量化!$D$2:$J$241,装备量化!AA$11,FALSE)),0))</f>
        <v>0</v>
      </c>
      <c r="AQ16" s="64">
        <f>IF($W$3="关闭",0,IFERROR((VLOOKUP((VLOOKUP($AE16,参数!$G:$H,2,FALSE)&amp;$W$18&amp;$V$18),装备量化!$D$2:$J$241,装备量化!AB$11,FALSE)),0))+IF($W$3="关闭",0,IFERROR((VLOOKUP((VLOOKUP($AE16,参数!$G:$H,2,FALSE)&amp;$W$19&amp;$V$19),装备量化!$D$2:$J$241,装备量化!AB$11,FALSE)),0))+IF($W$3="关闭",0,IFERROR((VLOOKUP((VLOOKUP($AE16,参数!$G:$H,2,FALSE)&amp;$W$20&amp;$V$20),装备量化!$D$2:$J$241,装备量化!AB$11,FALSE)),0))+IF($W$3="关闭",0,IFERROR((VLOOKUP((VLOOKUP($AE16,参数!$G:$H,2,FALSE)&amp;$W$21&amp;$V$21),装备量化!$D$2:$J$241,装备量化!AB$11,FALSE)),0))+IF($W$3="关闭",0,IFERROR((VLOOKUP((VLOOKUP($AE16,参数!$G:$H,2,FALSE)&amp;$W$22&amp;$V$22),装备量化!$D$2:$J$241,装备量化!AB$11,FALSE)),0))+IF($W$3="关闭",0,IFERROR((VLOOKUP((VLOOKUP($AE16,参数!$G:$H,2,FALSE)&amp;$W$23&amp;$V$23),装备量化!$D$2:$J$241,装备量化!AB$11,FALSE)),0))+IF($W$3="关闭",0,IFERROR((VLOOKUP((VLOOKUP($AE16,参数!$G:$H,2,FALSE)&amp;$W$24&amp;$V$24),装备量化!$D$2:$J$241,装备量化!AB$11,FALSE)),0))+IF($W$3="关闭",0,IFERROR((VLOOKUP((VLOOKUP($AE16,参数!$G:$H,2,FALSE)&amp;$W$25&amp;$V$25),装备量化!$D$2:$J$241,装备量化!AB$11,FALSE)),0))</f>
        <v>0</v>
      </c>
      <c r="AR16" s="64">
        <f>IF($W$3="关闭",0,IFERROR((VLOOKUP((VLOOKUP($AE16,参数!$G:$H,2,FALSE)&amp;$W$18&amp;$V$18),装备量化!$D$2:$J$241,装备量化!AC$11,FALSE)),0))+IF($W$3="关闭",0,IFERROR((VLOOKUP((VLOOKUP($AE16,参数!$G:$H,2,FALSE)&amp;$W$19&amp;$V$19),装备量化!$D$2:$J$241,装备量化!AC$11,FALSE)),0))+IF($W$3="关闭",0,IFERROR((VLOOKUP((VLOOKUP($AE16,参数!$G:$H,2,FALSE)&amp;$W$20&amp;$V$20),装备量化!$D$2:$J$241,装备量化!AC$11,FALSE)),0))+IF($W$3="关闭",0,IFERROR((VLOOKUP((VLOOKUP($AE16,参数!$G:$H,2,FALSE)&amp;$W$21&amp;$V$21),装备量化!$D$2:$J$241,装备量化!AC$11,FALSE)),0))+IF($W$3="关闭",0,IFERROR((VLOOKUP((VLOOKUP($AE16,参数!$G:$H,2,FALSE)&amp;$W$22&amp;$V$22),装备量化!$D$2:$J$241,装备量化!AC$11,FALSE)),0))+IF($W$3="关闭",0,IFERROR((VLOOKUP((VLOOKUP($AE16,参数!$G:$H,2,FALSE)&amp;$W$23&amp;$V$23),装备量化!$D$2:$J$241,装备量化!AC$11,FALSE)),0))+IF($W$3="关闭",0,IFERROR((VLOOKUP((VLOOKUP($AE16,参数!$G:$H,2,FALSE)&amp;$W$24&amp;$V$24),装备量化!$D$2:$J$241,装备量化!AC$11,FALSE)),0))+IF($W$3="关闭",0,IFERROR((VLOOKUP((VLOOKUP($AE16,参数!$G:$H,2,FALSE)&amp;$W$25&amp;$V$25),装备量化!$D$2:$J$241,装备量化!AC$11,FALSE)),0))</f>
        <v>0</v>
      </c>
      <c r="AS16" s="64">
        <f>IF($W$3="关闭",0,IFERROR((VLOOKUP((VLOOKUP($AE16,参数!$G:$H,2,FALSE)&amp;$W$18&amp;$V$18),装备量化!$D$2:$J$241,装备量化!AD$11,FALSE)),0))+IF($W$3="关闭",0,IFERROR((VLOOKUP((VLOOKUP($AE16,参数!$G:$H,2,FALSE)&amp;$W$19&amp;$V$19),装备量化!$D$2:$J$241,装备量化!AD$11,FALSE)),0))+IF($W$3="关闭",0,IFERROR((VLOOKUP((VLOOKUP($AE16,参数!$G:$H,2,FALSE)&amp;$W$20&amp;$V$20),装备量化!$D$2:$J$241,装备量化!AD$11,FALSE)),0))+IF($W$3="关闭",0,IFERROR((VLOOKUP((VLOOKUP($AE16,参数!$G:$H,2,FALSE)&amp;$W$21&amp;$V$21),装备量化!$D$2:$J$241,装备量化!AD$11,FALSE)),0))+IF($W$3="关闭",0,IFERROR((VLOOKUP((VLOOKUP($AE16,参数!$G:$H,2,FALSE)&amp;$W$22&amp;$V$22),装备量化!$D$2:$J$241,装备量化!AD$11,FALSE)),0))+IF($W$3="关闭",0,IFERROR((VLOOKUP((VLOOKUP($AE16,参数!$G:$H,2,FALSE)&amp;$W$23&amp;$V$23),装备量化!$D$2:$J$241,装备量化!AD$11,FALSE)),0))+IF($W$3="关闭",0,IFERROR((VLOOKUP((VLOOKUP($AE16,参数!$G:$H,2,FALSE)&amp;$W$24&amp;$V$24),装备量化!$D$2:$J$241,装备量化!AD$11,FALSE)),0))+IF($W$3="关闭",0,IFERROR((VLOOKUP((VLOOKUP($AE16,参数!$G:$H,2,FALSE)&amp;$W$25&amp;$V$25),装备量化!$D$2:$J$241,装备量化!AD$11,FALSE)),0))</f>
        <v>0</v>
      </c>
      <c r="AV16" s="1">
        <v>15</v>
      </c>
      <c r="AW16" s="64">
        <f>IF($W$6="关闭",0,IFERROR((VLOOKUP((VLOOKUP($AE16,参数!$G:$H,2,FALSE)&amp;$V$18),装备强化属性!$V$3:$FP$50,$X$18+VLOOKUP(AW$1,参数!$J$1:$K$6,2,FALSE),FALSE)),0))+IF($W$6="关闭",0,IFERROR((VLOOKUP((VLOOKUP($AE16,参数!$G:$H,2,FALSE)&amp;$V$19),装备强化属性!$V$3:$FP$50,$X$19+VLOOKUP(AW$1,参数!$J$1:$K$6,2,FALSE),FALSE)),0))+IF($W$6="关闭",0,IFERROR((VLOOKUP((VLOOKUP($AE16,参数!$G:$H,2,FALSE)&amp;$V$20),装备强化属性!$V$3:$FP$50,$X$20+VLOOKUP(AW$1,参数!$J$1:$K$6,2,FALSE),FALSE)),0))+IF($W$6="关闭",0,IFERROR((VLOOKUP((VLOOKUP($AE16,参数!$G:$H,2,FALSE)&amp;$V$21),装备强化属性!$V$3:$FP$50,$X$21+VLOOKUP(AW$1,参数!$J$1:$K$6,2,FALSE),FALSE)),0))+IF($W$6="关闭",0,IFERROR((VLOOKUP((VLOOKUP($AE16,参数!$G:$H,2,FALSE)&amp;$V$22),装备强化属性!$V$3:$FP$50,$X$22+VLOOKUP(AW$1,参数!$J$1:$K$6,2,FALSE),FALSE)),0))+IF($W$6="关闭",0,IFERROR((VLOOKUP((VLOOKUP($AE16,参数!$G:$H,2,FALSE)&amp;$V$23),装备强化属性!$V$3:$FP$50,$X$23+VLOOKUP(AW$1,参数!$J$1:$K$6,2,FALSE),FALSE)),0))+IF($W$6="关闭",0,IFERROR((VLOOKUP((VLOOKUP($AE16,参数!$G:$H,2,FALSE)&amp;$V$24),装备强化属性!$V$3:$FP$50,$X$24+VLOOKUP(AW$1,参数!$J$1:$K$6,2,FALSE),FALSE)),0))+IF($W$6="关闭",0,IFERROR((VLOOKUP((VLOOKUP($AE16,参数!$G:$H,2,FALSE)&amp;$V$25),装备强化属性!$V$3:$FP$50,$X$25+VLOOKUP(AW$1,参数!$J$1:$K$6,2,FALSE),FALSE)),0))</f>
        <v>544</v>
      </c>
      <c r="AX16" s="64"/>
      <c r="AY16" s="64">
        <f>IF($W$6="关闭",0,IFERROR((VLOOKUP((VLOOKUP($AE16,参数!$G:$H,2,FALSE)&amp;$V$18),装备强化属性!$V$3:$FP$50,$X$18+VLOOKUP(AY$1,参数!$J$1:$K$6,2,FALSE),FALSE)),0))+IF($W$6="关闭",0,IFERROR((VLOOKUP((VLOOKUP($AE16,参数!$G:$H,2,FALSE)&amp;$V$19),装备强化属性!$V$3:$FP$50,$X$19+VLOOKUP(AY$1,参数!$J$1:$K$6,2,FALSE),FALSE)),0))+IF($W$6="关闭",0,IFERROR((VLOOKUP((VLOOKUP($AE16,参数!$G:$H,2,FALSE)&amp;$V$20),装备强化属性!$V$3:$FP$50,$X$20+VLOOKUP(AY$1,参数!$J$1:$K$6,2,FALSE),FALSE)),0))+IF($W$6="关闭",0,IFERROR((VLOOKUP((VLOOKUP($AE16,参数!$G:$H,2,FALSE)&amp;$V$21),装备强化属性!$V$3:$FP$50,$X$21+VLOOKUP(AY$1,参数!$J$1:$K$6,2,FALSE),FALSE)),0))+IF($W$6="关闭",0,IFERROR((VLOOKUP((VLOOKUP($AE16,参数!$G:$H,2,FALSE)&amp;$V$22),装备强化属性!$V$3:$FP$50,$X$22+VLOOKUP(AY$1,参数!$J$1:$K$6,2,FALSE),FALSE)),0))+IF($W$6="关闭",0,IFERROR((VLOOKUP((VLOOKUP($AE16,参数!$G:$H,2,FALSE)&amp;$V$23),装备强化属性!$V$3:$FP$50,$X$23+VLOOKUP(AY$1,参数!$J$1:$K$6,2,FALSE),FALSE)),0))+IF($W$6="关闭",0,IFERROR((VLOOKUP((VLOOKUP($AE16,参数!$G:$H,2,FALSE)&amp;$V$24),装备强化属性!$V$3:$FP$50,$X$24+VLOOKUP(AY$1,参数!$J$1:$K$6,2,FALSE),FALSE)),0))+IF($W$6="关闭",0,IFERROR((VLOOKUP((VLOOKUP($AE16,参数!$G:$H,2,FALSE)&amp;$V$25),装备强化属性!$V$3:$FP$50,$X$25+VLOOKUP(AY$1,参数!$J$1:$K$6,2,FALSE),FALSE)),0))</f>
        <v>64</v>
      </c>
      <c r="AZ16" s="64">
        <f>IF($W$6="关闭",0,IFERROR((VLOOKUP((VLOOKUP($AE16,参数!$G:$H,2,FALSE)&amp;$V$18),装备强化属性!$V$3:$FP$50,$X$18+VLOOKUP(AZ$1,参数!$J$1:$K$6,2,FALSE),FALSE)),0))+IF($W$6="关闭",0,IFERROR((VLOOKUP((VLOOKUP($AE16,参数!$G:$H,2,FALSE)&amp;$V$19),装备强化属性!$V$3:$FP$50,$X$19+VLOOKUP(AZ$1,参数!$J$1:$K$6,2,FALSE),FALSE)),0))+IF($W$6="关闭",0,IFERROR((VLOOKUP((VLOOKUP($AE16,参数!$G:$H,2,FALSE)&amp;$V$20),装备强化属性!$V$3:$FP$50,$X$20+VLOOKUP(AZ$1,参数!$J$1:$K$6,2,FALSE),FALSE)),0))+IF($W$6="关闭",0,IFERROR((VLOOKUP((VLOOKUP($AE16,参数!$G:$H,2,FALSE)&amp;$V$21),装备强化属性!$V$3:$FP$50,$X$21+VLOOKUP(AZ$1,参数!$J$1:$K$6,2,FALSE),FALSE)),0))+IF($W$6="关闭",0,IFERROR((VLOOKUP((VLOOKUP($AE16,参数!$G:$H,2,FALSE)&amp;$V$22),装备强化属性!$V$3:$FP$50,$X$22+VLOOKUP(AZ$1,参数!$J$1:$K$6,2,FALSE),FALSE)),0))+IF($W$6="关闭",0,IFERROR((VLOOKUP((VLOOKUP($AE16,参数!$G:$H,2,FALSE)&amp;$V$23),装备强化属性!$V$3:$FP$50,$X$23+VLOOKUP(AZ$1,参数!$J$1:$K$6,2,FALSE),FALSE)),0))+IF($W$6="关闭",0,IFERROR((VLOOKUP((VLOOKUP($AE16,参数!$G:$H,2,FALSE)&amp;$V$24),装备强化属性!$V$3:$FP$50,$X$24+VLOOKUP(AZ$1,参数!$J$1:$K$6,2,FALSE),FALSE)),0))+IF($W$6="关闭",0,IFERROR((VLOOKUP((VLOOKUP($AE16,参数!$G:$H,2,FALSE)&amp;$V$25),装备强化属性!$V$3:$FP$50,$X$25+VLOOKUP(AZ$1,参数!$J$1:$K$6,2,FALSE),FALSE)),0))</f>
        <v>64</v>
      </c>
      <c r="BA16" s="64">
        <f>IF($W$6="关闭",0,IFERROR((VLOOKUP((VLOOKUP($AE16,参数!$G:$H,2,FALSE)&amp;$V$18),装备强化属性!$V$3:$FP$50,$X$18+VLOOKUP(BA$1,参数!$J$1:$K$6,2,FALSE),FALSE)),0))+IF($W$6="关闭",0,IFERROR((VLOOKUP((VLOOKUP($AE16,参数!$G:$H,2,FALSE)&amp;$V$19),装备强化属性!$V$3:$FP$50,$X$19+VLOOKUP(BA$1,参数!$J$1:$K$6,2,FALSE),FALSE)),0))+IF($W$6="关闭",0,IFERROR((VLOOKUP((VLOOKUP($AE16,参数!$G:$H,2,FALSE)&amp;$V$20),装备强化属性!$V$3:$FP$50,$X$20+VLOOKUP(BA$1,参数!$J$1:$K$6,2,FALSE),FALSE)),0))+IF($W$6="关闭",0,IFERROR((VLOOKUP((VLOOKUP($AE16,参数!$G:$H,2,FALSE)&amp;$V$21),装备强化属性!$V$3:$FP$50,$X$21+VLOOKUP(BA$1,参数!$J$1:$K$6,2,FALSE),FALSE)),0))+IF($W$6="关闭",0,IFERROR((VLOOKUP((VLOOKUP($AE16,参数!$G:$H,2,FALSE)&amp;$V$22),装备强化属性!$V$3:$FP$50,$X$22+VLOOKUP(BA$1,参数!$J$1:$K$6,2,FALSE),FALSE)),0))+IF($W$6="关闭",0,IFERROR((VLOOKUP((VLOOKUP($AE16,参数!$G:$H,2,FALSE)&amp;$V$23),装备强化属性!$V$3:$FP$50,$X$23+VLOOKUP(BA$1,参数!$J$1:$K$6,2,FALSE),FALSE)),0))+IF($W$6="关闭",0,IFERROR((VLOOKUP((VLOOKUP($AE16,参数!$G:$H,2,FALSE)&amp;$V$24),装备强化属性!$V$3:$FP$50,$X$24+VLOOKUP(BA$1,参数!$J$1:$K$6,2,FALSE),FALSE)),0))+IF($W$6="关闭",0,IFERROR((VLOOKUP((VLOOKUP($AE16,参数!$G:$H,2,FALSE)&amp;$V$25),装备强化属性!$V$3:$FP$50,$X$25+VLOOKUP(BA$1,参数!$J$1:$K$6,2,FALSE),FALSE)),0))</f>
        <v>73</v>
      </c>
      <c r="BB16" s="64">
        <f>IF($W$6="关闭",0,IFERROR((VLOOKUP((VLOOKUP($AE16,参数!$G:$H,2,FALSE)&amp;$V$18),装备强化属性!$V$3:$FP$50,$X$18+VLOOKUP(BB$1,参数!$J$1:$K$6,2,FALSE),FALSE)),0))+IF($W$6="关闭",0,IFERROR((VLOOKUP((VLOOKUP($AE16,参数!$G:$H,2,FALSE)&amp;$V$19),装备强化属性!$V$3:$FP$50,$X$19+VLOOKUP(BB$1,参数!$J$1:$K$6,2,FALSE),FALSE)),0))+IF($W$6="关闭",0,IFERROR((VLOOKUP((VLOOKUP($AE16,参数!$G:$H,2,FALSE)&amp;$V$20),装备强化属性!$V$3:$FP$50,$X$20+VLOOKUP(BB$1,参数!$J$1:$K$6,2,FALSE),FALSE)),0))+IF($W$6="关闭",0,IFERROR((VLOOKUP((VLOOKUP($AE16,参数!$G:$H,2,FALSE)&amp;$V$21),装备强化属性!$V$3:$FP$50,$X$21+VLOOKUP(BB$1,参数!$J$1:$K$6,2,FALSE),FALSE)),0))+IF($W$6="关闭",0,IFERROR((VLOOKUP((VLOOKUP($AE16,参数!$G:$H,2,FALSE)&amp;$V$22),装备强化属性!$V$3:$FP$50,$X$22+VLOOKUP(BB$1,参数!$J$1:$K$6,2,FALSE),FALSE)),0))+IF($W$6="关闭",0,IFERROR((VLOOKUP((VLOOKUP($AE16,参数!$G:$H,2,FALSE)&amp;$V$23),装备强化属性!$V$3:$FP$50,$X$23+VLOOKUP(BB$1,参数!$J$1:$K$6,2,FALSE),FALSE)),0))+IF($W$6="关闭",0,IFERROR((VLOOKUP((VLOOKUP($AE16,参数!$G:$H,2,FALSE)&amp;$V$24),装备强化属性!$V$3:$FP$50,$X$24+VLOOKUP(BB$1,参数!$J$1:$K$6,2,FALSE),FALSE)),0))+IF($W$6="关闭",0,IFERROR((VLOOKUP((VLOOKUP($AE16,参数!$G:$H,2,FALSE)&amp;$V$25),装备强化属性!$V$3:$FP$50,$X$25+VLOOKUP(BB$1,参数!$J$1:$K$6,2,FALSE),FALSE)),0))</f>
        <v>73</v>
      </c>
      <c r="BC16" s="64">
        <f>IF($W$3="关闭",0,IFERROR((VLOOKUP((VLOOKUP($AE16,参数!$G:$H,2,FALSE)&amp;$W$18&amp;$V$18),装备量化!$D$2:$J$241,装备量化!AN$11,FALSE)),0))+IF($W$3="关闭",0,IFERROR((VLOOKUP((VLOOKUP($AE16,参数!$G:$H,2,FALSE)&amp;$W$19&amp;$V$19),装备量化!$D$2:$J$241,装备量化!AN$11,FALSE)),0))+IF($W$3="关闭",0,IFERROR((VLOOKUP((VLOOKUP($AE16,参数!$G:$H,2,FALSE)&amp;$W$20&amp;$V$20),装备量化!$D$2:$J$241,装备量化!AN$11,FALSE)),0))+IF($W$3="关闭",0,IFERROR((VLOOKUP((VLOOKUP($AE16,参数!$G:$H,2,FALSE)&amp;$W$21&amp;$V$21),装备量化!$D$2:$J$241,装备量化!AN$11,FALSE)),0))+IF($W$3="关闭",0,IFERROR((VLOOKUP((VLOOKUP($AE16,参数!$G:$H,2,FALSE)&amp;$W$22&amp;$V$22),装备量化!$D$2:$J$241,装备量化!AN$11,FALSE)),0))+IF($W$3="关闭",0,IFERROR((VLOOKUP((VLOOKUP($AE16,参数!$G:$H,2,FALSE)&amp;$W$23&amp;$V$23),装备量化!$D$2:$J$241,装备量化!AN$11,FALSE)),0))+IF($W$3="关闭",0,IFERROR((VLOOKUP((VLOOKUP($AE16,参数!$G:$H,2,FALSE)&amp;$W$24&amp;$V$24),装备量化!$D$2:$J$241,装备量化!AN$11,FALSE)),0))+IF($W$3="关闭",0,IFERROR((VLOOKUP((VLOOKUP($AE16,参数!$G:$H,2,FALSE)&amp;$W$25&amp;$V$25),装备量化!$D$2:$J$241,装备量化!AN$11,FALSE)),0))</f>
        <v>0</v>
      </c>
      <c r="BD16" s="64">
        <f>IF($W$3="关闭",0,IFERROR((VLOOKUP((VLOOKUP($AE16,参数!$G:$H,2,FALSE)&amp;$W$18&amp;$V$18),装备量化!$D$2:$J$241,装备量化!AO$11,FALSE)),0))+IF($W$3="关闭",0,IFERROR((VLOOKUP((VLOOKUP($AE16,参数!$G:$H,2,FALSE)&amp;$W$19&amp;$V$19),装备量化!$D$2:$J$241,装备量化!AO$11,FALSE)),0))+IF($W$3="关闭",0,IFERROR((VLOOKUP((VLOOKUP($AE16,参数!$G:$H,2,FALSE)&amp;$W$20&amp;$V$20),装备量化!$D$2:$J$241,装备量化!AO$11,FALSE)),0))+IF($W$3="关闭",0,IFERROR((VLOOKUP((VLOOKUP($AE16,参数!$G:$H,2,FALSE)&amp;$W$21&amp;$V$21),装备量化!$D$2:$J$241,装备量化!AO$11,FALSE)),0))+IF($W$3="关闭",0,IFERROR((VLOOKUP((VLOOKUP($AE16,参数!$G:$H,2,FALSE)&amp;$W$22&amp;$V$22),装备量化!$D$2:$J$241,装备量化!AO$11,FALSE)),0))+IF($W$3="关闭",0,IFERROR((VLOOKUP((VLOOKUP($AE16,参数!$G:$H,2,FALSE)&amp;$W$23&amp;$V$23),装备量化!$D$2:$J$241,装备量化!AO$11,FALSE)),0))+IF($W$3="关闭",0,IFERROR((VLOOKUP((VLOOKUP($AE16,参数!$G:$H,2,FALSE)&amp;$W$24&amp;$V$24),装备量化!$D$2:$J$241,装备量化!AO$11,FALSE)),0))+IF($W$3="关闭",0,IFERROR((VLOOKUP((VLOOKUP($AE16,参数!$G:$H,2,FALSE)&amp;$W$25&amp;$V$25),装备量化!$D$2:$J$241,装备量化!AO$11,FALSE)),0))</f>
        <v>0</v>
      </c>
      <c r="BE16" s="64">
        <f>IF($W$3="关闭",0,IFERROR((VLOOKUP((VLOOKUP($AE16,参数!$G:$H,2,FALSE)&amp;$W$18&amp;$V$18),装备量化!$D$2:$J$241,装备量化!AP$11,FALSE)),0))+IF($W$3="关闭",0,IFERROR((VLOOKUP((VLOOKUP($AE16,参数!$G:$H,2,FALSE)&amp;$W$19&amp;$V$19),装备量化!$D$2:$J$241,装备量化!AP$11,FALSE)),0))+IF($W$3="关闭",0,IFERROR((VLOOKUP((VLOOKUP($AE16,参数!$G:$H,2,FALSE)&amp;$W$20&amp;$V$20),装备量化!$D$2:$J$241,装备量化!AP$11,FALSE)),0))+IF($W$3="关闭",0,IFERROR((VLOOKUP((VLOOKUP($AE16,参数!$G:$H,2,FALSE)&amp;$W$21&amp;$V$21),装备量化!$D$2:$J$241,装备量化!AP$11,FALSE)),0))+IF($W$3="关闭",0,IFERROR((VLOOKUP((VLOOKUP($AE16,参数!$G:$H,2,FALSE)&amp;$W$22&amp;$V$22),装备量化!$D$2:$J$241,装备量化!AP$11,FALSE)),0))+IF($W$3="关闭",0,IFERROR((VLOOKUP((VLOOKUP($AE16,参数!$G:$H,2,FALSE)&amp;$W$23&amp;$V$23),装备量化!$D$2:$J$241,装备量化!AP$11,FALSE)),0))+IF($W$3="关闭",0,IFERROR((VLOOKUP((VLOOKUP($AE16,参数!$G:$H,2,FALSE)&amp;$W$24&amp;$V$24),装备量化!$D$2:$J$241,装备量化!AP$11,FALSE)),0))+IF($W$3="关闭",0,IFERROR((VLOOKUP((VLOOKUP($AE16,参数!$G:$H,2,FALSE)&amp;$W$25&amp;$V$25),装备量化!$D$2:$J$241,装备量化!AP$11,FALSE)),0))</f>
        <v>0</v>
      </c>
      <c r="BF16" s="64">
        <f>IF($W$3="关闭",0,IFERROR((VLOOKUP((VLOOKUP($AE16,参数!$G:$H,2,FALSE)&amp;$W$18&amp;$V$18),装备量化!$D$2:$J$241,装备量化!AQ$11,FALSE)),0))+IF($W$3="关闭",0,IFERROR((VLOOKUP((VLOOKUP($AE16,参数!$G:$H,2,FALSE)&amp;$W$19&amp;$V$19),装备量化!$D$2:$J$241,装备量化!AQ$11,FALSE)),0))+IF($W$3="关闭",0,IFERROR((VLOOKUP((VLOOKUP($AE16,参数!$G:$H,2,FALSE)&amp;$W$20&amp;$V$20),装备量化!$D$2:$J$241,装备量化!AQ$11,FALSE)),0))+IF($W$3="关闭",0,IFERROR((VLOOKUP((VLOOKUP($AE16,参数!$G:$H,2,FALSE)&amp;$W$21&amp;$V$21),装备量化!$D$2:$J$241,装备量化!AQ$11,FALSE)),0))+IF($W$3="关闭",0,IFERROR((VLOOKUP((VLOOKUP($AE16,参数!$G:$H,2,FALSE)&amp;$W$22&amp;$V$22),装备量化!$D$2:$J$241,装备量化!AQ$11,FALSE)),0))+IF($W$3="关闭",0,IFERROR((VLOOKUP((VLOOKUP($AE16,参数!$G:$H,2,FALSE)&amp;$W$23&amp;$V$23),装备量化!$D$2:$J$241,装备量化!AQ$11,FALSE)),0))+IF($W$3="关闭",0,IFERROR((VLOOKUP((VLOOKUP($AE16,参数!$G:$H,2,FALSE)&amp;$W$24&amp;$V$24),装备量化!$D$2:$J$241,装备量化!AQ$11,FALSE)),0))+IF($W$3="关闭",0,IFERROR((VLOOKUP((VLOOKUP($AE16,参数!$G:$H,2,FALSE)&amp;$W$25&amp;$V$25),装备量化!$D$2:$J$241,装备量化!AQ$11,FALSE)),0))</f>
        <v>0</v>
      </c>
      <c r="BG16" s="64">
        <f>IF($W$3="关闭",0,IFERROR((VLOOKUP((VLOOKUP($AE16,参数!$G:$H,2,FALSE)&amp;$W$18&amp;$V$18),装备量化!$D$2:$J$241,装备量化!AR$11,FALSE)),0))+IF($W$3="关闭",0,IFERROR((VLOOKUP((VLOOKUP($AE16,参数!$G:$H,2,FALSE)&amp;$W$19&amp;$V$19),装备量化!$D$2:$J$241,装备量化!AR$11,FALSE)),0))+IF($W$3="关闭",0,IFERROR((VLOOKUP((VLOOKUP($AE16,参数!$G:$H,2,FALSE)&amp;$W$20&amp;$V$20),装备量化!$D$2:$J$241,装备量化!AR$11,FALSE)),0))+IF($W$3="关闭",0,IFERROR((VLOOKUP((VLOOKUP($AE16,参数!$G:$H,2,FALSE)&amp;$W$21&amp;$V$21),装备量化!$D$2:$J$241,装备量化!AR$11,FALSE)),0))+IF($W$3="关闭",0,IFERROR((VLOOKUP((VLOOKUP($AE16,参数!$G:$H,2,FALSE)&amp;$W$22&amp;$V$22),装备量化!$D$2:$J$241,装备量化!AR$11,FALSE)),0))+IF($W$3="关闭",0,IFERROR((VLOOKUP((VLOOKUP($AE16,参数!$G:$H,2,FALSE)&amp;$W$23&amp;$V$23),装备量化!$D$2:$J$241,装备量化!AR$11,FALSE)),0))+IF($W$3="关闭",0,IFERROR((VLOOKUP((VLOOKUP($AE16,参数!$G:$H,2,FALSE)&amp;$W$24&amp;$V$24),装备量化!$D$2:$J$241,装备量化!AR$11,FALSE)),0))+IF($W$3="关闭",0,IFERROR((VLOOKUP((VLOOKUP($AE16,参数!$G:$H,2,FALSE)&amp;$W$25&amp;$V$25),装备量化!$D$2:$J$241,装备量化!AR$11,FALSE)),0))</f>
        <v>0</v>
      </c>
      <c r="BH16" s="64">
        <f>IF($W$3="关闭",0,IFERROR((VLOOKUP((VLOOKUP($AE16,参数!$G:$H,2,FALSE)&amp;$W$18&amp;$V$18),装备量化!$D$2:$J$241,装备量化!AS$11,FALSE)),0))+IF($W$3="关闭",0,IFERROR((VLOOKUP((VLOOKUP($AE16,参数!$G:$H,2,FALSE)&amp;$W$19&amp;$V$19),装备量化!$D$2:$J$241,装备量化!AS$11,FALSE)),0))+IF($W$3="关闭",0,IFERROR((VLOOKUP((VLOOKUP($AE16,参数!$G:$H,2,FALSE)&amp;$W$20&amp;$V$20),装备量化!$D$2:$J$241,装备量化!AS$11,FALSE)),0))+IF($W$3="关闭",0,IFERROR((VLOOKUP((VLOOKUP($AE16,参数!$G:$H,2,FALSE)&amp;$W$21&amp;$V$21),装备量化!$D$2:$J$241,装备量化!AS$11,FALSE)),0))+IF($W$3="关闭",0,IFERROR((VLOOKUP((VLOOKUP($AE16,参数!$G:$H,2,FALSE)&amp;$W$22&amp;$V$22),装备量化!$D$2:$J$241,装备量化!AS$11,FALSE)),0))+IF($W$3="关闭",0,IFERROR((VLOOKUP((VLOOKUP($AE16,参数!$G:$H,2,FALSE)&amp;$W$23&amp;$V$23),装备量化!$D$2:$J$241,装备量化!AS$11,FALSE)),0))+IF($W$3="关闭",0,IFERROR((VLOOKUP((VLOOKUP($AE16,参数!$G:$H,2,FALSE)&amp;$W$24&amp;$V$24),装备量化!$D$2:$J$241,装备量化!AS$11,FALSE)),0))+IF($W$3="关闭",0,IFERROR((VLOOKUP((VLOOKUP($AE16,参数!$G:$H,2,FALSE)&amp;$W$25&amp;$V$25),装备量化!$D$2:$J$241,装备量化!AS$11,FALSE)),0))</f>
        <v>0</v>
      </c>
      <c r="BI16" s="64">
        <f>IF($W$3="关闭",0,IFERROR((VLOOKUP((VLOOKUP($AE16,参数!$G:$H,2,FALSE)&amp;$W$18&amp;$V$18),装备量化!$D$2:$J$241,装备量化!AT$11,FALSE)),0))+IF($W$3="关闭",0,IFERROR((VLOOKUP((VLOOKUP($AE16,参数!$G:$H,2,FALSE)&amp;$W$19&amp;$V$19),装备量化!$D$2:$J$241,装备量化!AT$11,FALSE)),0))+IF($W$3="关闭",0,IFERROR((VLOOKUP((VLOOKUP($AE16,参数!$G:$H,2,FALSE)&amp;$W$20&amp;$V$20),装备量化!$D$2:$J$241,装备量化!AT$11,FALSE)),0))+IF($W$3="关闭",0,IFERROR((VLOOKUP((VLOOKUP($AE16,参数!$G:$H,2,FALSE)&amp;$W$21&amp;$V$21),装备量化!$D$2:$J$241,装备量化!AT$11,FALSE)),0))+IF($W$3="关闭",0,IFERROR((VLOOKUP((VLOOKUP($AE16,参数!$G:$H,2,FALSE)&amp;$W$22&amp;$V$22),装备量化!$D$2:$J$241,装备量化!AT$11,FALSE)),0))+IF($W$3="关闭",0,IFERROR((VLOOKUP((VLOOKUP($AE16,参数!$G:$H,2,FALSE)&amp;$W$23&amp;$V$23),装备量化!$D$2:$J$241,装备量化!AT$11,FALSE)),0))+IF($W$3="关闭",0,IFERROR((VLOOKUP((VLOOKUP($AE16,参数!$G:$H,2,FALSE)&amp;$W$24&amp;$V$24),装备量化!$D$2:$J$241,装备量化!AT$11,FALSE)),0))+IF($W$3="关闭",0,IFERROR((VLOOKUP((VLOOKUP($AE16,参数!$G:$H,2,FALSE)&amp;$W$25&amp;$V$25),装备量化!$D$2:$J$241,装备量化!AT$11,FALSE)),0))</f>
        <v>0</v>
      </c>
      <c r="BJ16" s="64">
        <f>IF($W$3="关闭",0,IFERROR((VLOOKUP((VLOOKUP($AE16,参数!$G:$H,2,FALSE)&amp;$W$18&amp;$V$18),装备量化!$D$2:$J$241,装备量化!AU$11,FALSE)),0))+IF($W$3="关闭",0,IFERROR((VLOOKUP((VLOOKUP($AE16,参数!$G:$H,2,FALSE)&amp;$W$19&amp;$V$19),装备量化!$D$2:$J$241,装备量化!AU$11,FALSE)),0))+IF($W$3="关闭",0,IFERROR((VLOOKUP((VLOOKUP($AE16,参数!$G:$H,2,FALSE)&amp;$W$20&amp;$V$20),装备量化!$D$2:$J$241,装备量化!AU$11,FALSE)),0))+IF($W$3="关闭",0,IFERROR((VLOOKUP((VLOOKUP($AE16,参数!$G:$H,2,FALSE)&amp;$W$21&amp;$V$21),装备量化!$D$2:$J$241,装备量化!AU$11,FALSE)),0))+IF($W$3="关闭",0,IFERROR((VLOOKUP((VLOOKUP($AE16,参数!$G:$H,2,FALSE)&amp;$W$22&amp;$V$22),装备量化!$D$2:$J$241,装备量化!AU$11,FALSE)),0))+IF($W$3="关闭",0,IFERROR((VLOOKUP((VLOOKUP($AE16,参数!$G:$H,2,FALSE)&amp;$W$23&amp;$V$23),装备量化!$D$2:$J$241,装备量化!AU$11,FALSE)),0))+IF($W$3="关闭",0,IFERROR((VLOOKUP((VLOOKUP($AE16,参数!$G:$H,2,FALSE)&amp;$W$24&amp;$V$24),装备量化!$D$2:$J$241,装备量化!AU$11,FALSE)),0))+IF($W$3="关闭",0,IFERROR((VLOOKUP((VLOOKUP($AE16,参数!$G:$H,2,FALSE)&amp;$W$25&amp;$V$25),装备量化!$D$2:$J$241,装备量化!AU$11,FALSE)),0))</f>
        <v>0</v>
      </c>
      <c r="BM16" s="1">
        <v>15</v>
      </c>
      <c r="BN16" s="64">
        <f>IF($W$2="关闭",0,角色升级!B16)</f>
        <v>2575</v>
      </c>
      <c r="BO16" s="64">
        <v>200</v>
      </c>
      <c r="BP16" s="64">
        <f>IF($W$2="关闭",0,角色升级!D16)</f>
        <v>205</v>
      </c>
      <c r="BQ16" s="64">
        <f>IF($W$2="关闭",0,角色升级!E16)</f>
        <v>205</v>
      </c>
      <c r="BR16" s="64">
        <f>IF($W$2="关闭",0,角色升级!F16)</f>
        <v>410</v>
      </c>
      <c r="BS16" s="64">
        <f>IF($W$2="关闭",0,角色升级!G16)</f>
        <v>410</v>
      </c>
      <c r="BT16" s="64">
        <f>IF($W$3="关闭",0,IFERROR((VLOOKUP((VLOOKUP($AE16,参数!$G:$H,2,FALSE)&amp;$W$18&amp;$V$18),装备量化!$D$2:$J$241,装备量化!BE$11,FALSE)),0))+IF($W$3="关闭",0,IFERROR((VLOOKUP((VLOOKUP($AE16,参数!$G:$H,2,FALSE)&amp;$W$19&amp;$V$19),装备量化!$D$2:$J$241,装备量化!BE$11,FALSE)),0))+IF($W$3="关闭",0,IFERROR((VLOOKUP((VLOOKUP($AE16,参数!$G:$H,2,FALSE)&amp;$W$20&amp;$V$20),装备量化!$D$2:$J$241,装备量化!BE$11,FALSE)),0))+IF($W$3="关闭",0,IFERROR((VLOOKUP((VLOOKUP($AE16,参数!$G:$H,2,FALSE)&amp;$W$21&amp;$V$21),装备量化!$D$2:$J$241,装备量化!BE$11,FALSE)),0))+IF($W$3="关闭",0,IFERROR((VLOOKUP((VLOOKUP($AE16,参数!$G:$H,2,FALSE)&amp;$W$22&amp;$V$22),装备量化!$D$2:$J$241,装备量化!BE$11,FALSE)),0))+IF($W$3="关闭",0,IFERROR((VLOOKUP((VLOOKUP($AE16,参数!$G:$H,2,FALSE)&amp;$W$23&amp;$V$23),装备量化!$D$2:$J$241,装备量化!BE$11,FALSE)),0))+IF($W$3="关闭",0,IFERROR((VLOOKUP((VLOOKUP($AE16,参数!$G:$H,2,FALSE)&amp;$W$24&amp;$V$24),装备量化!$D$2:$J$241,装备量化!BE$11,FALSE)),0))+IF($W$3="关闭",0,IFERROR((VLOOKUP((VLOOKUP($AE16,参数!$G:$H,2,FALSE)&amp;$W$25&amp;$V$25),装备量化!$D$2:$J$241,装备量化!BE$11,FALSE)),0))</f>
        <v>0</v>
      </c>
      <c r="BU16" s="64">
        <f>IF($W$3="关闭",0,IFERROR((VLOOKUP((VLOOKUP($AE16,参数!$G:$H,2,FALSE)&amp;$W$18&amp;$V$18),装备量化!$D$2:$J$241,装备量化!BF$11,FALSE)),0))+IF($W$3="关闭",0,IFERROR((VLOOKUP((VLOOKUP($AE16,参数!$G:$H,2,FALSE)&amp;$W$19&amp;$V$19),装备量化!$D$2:$J$241,装备量化!BF$11,FALSE)),0))+IF($W$3="关闭",0,IFERROR((VLOOKUP((VLOOKUP($AE16,参数!$G:$H,2,FALSE)&amp;$W$20&amp;$V$20),装备量化!$D$2:$J$241,装备量化!BF$11,FALSE)),0))+IF($W$3="关闭",0,IFERROR((VLOOKUP((VLOOKUP($AE16,参数!$G:$H,2,FALSE)&amp;$W$21&amp;$V$21),装备量化!$D$2:$J$241,装备量化!BF$11,FALSE)),0))+IF($W$3="关闭",0,IFERROR((VLOOKUP((VLOOKUP($AE16,参数!$G:$H,2,FALSE)&amp;$W$22&amp;$V$22),装备量化!$D$2:$J$241,装备量化!BF$11,FALSE)),0))+IF($W$3="关闭",0,IFERROR((VLOOKUP((VLOOKUP($AE16,参数!$G:$H,2,FALSE)&amp;$W$23&amp;$V$23),装备量化!$D$2:$J$241,装备量化!BF$11,FALSE)),0))+IF($W$3="关闭",0,IFERROR((VLOOKUP((VLOOKUP($AE16,参数!$G:$H,2,FALSE)&amp;$W$24&amp;$V$24),装备量化!$D$2:$J$241,装备量化!BF$11,FALSE)),0))+IF($W$3="关闭",0,IFERROR((VLOOKUP((VLOOKUP($AE16,参数!$G:$H,2,FALSE)&amp;$W$25&amp;$V$25),装备量化!$D$2:$J$241,装备量化!BF$11,FALSE)),0))</f>
        <v>0</v>
      </c>
      <c r="BV16" s="64">
        <f>IF($W$3="关闭",0,IFERROR((VLOOKUP((VLOOKUP($AE16,参数!$G:$H,2,FALSE)&amp;$W$18&amp;$V$18),装备量化!$D$2:$J$241,装备量化!BG$11,FALSE)),0))+IF($W$3="关闭",0,IFERROR((VLOOKUP((VLOOKUP($AE16,参数!$G:$H,2,FALSE)&amp;$W$19&amp;$V$19),装备量化!$D$2:$J$241,装备量化!BG$11,FALSE)),0))+IF($W$3="关闭",0,IFERROR((VLOOKUP((VLOOKUP($AE16,参数!$G:$H,2,FALSE)&amp;$W$20&amp;$V$20),装备量化!$D$2:$J$241,装备量化!BG$11,FALSE)),0))+IF($W$3="关闭",0,IFERROR((VLOOKUP((VLOOKUP($AE16,参数!$G:$H,2,FALSE)&amp;$W$21&amp;$V$21),装备量化!$D$2:$J$241,装备量化!BG$11,FALSE)),0))+IF($W$3="关闭",0,IFERROR((VLOOKUP((VLOOKUP($AE16,参数!$G:$H,2,FALSE)&amp;$W$22&amp;$V$22),装备量化!$D$2:$J$241,装备量化!BG$11,FALSE)),0))+IF($W$3="关闭",0,IFERROR((VLOOKUP((VLOOKUP($AE16,参数!$G:$H,2,FALSE)&amp;$W$23&amp;$V$23),装备量化!$D$2:$J$241,装备量化!BG$11,FALSE)),0))+IF($W$3="关闭",0,IFERROR((VLOOKUP((VLOOKUP($AE16,参数!$G:$H,2,FALSE)&amp;$W$24&amp;$V$24),装备量化!$D$2:$J$241,装备量化!BG$11,FALSE)),0))+IF($W$3="关闭",0,IFERROR((VLOOKUP((VLOOKUP($AE16,参数!$G:$H,2,FALSE)&amp;$W$25&amp;$V$25),装备量化!$D$2:$J$241,装备量化!BG$11,FALSE)),0))</f>
        <v>0</v>
      </c>
      <c r="BW16" s="64">
        <f>IF($W$3="关闭",0,IFERROR((VLOOKUP((VLOOKUP($AE16,参数!$G:$H,2,FALSE)&amp;$W$18&amp;$V$18),装备量化!$D$2:$J$241,装备量化!BH$11,FALSE)),0))+IF($W$3="关闭",0,IFERROR((VLOOKUP((VLOOKUP($AE16,参数!$G:$H,2,FALSE)&amp;$W$19&amp;$V$19),装备量化!$D$2:$J$241,装备量化!BH$11,FALSE)),0))+IF($W$3="关闭",0,IFERROR((VLOOKUP((VLOOKUP($AE16,参数!$G:$H,2,FALSE)&amp;$W$20&amp;$V$20),装备量化!$D$2:$J$241,装备量化!BH$11,FALSE)),0))+IF($W$3="关闭",0,IFERROR((VLOOKUP((VLOOKUP($AE16,参数!$G:$H,2,FALSE)&amp;$W$21&amp;$V$21),装备量化!$D$2:$J$241,装备量化!BH$11,FALSE)),0))+IF($W$3="关闭",0,IFERROR((VLOOKUP((VLOOKUP($AE16,参数!$G:$H,2,FALSE)&amp;$W$22&amp;$V$22),装备量化!$D$2:$J$241,装备量化!BH$11,FALSE)),0))+IF($W$3="关闭",0,IFERROR((VLOOKUP((VLOOKUP($AE16,参数!$G:$H,2,FALSE)&amp;$W$23&amp;$V$23),装备量化!$D$2:$J$241,装备量化!BH$11,FALSE)),0))+IF($W$3="关闭",0,IFERROR((VLOOKUP((VLOOKUP($AE16,参数!$G:$H,2,FALSE)&amp;$W$24&amp;$V$24),装备量化!$D$2:$J$241,装备量化!BH$11,FALSE)),0))+IF($W$3="关闭",0,IFERROR((VLOOKUP((VLOOKUP($AE16,参数!$G:$H,2,FALSE)&amp;$W$25&amp;$V$25),装备量化!$D$2:$J$241,装备量化!BH$11,FALSE)),0))</f>
        <v>0</v>
      </c>
      <c r="BX16" s="64">
        <f>IF($W$3="关闭",0,IFERROR((VLOOKUP((VLOOKUP($AE16,参数!$G:$H,2,FALSE)&amp;$W$18&amp;$V$18),装备量化!$D$2:$J$241,装备量化!BI$11,FALSE)),0))+IF($W$3="关闭",0,IFERROR((VLOOKUP((VLOOKUP($AE16,参数!$G:$H,2,FALSE)&amp;$W$19&amp;$V$19),装备量化!$D$2:$J$241,装备量化!BI$11,FALSE)),0))+IF($W$3="关闭",0,IFERROR((VLOOKUP((VLOOKUP($AE16,参数!$G:$H,2,FALSE)&amp;$W$20&amp;$V$20),装备量化!$D$2:$J$241,装备量化!BI$11,FALSE)),0))+IF($W$3="关闭",0,IFERROR((VLOOKUP((VLOOKUP($AE16,参数!$G:$H,2,FALSE)&amp;$W$21&amp;$V$21),装备量化!$D$2:$J$241,装备量化!BI$11,FALSE)),0))+IF($W$3="关闭",0,IFERROR((VLOOKUP((VLOOKUP($AE16,参数!$G:$H,2,FALSE)&amp;$W$22&amp;$V$22),装备量化!$D$2:$J$241,装备量化!BI$11,FALSE)),0))+IF($W$3="关闭",0,IFERROR((VLOOKUP((VLOOKUP($AE16,参数!$G:$H,2,FALSE)&amp;$W$23&amp;$V$23),装备量化!$D$2:$J$241,装备量化!BI$11,FALSE)),0))+IF($W$3="关闭",0,IFERROR((VLOOKUP((VLOOKUP($AE16,参数!$G:$H,2,FALSE)&amp;$W$24&amp;$V$24),装备量化!$D$2:$J$241,装备量化!BI$11,FALSE)),0))+IF($W$3="关闭",0,IFERROR((VLOOKUP((VLOOKUP($AE16,参数!$G:$H,2,FALSE)&amp;$W$25&amp;$V$25),装备量化!$D$2:$J$241,装备量化!BI$11,FALSE)),0))</f>
        <v>0</v>
      </c>
      <c r="BY16" s="64">
        <f>IF($W$3="关闭",0,IFERROR((VLOOKUP((VLOOKUP($AE16,参数!$G:$H,2,FALSE)&amp;$W$18&amp;$V$18),装备量化!$D$2:$J$241,装备量化!BJ$11,FALSE)),0))+IF($W$3="关闭",0,IFERROR((VLOOKUP((VLOOKUP($AE16,参数!$G:$H,2,FALSE)&amp;$W$19&amp;$V$19),装备量化!$D$2:$J$241,装备量化!BJ$11,FALSE)),0))+IF($W$3="关闭",0,IFERROR((VLOOKUP((VLOOKUP($AE16,参数!$G:$H,2,FALSE)&amp;$W$20&amp;$V$20),装备量化!$D$2:$J$241,装备量化!BJ$11,FALSE)),0))+IF($W$3="关闭",0,IFERROR((VLOOKUP((VLOOKUP($AE16,参数!$G:$H,2,FALSE)&amp;$W$21&amp;$V$21),装备量化!$D$2:$J$241,装备量化!BJ$11,FALSE)),0))+IF($W$3="关闭",0,IFERROR((VLOOKUP((VLOOKUP($AE16,参数!$G:$H,2,FALSE)&amp;$W$22&amp;$V$22),装备量化!$D$2:$J$241,装备量化!BJ$11,FALSE)),0))+IF($W$3="关闭",0,IFERROR((VLOOKUP((VLOOKUP($AE16,参数!$G:$H,2,FALSE)&amp;$W$23&amp;$V$23),装备量化!$D$2:$J$241,装备量化!BJ$11,FALSE)),0))+IF($W$3="关闭",0,IFERROR((VLOOKUP((VLOOKUP($AE16,参数!$G:$H,2,FALSE)&amp;$W$24&amp;$V$24),装备量化!$D$2:$J$241,装备量化!BJ$11,FALSE)),0))+IF($W$3="关闭",0,IFERROR((VLOOKUP((VLOOKUP($AE16,参数!$G:$H,2,FALSE)&amp;$W$25&amp;$V$25),装备量化!$D$2:$J$241,装备量化!BJ$11,FALSE)),0))</f>
        <v>0</v>
      </c>
      <c r="BZ16" s="64">
        <f>IF($W$3="关闭",0,IFERROR((VLOOKUP((VLOOKUP($AE16,参数!$G:$H,2,FALSE)&amp;$W$18&amp;$V$18),装备量化!$D$2:$J$241,装备量化!BK$11,FALSE)),0))+IF($W$3="关闭",0,IFERROR((VLOOKUP((VLOOKUP($AE16,参数!$G:$H,2,FALSE)&amp;$W$19&amp;$V$19),装备量化!$D$2:$J$241,装备量化!BK$11,FALSE)),0))+IF($W$3="关闭",0,IFERROR((VLOOKUP((VLOOKUP($AE16,参数!$G:$H,2,FALSE)&amp;$W$20&amp;$V$20),装备量化!$D$2:$J$241,装备量化!BK$11,FALSE)),0))+IF($W$3="关闭",0,IFERROR((VLOOKUP((VLOOKUP($AE16,参数!$G:$H,2,FALSE)&amp;$W$21&amp;$V$21),装备量化!$D$2:$J$241,装备量化!BK$11,FALSE)),0))+IF($W$3="关闭",0,IFERROR((VLOOKUP((VLOOKUP($AE16,参数!$G:$H,2,FALSE)&amp;$W$22&amp;$V$22),装备量化!$D$2:$J$241,装备量化!BK$11,FALSE)),0))+IF($W$3="关闭",0,IFERROR((VLOOKUP((VLOOKUP($AE16,参数!$G:$H,2,FALSE)&amp;$W$23&amp;$V$23),装备量化!$D$2:$J$241,装备量化!BK$11,FALSE)),0))+IF($W$3="关闭",0,IFERROR((VLOOKUP((VLOOKUP($AE16,参数!$G:$H,2,FALSE)&amp;$W$24&amp;$V$24),装备量化!$D$2:$J$241,装备量化!BK$11,FALSE)),0))+IF($W$3="关闭",0,IFERROR((VLOOKUP((VLOOKUP($AE16,参数!$G:$H,2,FALSE)&amp;$W$25&amp;$V$25),装备量化!$D$2:$J$241,装备量化!BK$11,FALSE)),0))</f>
        <v>0</v>
      </c>
      <c r="CA16" s="64">
        <f>IF($W$3="关闭",0,IFERROR((VLOOKUP((VLOOKUP($AE16,参数!$G:$H,2,FALSE)&amp;$W$18&amp;$V$18),装备量化!$D$2:$J$241,装备量化!BL$11,FALSE)),0))+IF($W$3="关闭",0,IFERROR((VLOOKUP((VLOOKUP($AE16,参数!$G:$H,2,FALSE)&amp;$W$19&amp;$V$19),装备量化!$D$2:$J$241,装备量化!BL$11,FALSE)),0))+IF($W$3="关闭",0,IFERROR((VLOOKUP((VLOOKUP($AE16,参数!$G:$H,2,FALSE)&amp;$W$20&amp;$V$20),装备量化!$D$2:$J$241,装备量化!BL$11,FALSE)),0))+IF($W$3="关闭",0,IFERROR((VLOOKUP((VLOOKUP($AE16,参数!$G:$H,2,FALSE)&amp;$W$21&amp;$V$21),装备量化!$D$2:$J$241,装备量化!BL$11,FALSE)),0))+IF($W$3="关闭",0,IFERROR((VLOOKUP((VLOOKUP($AE16,参数!$G:$H,2,FALSE)&amp;$W$22&amp;$V$22),装备量化!$D$2:$J$241,装备量化!BL$11,FALSE)),0))+IF($W$3="关闭",0,IFERROR((VLOOKUP((VLOOKUP($AE16,参数!$G:$H,2,FALSE)&amp;$W$23&amp;$V$23),装备量化!$D$2:$J$241,装备量化!BL$11,FALSE)),0))+IF($W$3="关闭",0,IFERROR((VLOOKUP((VLOOKUP($AE16,参数!$G:$H,2,FALSE)&amp;$W$24&amp;$V$24),装备量化!$D$2:$J$241,装备量化!BL$11,FALSE)),0))+IF($W$3="关闭",0,IFERROR((VLOOKUP((VLOOKUP($AE16,参数!$G:$H,2,FALSE)&amp;$W$25&amp;$V$25),装备量化!$D$2:$J$241,装备量化!BL$11,FALSE)),0))</f>
        <v>0</v>
      </c>
    </row>
    <row r="17" spans="1:79">
      <c r="A17" s="1">
        <v>16</v>
      </c>
      <c r="B17" s="1">
        <f t="shared" si="2"/>
        <v>4481</v>
      </c>
      <c r="C17" s="1">
        <f t="shared" si="0"/>
        <v>200</v>
      </c>
      <c r="D17" s="1">
        <f t="shared" si="0"/>
        <v>385</v>
      </c>
      <c r="E17" s="1">
        <f t="shared" si="0"/>
        <v>385</v>
      </c>
      <c r="F17" s="1">
        <f t="shared" si="0"/>
        <v>665</v>
      </c>
      <c r="G17" s="1">
        <f t="shared" si="0"/>
        <v>665</v>
      </c>
      <c r="H17" s="1">
        <f t="shared" si="3"/>
        <v>0</v>
      </c>
      <c r="I17" s="1">
        <f t="shared" si="4"/>
        <v>0</v>
      </c>
      <c r="J17" s="1">
        <f t="shared" si="5"/>
        <v>0</v>
      </c>
      <c r="K17" s="1">
        <f t="shared" si="6"/>
        <v>0</v>
      </c>
      <c r="L17" s="1">
        <f t="shared" si="7"/>
        <v>0</v>
      </c>
      <c r="M17" s="1">
        <f t="shared" si="8"/>
        <v>0</v>
      </c>
      <c r="N17" s="1">
        <f t="shared" si="9"/>
        <v>0</v>
      </c>
      <c r="O17" s="1">
        <f t="shared" si="10"/>
        <v>0</v>
      </c>
      <c r="P17" s="32"/>
      <c r="Q17" s="32"/>
      <c r="R17" s="32"/>
      <c r="S17" s="32"/>
      <c r="V17" s="87" t="s">
        <v>500</v>
      </c>
      <c r="W17" s="87" t="s">
        <v>485</v>
      </c>
      <c r="X17" s="87" t="s">
        <v>509</v>
      </c>
      <c r="AE17" s="1">
        <v>16</v>
      </c>
      <c r="AF17" s="64">
        <f>IF($W$3="关闭",0,IFERROR((VLOOKUP((VLOOKUP($AE17,参数!$G:$H,2,FALSE)&amp;$W$18&amp;$V$18),装备量化!$D$2:$J$241,装备量化!Q$11,FALSE)),0))+IF($W$3="关闭",0,IFERROR((VLOOKUP((VLOOKUP($AE17,参数!$G:$H,2,FALSE)&amp;$W$19&amp;$V$19),装备量化!$D$2:$J$241,装备量化!Q$11,FALSE)),0))+IF($W$3="关闭",0,IFERROR((VLOOKUP((VLOOKUP($AE17,参数!$G:$H,2,FALSE)&amp;$W$20&amp;$V$20),装备量化!$D$2:$J$241,装备量化!Q$11,FALSE)),0))+IF($W$3="关闭",0,IFERROR((VLOOKUP((VLOOKUP($AE17,参数!$G:$H,2,FALSE)&amp;$W$21&amp;$V$21),装备量化!$D$2:$J$241,装备量化!Q$11,FALSE)),0))+IF($W$3="关闭",0,IFERROR((VLOOKUP((VLOOKUP($AE17,参数!$G:$H,2,FALSE)&amp;$W$22&amp;$V$22),装备量化!$D$2:$J$241,装备量化!Q$11,FALSE)),0))+IF($W$3="关闭",0,IFERROR((VLOOKUP((VLOOKUP($AE17,参数!$G:$H,2,FALSE)&amp;$W$23&amp;$V$23),装备量化!$D$2:$J$241,装备量化!Q$11,FALSE)),0))+IF($W$3="关闭",0,IFERROR((VLOOKUP((VLOOKUP($AE17,参数!$G:$H,2,FALSE)&amp;$W$24&amp;$V$24),装备量化!$D$2:$J$241,装备量化!Q$11,FALSE)),0))+IF($W$3="关闭",0,IFERROR((VLOOKUP((VLOOKUP($AE17,参数!$G:$H,2,FALSE)&amp;$W$25&amp;$V$25),装备量化!$D$2:$J$241,装备量化!Q$11,FALSE)),0))</f>
        <v>1250</v>
      </c>
      <c r="AG17" s="64"/>
      <c r="AH17" s="64">
        <f>IF($W$3="关闭",0,IFERROR((VLOOKUP((VLOOKUP($AE17,参数!$G:$H,2,FALSE)&amp;$W$18&amp;$V$18),装备量化!$D$2:$J$241,装备量化!S$11,FALSE)),0))+IF($W$3="关闭",0,IFERROR((VLOOKUP((VLOOKUP($AE17,参数!$G:$H,2,FALSE)&amp;$W$19&amp;$V$19),装备量化!$D$2:$J$241,装备量化!S$11,FALSE)),0))+IF($W$3="关闭",0,IFERROR((VLOOKUP((VLOOKUP($AE17,参数!$G:$H,2,FALSE)&amp;$W$20&amp;$V$20),装备量化!$D$2:$J$241,装备量化!S$11,FALSE)),0))+IF($W$3="关闭",0,IFERROR((VLOOKUP((VLOOKUP($AE17,参数!$G:$H,2,FALSE)&amp;$W$21&amp;$V$21),装备量化!$D$2:$J$241,装备量化!S$11,FALSE)),0))+IF($W$3="关闭",0,IFERROR((VLOOKUP((VLOOKUP($AE17,参数!$G:$H,2,FALSE)&amp;$W$22&amp;$V$22),装备量化!$D$2:$J$241,装备量化!S$11,FALSE)),0))+IF($W$3="关闭",0,IFERROR((VLOOKUP((VLOOKUP($AE17,参数!$G:$H,2,FALSE)&amp;$W$23&amp;$V$23),装备量化!$D$2:$J$241,装备量化!S$11,FALSE)),0))+IF($W$3="关闭",0,IFERROR((VLOOKUP((VLOOKUP($AE17,参数!$G:$H,2,FALSE)&amp;$W$24&amp;$V$24),装备量化!$D$2:$J$241,装备量化!S$11,FALSE)),0))+IF($W$3="关闭",0,IFERROR((VLOOKUP((VLOOKUP($AE17,参数!$G:$H,2,FALSE)&amp;$W$25&amp;$V$25),装备量化!$D$2:$J$241,装备量化!S$11,FALSE)),0))</f>
        <v>109</v>
      </c>
      <c r="AI17" s="64">
        <f>IF($W$3="关闭",0,IFERROR((VLOOKUP((VLOOKUP($AE17,参数!$G:$H,2,FALSE)&amp;$W$18&amp;$V$18),装备量化!$D$2:$J$241,装备量化!T$11,FALSE)),0))+IF($W$3="关闭",0,IFERROR((VLOOKUP((VLOOKUP($AE17,参数!$G:$H,2,FALSE)&amp;$W$19&amp;$V$19),装备量化!$D$2:$J$241,装备量化!T$11,FALSE)),0))+IF($W$3="关闭",0,IFERROR((VLOOKUP((VLOOKUP($AE17,参数!$G:$H,2,FALSE)&amp;$W$20&amp;$V$20),装备量化!$D$2:$J$241,装备量化!T$11,FALSE)),0))+IF($W$3="关闭",0,IFERROR((VLOOKUP((VLOOKUP($AE17,参数!$G:$H,2,FALSE)&amp;$W$21&amp;$V$21),装备量化!$D$2:$J$241,装备量化!T$11,FALSE)),0))+IF($W$3="关闭",0,IFERROR((VLOOKUP((VLOOKUP($AE17,参数!$G:$H,2,FALSE)&amp;$W$22&amp;$V$22),装备量化!$D$2:$J$241,装备量化!T$11,FALSE)),0))+IF($W$3="关闭",0,IFERROR((VLOOKUP((VLOOKUP($AE17,参数!$G:$H,2,FALSE)&amp;$W$23&amp;$V$23),装备量化!$D$2:$J$241,装备量化!T$11,FALSE)),0))+IF($W$3="关闭",0,IFERROR((VLOOKUP((VLOOKUP($AE17,参数!$G:$H,2,FALSE)&amp;$W$24&amp;$V$24),装备量化!$D$2:$J$241,装备量化!T$11,FALSE)),0))+IF($W$3="关闭",0,IFERROR((VLOOKUP((VLOOKUP($AE17,参数!$G:$H,2,FALSE)&amp;$W$25&amp;$V$25),装备量化!$D$2:$J$241,装备量化!T$11,FALSE)),0))</f>
        <v>109</v>
      </c>
      <c r="AJ17" s="64">
        <f>IF($W$3="关闭",0,IFERROR((VLOOKUP((VLOOKUP($AE17,参数!$G:$H,2,FALSE)&amp;$W$18&amp;$V$18),装备量化!$D$2:$J$241,装备量化!U$11,FALSE)),0))+IF($W$3="关闭",0,IFERROR((VLOOKUP((VLOOKUP($AE17,参数!$G:$H,2,FALSE)&amp;$W$19&amp;$V$19),装备量化!$D$2:$J$241,装备量化!U$11,FALSE)),0))+IF($W$3="关闭",0,IFERROR((VLOOKUP((VLOOKUP($AE17,参数!$G:$H,2,FALSE)&amp;$W$20&amp;$V$20),装备量化!$D$2:$J$241,装备量化!U$11,FALSE)),0))+IF($W$3="关闭",0,IFERROR((VLOOKUP((VLOOKUP($AE17,参数!$G:$H,2,FALSE)&amp;$W$21&amp;$V$21),装备量化!$D$2:$J$241,装备量化!U$11,FALSE)),0))+IF($W$3="关闭",0,IFERROR((VLOOKUP((VLOOKUP($AE17,参数!$G:$H,2,FALSE)&amp;$W$22&amp;$V$22),装备量化!$D$2:$J$241,装备量化!U$11,FALSE)),0))+IF($W$3="关闭",0,IFERROR((VLOOKUP((VLOOKUP($AE17,参数!$G:$H,2,FALSE)&amp;$W$23&amp;$V$23),装备量化!$D$2:$J$241,装备量化!U$11,FALSE)),0))+IF($W$3="关闭",0,IFERROR((VLOOKUP((VLOOKUP($AE17,参数!$G:$H,2,FALSE)&amp;$W$24&amp;$V$24),装备量化!$D$2:$J$241,装备量化!U$11,FALSE)),0))+IF($W$3="关闭",0,IFERROR((VLOOKUP((VLOOKUP($AE17,参数!$G:$H,2,FALSE)&amp;$W$25&amp;$V$25),装备量化!$D$2:$J$241,装备量化!U$11,FALSE)),0))</f>
        <v>167</v>
      </c>
      <c r="AK17" s="64">
        <f>IF($W$3="关闭",0,IFERROR((VLOOKUP((VLOOKUP($AE17,参数!$G:$H,2,FALSE)&amp;$W$18&amp;$V$18),装备量化!$D$2:$J$241,装备量化!V$11,FALSE)),0))+IF($W$3="关闭",0,IFERROR((VLOOKUP((VLOOKUP($AE17,参数!$G:$H,2,FALSE)&amp;$W$19&amp;$V$19),装备量化!$D$2:$J$241,装备量化!V$11,FALSE)),0))+IF($W$3="关闭",0,IFERROR((VLOOKUP((VLOOKUP($AE17,参数!$G:$H,2,FALSE)&amp;$W$20&amp;$V$20),装备量化!$D$2:$J$241,装备量化!V$11,FALSE)),0))+IF($W$3="关闭",0,IFERROR((VLOOKUP((VLOOKUP($AE17,参数!$G:$H,2,FALSE)&amp;$W$21&amp;$V$21),装备量化!$D$2:$J$241,装备量化!V$11,FALSE)),0))+IF($W$3="关闭",0,IFERROR((VLOOKUP((VLOOKUP($AE17,参数!$G:$H,2,FALSE)&amp;$W$22&amp;$V$22),装备量化!$D$2:$J$241,装备量化!V$11,FALSE)),0))+IF($W$3="关闭",0,IFERROR((VLOOKUP((VLOOKUP($AE17,参数!$G:$H,2,FALSE)&amp;$W$23&amp;$V$23),装备量化!$D$2:$J$241,装备量化!V$11,FALSE)),0))+IF($W$3="关闭",0,IFERROR((VLOOKUP((VLOOKUP($AE17,参数!$G:$H,2,FALSE)&amp;$W$24&amp;$V$24),装备量化!$D$2:$J$241,装备量化!V$11,FALSE)),0))+IF($W$3="关闭",0,IFERROR((VLOOKUP((VLOOKUP($AE17,参数!$G:$H,2,FALSE)&amp;$W$25&amp;$V$25),装备量化!$D$2:$J$241,装备量化!V$11,FALSE)),0))</f>
        <v>167</v>
      </c>
      <c r="AL17" s="64">
        <f>IF($W$3="关闭",0,IFERROR((VLOOKUP((VLOOKUP($AE17,参数!$G:$H,2,FALSE)&amp;$W$18&amp;$V$18),装备量化!$D$2:$J$241,装备量化!W$11,FALSE)),0))+IF($W$3="关闭",0,IFERROR((VLOOKUP((VLOOKUP($AE17,参数!$G:$H,2,FALSE)&amp;$W$19&amp;$V$19),装备量化!$D$2:$J$241,装备量化!W$11,FALSE)),0))+IF($W$3="关闭",0,IFERROR((VLOOKUP((VLOOKUP($AE17,参数!$G:$H,2,FALSE)&amp;$W$20&amp;$V$20),装备量化!$D$2:$J$241,装备量化!W$11,FALSE)),0))+IF($W$3="关闭",0,IFERROR((VLOOKUP((VLOOKUP($AE17,参数!$G:$H,2,FALSE)&amp;$W$21&amp;$V$21),装备量化!$D$2:$J$241,装备量化!W$11,FALSE)),0))+IF($W$3="关闭",0,IFERROR((VLOOKUP((VLOOKUP($AE17,参数!$G:$H,2,FALSE)&amp;$W$22&amp;$V$22),装备量化!$D$2:$J$241,装备量化!W$11,FALSE)),0))+IF($W$3="关闭",0,IFERROR((VLOOKUP((VLOOKUP($AE17,参数!$G:$H,2,FALSE)&amp;$W$23&amp;$V$23),装备量化!$D$2:$J$241,装备量化!W$11,FALSE)),0))+IF($W$3="关闭",0,IFERROR((VLOOKUP((VLOOKUP($AE17,参数!$G:$H,2,FALSE)&amp;$W$24&amp;$V$24),装备量化!$D$2:$J$241,装备量化!W$11,FALSE)),0))+IF($W$3="关闭",0,IFERROR((VLOOKUP((VLOOKUP($AE17,参数!$G:$H,2,FALSE)&amp;$W$25&amp;$V$25),装备量化!$D$2:$J$241,装备量化!W$11,FALSE)),0))</f>
        <v>0</v>
      </c>
      <c r="AM17" s="64">
        <f>IF($W$3="关闭",0,IFERROR((VLOOKUP((VLOOKUP($AE17,参数!$G:$H,2,FALSE)&amp;$W$18&amp;$V$18),装备量化!$D$2:$J$241,装备量化!X$11,FALSE)),0))+IF($W$3="关闭",0,IFERROR((VLOOKUP((VLOOKUP($AE17,参数!$G:$H,2,FALSE)&amp;$W$19&amp;$V$19),装备量化!$D$2:$J$241,装备量化!X$11,FALSE)),0))+IF($W$3="关闭",0,IFERROR((VLOOKUP((VLOOKUP($AE17,参数!$G:$H,2,FALSE)&amp;$W$20&amp;$V$20),装备量化!$D$2:$J$241,装备量化!X$11,FALSE)),0))+IF($W$3="关闭",0,IFERROR((VLOOKUP((VLOOKUP($AE17,参数!$G:$H,2,FALSE)&amp;$W$21&amp;$V$21),装备量化!$D$2:$J$241,装备量化!X$11,FALSE)),0))+IF($W$3="关闭",0,IFERROR((VLOOKUP((VLOOKUP($AE17,参数!$G:$H,2,FALSE)&amp;$W$22&amp;$V$22),装备量化!$D$2:$J$241,装备量化!X$11,FALSE)),0))+IF($W$3="关闭",0,IFERROR((VLOOKUP((VLOOKUP($AE17,参数!$G:$H,2,FALSE)&amp;$W$23&amp;$V$23),装备量化!$D$2:$J$241,装备量化!X$11,FALSE)),0))+IF($W$3="关闭",0,IFERROR((VLOOKUP((VLOOKUP($AE17,参数!$G:$H,2,FALSE)&amp;$W$24&amp;$V$24),装备量化!$D$2:$J$241,装备量化!X$11,FALSE)),0))+IF($W$3="关闭",0,IFERROR((VLOOKUP((VLOOKUP($AE17,参数!$G:$H,2,FALSE)&amp;$W$25&amp;$V$25),装备量化!$D$2:$J$241,装备量化!X$11,FALSE)),0))</f>
        <v>0</v>
      </c>
      <c r="AN17" s="64">
        <f>IF($W$3="关闭",0,IFERROR((VLOOKUP((VLOOKUP($AE17,参数!$G:$H,2,FALSE)&amp;$W$18&amp;$V$18),装备量化!$D$2:$J$241,装备量化!Y$11,FALSE)),0))+IF($W$3="关闭",0,IFERROR((VLOOKUP((VLOOKUP($AE17,参数!$G:$H,2,FALSE)&amp;$W$19&amp;$V$19),装备量化!$D$2:$J$241,装备量化!Y$11,FALSE)),0))+IF($W$3="关闭",0,IFERROR((VLOOKUP((VLOOKUP($AE17,参数!$G:$H,2,FALSE)&amp;$W$20&amp;$V$20),装备量化!$D$2:$J$241,装备量化!Y$11,FALSE)),0))+IF($W$3="关闭",0,IFERROR((VLOOKUP((VLOOKUP($AE17,参数!$G:$H,2,FALSE)&amp;$W$21&amp;$V$21),装备量化!$D$2:$J$241,装备量化!Y$11,FALSE)),0))+IF($W$3="关闭",0,IFERROR((VLOOKUP((VLOOKUP($AE17,参数!$G:$H,2,FALSE)&amp;$W$22&amp;$V$22),装备量化!$D$2:$J$241,装备量化!Y$11,FALSE)),0))+IF($W$3="关闭",0,IFERROR((VLOOKUP((VLOOKUP($AE17,参数!$G:$H,2,FALSE)&amp;$W$23&amp;$V$23),装备量化!$D$2:$J$241,装备量化!Y$11,FALSE)),0))+IF($W$3="关闭",0,IFERROR((VLOOKUP((VLOOKUP($AE17,参数!$G:$H,2,FALSE)&amp;$W$24&amp;$V$24),装备量化!$D$2:$J$241,装备量化!Y$11,FALSE)),0))+IF($W$3="关闭",0,IFERROR((VLOOKUP((VLOOKUP($AE17,参数!$G:$H,2,FALSE)&amp;$W$25&amp;$V$25),装备量化!$D$2:$J$241,装备量化!Y$11,FALSE)),0))</f>
        <v>0</v>
      </c>
      <c r="AO17" s="64">
        <f>IF($W$3="关闭",0,IFERROR((VLOOKUP((VLOOKUP($AE17,参数!$G:$H,2,FALSE)&amp;$W$18&amp;$V$18),装备量化!$D$2:$J$241,装备量化!Z$11,FALSE)),0))+IF($W$3="关闭",0,IFERROR((VLOOKUP((VLOOKUP($AE17,参数!$G:$H,2,FALSE)&amp;$W$19&amp;$V$19),装备量化!$D$2:$J$241,装备量化!Z$11,FALSE)),0))+IF($W$3="关闭",0,IFERROR((VLOOKUP((VLOOKUP($AE17,参数!$G:$H,2,FALSE)&amp;$W$20&amp;$V$20),装备量化!$D$2:$J$241,装备量化!Z$11,FALSE)),0))+IF($W$3="关闭",0,IFERROR((VLOOKUP((VLOOKUP($AE17,参数!$G:$H,2,FALSE)&amp;$W$21&amp;$V$21),装备量化!$D$2:$J$241,装备量化!Z$11,FALSE)),0))+IF($W$3="关闭",0,IFERROR((VLOOKUP((VLOOKUP($AE17,参数!$G:$H,2,FALSE)&amp;$W$22&amp;$V$22),装备量化!$D$2:$J$241,装备量化!Z$11,FALSE)),0))+IF($W$3="关闭",0,IFERROR((VLOOKUP((VLOOKUP($AE17,参数!$G:$H,2,FALSE)&amp;$W$23&amp;$V$23),装备量化!$D$2:$J$241,装备量化!Z$11,FALSE)),0))+IF($W$3="关闭",0,IFERROR((VLOOKUP((VLOOKUP($AE17,参数!$G:$H,2,FALSE)&amp;$W$24&amp;$V$24),装备量化!$D$2:$J$241,装备量化!Z$11,FALSE)),0))+IF($W$3="关闭",0,IFERROR((VLOOKUP((VLOOKUP($AE17,参数!$G:$H,2,FALSE)&amp;$W$25&amp;$V$25),装备量化!$D$2:$J$241,装备量化!Z$11,FALSE)),0))</f>
        <v>0</v>
      </c>
      <c r="AP17" s="64">
        <f>IF($W$3="关闭",0,IFERROR((VLOOKUP((VLOOKUP($AE17,参数!$G:$H,2,FALSE)&amp;$W$18&amp;$V$18),装备量化!$D$2:$J$241,装备量化!AA$11,FALSE)),0))+IF($W$3="关闭",0,IFERROR((VLOOKUP((VLOOKUP($AE17,参数!$G:$H,2,FALSE)&amp;$W$19&amp;$V$19),装备量化!$D$2:$J$241,装备量化!AA$11,FALSE)),0))+IF($W$3="关闭",0,IFERROR((VLOOKUP((VLOOKUP($AE17,参数!$G:$H,2,FALSE)&amp;$W$20&amp;$V$20),装备量化!$D$2:$J$241,装备量化!AA$11,FALSE)),0))+IF($W$3="关闭",0,IFERROR((VLOOKUP((VLOOKUP($AE17,参数!$G:$H,2,FALSE)&amp;$W$21&amp;$V$21),装备量化!$D$2:$J$241,装备量化!AA$11,FALSE)),0))+IF($W$3="关闭",0,IFERROR((VLOOKUP((VLOOKUP($AE17,参数!$G:$H,2,FALSE)&amp;$W$22&amp;$V$22),装备量化!$D$2:$J$241,装备量化!AA$11,FALSE)),0))+IF($W$3="关闭",0,IFERROR((VLOOKUP((VLOOKUP($AE17,参数!$G:$H,2,FALSE)&amp;$W$23&amp;$V$23),装备量化!$D$2:$J$241,装备量化!AA$11,FALSE)),0))+IF($W$3="关闭",0,IFERROR((VLOOKUP((VLOOKUP($AE17,参数!$G:$H,2,FALSE)&amp;$W$24&amp;$V$24),装备量化!$D$2:$J$241,装备量化!AA$11,FALSE)),0))+IF($W$3="关闭",0,IFERROR((VLOOKUP((VLOOKUP($AE17,参数!$G:$H,2,FALSE)&amp;$W$25&amp;$V$25),装备量化!$D$2:$J$241,装备量化!AA$11,FALSE)),0))</f>
        <v>0</v>
      </c>
      <c r="AQ17" s="64">
        <f>IF($W$3="关闭",0,IFERROR((VLOOKUP((VLOOKUP($AE17,参数!$G:$H,2,FALSE)&amp;$W$18&amp;$V$18),装备量化!$D$2:$J$241,装备量化!AB$11,FALSE)),0))+IF($W$3="关闭",0,IFERROR((VLOOKUP((VLOOKUP($AE17,参数!$G:$H,2,FALSE)&amp;$W$19&amp;$V$19),装备量化!$D$2:$J$241,装备量化!AB$11,FALSE)),0))+IF($W$3="关闭",0,IFERROR((VLOOKUP((VLOOKUP($AE17,参数!$G:$H,2,FALSE)&amp;$W$20&amp;$V$20),装备量化!$D$2:$J$241,装备量化!AB$11,FALSE)),0))+IF($W$3="关闭",0,IFERROR((VLOOKUP((VLOOKUP($AE17,参数!$G:$H,2,FALSE)&amp;$W$21&amp;$V$21),装备量化!$D$2:$J$241,装备量化!AB$11,FALSE)),0))+IF($W$3="关闭",0,IFERROR((VLOOKUP((VLOOKUP($AE17,参数!$G:$H,2,FALSE)&amp;$W$22&amp;$V$22),装备量化!$D$2:$J$241,装备量化!AB$11,FALSE)),0))+IF($W$3="关闭",0,IFERROR((VLOOKUP((VLOOKUP($AE17,参数!$G:$H,2,FALSE)&amp;$W$23&amp;$V$23),装备量化!$D$2:$J$241,装备量化!AB$11,FALSE)),0))+IF($W$3="关闭",0,IFERROR((VLOOKUP((VLOOKUP($AE17,参数!$G:$H,2,FALSE)&amp;$W$24&amp;$V$24),装备量化!$D$2:$J$241,装备量化!AB$11,FALSE)),0))+IF($W$3="关闭",0,IFERROR((VLOOKUP((VLOOKUP($AE17,参数!$G:$H,2,FALSE)&amp;$W$25&amp;$V$25),装备量化!$D$2:$J$241,装备量化!AB$11,FALSE)),0))</f>
        <v>0</v>
      </c>
      <c r="AR17" s="64">
        <f>IF($W$3="关闭",0,IFERROR((VLOOKUP((VLOOKUP($AE17,参数!$G:$H,2,FALSE)&amp;$W$18&amp;$V$18),装备量化!$D$2:$J$241,装备量化!AC$11,FALSE)),0))+IF($W$3="关闭",0,IFERROR((VLOOKUP((VLOOKUP($AE17,参数!$G:$H,2,FALSE)&amp;$W$19&amp;$V$19),装备量化!$D$2:$J$241,装备量化!AC$11,FALSE)),0))+IF($W$3="关闭",0,IFERROR((VLOOKUP((VLOOKUP($AE17,参数!$G:$H,2,FALSE)&amp;$W$20&amp;$V$20),装备量化!$D$2:$J$241,装备量化!AC$11,FALSE)),0))+IF($W$3="关闭",0,IFERROR((VLOOKUP((VLOOKUP($AE17,参数!$G:$H,2,FALSE)&amp;$W$21&amp;$V$21),装备量化!$D$2:$J$241,装备量化!AC$11,FALSE)),0))+IF($W$3="关闭",0,IFERROR((VLOOKUP((VLOOKUP($AE17,参数!$G:$H,2,FALSE)&amp;$W$22&amp;$V$22),装备量化!$D$2:$J$241,装备量化!AC$11,FALSE)),0))+IF($W$3="关闭",0,IFERROR((VLOOKUP((VLOOKUP($AE17,参数!$G:$H,2,FALSE)&amp;$W$23&amp;$V$23),装备量化!$D$2:$J$241,装备量化!AC$11,FALSE)),0))+IF($W$3="关闭",0,IFERROR((VLOOKUP((VLOOKUP($AE17,参数!$G:$H,2,FALSE)&amp;$W$24&amp;$V$24),装备量化!$D$2:$J$241,装备量化!AC$11,FALSE)),0))+IF($W$3="关闭",0,IFERROR((VLOOKUP((VLOOKUP($AE17,参数!$G:$H,2,FALSE)&amp;$W$25&amp;$V$25),装备量化!$D$2:$J$241,装备量化!AC$11,FALSE)),0))</f>
        <v>0</v>
      </c>
      <c r="AS17" s="64">
        <f>IF($W$3="关闭",0,IFERROR((VLOOKUP((VLOOKUP($AE17,参数!$G:$H,2,FALSE)&amp;$W$18&amp;$V$18),装备量化!$D$2:$J$241,装备量化!AD$11,FALSE)),0))+IF($W$3="关闭",0,IFERROR((VLOOKUP((VLOOKUP($AE17,参数!$G:$H,2,FALSE)&amp;$W$19&amp;$V$19),装备量化!$D$2:$J$241,装备量化!AD$11,FALSE)),0))+IF($W$3="关闭",0,IFERROR((VLOOKUP((VLOOKUP($AE17,参数!$G:$H,2,FALSE)&amp;$W$20&amp;$V$20),装备量化!$D$2:$J$241,装备量化!AD$11,FALSE)),0))+IF($W$3="关闭",0,IFERROR((VLOOKUP((VLOOKUP($AE17,参数!$G:$H,2,FALSE)&amp;$W$21&amp;$V$21),装备量化!$D$2:$J$241,装备量化!AD$11,FALSE)),0))+IF($W$3="关闭",0,IFERROR((VLOOKUP((VLOOKUP($AE17,参数!$G:$H,2,FALSE)&amp;$W$22&amp;$V$22),装备量化!$D$2:$J$241,装备量化!AD$11,FALSE)),0))+IF($W$3="关闭",0,IFERROR((VLOOKUP((VLOOKUP($AE17,参数!$G:$H,2,FALSE)&amp;$W$23&amp;$V$23),装备量化!$D$2:$J$241,装备量化!AD$11,FALSE)),0))+IF($W$3="关闭",0,IFERROR((VLOOKUP((VLOOKUP($AE17,参数!$G:$H,2,FALSE)&amp;$W$24&amp;$V$24),装备量化!$D$2:$J$241,装备量化!AD$11,FALSE)),0))+IF($W$3="关闭",0,IFERROR((VLOOKUP((VLOOKUP($AE17,参数!$G:$H,2,FALSE)&amp;$W$25&amp;$V$25),装备量化!$D$2:$J$241,装备量化!AD$11,FALSE)),0))</f>
        <v>0</v>
      </c>
      <c r="AV17" s="1">
        <v>16</v>
      </c>
      <c r="AW17" s="64">
        <f>IF($W$6="关闭",0,IFERROR((VLOOKUP((VLOOKUP($AE17,参数!$G:$H,2,FALSE)&amp;$V$18),装备强化属性!$V$3:$FP$50,$X$18+VLOOKUP(AW$1,参数!$J$1:$K$6,2,FALSE),FALSE)),0))+IF($W$6="关闭",0,IFERROR((VLOOKUP((VLOOKUP($AE17,参数!$G:$H,2,FALSE)&amp;$V$19),装备强化属性!$V$3:$FP$50,$X$19+VLOOKUP(AW$1,参数!$J$1:$K$6,2,FALSE),FALSE)),0))+IF($W$6="关闭",0,IFERROR((VLOOKUP((VLOOKUP($AE17,参数!$G:$H,2,FALSE)&amp;$V$20),装备强化属性!$V$3:$FP$50,$X$20+VLOOKUP(AW$1,参数!$J$1:$K$6,2,FALSE),FALSE)),0))+IF($W$6="关闭",0,IFERROR((VLOOKUP((VLOOKUP($AE17,参数!$G:$H,2,FALSE)&amp;$V$21),装备强化属性!$V$3:$FP$50,$X$21+VLOOKUP(AW$1,参数!$J$1:$K$6,2,FALSE),FALSE)),0))+IF($W$6="关闭",0,IFERROR((VLOOKUP((VLOOKUP($AE17,参数!$G:$H,2,FALSE)&amp;$V$22),装备强化属性!$V$3:$FP$50,$X$22+VLOOKUP(AW$1,参数!$J$1:$K$6,2,FALSE),FALSE)),0))+IF($W$6="关闭",0,IFERROR((VLOOKUP((VLOOKUP($AE17,参数!$G:$H,2,FALSE)&amp;$V$23),装备强化属性!$V$3:$FP$50,$X$23+VLOOKUP(AW$1,参数!$J$1:$K$6,2,FALSE),FALSE)),0))+IF($W$6="关闭",0,IFERROR((VLOOKUP((VLOOKUP($AE17,参数!$G:$H,2,FALSE)&amp;$V$24),装备强化属性!$V$3:$FP$50,$X$24+VLOOKUP(AW$1,参数!$J$1:$K$6,2,FALSE),FALSE)),0))+IF($W$6="关闭",0,IFERROR((VLOOKUP((VLOOKUP($AE17,参数!$G:$H,2,FALSE)&amp;$V$25),装备强化属性!$V$3:$FP$50,$X$25+VLOOKUP(AW$1,参数!$J$1:$K$6,2,FALSE),FALSE)),0))</f>
        <v>544</v>
      </c>
      <c r="AX17" s="64"/>
      <c r="AY17" s="64">
        <f>IF($W$6="关闭",0,IFERROR((VLOOKUP((VLOOKUP($AE17,参数!$G:$H,2,FALSE)&amp;$V$18),装备强化属性!$V$3:$FP$50,$X$18+VLOOKUP(AY$1,参数!$J$1:$K$6,2,FALSE),FALSE)),0))+IF($W$6="关闭",0,IFERROR((VLOOKUP((VLOOKUP($AE17,参数!$G:$H,2,FALSE)&amp;$V$19),装备强化属性!$V$3:$FP$50,$X$19+VLOOKUP(AY$1,参数!$J$1:$K$6,2,FALSE),FALSE)),0))+IF($W$6="关闭",0,IFERROR((VLOOKUP((VLOOKUP($AE17,参数!$G:$H,2,FALSE)&amp;$V$20),装备强化属性!$V$3:$FP$50,$X$20+VLOOKUP(AY$1,参数!$J$1:$K$6,2,FALSE),FALSE)),0))+IF($W$6="关闭",0,IFERROR((VLOOKUP((VLOOKUP($AE17,参数!$G:$H,2,FALSE)&amp;$V$21),装备强化属性!$V$3:$FP$50,$X$21+VLOOKUP(AY$1,参数!$J$1:$K$6,2,FALSE),FALSE)),0))+IF($W$6="关闭",0,IFERROR((VLOOKUP((VLOOKUP($AE17,参数!$G:$H,2,FALSE)&amp;$V$22),装备强化属性!$V$3:$FP$50,$X$22+VLOOKUP(AY$1,参数!$J$1:$K$6,2,FALSE),FALSE)),0))+IF($W$6="关闭",0,IFERROR((VLOOKUP((VLOOKUP($AE17,参数!$G:$H,2,FALSE)&amp;$V$23),装备强化属性!$V$3:$FP$50,$X$23+VLOOKUP(AY$1,参数!$J$1:$K$6,2,FALSE),FALSE)),0))+IF($W$6="关闭",0,IFERROR((VLOOKUP((VLOOKUP($AE17,参数!$G:$H,2,FALSE)&amp;$V$24),装备强化属性!$V$3:$FP$50,$X$24+VLOOKUP(AY$1,参数!$J$1:$K$6,2,FALSE),FALSE)),0))+IF($W$6="关闭",0,IFERROR((VLOOKUP((VLOOKUP($AE17,参数!$G:$H,2,FALSE)&amp;$V$25),装备强化属性!$V$3:$FP$50,$X$25+VLOOKUP(AY$1,参数!$J$1:$K$6,2,FALSE),FALSE)),0))</f>
        <v>64</v>
      </c>
      <c r="AZ17" s="64">
        <f>IF($W$6="关闭",0,IFERROR((VLOOKUP((VLOOKUP($AE17,参数!$G:$H,2,FALSE)&amp;$V$18),装备强化属性!$V$3:$FP$50,$X$18+VLOOKUP(AZ$1,参数!$J$1:$K$6,2,FALSE),FALSE)),0))+IF($W$6="关闭",0,IFERROR((VLOOKUP((VLOOKUP($AE17,参数!$G:$H,2,FALSE)&amp;$V$19),装备强化属性!$V$3:$FP$50,$X$19+VLOOKUP(AZ$1,参数!$J$1:$K$6,2,FALSE),FALSE)),0))+IF($W$6="关闭",0,IFERROR((VLOOKUP((VLOOKUP($AE17,参数!$G:$H,2,FALSE)&amp;$V$20),装备强化属性!$V$3:$FP$50,$X$20+VLOOKUP(AZ$1,参数!$J$1:$K$6,2,FALSE),FALSE)),0))+IF($W$6="关闭",0,IFERROR((VLOOKUP((VLOOKUP($AE17,参数!$G:$H,2,FALSE)&amp;$V$21),装备强化属性!$V$3:$FP$50,$X$21+VLOOKUP(AZ$1,参数!$J$1:$K$6,2,FALSE),FALSE)),0))+IF($W$6="关闭",0,IFERROR((VLOOKUP((VLOOKUP($AE17,参数!$G:$H,2,FALSE)&amp;$V$22),装备强化属性!$V$3:$FP$50,$X$22+VLOOKUP(AZ$1,参数!$J$1:$K$6,2,FALSE),FALSE)),0))+IF($W$6="关闭",0,IFERROR((VLOOKUP((VLOOKUP($AE17,参数!$G:$H,2,FALSE)&amp;$V$23),装备强化属性!$V$3:$FP$50,$X$23+VLOOKUP(AZ$1,参数!$J$1:$K$6,2,FALSE),FALSE)),0))+IF($W$6="关闭",0,IFERROR((VLOOKUP((VLOOKUP($AE17,参数!$G:$H,2,FALSE)&amp;$V$24),装备强化属性!$V$3:$FP$50,$X$24+VLOOKUP(AZ$1,参数!$J$1:$K$6,2,FALSE),FALSE)),0))+IF($W$6="关闭",0,IFERROR((VLOOKUP((VLOOKUP($AE17,参数!$G:$H,2,FALSE)&amp;$V$25),装备强化属性!$V$3:$FP$50,$X$25+VLOOKUP(AZ$1,参数!$J$1:$K$6,2,FALSE),FALSE)),0))</f>
        <v>64</v>
      </c>
      <c r="BA17" s="64">
        <f>IF($W$6="关闭",0,IFERROR((VLOOKUP((VLOOKUP($AE17,参数!$G:$H,2,FALSE)&amp;$V$18),装备强化属性!$V$3:$FP$50,$X$18+VLOOKUP(BA$1,参数!$J$1:$K$6,2,FALSE),FALSE)),0))+IF($W$6="关闭",0,IFERROR((VLOOKUP((VLOOKUP($AE17,参数!$G:$H,2,FALSE)&amp;$V$19),装备强化属性!$V$3:$FP$50,$X$19+VLOOKUP(BA$1,参数!$J$1:$K$6,2,FALSE),FALSE)),0))+IF($W$6="关闭",0,IFERROR((VLOOKUP((VLOOKUP($AE17,参数!$G:$H,2,FALSE)&amp;$V$20),装备强化属性!$V$3:$FP$50,$X$20+VLOOKUP(BA$1,参数!$J$1:$K$6,2,FALSE),FALSE)),0))+IF($W$6="关闭",0,IFERROR((VLOOKUP((VLOOKUP($AE17,参数!$G:$H,2,FALSE)&amp;$V$21),装备强化属性!$V$3:$FP$50,$X$21+VLOOKUP(BA$1,参数!$J$1:$K$6,2,FALSE),FALSE)),0))+IF($W$6="关闭",0,IFERROR((VLOOKUP((VLOOKUP($AE17,参数!$G:$H,2,FALSE)&amp;$V$22),装备强化属性!$V$3:$FP$50,$X$22+VLOOKUP(BA$1,参数!$J$1:$K$6,2,FALSE),FALSE)),0))+IF($W$6="关闭",0,IFERROR((VLOOKUP((VLOOKUP($AE17,参数!$G:$H,2,FALSE)&amp;$V$23),装备强化属性!$V$3:$FP$50,$X$23+VLOOKUP(BA$1,参数!$J$1:$K$6,2,FALSE),FALSE)),0))+IF($W$6="关闭",0,IFERROR((VLOOKUP((VLOOKUP($AE17,参数!$G:$H,2,FALSE)&amp;$V$24),装备强化属性!$V$3:$FP$50,$X$24+VLOOKUP(BA$1,参数!$J$1:$K$6,2,FALSE),FALSE)),0))+IF($W$6="关闭",0,IFERROR((VLOOKUP((VLOOKUP($AE17,参数!$G:$H,2,FALSE)&amp;$V$25),装备强化属性!$V$3:$FP$50,$X$25+VLOOKUP(BA$1,参数!$J$1:$K$6,2,FALSE),FALSE)),0))</f>
        <v>73</v>
      </c>
      <c r="BB17" s="64">
        <f>IF($W$6="关闭",0,IFERROR((VLOOKUP((VLOOKUP($AE17,参数!$G:$H,2,FALSE)&amp;$V$18),装备强化属性!$V$3:$FP$50,$X$18+VLOOKUP(BB$1,参数!$J$1:$K$6,2,FALSE),FALSE)),0))+IF($W$6="关闭",0,IFERROR((VLOOKUP((VLOOKUP($AE17,参数!$G:$H,2,FALSE)&amp;$V$19),装备强化属性!$V$3:$FP$50,$X$19+VLOOKUP(BB$1,参数!$J$1:$K$6,2,FALSE),FALSE)),0))+IF($W$6="关闭",0,IFERROR((VLOOKUP((VLOOKUP($AE17,参数!$G:$H,2,FALSE)&amp;$V$20),装备强化属性!$V$3:$FP$50,$X$20+VLOOKUP(BB$1,参数!$J$1:$K$6,2,FALSE),FALSE)),0))+IF($W$6="关闭",0,IFERROR((VLOOKUP((VLOOKUP($AE17,参数!$G:$H,2,FALSE)&amp;$V$21),装备强化属性!$V$3:$FP$50,$X$21+VLOOKUP(BB$1,参数!$J$1:$K$6,2,FALSE),FALSE)),0))+IF($W$6="关闭",0,IFERROR((VLOOKUP((VLOOKUP($AE17,参数!$G:$H,2,FALSE)&amp;$V$22),装备强化属性!$V$3:$FP$50,$X$22+VLOOKUP(BB$1,参数!$J$1:$K$6,2,FALSE),FALSE)),0))+IF($W$6="关闭",0,IFERROR((VLOOKUP((VLOOKUP($AE17,参数!$G:$H,2,FALSE)&amp;$V$23),装备强化属性!$V$3:$FP$50,$X$23+VLOOKUP(BB$1,参数!$J$1:$K$6,2,FALSE),FALSE)),0))+IF($W$6="关闭",0,IFERROR((VLOOKUP((VLOOKUP($AE17,参数!$G:$H,2,FALSE)&amp;$V$24),装备强化属性!$V$3:$FP$50,$X$24+VLOOKUP(BB$1,参数!$J$1:$K$6,2,FALSE),FALSE)),0))+IF($W$6="关闭",0,IFERROR((VLOOKUP((VLOOKUP($AE17,参数!$G:$H,2,FALSE)&amp;$V$25),装备强化属性!$V$3:$FP$50,$X$25+VLOOKUP(BB$1,参数!$J$1:$K$6,2,FALSE),FALSE)),0))</f>
        <v>73</v>
      </c>
      <c r="BC17" s="64">
        <f>IF($W$3="关闭",0,IFERROR((VLOOKUP((VLOOKUP($AE17,参数!$G:$H,2,FALSE)&amp;$W$18&amp;$V$18),装备量化!$D$2:$J$241,装备量化!AN$11,FALSE)),0))+IF($W$3="关闭",0,IFERROR((VLOOKUP((VLOOKUP($AE17,参数!$G:$H,2,FALSE)&amp;$W$19&amp;$V$19),装备量化!$D$2:$J$241,装备量化!AN$11,FALSE)),0))+IF($W$3="关闭",0,IFERROR((VLOOKUP((VLOOKUP($AE17,参数!$G:$H,2,FALSE)&amp;$W$20&amp;$V$20),装备量化!$D$2:$J$241,装备量化!AN$11,FALSE)),0))+IF($W$3="关闭",0,IFERROR((VLOOKUP((VLOOKUP($AE17,参数!$G:$H,2,FALSE)&amp;$W$21&amp;$V$21),装备量化!$D$2:$J$241,装备量化!AN$11,FALSE)),0))+IF($W$3="关闭",0,IFERROR((VLOOKUP((VLOOKUP($AE17,参数!$G:$H,2,FALSE)&amp;$W$22&amp;$V$22),装备量化!$D$2:$J$241,装备量化!AN$11,FALSE)),0))+IF($W$3="关闭",0,IFERROR((VLOOKUP((VLOOKUP($AE17,参数!$G:$H,2,FALSE)&amp;$W$23&amp;$V$23),装备量化!$D$2:$J$241,装备量化!AN$11,FALSE)),0))+IF($W$3="关闭",0,IFERROR((VLOOKUP((VLOOKUP($AE17,参数!$G:$H,2,FALSE)&amp;$W$24&amp;$V$24),装备量化!$D$2:$J$241,装备量化!AN$11,FALSE)),0))+IF($W$3="关闭",0,IFERROR((VLOOKUP((VLOOKUP($AE17,参数!$G:$H,2,FALSE)&amp;$W$25&amp;$V$25),装备量化!$D$2:$J$241,装备量化!AN$11,FALSE)),0))</f>
        <v>0</v>
      </c>
      <c r="BD17" s="64">
        <f>IF($W$3="关闭",0,IFERROR((VLOOKUP((VLOOKUP($AE17,参数!$G:$H,2,FALSE)&amp;$W$18&amp;$V$18),装备量化!$D$2:$J$241,装备量化!AO$11,FALSE)),0))+IF($W$3="关闭",0,IFERROR((VLOOKUP((VLOOKUP($AE17,参数!$G:$H,2,FALSE)&amp;$W$19&amp;$V$19),装备量化!$D$2:$J$241,装备量化!AO$11,FALSE)),0))+IF($W$3="关闭",0,IFERROR((VLOOKUP((VLOOKUP($AE17,参数!$G:$H,2,FALSE)&amp;$W$20&amp;$V$20),装备量化!$D$2:$J$241,装备量化!AO$11,FALSE)),0))+IF($W$3="关闭",0,IFERROR((VLOOKUP((VLOOKUP($AE17,参数!$G:$H,2,FALSE)&amp;$W$21&amp;$V$21),装备量化!$D$2:$J$241,装备量化!AO$11,FALSE)),0))+IF($W$3="关闭",0,IFERROR((VLOOKUP((VLOOKUP($AE17,参数!$G:$H,2,FALSE)&amp;$W$22&amp;$V$22),装备量化!$D$2:$J$241,装备量化!AO$11,FALSE)),0))+IF($W$3="关闭",0,IFERROR((VLOOKUP((VLOOKUP($AE17,参数!$G:$H,2,FALSE)&amp;$W$23&amp;$V$23),装备量化!$D$2:$J$241,装备量化!AO$11,FALSE)),0))+IF($W$3="关闭",0,IFERROR((VLOOKUP((VLOOKUP($AE17,参数!$G:$H,2,FALSE)&amp;$W$24&amp;$V$24),装备量化!$D$2:$J$241,装备量化!AO$11,FALSE)),0))+IF($W$3="关闭",0,IFERROR((VLOOKUP((VLOOKUP($AE17,参数!$G:$H,2,FALSE)&amp;$W$25&amp;$V$25),装备量化!$D$2:$J$241,装备量化!AO$11,FALSE)),0))</f>
        <v>0</v>
      </c>
      <c r="BE17" s="64">
        <f>IF($W$3="关闭",0,IFERROR((VLOOKUP((VLOOKUP($AE17,参数!$G:$H,2,FALSE)&amp;$W$18&amp;$V$18),装备量化!$D$2:$J$241,装备量化!AP$11,FALSE)),0))+IF($W$3="关闭",0,IFERROR((VLOOKUP((VLOOKUP($AE17,参数!$G:$H,2,FALSE)&amp;$W$19&amp;$V$19),装备量化!$D$2:$J$241,装备量化!AP$11,FALSE)),0))+IF($W$3="关闭",0,IFERROR((VLOOKUP((VLOOKUP($AE17,参数!$G:$H,2,FALSE)&amp;$W$20&amp;$V$20),装备量化!$D$2:$J$241,装备量化!AP$11,FALSE)),0))+IF($W$3="关闭",0,IFERROR((VLOOKUP((VLOOKUP($AE17,参数!$G:$H,2,FALSE)&amp;$W$21&amp;$V$21),装备量化!$D$2:$J$241,装备量化!AP$11,FALSE)),0))+IF($W$3="关闭",0,IFERROR((VLOOKUP((VLOOKUP($AE17,参数!$G:$H,2,FALSE)&amp;$W$22&amp;$V$22),装备量化!$D$2:$J$241,装备量化!AP$11,FALSE)),0))+IF($W$3="关闭",0,IFERROR((VLOOKUP((VLOOKUP($AE17,参数!$G:$H,2,FALSE)&amp;$W$23&amp;$V$23),装备量化!$D$2:$J$241,装备量化!AP$11,FALSE)),0))+IF($W$3="关闭",0,IFERROR((VLOOKUP((VLOOKUP($AE17,参数!$G:$H,2,FALSE)&amp;$W$24&amp;$V$24),装备量化!$D$2:$J$241,装备量化!AP$11,FALSE)),0))+IF($W$3="关闭",0,IFERROR((VLOOKUP((VLOOKUP($AE17,参数!$G:$H,2,FALSE)&amp;$W$25&amp;$V$25),装备量化!$D$2:$J$241,装备量化!AP$11,FALSE)),0))</f>
        <v>0</v>
      </c>
      <c r="BF17" s="64">
        <f>IF($W$3="关闭",0,IFERROR((VLOOKUP((VLOOKUP($AE17,参数!$G:$H,2,FALSE)&amp;$W$18&amp;$V$18),装备量化!$D$2:$J$241,装备量化!AQ$11,FALSE)),0))+IF($W$3="关闭",0,IFERROR((VLOOKUP((VLOOKUP($AE17,参数!$G:$H,2,FALSE)&amp;$W$19&amp;$V$19),装备量化!$D$2:$J$241,装备量化!AQ$11,FALSE)),0))+IF($W$3="关闭",0,IFERROR((VLOOKUP((VLOOKUP($AE17,参数!$G:$H,2,FALSE)&amp;$W$20&amp;$V$20),装备量化!$D$2:$J$241,装备量化!AQ$11,FALSE)),0))+IF($W$3="关闭",0,IFERROR((VLOOKUP((VLOOKUP($AE17,参数!$G:$H,2,FALSE)&amp;$W$21&amp;$V$21),装备量化!$D$2:$J$241,装备量化!AQ$11,FALSE)),0))+IF($W$3="关闭",0,IFERROR((VLOOKUP((VLOOKUP($AE17,参数!$G:$H,2,FALSE)&amp;$W$22&amp;$V$22),装备量化!$D$2:$J$241,装备量化!AQ$11,FALSE)),0))+IF($W$3="关闭",0,IFERROR((VLOOKUP((VLOOKUP($AE17,参数!$G:$H,2,FALSE)&amp;$W$23&amp;$V$23),装备量化!$D$2:$J$241,装备量化!AQ$11,FALSE)),0))+IF($W$3="关闭",0,IFERROR((VLOOKUP((VLOOKUP($AE17,参数!$G:$H,2,FALSE)&amp;$W$24&amp;$V$24),装备量化!$D$2:$J$241,装备量化!AQ$11,FALSE)),0))+IF($W$3="关闭",0,IFERROR((VLOOKUP((VLOOKUP($AE17,参数!$G:$H,2,FALSE)&amp;$W$25&amp;$V$25),装备量化!$D$2:$J$241,装备量化!AQ$11,FALSE)),0))</f>
        <v>0</v>
      </c>
      <c r="BG17" s="64">
        <f>IF($W$3="关闭",0,IFERROR((VLOOKUP((VLOOKUP($AE17,参数!$G:$H,2,FALSE)&amp;$W$18&amp;$V$18),装备量化!$D$2:$J$241,装备量化!AR$11,FALSE)),0))+IF($W$3="关闭",0,IFERROR((VLOOKUP((VLOOKUP($AE17,参数!$G:$H,2,FALSE)&amp;$W$19&amp;$V$19),装备量化!$D$2:$J$241,装备量化!AR$11,FALSE)),0))+IF($W$3="关闭",0,IFERROR((VLOOKUP((VLOOKUP($AE17,参数!$G:$H,2,FALSE)&amp;$W$20&amp;$V$20),装备量化!$D$2:$J$241,装备量化!AR$11,FALSE)),0))+IF($W$3="关闭",0,IFERROR((VLOOKUP((VLOOKUP($AE17,参数!$G:$H,2,FALSE)&amp;$W$21&amp;$V$21),装备量化!$D$2:$J$241,装备量化!AR$11,FALSE)),0))+IF($W$3="关闭",0,IFERROR((VLOOKUP((VLOOKUP($AE17,参数!$G:$H,2,FALSE)&amp;$W$22&amp;$V$22),装备量化!$D$2:$J$241,装备量化!AR$11,FALSE)),0))+IF($W$3="关闭",0,IFERROR((VLOOKUP((VLOOKUP($AE17,参数!$G:$H,2,FALSE)&amp;$W$23&amp;$V$23),装备量化!$D$2:$J$241,装备量化!AR$11,FALSE)),0))+IF($W$3="关闭",0,IFERROR((VLOOKUP((VLOOKUP($AE17,参数!$G:$H,2,FALSE)&amp;$W$24&amp;$V$24),装备量化!$D$2:$J$241,装备量化!AR$11,FALSE)),0))+IF($W$3="关闭",0,IFERROR((VLOOKUP((VLOOKUP($AE17,参数!$G:$H,2,FALSE)&amp;$W$25&amp;$V$25),装备量化!$D$2:$J$241,装备量化!AR$11,FALSE)),0))</f>
        <v>0</v>
      </c>
      <c r="BH17" s="64">
        <f>IF($W$3="关闭",0,IFERROR((VLOOKUP((VLOOKUP($AE17,参数!$G:$H,2,FALSE)&amp;$W$18&amp;$V$18),装备量化!$D$2:$J$241,装备量化!AS$11,FALSE)),0))+IF($W$3="关闭",0,IFERROR((VLOOKUP((VLOOKUP($AE17,参数!$G:$H,2,FALSE)&amp;$W$19&amp;$V$19),装备量化!$D$2:$J$241,装备量化!AS$11,FALSE)),0))+IF($W$3="关闭",0,IFERROR((VLOOKUP((VLOOKUP($AE17,参数!$G:$H,2,FALSE)&amp;$W$20&amp;$V$20),装备量化!$D$2:$J$241,装备量化!AS$11,FALSE)),0))+IF($W$3="关闭",0,IFERROR((VLOOKUP((VLOOKUP($AE17,参数!$G:$H,2,FALSE)&amp;$W$21&amp;$V$21),装备量化!$D$2:$J$241,装备量化!AS$11,FALSE)),0))+IF($W$3="关闭",0,IFERROR((VLOOKUP((VLOOKUP($AE17,参数!$G:$H,2,FALSE)&amp;$W$22&amp;$V$22),装备量化!$D$2:$J$241,装备量化!AS$11,FALSE)),0))+IF($W$3="关闭",0,IFERROR((VLOOKUP((VLOOKUP($AE17,参数!$G:$H,2,FALSE)&amp;$W$23&amp;$V$23),装备量化!$D$2:$J$241,装备量化!AS$11,FALSE)),0))+IF($W$3="关闭",0,IFERROR((VLOOKUP((VLOOKUP($AE17,参数!$G:$H,2,FALSE)&amp;$W$24&amp;$V$24),装备量化!$D$2:$J$241,装备量化!AS$11,FALSE)),0))+IF($W$3="关闭",0,IFERROR((VLOOKUP((VLOOKUP($AE17,参数!$G:$H,2,FALSE)&amp;$W$25&amp;$V$25),装备量化!$D$2:$J$241,装备量化!AS$11,FALSE)),0))</f>
        <v>0</v>
      </c>
      <c r="BI17" s="64">
        <f>IF($W$3="关闭",0,IFERROR((VLOOKUP((VLOOKUP($AE17,参数!$G:$H,2,FALSE)&amp;$W$18&amp;$V$18),装备量化!$D$2:$J$241,装备量化!AT$11,FALSE)),0))+IF($W$3="关闭",0,IFERROR((VLOOKUP((VLOOKUP($AE17,参数!$G:$H,2,FALSE)&amp;$W$19&amp;$V$19),装备量化!$D$2:$J$241,装备量化!AT$11,FALSE)),0))+IF($W$3="关闭",0,IFERROR((VLOOKUP((VLOOKUP($AE17,参数!$G:$H,2,FALSE)&amp;$W$20&amp;$V$20),装备量化!$D$2:$J$241,装备量化!AT$11,FALSE)),0))+IF($W$3="关闭",0,IFERROR((VLOOKUP((VLOOKUP($AE17,参数!$G:$H,2,FALSE)&amp;$W$21&amp;$V$21),装备量化!$D$2:$J$241,装备量化!AT$11,FALSE)),0))+IF($W$3="关闭",0,IFERROR((VLOOKUP((VLOOKUP($AE17,参数!$G:$H,2,FALSE)&amp;$W$22&amp;$V$22),装备量化!$D$2:$J$241,装备量化!AT$11,FALSE)),0))+IF($W$3="关闭",0,IFERROR((VLOOKUP((VLOOKUP($AE17,参数!$G:$H,2,FALSE)&amp;$W$23&amp;$V$23),装备量化!$D$2:$J$241,装备量化!AT$11,FALSE)),0))+IF($W$3="关闭",0,IFERROR((VLOOKUP((VLOOKUP($AE17,参数!$G:$H,2,FALSE)&amp;$W$24&amp;$V$24),装备量化!$D$2:$J$241,装备量化!AT$11,FALSE)),0))+IF($W$3="关闭",0,IFERROR((VLOOKUP((VLOOKUP($AE17,参数!$G:$H,2,FALSE)&amp;$W$25&amp;$V$25),装备量化!$D$2:$J$241,装备量化!AT$11,FALSE)),0))</f>
        <v>0</v>
      </c>
      <c r="BJ17" s="64">
        <f>IF($W$3="关闭",0,IFERROR((VLOOKUP((VLOOKUP($AE17,参数!$G:$H,2,FALSE)&amp;$W$18&amp;$V$18),装备量化!$D$2:$J$241,装备量化!AU$11,FALSE)),0))+IF($W$3="关闭",0,IFERROR((VLOOKUP((VLOOKUP($AE17,参数!$G:$H,2,FALSE)&amp;$W$19&amp;$V$19),装备量化!$D$2:$J$241,装备量化!AU$11,FALSE)),0))+IF($W$3="关闭",0,IFERROR((VLOOKUP((VLOOKUP($AE17,参数!$G:$H,2,FALSE)&amp;$W$20&amp;$V$20),装备量化!$D$2:$J$241,装备量化!AU$11,FALSE)),0))+IF($W$3="关闭",0,IFERROR((VLOOKUP((VLOOKUP($AE17,参数!$G:$H,2,FALSE)&amp;$W$21&amp;$V$21),装备量化!$D$2:$J$241,装备量化!AU$11,FALSE)),0))+IF($W$3="关闭",0,IFERROR((VLOOKUP((VLOOKUP($AE17,参数!$G:$H,2,FALSE)&amp;$W$22&amp;$V$22),装备量化!$D$2:$J$241,装备量化!AU$11,FALSE)),0))+IF($W$3="关闭",0,IFERROR((VLOOKUP((VLOOKUP($AE17,参数!$G:$H,2,FALSE)&amp;$W$23&amp;$V$23),装备量化!$D$2:$J$241,装备量化!AU$11,FALSE)),0))+IF($W$3="关闭",0,IFERROR((VLOOKUP((VLOOKUP($AE17,参数!$G:$H,2,FALSE)&amp;$W$24&amp;$V$24),装备量化!$D$2:$J$241,装备量化!AU$11,FALSE)),0))+IF($W$3="关闭",0,IFERROR((VLOOKUP((VLOOKUP($AE17,参数!$G:$H,2,FALSE)&amp;$W$25&amp;$V$25),装备量化!$D$2:$J$241,装备量化!AU$11,FALSE)),0))</f>
        <v>0</v>
      </c>
      <c r="BM17" s="1">
        <v>16</v>
      </c>
      <c r="BN17" s="64">
        <f>IF($W$2="关闭",0,角色升级!B17)</f>
        <v>2687</v>
      </c>
      <c r="BO17" s="64">
        <v>200</v>
      </c>
      <c r="BP17" s="64">
        <f>IF($W$2="关闭",0,角色升级!D17)</f>
        <v>212</v>
      </c>
      <c r="BQ17" s="64">
        <f>IF($W$2="关闭",0,角色升级!E17)</f>
        <v>212</v>
      </c>
      <c r="BR17" s="64">
        <f>IF($W$2="关闭",0,角色升级!F17)</f>
        <v>425</v>
      </c>
      <c r="BS17" s="64">
        <f>IF($W$2="关闭",0,角色升级!G17)</f>
        <v>425</v>
      </c>
      <c r="BT17" s="64">
        <f>IF($W$3="关闭",0,IFERROR((VLOOKUP((VLOOKUP($AE17,参数!$G:$H,2,FALSE)&amp;$W$18&amp;$V$18),装备量化!$D$2:$J$241,装备量化!BE$11,FALSE)),0))+IF($W$3="关闭",0,IFERROR((VLOOKUP((VLOOKUP($AE17,参数!$G:$H,2,FALSE)&amp;$W$19&amp;$V$19),装备量化!$D$2:$J$241,装备量化!BE$11,FALSE)),0))+IF($W$3="关闭",0,IFERROR((VLOOKUP((VLOOKUP($AE17,参数!$G:$H,2,FALSE)&amp;$W$20&amp;$V$20),装备量化!$D$2:$J$241,装备量化!BE$11,FALSE)),0))+IF($W$3="关闭",0,IFERROR((VLOOKUP((VLOOKUP($AE17,参数!$G:$H,2,FALSE)&amp;$W$21&amp;$V$21),装备量化!$D$2:$J$241,装备量化!BE$11,FALSE)),0))+IF($W$3="关闭",0,IFERROR((VLOOKUP((VLOOKUP($AE17,参数!$G:$H,2,FALSE)&amp;$W$22&amp;$V$22),装备量化!$D$2:$J$241,装备量化!BE$11,FALSE)),0))+IF($W$3="关闭",0,IFERROR((VLOOKUP((VLOOKUP($AE17,参数!$G:$H,2,FALSE)&amp;$W$23&amp;$V$23),装备量化!$D$2:$J$241,装备量化!BE$11,FALSE)),0))+IF($W$3="关闭",0,IFERROR((VLOOKUP((VLOOKUP($AE17,参数!$G:$H,2,FALSE)&amp;$W$24&amp;$V$24),装备量化!$D$2:$J$241,装备量化!BE$11,FALSE)),0))+IF($W$3="关闭",0,IFERROR((VLOOKUP((VLOOKUP($AE17,参数!$G:$H,2,FALSE)&amp;$W$25&amp;$V$25),装备量化!$D$2:$J$241,装备量化!BE$11,FALSE)),0))</f>
        <v>0</v>
      </c>
      <c r="BU17" s="64">
        <f>IF($W$3="关闭",0,IFERROR((VLOOKUP((VLOOKUP($AE17,参数!$G:$H,2,FALSE)&amp;$W$18&amp;$V$18),装备量化!$D$2:$J$241,装备量化!BF$11,FALSE)),0))+IF($W$3="关闭",0,IFERROR((VLOOKUP((VLOOKUP($AE17,参数!$G:$H,2,FALSE)&amp;$W$19&amp;$V$19),装备量化!$D$2:$J$241,装备量化!BF$11,FALSE)),0))+IF($W$3="关闭",0,IFERROR((VLOOKUP((VLOOKUP($AE17,参数!$G:$H,2,FALSE)&amp;$W$20&amp;$V$20),装备量化!$D$2:$J$241,装备量化!BF$11,FALSE)),0))+IF($W$3="关闭",0,IFERROR((VLOOKUP((VLOOKUP($AE17,参数!$G:$H,2,FALSE)&amp;$W$21&amp;$V$21),装备量化!$D$2:$J$241,装备量化!BF$11,FALSE)),0))+IF($W$3="关闭",0,IFERROR((VLOOKUP((VLOOKUP($AE17,参数!$G:$H,2,FALSE)&amp;$W$22&amp;$V$22),装备量化!$D$2:$J$241,装备量化!BF$11,FALSE)),0))+IF($W$3="关闭",0,IFERROR((VLOOKUP((VLOOKUP($AE17,参数!$G:$H,2,FALSE)&amp;$W$23&amp;$V$23),装备量化!$D$2:$J$241,装备量化!BF$11,FALSE)),0))+IF($W$3="关闭",0,IFERROR((VLOOKUP((VLOOKUP($AE17,参数!$G:$H,2,FALSE)&amp;$W$24&amp;$V$24),装备量化!$D$2:$J$241,装备量化!BF$11,FALSE)),0))+IF($W$3="关闭",0,IFERROR((VLOOKUP((VLOOKUP($AE17,参数!$G:$H,2,FALSE)&amp;$W$25&amp;$V$25),装备量化!$D$2:$J$241,装备量化!BF$11,FALSE)),0))</f>
        <v>0</v>
      </c>
      <c r="BV17" s="64">
        <f>IF($W$3="关闭",0,IFERROR((VLOOKUP((VLOOKUP($AE17,参数!$G:$H,2,FALSE)&amp;$W$18&amp;$V$18),装备量化!$D$2:$J$241,装备量化!BG$11,FALSE)),0))+IF($W$3="关闭",0,IFERROR((VLOOKUP((VLOOKUP($AE17,参数!$G:$H,2,FALSE)&amp;$W$19&amp;$V$19),装备量化!$D$2:$J$241,装备量化!BG$11,FALSE)),0))+IF($W$3="关闭",0,IFERROR((VLOOKUP((VLOOKUP($AE17,参数!$G:$H,2,FALSE)&amp;$W$20&amp;$V$20),装备量化!$D$2:$J$241,装备量化!BG$11,FALSE)),0))+IF($W$3="关闭",0,IFERROR((VLOOKUP((VLOOKUP($AE17,参数!$G:$H,2,FALSE)&amp;$W$21&amp;$V$21),装备量化!$D$2:$J$241,装备量化!BG$11,FALSE)),0))+IF($W$3="关闭",0,IFERROR((VLOOKUP((VLOOKUP($AE17,参数!$G:$H,2,FALSE)&amp;$W$22&amp;$V$22),装备量化!$D$2:$J$241,装备量化!BG$11,FALSE)),0))+IF($W$3="关闭",0,IFERROR((VLOOKUP((VLOOKUP($AE17,参数!$G:$H,2,FALSE)&amp;$W$23&amp;$V$23),装备量化!$D$2:$J$241,装备量化!BG$11,FALSE)),0))+IF($W$3="关闭",0,IFERROR((VLOOKUP((VLOOKUP($AE17,参数!$G:$H,2,FALSE)&amp;$W$24&amp;$V$24),装备量化!$D$2:$J$241,装备量化!BG$11,FALSE)),0))+IF($W$3="关闭",0,IFERROR((VLOOKUP((VLOOKUP($AE17,参数!$G:$H,2,FALSE)&amp;$W$25&amp;$V$25),装备量化!$D$2:$J$241,装备量化!BG$11,FALSE)),0))</f>
        <v>0</v>
      </c>
      <c r="BW17" s="64">
        <f>IF($W$3="关闭",0,IFERROR((VLOOKUP((VLOOKUP($AE17,参数!$G:$H,2,FALSE)&amp;$W$18&amp;$V$18),装备量化!$D$2:$J$241,装备量化!BH$11,FALSE)),0))+IF($W$3="关闭",0,IFERROR((VLOOKUP((VLOOKUP($AE17,参数!$G:$H,2,FALSE)&amp;$W$19&amp;$V$19),装备量化!$D$2:$J$241,装备量化!BH$11,FALSE)),0))+IF($W$3="关闭",0,IFERROR((VLOOKUP((VLOOKUP($AE17,参数!$G:$H,2,FALSE)&amp;$W$20&amp;$V$20),装备量化!$D$2:$J$241,装备量化!BH$11,FALSE)),0))+IF($W$3="关闭",0,IFERROR((VLOOKUP((VLOOKUP($AE17,参数!$G:$H,2,FALSE)&amp;$W$21&amp;$V$21),装备量化!$D$2:$J$241,装备量化!BH$11,FALSE)),0))+IF($W$3="关闭",0,IFERROR((VLOOKUP((VLOOKUP($AE17,参数!$G:$H,2,FALSE)&amp;$W$22&amp;$V$22),装备量化!$D$2:$J$241,装备量化!BH$11,FALSE)),0))+IF($W$3="关闭",0,IFERROR((VLOOKUP((VLOOKUP($AE17,参数!$G:$H,2,FALSE)&amp;$W$23&amp;$V$23),装备量化!$D$2:$J$241,装备量化!BH$11,FALSE)),0))+IF($W$3="关闭",0,IFERROR((VLOOKUP((VLOOKUP($AE17,参数!$G:$H,2,FALSE)&amp;$W$24&amp;$V$24),装备量化!$D$2:$J$241,装备量化!BH$11,FALSE)),0))+IF($W$3="关闭",0,IFERROR((VLOOKUP((VLOOKUP($AE17,参数!$G:$H,2,FALSE)&amp;$W$25&amp;$V$25),装备量化!$D$2:$J$241,装备量化!BH$11,FALSE)),0))</f>
        <v>0</v>
      </c>
      <c r="BX17" s="64">
        <f>IF($W$3="关闭",0,IFERROR((VLOOKUP((VLOOKUP($AE17,参数!$G:$H,2,FALSE)&amp;$W$18&amp;$V$18),装备量化!$D$2:$J$241,装备量化!BI$11,FALSE)),0))+IF($W$3="关闭",0,IFERROR((VLOOKUP((VLOOKUP($AE17,参数!$G:$H,2,FALSE)&amp;$W$19&amp;$V$19),装备量化!$D$2:$J$241,装备量化!BI$11,FALSE)),0))+IF($W$3="关闭",0,IFERROR((VLOOKUP((VLOOKUP($AE17,参数!$G:$H,2,FALSE)&amp;$W$20&amp;$V$20),装备量化!$D$2:$J$241,装备量化!BI$11,FALSE)),0))+IF($W$3="关闭",0,IFERROR((VLOOKUP((VLOOKUP($AE17,参数!$G:$H,2,FALSE)&amp;$W$21&amp;$V$21),装备量化!$D$2:$J$241,装备量化!BI$11,FALSE)),0))+IF($W$3="关闭",0,IFERROR((VLOOKUP((VLOOKUP($AE17,参数!$G:$H,2,FALSE)&amp;$W$22&amp;$V$22),装备量化!$D$2:$J$241,装备量化!BI$11,FALSE)),0))+IF($W$3="关闭",0,IFERROR((VLOOKUP((VLOOKUP($AE17,参数!$G:$H,2,FALSE)&amp;$W$23&amp;$V$23),装备量化!$D$2:$J$241,装备量化!BI$11,FALSE)),0))+IF($W$3="关闭",0,IFERROR((VLOOKUP((VLOOKUP($AE17,参数!$G:$H,2,FALSE)&amp;$W$24&amp;$V$24),装备量化!$D$2:$J$241,装备量化!BI$11,FALSE)),0))+IF($W$3="关闭",0,IFERROR((VLOOKUP((VLOOKUP($AE17,参数!$G:$H,2,FALSE)&amp;$W$25&amp;$V$25),装备量化!$D$2:$J$241,装备量化!BI$11,FALSE)),0))</f>
        <v>0</v>
      </c>
      <c r="BY17" s="64">
        <f>IF($W$3="关闭",0,IFERROR((VLOOKUP((VLOOKUP($AE17,参数!$G:$H,2,FALSE)&amp;$W$18&amp;$V$18),装备量化!$D$2:$J$241,装备量化!BJ$11,FALSE)),0))+IF($W$3="关闭",0,IFERROR((VLOOKUP((VLOOKUP($AE17,参数!$G:$H,2,FALSE)&amp;$W$19&amp;$V$19),装备量化!$D$2:$J$241,装备量化!BJ$11,FALSE)),0))+IF($W$3="关闭",0,IFERROR((VLOOKUP((VLOOKUP($AE17,参数!$G:$H,2,FALSE)&amp;$W$20&amp;$V$20),装备量化!$D$2:$J$241,装备量化!BJ$11,FALSE)),0))+IF($W$3="关闭",0,IFERROR((VLOOKUP((VLOOKUP($AE17,参数!$G:$H,2,FALSE)&amp;$W$21&amp;$V$21),装备量化!$D$2:$J$241,装备量化!BJ$11,FALSE)),0))+IF($W$3="关闭",0,IFERROR((VLOOKUP((VLOOKUP($AE17,参数!$G:$H,2,FALSE)&amp;$W$22&amp;$V$22),装备量化!$D$2:$J$241,装备量化!BJ$11,FALSE)),0))+IF($W$3="关闭",0,IFERROR((VLOOKUP((VLOOKUP($AE17,参数!$G:$H,2,FALSE)&amp;$W$23&amp;$V$23),装备量化!$D$2:$J$241,装备量化!BJ$11,FALSE)),0))+IF($W$3="关闭",0,IFERROR((VLOOKUP((VLOOKUP($AE17,参数!$G:$H,2,FALSE)&amp;$W$24&amp;$V$24),装备量化!$D$2:$J$241,装备量化!BJ$11,FALSE)),0))+IF($W$3="关闭",0,IFERROR((VLOOKUP((VLOOKUP($AE17,参数!$G:$H,2,FALSE)&amp;$W$25&amp;$V$25),装备量化!$D$2:$J$241,装备量化!BJ$11,FALSE)),0))</f>
        <v>0</v>
      </c>
      <c r="BZ17" s="64">
        <f>IF($W$3="关闭",0,IFERROR((VLOOKUP((VLOOKUP($AE17,参数!$G:$H,2,FALSE)&amp;$W$18&amp;$V$18),装备量化!$D$2:$J$241,装备量化!BK$11,FALSE)),0))+IF($W$3="关闭",0,IFERROR((VLOOKUP((VLOOKUP($AE17,参数!$G:$H,2,FALSE)&amp;$W$19&amp;$V$19),装备量化!$D$2:$J$241,装备量化!BK$11,FALSE)),0))+IF($W$3="关闭",0,IFERROR((VLOOKUP((VLOOKUP($AE17,参数!$G:$H,2,FALSE)&amp;$W$20&amp;$V$20),装备量化!$D$2:$J$241,装备量化!BK$11,FALSE)),0))+IF($W$3="关闭",0,IFERROR((VLOOKUP((VLOOKUP($AE17,参数!$G:$H,2,FALSE)&amp;$W$21&amp;$V$21),装备量化!$D$2:$J$241,装备量化!BK$11,FALSE)),0))+IF($W$3="关闭",0,IFERROR((VLOOKUP((VLOOKUP($AE17,参数!$G:$H,2,FALSE)&amp;$W$22&amp;$V$22),装备量化!$D$2:$J$241,装备量化!BK$11,FALSE)),0))+IF($W$3="关闭",0,IFERROR((VLOOKUP((VLOOKUP($AE17,参数!$G:$H,2,FALSE)&amp;$W$23&amp;$V$23),装备量化!$D$2:$J$241,装备量化!BK$11,FALSE)),0))+IF($W$3="关闭",0,IFERROR((VLOOKUP((VLOOKUP($AE17,参数!$G:$H,2,FALSE)&amp;$W$24&amp;$V$24),装备量化!$D$2:$J$241,装备量化!BK$11,FALSE)),0))+IF($W$3="关闭",0,IFERROR((VLOOKUP((VLOOKUP($AE17,参数!$G:$H,2,FALSE)&amp;$W$25&amp;$V$25),装备量化!$D$2:$J$241,装备量化!BK$11,FALSE)),0))</f>
        <v>0</v>
      </c>
      <c r="CA17" s="64">
        <f>IF($W$3="关闭",0,IFERROR((VLOOKUP((VLOOKUP($AE17,参数!$G:$H,2,FALSE)&amp;$W$18&amp;$V$18),装备量化!$D$2:$J$241,装备量化!BL$11,FALSE)),0))+IF($W$3="关闭",0,IFERROR((VLOOKUP((VLOOKUP($AE17,参数!$G:$H,2,FALSE)&amp;$W$19&amp;$V$19),装备量化!$D$2:$J$241,装备量化!BL$11,FALSE)),0))+IF($W$3="关闭",0,IFERROR((VLOOKUP((VLOOKUP($AE17,参数!$G:$H,2,FALSE)&amp;$W$20&amp;$V$20),装备量化!$D$2:$J$241,装备量化!BL$11,FALSE)),0))+IF($W$3="关闭",0,IFERROR((VLOOKUP((VLOOKUP($AE17,参数!$G:$H,2,FALSE)&amp;$W$21&amp;$V$21),装备量化!$D$2:$J$241,装备量化!BL$11,FALSE)),0))+IF($W$3="关闭",0,IFERROR((VLOOKUP((VLOOKUP($AE17,参数!$G:$H,2,FALSE)&amp;$W$22&amp;$V$22),装备量化!$D$2:$J$241,装备量化!BL$11,FALSE)),0))+IF($W$3="关闭",0,IFERROR((VLOOKUP((VLOOKUP($AE17,参数!$G:$H,2,FALSE)&amp;$W$23&amp;$V$23),装备量化!$D$2:$J$241,装备量化!BL$11,FALSE)),0))+IF($W$3="关闭",0,IFERROR((VLOOKUP((VLOOKUP($AE17,参数!$G:$H,2,FALSE)&amp;$W$24&amp;$V$24),装备量化!$D$2:$J$241,装备量化!BL$11,FALSE)),0))+IF($W$3="关闭",0,IFERROR((VLOOKUP((VLOOKUP($AE17,参数!$G:$H,2,FALSE)&amp;$W$25&amp;$V$25),装备量化!$D$2:$J$241,装备量化!BL$11,FALSE)),0))</f>
        <v>0</v>
      </c>
    </row>
    <row r="18" spans="1:79">
      <c r="A18" s="1">
        <v>17</v>
      </c>
      <c r="B18" s="1">
        <f t="shared" si="2"/>
        <v>4594</v>
      </c>
      <c r="C18" s="1">
        <f t="shared" ref="C18:C61" si="11">AG18+AX18+BO18</f>
        <v>200</v>
      </c>
      <c r="D18" s="1">
        <f t="shared" ref="D18:D61" si="12">AH18+AY18+BP18</f>
        <v>393</v>
      </c>
      <c r="E18" s="1">
        <f t="shared" ref="E18:E61" si="13">AI18+AZ18+BQ18</f>
        <v>393</v>
      </c>
      <c r="F18" s="1">
        <f t="shared" ref="F18:F61" si="14">AJ18+BA18+BR18</f>
        <v>680</v>
      </c>
      <c r="G18" s="1">
        <f t="shared" ref="G18:G61" si="15">AK18+BB18+BS18</f>
        <v>680</v>
      </c>
      <c r="H18" s="1">
        <f t="shared" si="3"/>
        <v>0</v>
      </c>
      <c r="I18" s="1">
        <f t="shared" si="4"/>
        <v>0</v>
      </c>
      <c r="J18" s="1">
        <f t="shared" si="5"/>
        <v>0</v>
      </c>
      <c r="K18" s="1">
        <f t="shared" si="6"/>
        <v>0</v>
      </c>
      <c r="L18" s="1">
        <f t="shared" si="7"/>
        <v>0</v>
      </c>
      <c r="M18" s="1">
        <f t="shared" si="8"/>
        <v>0</v>
      </c>
      <c r="N18" s="1">
        <f t="shared" si="9"/>
        <v>0</v>
      </c>
      <c r="O18" s="1">
        <f t="shared" si="10"/>
        <v>0</v>
      </c>
      <c r="P18" s="32"/>
      <c r="Q18" s="32"/>
      <c r="R18" s="32"/>
      <c r="S18" s="32"/>
      <c r="V18" s="82" t="s">
        <v>251</v>
      </c>
      <c r="W18" s="86" t="s">
        <v>488</v>
      </c>
      <c r="X18" s="1">
        <v>6</v>
      </c>
      <c r="AE18" s="1">
        <v>17</v>
      </c>
      <c r="AF18" s="64">
        <f>IF($W$3="关闭",0,IFERROR((VLOOKUP((VLOOKUP($AE18,参数!$G:$H,2,FALSE)&amp;$W$18&amp;$V$18),装备量化!$D$2:$J$241,装备量化!Q$11,FALSE)),0))+IF($W$3="关闭",0,IFERROR((VLOOKUP((VLOOKUP($AE18,参数!$G:$H,2,FALSE)&amp;$W$19&amp;$V$19),装备量化!$D$2:$J$241,装备量化!Q$11,FALSE)),0))+IF($W$3="关闭",0,IFERROR((VLOOKUP((VLOOKUP($AE18,参数!$G:$H,2,FALSE)&amp;$W$20&amp;$V$20),装备量化!$D$2:$J$241,装备量化!Q$11,FALSE)),0))+IF($W$3="关闭",0,IFERROR((VLOOKUP((VLOOKUP($AE18,参数!$G:$H,2,FALSE)&amp;$W$21&amp;$V$21),装备量化!$D$2:$J$241,装备量化!Q$11,FALSE)),0))+IF($W$3="关闭",0,IFERROR((VLOOKUP((VLOOKUP($AE18,参数!$G:$H,2,FALSE)&amp;$W$22&amp;$V$22),装备量化!$D$2:$J$241,装备量化!Q$11,FALSE)),0))+IF($W$3="关闭",0,IFERROR((VLOOKUP((VLOOKUP($AE18,参数!$G:$H,2,FALSE)&amp;$W$23&amp;$V$23),装备量化!$D$2:$J$241,装备量化!Q$11,FALSE)),0))+IF($W$3="关闭",0,IFERROR((VLOOKUP((VLOOKUP($AE18,参数!$G:$H,2,FALSE)&amp;$W$24&amp;$V$24),装备量化!$D$2:$J$241,装备量化!Q$11,FALSE)),0))+IF($W$3="关闭",0,IFERROR((VLOOKUP((VLOOKUP($AE18,参数!$G:$H,2,FALSE)&amp;$W$25&amp;$V$25),装备量化!$D$2:$J$241,装备量化!Q$11,FALSE)),0))</f>
        <v>1250</v>
      </c>
      <c r="AG18" s="64"/>
      <c r="AH18" s="64">
        <f>IF($W$3="关闭",0,IFERROR((VLOOKUP((VLOOKUP($AE18,参数!$G:$H,2,FALSE)&amp;$W$18&amp;$V$18),装备量化!$D$2:$J$241,装备量化!S$11,FALSE)),0))+IF($W$3="关闭",0,IFERROR((VLOOKUP((VLOOKUP($AE18,参数!$G:$H,2,FALSE)&amp;$W$19&amp;$V$19),装备量化!$D$2:$J$241,装备量化!S$11,FALSE)),0))+IF($W$3="关闭",0,IFERROR((VLOOKUP((VLOOKUP($AE18,参数!$G:$H,2,FALSE)&amp;$W$20&amp;$V$20),装备量化!$D$2:$J$241,装备量化!S$11,FALSE)),0))+IF($W$3="关闭",0,IFERROR((VLOOKUP((VLOOKUP($AE18,参数!$G:$H,2,FALSE)&amp;$W$21&amp;$V$21),装备量化!$D$2:$J$241,装备量化!S$11,FALSE)),0))+IF($W$3="关闭",0,IFERROR((VLOOKUP((VLOOKUP($AE18,参数!$G:$H,2,FALSE)&amp;$W$22&amp;$V$22),装备量化!$D$2:$J$241,装备量化!S$11,FALSE)),0))+IF($W$3="关闭",0,IFERROR((VLOOKUP((VLOOKUP($AE18,参数!$G:$H,2,FALSE)&amp;$W$23&amp;$V$23),装备量化!$D$2:$J$241,装备量化!S$11,FALSE)),0))+IF($W$3="关闭",0,IFERROR((VLOOKUP((VLOOKUP($AE18,参数!$G:$H,2,FALSE)&amp;$W$24&amp;$V$24),装备量化!$D$2:$J$241,装备量化!S$11,FALSE)),0))+IF($W$3="关闭",0,IFERROR((VLOOKUP((VLOOKUP($AE18,参数!$G:$H,2,FALSE)&amp;$W$25&amp;$V$25),装备量化!$D$2:$J$241,装备量化!S$11,FALSE)),0))</f>
        <v>109</v>
      </c>
      <c r="AI18" s="64">
        <f>IF($W$3="关闭",0,IFERROR((VLOOKUP((VLOOKUP($AE18,参数!$G:$H,2,FALSE)&amp;$W$18&amp;$V$18),装备量化!$D$2:$J$241,装备量化!T$11,FALSE)),0))+IF($W$3="关闭",0,IFERROR((VLOOKUP((VLOOKUP($AE18,参数!$G:$H,2,FALSE)&amp;$W$19&amp;$V$19),装备量化!$D$2:$J$241,装备量化!T$11,FALSE)),0))+IF($W$3="关闭",0,IFERROR((VLOOKUP((VLOOKUP($AE18,参数!$G:$H,2,FALSE)&amp;$W$20&amp;$V$20),装备量化!$D$2:$J$241,装备量化!T$11,FALSE)),0))+IF($W$3="关闭",0,IFERROR((VLOOKUP((VLOOKUP($AE18,参数!$G:$H,2,FALSE)&amp;$W$21&amp;$V$21),装备量化!$D$2:$J$241,装备量化!T$11,FALSE)),0))+IF($W$3="关闭",0,IFERROR((VLOOKUP((VLOOKUP($AE18,参数!$G:$H,2,FALSE)&amp;$W$22&amp;$V$22),装备量化!$D$2:$J$241,装备量化!T$11,FALSE)),0))+IF($W$3="关闭",0,IFERROR((VLOOKUP((VLOOKUP($AE18,参数!$G:$H,2,FALSE)&amp;$W$23&amp;$V$23),装备量化!$D$2:$J$241,装备量化!T$11,FALSE)),0))+IF($W$3="关闭",0,IFERROR((VLOOKUP((VLOOKUP($AE18,参数!$G:$H,2,FALSE)&amp;$W$24&amp;$V$24),装备量化!$D$2:$J$241,装备量化!T$11,FALSE)),0))+IF($W$3="关闭",0,IFERROR((VLOOKUP((VLOOKUP($AE18,参数!$G:$H,2,FALSE)&amp;$W$25&amp;$V$25),装备量化!$D$2:$J$241,装备量化!T$11,FALSE)),0))</f>
        <v>109</v>
      </c>
      <c r="AJ18" s="64">
        <f>IF($W$3="关闭",0,IFERROR((VLOOKUP((VLOOKUP($AE18,参数!$G:$H,2,FALSE)&amp;$W$18&amp;$V$18),装备量化!$D$2:$J$241,装备量化!U$11,FALSE)),0))+IF($W$3="关闭",0,IFERROR((VLOOKUP((VLOOKUP($AE18,参数!$G:$H,2,FALSE)&amp;$W$19&amp;$V$19),装备量化!$D$2:$J$241,装备量化!U$11,FALSE)),0))+IF($W$3="关闭",0,IFERROR((VLOOKUP((VLOOKUP($AE18,参数!$G:$H,2,FALSE)&amp;$W$20&amp;$V$20),装备量化!$D$2:$J$241,装备量化!U$11,FALSE)),0))+IF($W$3="关闭",0,IFERROR((VLOOKUP((VLOOKUP($AE18,参数!$G:$H,2,FALSE)&amp;$W$21&amp;$V$21),装备量化!$D$2:$J$241,装备量化!U$11,FALSE)),0))+IF($W$3="关闭",0,IFERROR((VLOOKUP((VLOOKUP($AE18,参数!$G:$H,2,FALSE)&amp;$W$22&amp;$V$22),装备量化!$D$2:$J$241,装备量化!U$11,FALSE)),0))+IF($W$3="关闭",0,IFERROR((VLOOKUP((VLOOKUP($AE18,参数!$G:$H,2,FALSE)&amp;$W$23&amp;$V$23),装备量化!$D$2:$J$241,装备量化!U$11,FALSE)),0))+IF($W$3="关闭",0,IFERROR((VLOOKUP((VLOOKUP($AE18,参数!$G:$H,2,FALSE)&amp;$W$24&amp;$V$24),装备量化!$D$2:$J$241,装备量化!U$11,FALSE)),0))+IF($W$3="关闭",0,IFERROR((VLOOKUP((VLOOKUP($AE18,参数!$G:$H,2,FALSE)&amp;$W$25&amp;$V$25),装备量化!$D$2:$J$241,装备量化!U$11,FALSE)),0))</f>
        <v>167</v>
      </c>
      <c r="AK18" s="64">
        <f>IF($W$3="关闭",0,IFERROR((VLOOKUP((VLOOKUP($AE18,参数!$G:$H,2,FALSE)&amp;$W$18&amp;$V$18),装备量化!$D$2:$J$241,装备量化!V$11,FALSE)),0))+IF($W$3="关闭",0,IFERROR((VLOOKUP((VLOOKUP($AE18,参数!$G:$H,2,FALSE)&amp;$W$19&amp;$V$19),装备量化!$D$2:$J$241,装备量化!V$11,FALSE)),0))+IF($W$3="关闭",0,IFERROR((VLOOKUP((VLOOKUP($AE18,参数!$G:$H,2,FALSE)&amp;$W$20&amp;$V$20),装备量化!$D$2:$J$241,装备量化!V$11,FALSE)),0))+IF($W$3="关闭",0,IFERROR((VLOOKUP((VLOOKUP($AE18,参数!$G:$H,2,FALSE)&amp;$W$21&amp;$V$21),装备量化!$D$2:$J$241,装备量化!V$11,FALSE)),0))+IF($W$3="关闭",0,IFERROR((VLOOKUP((VLOOKUP($AE18,参数!$G:$H,2,FALSE)&amp;$W$22&amp;$V$22),装备量化!$D$2:$J$241,装备量化!V$11,FALSE)),0))+IF($W$3="关闭",0,IFERROR((VLOOKUP((VLOOKUP($AE18,参数!$G:$H,2,FALSE)&amp;$W$23&amp;$V$23),装备量化!$D$2:$J$241,装备量化!V$11,FALSE)),0))+IF($W$3="关闭",0,IFERROR((VLOOKUP((VLOOKUP($AE18,参数!$G:$H,2,FALSE)&amp;$W$24&amp;$V$24),装备量化!$D$2:$J$241,装备量化!V$11,FALSE)),0))+IF($W$3="关闭",0,IFERROR((VLOOKUP((VLOOKUP($AE18,参数!$G:$H,2,FALSE)&amp;$W$25&amp;$V$25),装备量化!$D$2:$J$241,装备量化!V$11,FALSE)),0))</f>
        <v>167</v>
      </c>
      <c r="AL18" s="64">
        <f>IF($W$3="关闭",0,IFERROR((VLOOKUP((VLOOKUP($AE18,参数!$G:$H,2,FALSE)&amp;$W$18&amp;$V$18),装备量化!$D$2:$J$241,装备量化!W$11,FALSE)),0))+IF($W$3="关闭",0,IFERROR((VLOOKUP((VLOOKUP($AE18,参数!$G:$H,2,FALSE)&amp;$W$19&amp;$V$19),装备量化!$D$2:$J$241,装备量化!W$11,FALSE)),0))+IF($W$3="关闭",0,IFERROR((VLOOKUP((VLOOKUP($AE18,参数!$G:$H,2,FALSE)&amp;$W$20&amp;$V$20),装备量化!$D$2:$J$241,装备量化!W$11,FALSE)),0))+IF($W$3="关闭",0,IFERROR((VLOOKUP((VLOOKUP($AE18,参数!$G:$H,2,FALSE)&amp;$W$21&amp;$V$21),装备量化!$D$2:$J$241,装备量化!W$11,FALSE)),0))+IF($W$3="关闭",0,IFERROR((VLOOKUP((VLOOKUP($AE18,参数!$G:$H,2,FALSE)&amp;$W$22&amp;$V$22),装备量化!$D$2:$J$241,装备量化!W$11,FALSE)),0))+IF($W$3="关闭",0,IFERROR((VLOOKUP((VLOOKUP($AE18,参数!$G:$H,2,FALSE)&amp;$W$23&amp;$V$23),装备量化!$D$2:$J$241,装备量化!W$11,FALSE)),0))+IF($W$3="关闭",0,IFERROR((VLOOKUP((VLOOKUP($AE18,参数!$G:$H,2,FALSE)&amp;$W$24&amp;$V$24),装备量化!$D$2:$J$241,装备量化!W$11,FALSE)),0))+IF($W$3="关闭",0,IFERROR((VLOOKUP((VLOOKUP($AE18,参数!$G:$H,2,FALSE)&amp;$W$25&amp;$V$25),装备量化!$D$2:$J$241,装备量化!W$11,FALSE)),0))</f>
        <v>0</v>
      </c>
      <c r="AM18" s="64">
        <f>IF($W$3="关闭",0,IFERROR((VLOOKUP((VLOOKUP($AE18,参数!$G:$H,2,FALSE)&amp;$W$18&amp;$V$18),装备量化!$D$2:$J$241,装备量化!X$11,FALSE)),0))+IF($W$3="关闭",0,IFERROR((VLOOKUP((VLOOKUP($AE18,参数!$G:$H,2,FALSE)&amp;$W$19&amp;$V$19),装备量化!$D$2:$J$241,装备量化!X$11,FALSE)),0))+IF($W$3="关闭",0,IFERROR((VLOOKUP((VLOOKUP($AE18,参数!$G:$H,2,FALSE)&amp;$W$20&amp;$V$20),装备量化!$D$2:$J$241,装备量化!X$11,FALSE)),0))+IF($W$3="关闭",0,IFERROR((VLOOKUP((VLOOKUP($AE18,参数!$G:$H,2,FALSE)&amp;$W$21&amp;$V$21),装备量化!$D$2:$J$241,装备量化!X$11,FALSE)),0))+IF($W$3="关闭",0,IFERROR((VLOOKUP((VLOOKUP($AE18,参数!$G:$H,2,FALSE)&amp;$W$22&amp;$V$22),装备量化!$D$2:$J$241,装备量化!X$11,FALSE)),0))+IF($W$3="关闭",0,IFERROR((VLOOKUP((VLOOKUP($AE18,参数!$G:$H,2,FALSE)&amp;$W$23&amp;$V$23),装备量化!$D$2:$J$241,装备量化!X$11,FALSE)),0))+IF($W$3="关闭",0,IFERROR((VLOOKUP((VLOOKUP($AE18,参数!$G:$H,2,FALSE)&amp;$W$24&amp;$V$24),装备量化!$D$2:$J$241,装备量化!X$11,FALSE)),0))+IF($W$3="关闭",0,IFERROR((VLOOKUP((VLOOKUP($AE18,参数!$G:$H,2,FALSE)&amp;$W$25&amp;$V$25),装备量化!$D$2:$J$241,装备量化!X$11,FALSE)),0))</f>
        <v>0</v>
      </c>
      <c r="AN18" s="64">
        <f>IF($W$3="关闭",0,IFERROR((VLOOKUP((VLOOKUP($AE18,参数!$G:$H,2,FALSE)&amp;$W$18&amp;$V$18),装备量化!$D$2:$J$241,装备量化!Y$11,FALSE)),0))+IF($W$3="关闭",0,IFERROR((VLOOKUP((VLOOKUP($AE18,参数!$G:$H,2,FALSE)&amp;$W$19&amp;$V$19),装备量化!$D$2:$J$241,装备量化!Y$11,FALSE)),0))+IF($W$3="关闭",0,IFERROR((VLOOKUP((VLOOKUP($AE18,参数!$G:$H,2,FALSE)&amp;$W$20&amp;$V$20),装备量化!$D$2:$J$241,装备量化!Y$11,FALSE)),0))+IF($W$3="关闭",0,IFERROR((VLOOKUP((VLOOKUP($AE18,参数!$G:$H,2,FALSE)&amp;$W$21&amp;$V$21),装备量化!$D$2:$J$241,装备量化!Y$11,FALSE)),0))+IF($W$3="关闭",0,IFERROR((VLOOKUP((VLOOKUP($AE18,参数!$G:$H,2,FALSE)&amp;$W$22&amp;$V$22),装备量化!$D$2:$J$241,装备量化!Y$11,FALSE)),0))+IF($W$3="关闭",0,IFERROR((VLOOKUP((VLOOKUP($AE18,参数!$G:$H,2,FALSE)&amp;$W$23&amp;$V$23),装备量化!$D$2:$J$241,装备量化!Y$11,FALSE)),0))+IF($W$3="关闭",0,IFERROR((VLOOKUP((VLOOKUP($AE18,参数!$G:$H,2,FALSE)&amp;$W$24&amp;$V$24),装备量化!$D$2:$J$241,装备量化!Y$11,FALSE)),0))+IF($W$3="关闭",0,IFERROR((VLOOKUP((VLOOKUP($AE18,参数!$G:$H,2,FALSE)&amp;$W$25&amp;$V$25),装备量化!$D$2:$J$241,装备量化!Y$11,FALSE)),0))</f>
        <v>0</v>
      </c>
      <c r="AO18" s="64">
        <f>IF($W$3="关闭",0,IFERROR((VLOOKUP((VLOOKUP($AE18,参数!$G:$H,2,FALSE)&amp;$W$18&amp;$V$18),装备量化!$D$2:$J$241,装备量化!Z$11,FALSE)),0))+IF($W$3="关闭",0,IFERROR((VLOOKUP((VLOOKUP($AE18,参数!$G:$H,2,FALSE)&amp;$W$19&amp;$V$19),装备量化!$D$2:$J$241,装备量化!Z$11,FALSE)),0))+IF($W$3="关闭",0,IFERROR((VLOOKUP((VLOOKUP($AE18,参数!$G:$H,2,FALSE)&amp;$W$20&amp;$V$20),装备量化!$D$2:$J$241,装备量化!Z$11,FALSE)),0))+IF($W$3="关闭",0,IFERROR((VLOOKUP((VLOOKUP($AE18,参数!$G:$H,2,FALSE)&amp;$W$21&amp;$V$21),装备量化!$D$2:$J$241,装备量化!Z$11,FALSE)),0))+IF($W$3="关闭",0,IFERROR((VLOOKUP((VLOOKUP($AE18,参数!$G:$H,2,FALSE)&amp;$W$22&amp;$V$22),装备量化!$D$2:$J$241,装备量化!Z$11,FALSE)),0))+IF($W$3="关闭",0,IFERROR((VLOOKUP((VLOOKUP($AE18,参数!$G:$H,2,FALSE)&amp;$W$23&amp;$V$23),装备量化!$D$2:$J$241,装备量化!Z$11,FALSE)),0))+IF($W$3="关闭",0,IFERROR((VLOOKUP((VLOOKUP($AE18,参数!$G:$H,2,FALSE)&amp;$W$24&amp;$V$24),装备量化!$D$2:$J$241,装备量化!Z$11,FALSE)),0))+IF($W$3="关闭",0,IFERROR((VLOOKUP((VLOOKUP($AE18,参数!$G:$H,2,FALSE)&amp;$W$25&amp;$V$25),装备量化!$D$2:$J$241,装备量化!Z$11,FALSE)),0))</f>
        <v>0</v>
      </c>
      <c r="AP18" s="64">
        <f>IF($W$3="关闭",0,IFERROR((VLOOKUP((VLOOKUP($AE18,参数!$G:$H,2,FALSE)&amp;$W$18&amp;$V$18),装备量化!$D$2:$J$241,装备量化!AA$11,FALSE)),0))+IF($W$3="关闭",0,IFERROR((VLOOKUP((VLOOKUP($AE18,参数!$G:$H,2,FALSE)&amp;$W$19&amp;$V$19),装备量化!$D$2:$J$241,装备量化!AA$11,FALSE)),0))+IF($W$3="关闭",0,IFERROR((VLOOKUP((VLOOKUP($AE18,参数!$G:$H,2,FALSE)&amp;$W$20&amp;$V$20),装备量化!$D$2:$J$241,装备量化!AA$11,FALSE)),0))+IF($W$3="关闭",0,IFERROR((VLOOKUP((VLOOKUP($AE18,参数!$G:$H,2,FALSE)&amp;$W$21&amp;$V$21),装备量化!$D$2:$J$241,装备量化!AA$11,FALSE)),0))+IF($W$3="关闭",0,IFERROR((VLOOKUP((VLOOKUP($AE18,参数!$G:$H,2,FALSE)&amp;$W$22&amp;$V$22),装备量化!$D$2:$J$241,装备量化!AA$11,FALSE)),0))+IF($W$3="关闭",0,IFERROR((VLOOKUP((VLOOKUP($AE18,参数!$G:$H,2,FALSE)&amp;$W$23&amp;$V$23),装备量化!$D$2:$J$241,装备量化!AA$11,FALSE)),0))+IF($W$3="关闭",0,IFERROR((VLOOKUP((VLOOKUP($AE18,参数!$G:$H,2,FALSE)&amp;$W$24&amp;$V$24),装备量化!$D$2:$J$241,装备量化!AA$11,FALSE)),0))+IF($W$3="关闭",0,IFERROR((VLOOKUP((VLOOKUP($AE18,参数!$G:$H,2,FALSE)&amp;$W$25&amp;$V$25),装备量化!$D$2:$J$241,装备量化!AA$11,FALSE)),0))</f>
        <v>0</v>
      </c>
      <c r="AQ18" s="64">
        <f>IF($W$3="关闭",0,IFERROR((VLOOKUP((VLOOKUP($AE18,参数!$G:$H,2,FALSE)&amp;$W$18&amp;$V$18),装备量化!$D$2:$J$241,装备量化!AB$11,FALSE)),0))+IF($W$3="关闭",0,IFERROR((VLOOKUP((VLOOKUP($AE18,参数!$G:$H,2,FALSE)&amp;$W$19&amp;$V$19),装备量化!$D$2:$J$241,装备量化!AB$11,FALSE)),0))+IF($W$3="关闭",0,IFERROR((VLOOKUP((VLOOKUP($AE18,参数!$G:$H,2,FALSE)&amp;$W$20&amp;$V$20),装备量化!$D$2:$J$241,装备量化!AB$11,FALSE)),0))+IF($W$3="关闭",0,IFERROR((VLOOKUP((VLOOKUP($AE18,参数!$G:$H,2,FALSE)&amp;$W$21&amp;$V$21),装备量化!$D$2:$J$241,装备量化!AB$11,FALSE)),0))+IF($W$3="关闭",0,IFERROR((VLOOKUP((VLOOKUP($AE18,参数!$G:$H,2,FALSE)&amp;$W$22&amp;$V$22),装备量化!$D$2:$J$241,装备量化!AB$11,FALSE)),0))+IF($W$3="关闭",0,IFERROR((VLOOKUP((VLOOKUP($AE18,参数!$G:$H,2,FALSE)&amp;$W$23&amp;$V$23),装备量化!$D$2:$J$241,装备量化!AB$11,FALSE)),0))+IF($W$3="关闭",0,IFERROR((VLOOKUP((VLOOKUP($AE18,参数!$G:$H,2,FALSE)&amp;$W$24&amp;$V$24),装备量化!$D$2:$J$241,装备量化!AB$11,FALSE)),0))+IF($W$3="关闭",0,IFERROR((VLOOKUP((VLOOKUP($AE18,参数!$G:$H,2,FALSE)&amp;$W$25&amp;$V$25),装备量化!$D$2:$J$241,装备量化!AB$11,FALSE)),0))</f>
        <v>0</v>
      </c>
      <c r="AR18" s="64">
        <f>IF($W$3="关闭",0,IFERROR((VLOOKUP((VLOOKUP($AE18,参数!$G:$H,2,FALSE)&amp;$W$18&amp;$V$18),装备量化!$D$2:$J$241,装备量化!AC$11,FALSE)),0))+IF($W$3="关闭",0,IFERROR((VLOOKUP((VLOOKUP($AE18,参数!$G:$H,2,FALSE)&amp;$W$19&amp;$V$19),装备量化!$D$2:$J$241,装备量化!AC$11,FALSE)),0))+IF($W$3="关闭",0,IFERROR((VLOOKUP((VLOOKUP($AE18,参数!$G:$H,2,FALSE)&amp;$W$20&amp;$V$20),装备量化!$D$2:$J$241,装备量化!AC$11,FALSE)),0))+IF($W$3="关闭",0,IFERROR((VLOOKUP((VLOOKUP($AE18,参数!$G:$H,2,FALSE)&amp;$W$21&amp;$V$21),装备量化!$D$2:$J$241,装备量化!AC$11,FALSE)),0))+IF($W$3="关闭",0,IFERROR((VLOOKUP((VLOOKUP($AE18,参数!$G:$H,2,FALSE)&amp;$W$22&amp;$V$22),装备量化!$D$2:$J$241,装备量化!AC$11,FALSE)),0))+IF($W$3="关闭",0,IFERROR((VLOOKUP((VLOOKUP($AE18,参数!$G:$H,2,FALSE)&amp;$W$23&amp;$V$23),装备量化!$D$2:$J$241,装备量化!AC$11,FALSE)),0))+IF($W$3="关闭",0,IFERROR((VLOOKUP((VLOOKUP($AE18,参数!$G:$H,2,FALSE)&amp;$W$24&amp;$V$24),装备量化!$D$2:$J$241,装备量化!AC$11,FALSE)),0))+IF($W$3="关闭",0,IFERROR((VLOOKUP((VLOOKUP($AE18,参数!$G:$H,2,FALSE)&amp;$W$25&amp;$V$25),装备量化!$D$2:$J$241,装备量化!AC$11,FALSE)),0))</f>
        <v>0</v>
      </c>
      <c r="AS18" s="64">
        <f>IF($W$3="关闭",0,IFERROR((VLOOKUP((VLOOKUP($AE18,参数!$G:$H,2,FALSE)&amp;$W$18&amp;$V$18),装备量化!$D$2:$J$241,装备量化!AD$11,FALSE)),0))+IF($W$3="关闭",0,IFERROR((VLOOKUP((VLOOKUP($AE18,参数!$G:$H,2,FALSE)&amp;$W$19&amp;$V$19),装备量化!$D$2:$J$241,装备量化!AD$11,FALSE)),0))+IF($W$3="关闭",0,IFERROR((VLOOKUP((VLOOKUP($AE18,参数!$G:$H,2,FALSE)&amp;$W$20&amp;$V$20),装备量化!$D$2:$J$241,装备量化!AD$11,FALSE)),0))+IF($W$3="关闭",0,IFERROR((VLOOKUP((VLOOKUP($AE18,参数!$G:$H,2,FALSE)&amp;$W$21&amp;$V$21),装备量化!$D$2:$J$241,装备量化!AD$11,FALSE)),0))+IF($W$3="关闭",0,IFERROR((VLOOKUP((VLOOKUP($AE18,参数!$G:$H,2,FALSE)&amp;$W$22&amp;$V$22),装备量化!$D$2:$J$241,装备量化!AD$11,FALSE)),0))+IF($W$3="关闭",0,IFERROR((VLOOKUP((VLOOKUP($AE18,参数!$G:$H,2,FALSE)&amp;$W$23&amp;$V$23),装备量化!$D$2:$J$241,装备量化!AD$11,FALSE)),0))+IF($W$3="关闭",0,IFERROR((VLOOKUP((VLOOKUP($AE18,参数!$G:$H,2,FALSE)&amp;$W$24&amp;$V$24),装备量化!$D$2:$J$241,装备量化!AD$11,FALSE)),0))+IF($W$3="关闭",0,IFERROR((VLOOKUP((VLOOKUP($AE18,参数!$G:$H,2,FALSE)&amp;$W$25&amp;$V$25),装备量化!$D$2:$J$241,装备量化!AD$11,FALSE)),0))</f>
        <v>0</v>
      </c>
      <c r="AV18" s="1">
        <v>17</v>
      </c>
      <c r="AW18" s="64">
        <f>IF($W$6="关闭",0,IFERROR((VLOOKUP((VLOOKUP($AE18,参数!$G:$H,2,FALSE)&amp;$V$18),装备强化属性!$V$3:$FP$50,$X$18+VLOOKUP(AW$1,参数!$J$1:$K$6,2,FALSE),FALSE)),0))+IF($W$6="关闭",0,IFERROR((VLOOKUP((VLOOKUP($AE18,参数!$G:$H,2,FALSE)&amp;$V$19),装备强化属性!$V$3:$FP$50,$X$19+VLOOKUP(AW$1,参数!$J$1:$K$6,2,FALSE),FALSE)),0))+IF($W$6="关闭",0,IFERROR((VLOOKUP((VLOOKUP($AE18,参数!$G:$H,2,FALSE)&amp;$V$20),装备强化属性!$V$3:$FP$50,$X$20+VLOOKUP(AW$1,参数!$J$1:$K$6,2,FALSE),FALSE)),0))+IF($W$6="关闭",0,IFERROR((VLOOKUP((VLOOKUP($AE18,参数!$G:$H,2,FALSE)&amp;$V$21),装备强化属性!$V$3:$FP$50,$X$21+VLOOKUP(AW$1,参数!$J$1:$K$6,2,FALSE),FALSE)),0))+IF($W$6="关闭",0,IFERROR((VLOOKUP((VLOOKUP($AE18,参数!$G:$H,2,FALSE)&amp;$V$22),装备强化属性!$V$3:$FP$50,$X$22+VLOOKUP(AW$1,参数!$J$1:$K$6,2,FALSE),FALSE)),0))+IF($W$6="关闭",0,IFERROR((VLOOKUP((VLOOKUP($AE18,参数!$G:$H,2,FALSE)&amp;$V$23),装备强化属性!$V$3:$FP$50,$X$23+VLOOKUP(AW$1,参数!$J$1:$K$6,2,FALSE),FALSE)),0))+IF($W$6="关闭",0,IFERROR((VLOOKUP((VLOOKUP($AE18,参数!$G:$H,2,FALSE)&amp;$V$24),装备强化属性!$V$3:$FP$50,$X$24+VLOOKUP(AW$1,参数!$J$1:$K$6,2,FALSE),FALSE)),0))+IF($W$6="关闭",0,IFERROR((VLOOKUP((VLOOKUP($AE18,参数!$G:$H,2,FALSE)&amp;$V$25),装备强化属性!$V$3:$FP$50,$X$25+VLOOKUP(AW$1,参数!$J$1:$K$6,2,FALSE),FALSE)),0))</f>
        <v>544</v>
      </c>
      <c r="AX18" s="64"/>
      <c r="AY18" s="64">
        <f>IF($W$6="关闭",0,IFERROR((VLOOKUP((VLOOKUP($AE18,参数!$G:$H,2,FALSE)&amp;$V$18),装备强化属性!$V$3:$FP$50,$X$18+VLOOKUP(AY$1,参数!$J$1:$K$6,2,FALSE),FALSE)),0))+IF($W$6="关闭",0,IFERROR((VLOOKUP((VLOOKUP($AE18,参数!$G:$H,2,FALSE)&amp;$V$19),装备强化属性!$V$3:$FP$50,$X$19+VLOOKUP(AY$1,参数!$J$1:$K$6,2,FALSE),FALSE)),0))+IF($W$6="关闭",0,IFERROR((VLOOKUP((VLOOKUP($AE18,参数!$G:$H,2,FALSE)&amp;$V$20),装备强化属性!$V$3:$FP$50,$X$20+VLOOKUP(AY$1,参数!$J$1:$K$6,2,FALSE),FALSE)),0))+IF($W$6="关闭",0,IFERROR((VLOOKUP((VLOOKUP($AE18,参数!$G:$H,2,FALSE)&amp;$V$21),装备强化属性!$V$3:$FP$50,$X$21+VLOOKUP(AY$1,参数!$J$1:$K$6,2,FALSE),FALSE)),0))+IF($W$6="关闭",0,IFERROR((VLOOKUP((VLOOKUP($AE18,参数!$G:$H,2,FALSE)&amp;$V$22),装备强化属性!$V$3:$FP$50,$X$22+VLOOKUP(AY$1,参数!$J$1:$K$6,2,FALSE),FALSE)),0))+IF($W$6="关闭",0,IFERROR((VLOOKUP((VLOOKUP($AE18,参数!$G:$H,2,FALSE)&amp;$V$23),装备强化属性!$V$3:$FP$50,$X$23+VLOOKUP(AY$1,参数!$J$1:$K$6,2,FALSE),FALSE)),0))+IF($W$6="关闭",0,IFERROR((VLOOKUP((VLOOKUP($AE18,参数!$G:$H,2,FALSE)&amp;$V$24),装备强化属性!$V$3:$FP$50,$X$24+VLOOKUP(AY$1,参数!$J$1:$K$6,2,FALSE),FALSE)),0))+IF($W$6="关闭",0,IFERROR((VLOOKUP((VLOOKUP($AE18,参数!$G:$H,2,FALSE)&amp;$V$25),装备强化属性!$V$3:$FP$50,$X$25+VLOOKUP(AY$1,参数!$J$1:$K$6,2,FALSE),FALSE)),0))</f>
        <v>64</v>
      </c>
      <c r="AZ18" s="64">
        <f>IF($W$6="关闭",0,IFERROR((VLOOKUP((VLOOKUP($AE18,参数!$G:$H,2,FALSE)&amp;$V$18),装备强化属性!$V$3:$FP$50,$X$18+VLOOKUP(AZ$1,参数!$J$1:$K$6,2,FALSE),FALSE)),0))+IF($W$6="关闭",0,IFERROR((VLOOKUP((VLOOKUP($AE18,参数!$G:$H,2,FALSE)&amp;$V$19),装备强化属性!$V$3:$FP$50,$X$19+VLOOKUP(AZ$1,参数!$J$1:$K$6,2,FALSE),FALSE)),0))+IF($W$6="关闭",0,IFERROR((VLOOKUP((VLOOKUP($AE18,参数!$G:$H,2,FALSE)&amp;$V$20),装备强化属性!$V$3:$FP$50,$X$20+VLOOKUP(AZ$1,参数!$J$1:$K$6,2,FALSE),FALSE)),0))+IF($W$6="关闭",0,IFERROR((VLOOKUP((VLOOKUP($AE18,参数!$G:$H,2,FALSE)&amp;$V$21),装备强化属性!$V$3:$FP$50,$X$21+VLOOKUP(AZ$1,参数!$J$1:$K$6,2,FALSE),FALSE)),0))+IF($W$6="关闭",0,IFERROR((VLOOKUP((VLOOKUP($AE18,参数!$G:$H,2,FALSE)&amp;$V$22),装备强化属性!$V$3:$FP$50,$X$22+VLOOKUP(AZ$1,参数!$J$1:$K$6,2,FALSE),FALSE)),0))+IF($W$6="关闭",0,IFERROR((VLOOKUP((VLOOKUP($AE18,参数!$G:$H,2,FALSE)&amp;$V$23),装备强化属性!$V$3:$FP$50,$X$23+VLOOKUP(AZ$1,参数!$J$1:$K$6,2,FALSE),FALSE)),0))+IF($W$6="关闭",0,IFERROR((VLOOKUP((VLOOKUP($AE18,参数!$G:$H,2,FALSE)&amp;$V$24),装备强化属性!$V$3:$FP$50,$X$24+VLOOKUP(AZ$1,参数!$J$1:$K$6,2,FALSE),FALSE)),0))+IF($W$6="关闭",0,IFERROR((VLOOKUP((VLOOKUP($AE18,参数!$G:$H,2,FALSE)&amp;$V$25),装备强化属性!$V$3:$FP$50,$X$25+VLOOKUP(AZ$1,参数!$J$1:$K$6,2,FALSE),FALSE)),0))</f>
        <v>64</v>
      </c>
      <c r="BA18" s="64">
        <f>IF($W$6="关闭",0,IFERROR((VLOOKUP((VLOOKUP($AE18,参数!$G:$H,2,FALSE)&amp;$V$18),装备强化属性!$V$3:$FP$50,$X$18+VLOOKUP(BA$1,参数!$J$1:$K$6,2,FALSE),FALSE)),0))+IF($W$6="关闭",0,IFERROR((VLOOKUP((VLOOKUP($AE18,参数!$G:$H,2,FALSE)&amp;$V$19),装备强化属性!$V$3:$FP$50,$X$19+VLOOKUP(BA$1,参数!$J$1:$K$6,2,FALSE),FALSE)),0))+IF($W$6="关闭",0,IFERROR((VLOOKUP((VLOOKUP($AE18,参数!$G:$H,2,FALSE)&amp;$V$20),装备强化属性!$V$3:$FP$50,$X$20+VLOOKUP(BA$1,参数!$J$1:$K$6,2,FALSE),FALSE)),0))+IF($W$6="关闭",0,IFERROR((VLOOKUP((VLOOKUP($AE18,参数!$G:$H,2,FALSE)&amp;$V$21),装备强化属性!$V$3:$FP$50,$X$21+VLOOKUP(BA$1,参数!$J$1:$K$6,2,FALSE),FALSE)),0))+IF($W$6="关闭",0,IFERROR((VLOOKUP((VLOOKUP($AE18,参数!$G:$H,2,FALSE)&amp;$V$22),装备强化属性!$V$3:$FP$50,$X$22+VLOOKUP(BA$1,参数!$J$1:$K$6,2,FALSE),FALSE)),0))+IF($W$6="关闭",0,IFERROR((VLOOKUP((VLOOKUP($AE18,参数!$G:$H,2,FALSE)&amp;$V$23),装备强化属性!$V$3:$FP$50,$X$23+VLOOKUP(BA$1,参数!$J$1:$K$6,2,FALSE),FALSE)),0))+IF($W$6="关闭",0,IFERROR((VLOOKUP((VLOOKUP($AE18,参数!$G:$H,2,FALSE)&amp;$V$24),装备强化属性!$V$3:$FP$50,$X$24+VLOOKUP(BA$1,参数!$J$1:$K$6,2,FALSE),FALSE)),0))+IF($W$6="关闭",0,IFERROR((VLOOKUP((VLOOKUP($AE18,参数!$G:$H,2,FALSE)&amp;$V$25),装备强化属性!$V$3:$FP$50,$X$25+VLOOKUP(BA$1,参数!$J$1:$K$6,2,FALSE),FALSE)),0))</f>
        <v>73</v>
      </c>
      <c r="BB18" s="64">
        <f>IF($W$6="关闭",0,IFERROR((VLOOKUP((VLOOKUP($AE18,参数!$G:$H,2,FALSE)&amp;$V$18),装备强化属性!$V$3:$FP$50,$X$18+VLOOKUP(BB$1,参数!$J$1:$K$6,2,FALSE),FALSE)),0))+IF($W$6="关闭",0,IFERROR((VLOOKUP((VLOOKUP($AE18,参数!$G:$H,2,FALSE)&amp;$V$19),装备强化属性!$V$3:$FP$50,$X$19+VLOOKUP(BB$1,参数!$J$1:$K$6,2,FALSE),FALSE)),0))+IF($W$6="关闭",0,IFERROR((VLOOKUP((VLOOKUP($AE18,参数!$G:$H,2,FALSE)&amp;$V$20),装备强化属性!$V$3:$FP$50,$X$20+VLOOKUP(BB$1,参数!$J$1:$K$6,2,FALSE),FALSE)),0))+IF($W$6="关闭",0,IFERROR((VLOOKUP((VLOOKUP($AE18,参数!$G:$H,2,FALSE)&amp;$V$21),装备强化属性!$V$3:$FP$50,$X$21+VLOOKUP(BB$1,参数!$J$1:$K$6,2,FALSE),FALSE)),0))+IF($W$6="关闭",0,IFERROR((VLOOKUP((VLOOKUP($AE18,参数!$G:$H,2,FALSE)&amp;$V$22),装备强化属性!$V$3:$FP$50,$X$22+VLOOKUP(BB$1,参数!$J$1:$K$6,2,FALSE),FALSE)),0))+IF($W$6="关闭",0,IFERROR((VLOOKUP((VLOOKUP($AE18,参数!$G:$H,2,FALSE)&amp;$V$23),装备强化属性!$V$3:$FP$50,$X$23+VLOOKUP(BB$1,参数!$J$1:$K$6,2,FALSE),FALSE)),0))+IF($W$6="关闭",0,IFERROR((VLOOKUP((VLOOKUP($AE18,参数!$G:$H,2,FALSE)&amp;$V$24),装备强化属性!$V$3:$FP$50,$X$24+VLOOKUP(BB$1,参数!$J$1:$K$6,2,FALSE),FALSE)),0))+IF($W$6="关闭",0,IFERROR((VLOOKUP((VLOOKUP($AE18,参数!$G:$H,2,FALSE)&amp;$V$25),装备强化属性!$V$3:$FP$50,$X$25+VLOOKUP(BB$1,参数!$J$1:$K$6,2,FALSE),FALSE)),0))</f>
        <v>73</v>
      </c>
      <c r="BC18" s="64">
        <f>IF($W$3="关闭",0,IFERROR((VLOOKUP((VLOOKUP($AE18,参数!$G:$H,2,FALSE)&amp;$W$18&amp;$V$18),装备量化!$D$2:$J$241,装备量化!AN$11,FALSE)),0))+IF($W$3="关闭",0,IFERROR((VLOOKUP((VLOOKUP($AE18,参数!$G:$H,2,FALSE)&amp;$W$19&amp;$V$19),装备量化!$D$2:$J$241,装备量化!AN$11,FALSE)),0))+IF($W$3="关闭",0,IFERROR((VLOOKUP((VLOOKUP($AE18,参数!$G:$H,2,FALSE)&amp;$W$20&amp;$V$20),装备量化!$D$2:$J$241,装备量化!AN$11,FALSE)),0))+IF($W$3="关闭",0,IFERROR((VLOOKUP((VLOOKUP($AE18,参数!$G:$H,2,FALSE)&amp;$W$21&amp;$V$21),装备量化!$D$2:$J$241,装备量化!AN$11,FALSE)),0))+IF($W$3="关闭",0,IFERROR((VLOOKUP((VLOOKUP($AE18,参数!$G:$H,2,FALSE)&amp;$W$22&amp;$V$22),装备量化!$D$2:$J$241,装备量化!AN$11,FALSE)),0))+IF($W$3="关闭",0,IFERROR((VLOOKUP((VLOOKUP($AE18,参数!$G:$H,2,FALSE)&amp;$W$23&amp;$V$23),装备量化!$D$2:$J$241,装备量化!AN$11,FALSE)),0))+IF($W$3="关闭",0,IFERROR((VLOOKUP((VLOOKUP($AE18,参数!$G:$H,2,FALSE)&amp;$W$24&amp;$V$24),装备量化!$D$2:$J$241,装备量化!AN$11,FALSE)),0))+IF($W$3="关闭",0,IFERROR((VLOOKUP((VLOOKUP($AE18,参数!$G:$H,2,FALSE)&amp;$W$25&amp;$V$25),装备量化!$D$2:$J$241,装备量化!AN$11,FALSE)),0))</f>
        <v>0</v>
      </c>
      <c r="BD18" s="64">
        <f>IF($W$3="关闭",0,IFERROR((VLOOKUP((VLOOKUP($AE18,参数!$G:$H,2,FALSE)&amp;$W$18&amp;$V$18),装备量化!$D$2:$J$241,装备量化!AO$11,FALSE)),0))+IF($W$3="关闭",0,IFERROR((VLOOKUP((VLOOKUP($AE18,参数!$G:$H,2,FALSE)&amp;$W$19&amp;$V$19),装备量化!$D$2:$J$241,装备量化!AO$11,FALSE)),0))+IF($W$3="关闭",0,IFERROR((VLOOKUP((VLOOKUP($AE18,参数!$G:$H,2,FALSE)&amp;$W$20&amp;$V$20),装备量化!$D$2:$J$241,装备量化!AO$11,FALSE)),0))+IF($W$3="关闭",0,IFERROR((VLOOKUP((VLOOKUP($AE18,参数!$G:$H,2,FALSE)&amp;$W$21&amp;$V$21),装备量化!$D$2:$J$241,装备量化!AO$11,FALSE)),0))+IF($W$3="关闭",0,IFERROR((VLOOKUP((VLOOKUP($AE18,参数!$G:$H,2,FALSE)&amp;$W$22&amp;$V$22),装备量化!$D$2:$J$241,装备量化!AO$11,FALSE)),0))+IF($W$3="关闭",0,IFERROR((VLOOKUP((VLOOKUP($AE18,参数!$G:$H,2,FALSE)&amp;$W$23&amp;$V$23),装备量化!$D$2:$J$241,装备量化!AO$11,FALSE)),0))+IF($W$3="关闭",0,IFERROR((VLOOKUP((VLOOKUP($AE18,参数!$G:$H,2,FALSE)&amp;$W$24&amp;$V$24),装备量化!$D$2:$J$241,装备量化!AO$11,FALSE)),0))+IF($W$3="关闭",0,IFERROR((VLOOKUP((VLOOKUP($AE18,参数!$G:$H,2,FALSE)&amp;$W$25&amp;$V$25),装备量化!$D$2:$J$241,装备量化!AO$11,FALSE)),0))</f>
        <v>0</v>
      </c>
      <c r="BE18" s="64">
        <f>IF($W$3="关闭",0,IFERROR((VLOOKUP((VLOOKUP($AE18,参数!$G:$H,2,FALSE)&amp;$W$18&amp;$V$18),装备量化!$D$2:$J$241,装备量化!AP$11,FALSE)),0))+IF($W$3="关闭",0,IFERROR((VLOOKUP((VLOOKUP($AE18,参数!$G:$H,2,FALSE)&amp;$W$19&amp;$V$19),装备量化!$D$2:$J$241,装备量化!AP$11,FALSE)),0))+IF($W$3="关闭",0,IFERROR((VLOOKUP((VLOOKUP($AE18,参数!$G:$H,2,FALSE)&amp;$W$20&amp;$V$20),装备量化!$D$2:$J$241,装备量化!AP$11,FALSE)),0))+IF($W$3="关闭",0,IFERROR((VLOOKUP((VLOOKUP($AE18,参数!$G:$H,2,FALSE)&amp;$W$21&amp;$V$21),装备量化!$D$2:$J$241,装备量化!AP$11,FALSE)),0))+IF($W$3="关闭",0,IFERROR((VLOOKUP((VLOOKUP($AE18,参数!$G:$H,2,FALSE)&amp;$W$22&amp;$V$22),装备量化!$D$2:$J$241,装备量化!AP$11,FALSE)),0))+IF($W$3="关闭",0,IFERROR((VLOOKUP((VLOOKUP($AE18,参数!$G:$H,2,FALSE)&amp;$W$23&amp;$V$23),装备量化!$D$2:$J$241,装备量化!AP$11,FALSE)),0))+IF($W$3="关闭",0,IFERROR((VLOOKUP((VLOOKUP($AE18,参数!$G:$H,2,FALSE)&amp;$W$24&amp;$V$24),装备量化!$D$2:$J$241,装备量化!AP$11,FALSE)),0))+IF($W$3="关闭",0,IFERROR((VLOOKUP((VLOOKUP($AE18,参数!$G:$H,2,FALSE)&amp;$W$25&amp;$V$25),装备量化!$D$2:$J$241,装备量化!AP$11,FALSE)),0))</f>
        <v>0</v>
      </c>
      <c r="BF18" s="64">
        <f>IF($W$3="关闭",0,IFERROR((VLOOKUP((VLOOKUP($AE18,参数!$G:$H,2,FALSE)&amp;$W$18&amp;$V$18),装备量化!$D$2:$J$241,装备量化!AQ$11,FALSE)),0))+IF($W$3="关闭",0,IFERROR((VLOOKUP((VLOOKUP($AE18,参数!$G:$H,2,FALSE)&amp;$W$19&amp;$V$19),装备量化!$D$2:$J$241,装备量化!AQ$11,FALSE)),0))+IF($W$3="关闭",0,IFERROR((VLOOKUP((VLOOKUP($AE18,参数!$G:$H,2,FALSE)&amp;$W$20&amp;$V$20),装备量化!$D$2:$J$241,装备量化!AQ$11,FALSE)),0))+IF($W$3="关闭",0,IFERROR((VLOOKUP((VLOOKUP($AE18,参数!$G:$H,2,FALSE)&amp;$W$21&amp;$V$21),装备量化!$D$2:$J$241,装备量化!AQ$11,FALSE)),0))+IF($W$3="关闭",0,IFERROR((VLOOKUP((VLOOKUP($AE18,参数!$G:$H,2,FALSE)&amp;$W$22&amp;$V$22),装备量化!$D$2:$J$241,装备量化!AQ$11,FALSE)),0))+IF($W$3="关闭",0,IFERROR((VLOOKUP((VLOOKUP($AE18,参数!$G:$H,2,FALSE)&amp;$W$23&amp;$V$23),装备量化!$D$2:$J$241,装备量化!AQ$11,FALSE)),0))+IF($W$3="关闭",0,IFERROR((VLOOKUP((VLOOKUP($AE18,参数!$G:$H,2,FALSE)&amp;$W$24&amp;$V$24),装备量化!$D$2:$J$241,装备量化!AQ$11,FALSE)),0))+IF($W$3="关闭",0,IFERROR((VLOOKUP((VLOOKUP($AE18,参数!$G:$H,2,FALSE)&amp;$W$25&amp;$V$25),装备量化!$D$2:$J$241,装备量化!AQ$11,FALSE)),0))</f>
        <v>0</v>
      </c>
      <c r="BG18" s="64">
        <f>IF($W$3="关闭",0,IFERROR((VLOOKUP((VLOOKUP($AE18,参数!$G:$H,2,FALSE)&amp;$W$18&amp;$V$18),装备量化!$D$2:$J$241,装备量化!AR$11,FALSE)),0))+IF($W$3="关闭",0,IFERROR((VLOOKUP((VLOOKUP($AE18,参数!$G:$H,2,FALSE)&amp;$W$19&amp;$V$19),装备量化!$D$2:$J$241,装备量化!AR$11,FALSE)),0))+IF($W$3="关闭",0,IFERROR((VLOOKUP((VLOOKUP($AE18,参数!$G:$H,2,FALSE)&amp;$W$20&amp;$V$20),装备量化!$D$2:$J$241,装备量化!AR$11,FALSE)),0))+IF($W$3="关闭",0,IFERROR((VLOOKUP((VLOOKUP($AE18,参数!$G:$H,2,FALSE)&amp;$W$21&amp;$V$21),装备量化!$D$2:$J$241,装备量化!AR$11,FALSE)),0))+IF($W$3="关闭",0,IFERROR((VLOOKUP((VLOOKUP($AE18,参数!$G:$H,2,FALSE)&amp;$W$22&amp;$V$22),装备量化!$D$2:$J$241,装备量化!AR$11,FALSE)),0))+IF($W$3="关闭",0,IFERROR((VLOOKUP((VLOOKUP($AE18,参数!$G:$H,2,FALSE)&amp;$W$23&amp;$V$23),装备量化!$D$2:$J$241,装备量化!AR$11,FALSE)),0))+IF($W$3="关闭",0,IFERROR((VLOOKUP((VLOOKUP($AE18,参数!$G:$H,2,FALSE)&amp;$W$24&amp;$V$24),装备量化!$D$2:$J$241,装备量化!AR$11,FALSE)),0))+IF($W$3="关闭",0,IFERROR((VLOOKUP((VLOOKUP($AE18,参数!$G:$H,2,FALSE)&amp;$W$25&amp;$V$25),装备量化!$D$2:$J$241,装备量化!AR$11,FALSE)),0))</f>
        <v>0</v>
      </c>
      <c r="BH18" s="64">
        <f>IF($W$3="关闭",0,IFERROR((VLOOKUP((VLOOKUP($AE18,参数!$G:$H,2,FALSE)&amp;$W$18&amp;$V$18),装备量化!$D$2:$J$241,装备量化!AS$11,FALSE)),0))+IF($W$3="关闭",0,IFERROR((VLOOKUP((VLOOKUP($AE18,参数!$G:$H,2,FALSE)&amp;$W$19&amp;$V$19),装备量化!$D$2:$J$241,装备量化!AS$11,FALSE)),0))+IF($W$3="关闭",0,IFERROR((VLOOKUP((VLOOKUP($AE18,参数!$G:$H,2,FALSE)&amp;$W$20&amp;$V$20),装备量化!$D$2:$J$241,装备量化!AS$11,FALSE)),0))+IF($W$3="关闭",0,IFERROR((VLOOKUP((VLOOKUP($AE18,参数!$G:$H,2,FALSE)&amp;$W$21&amp;$V$21),装备量化!$D$2:$J$241,装备量化!AS$11,FALSE)),0))+IF($W$3="关闭",0,IFERROR((VLOOKUP((VLOOKUP($AE18,参数!$G:$H,2,FALSE)&amp;$W$22&amp;$V$22),装备量化!$D$2:$J$241,装备量化!AS$11,FALSE)),0))+IF($W$3="关闭",0,IFERROR((VLOOKUP((VLOOKUP($AE18,参数!$G:$H,2,FALSE)&amp;$W$23&amp;$V$23),装备量化!$D$2:$J$241,装备量化!AS$11,FALSE)),0))+IF($W$3="关闭",0,IFERROR((VLOOKUP((VLOOKUP($AE18,参数!$G:$H,2,FALSE)&amp;$W$24&amp;$V$24),装备量化!$D$2:$J$241,装备量化!AS$11,FALSE)),0))+IF($W$3="关闭",0,IFERROR((VLOOKUP((VLOOKUP($AE18,参数!$G:$H,2,FALSE)&amp;$W$25&amp;$V$25),装备量化!$D$2:$J$241,装备量化!AS$11,FALSE)),0))</f>
        <v>0</v>
      </c>
      <c r="BI18" s="64">
        <f>IF($W$3="关闭",0,IFERROR((VLOOKUP((VLOOKUP($AE18,参数!$G:$H,2,FALSE)&amp;$W$18&amp;$V$18),装备量化!$D$2:$J$241,装备量化!AT$11,FALSE)),0))+IF($W$3="关闭",0,IFERROR((VLOOKUP((VLOOKUP($AE18,参数!$G:$H,2,FALSE)&amp;$W$19&amp;$V$19),装备量化!$D$2:$J$241,装备量化!AT$11,FALSE)),0))+IF($W$3="关闭",0,IFERROR((VLOOKUP((VLOOKUP($AE18,参数!$G:$H,2,FALSE)&amp;$W$20&amp;$V$20),装备量化!$D$2:$J$241,装备量化!AT$11,FALSE)),0))+IF($W$3="关闭",0,IFERROR((VLOOKUP((VLOOKUP($AE18,参数!$G:$H,2,FALSE)&amp;$W$21&amp;$V$21),装备量化!$D$2:$J$241,装备量化!AT$11,FALSE)),0))+IF($W$3="关闭",0,IFERROR((VLOOKUP((VLOOKUP($AE18,参数!$G:$H,2,FALSE)&amp;$W$22&amp;$V$22),装备量化!$D$2:$J$241,装备量化!AT$11,FALSE)),0))+IF($W$3="关闭",0,IFERROR((VLOOKUP((VLOOKUP($AE18,参数!$G:$H,2,FALSE)&amp;$W$23&amp;$V$23),装备量化!$D$2:$J$241,装备量化!AT$11,FALSE)),0))+IF($W$3="关闭",0,IFERROR((VLOOKUP((VLOOKUP($AE18,参数!$G:$H,2,FALSE)&amp;$W$24&amp;$V$24),装备量化!$D$2:$J$241,装备量化!AT$11,FALSE)),0))+IF($W$3="关闭",0,IFERROR((VLOOKUP((VLOOKUP($AE18,参数!$G:$H,2,FALSE)&amp;$W$25&amp;$V$25),装备量化!$D$2:$J$241,装备量化!AT$11,FALSE)),0))</f>
        <v>0</v>
      </c>
      <c r="BJ18" s="64">
        <f>IF($W$3="关闭",0,IFERROR((VLOOKUP((VLOOKUP($AE18,参数!$G:$H,2,FALSE)&amp;$W$18&amp;$V$18),装备量化!$D$2:$J$241,装备量化!AU$11,FALSE)),0))+IF($W$3="关闭",0,IFERROR((VLOOKUP((VLOOKUP($AE18,参数!$G:$H,2,FALSE)&amp;$W$19&amp;$V$19),装备量化!$D$2:$J$241,装备量化!AU$11,FALSE)),0))+IF($W$3="关闭",0,IFERROR((VLOOKUP((VLOOKUP($AE18,参数!$G:$H,2,FALSE)&amp;$W$20&amp;$V$20),装备量化!$D$2:$J$241,装备量化!AU$11,FALSE)),0))+IF($W$3="关闭",0,IFERROR((VLOOKUP((VLOOKUP($AE18,参数!$G:$H,2,FALSE)&amp;$W$21&amp;$V$21),装备量化!$D$2:$J$241,装备量化!AU$11,FALSE)),0))+IF($W$3="关闭",0,IFERROR((VLOOKUP((VLOOKUP($AE18,参数!$G:$H,2,FALSE)&amp;$W$22&amp;$V$22),装备量化!$D$2:$J$241,装备量化!AU$11,FALSE)),0))+IF($W$3="关闭",0,IFERROR((VLOOKUP((VLOOKUP($AE18,参数!$G:$H,2,FALSE)&amp;$W$23&amp;$V$23),装备量化!$D$2:$J$241,装备量化!AU$11,FALSE)),0))+IF($W$3="关闭",0,IFERROR((VLOOKUP((VLOOKUP($AE18,参数!$G:$H,2,FALSE)&amp;$W$24&amp;$V$24),装备量化!$D$2:$J$241,装备量化!AU$11,FALSE)),0))+IF($W$3="关闭",0,IFERROR((VLOOKUP((VLOOKUP($AE18,参数!$G:$H,2,FALSE)&amp;$W$25&amp;$V$25),装备量化!$D$2:$J$241,装备量化!AU$11,FALSE)),0))</f>
        <v>0</v>
      </c>
      <c r="BM18" s="1">
        <v>17</v>
      </c>
      <c r="BN18" s="64">
        <f>IF($W$2="关闭",0,角色升级!B18)</f>
        <v>2800</v>
      </c>
      <c r="BO18" s="64">
        <v>200</v>
      </c>
      <c r="BP18" s="64">
        <f>IF($W$2="关闭",0,角色升级!D18)</f>
        <v>220</v>
      </c>
      <c r="BQ18" s="64">
        <f>IF($W$2="关闭",0,角色升级!E18)</f>
        <v>220</v>
      </c>
      <c r="BR18" s="64">
        <f>IF($W$2="关闭",0,角色升级!F18)</f>
        <v>440</v>
      </c>
      <c r="BS18" s="64">
        <f>IF($W$2="关闭",0,角色升级!G18)</f>
        <v>440</v>
      </c>
      <c r="BT18" s="64">
        <f>IF($W$3="关闭",0,IFERROR((VLOOKUP((VLOOKUP($AE18,参数!$G:$H,2,FALSE)&amp;$W$18&amp;$V$18),装备量化!$D$2:$J$241,装备量化!BE$11,FALSE)),0))+IF($W$3="关闭",0,IFERROR((VLOOKUP((VLOOKUP($AE18,参数!$G:$H,2,FALSE)&amp;$W$19&amp;$V$19),装备量化!$D$2:$J$241,装备量化!BE$11,FALSE)),0))+IF($W$3="关闭",0,IFERROR((VLOOKUP((VLOOKUP($AE18,参数!$G:$H,2,FALSE)&amp;$W$20&amp;$V$20),装备量化!$D$2:$J$241,装备量化!BE$11,FALSE)),0))+IF($W$3="关闭",0,IFERROR((VLOOKUP((VLOOKUP($AE18,参数!$G:$H,2,FALSE)&amp;$W$21&amp;$V$21),装备量化!$D$2:$J$241,装备量化!BE$11,FALSE)),0))+IF($W$3="关闭",0,IFERROR((VLOOKUP((VLOOKUP($AE18,参数!$G:$H,2,FALSE)&amp;$W$22&amp;$V$22),装备量化!$D$2:$J$241,装备量化!BE$11,FALSE)),0))+IF($W$3="关闭",0,IFERROR((VLOOKUP((VLOOKUP($AE18,参数!$G:$H,2,FALSE)&amp;$W$23&amp;$V$23),装备量化!$D$2:$J$241,装备量化!BE$11,FALSE)),0))+IF($W$3="关闭",0,IFERROR((VLOOKUP((VLOOKUP($AE18,参数!$G:$H,2,FALSE)&amp;$W$24&amp;$V$24),装备量化!$D$2:$J$241,装备量化!BE$11,FALSE)),0))+IF($W$3="关闭",0,IFERROR((VLOOKUP((VLOOKUP($AE18,参数!$G:$H,2,FALSE)&amp;$W$25&amp;$V$25),装备量化!$D$2:$J$241,装备量化!BE$11,FALSE)),0))</f>
        <v>0</v>
      </c>
      <c r="BU18" s="64">
        <f>IF($W$3="关闭",0,IFERROR((VLOOKUP((VLOOKUP($AE18,参数!$G:$H,2,FALSE)&amp;$W$18&amp;$V$18),装备量化!$D$2:$J$241,装备量化!BF$11,FALSE)),0))+IF($W$3="关闭",0,IFERROR((VLOOKUP((VLOOKUP($AE18,参数!$G:$H,2,FALSE)&amp;$W$19&amp;$V$19),装备量化!$D$2:$J$241,装备量化!BF$11,FALSE)),0))+IF($W$3="关闭",0,IFERROR((VLOOKUP((VLOOKUP($AE18,参数!$G:$H,2,FALSE)&amp;$W$20&amp;$V$20),装备量化!$D$2:$J$241,装备量化!BF$11,FALSE)),0))+IF($W$3="关闭",0,IFERROR((VLOOKUP((VLOOKUP($AE18,参数!$G:$H,2,FALSE)&amp;$W$21&amp;$V$21),装备量化!$D$2:$J$241,装备量化!BF$11,FALSE)),0))+IF($W$3="关闭",0,IFERROR((VLOOKUP((VLOOKUP($AE18,参数!$G:$H,2,FALSE)&amp;$W$22&amp;$V$22),装备量化!$D$2:$J$241,装备量化!BF$11,FALSE)),0))+IF($W$3="关闭",0,IFERROR((VLOOKUP((VLOOKUP($AE18,参数!$G:$H,2,FALSE)&amp;$W$23&amp;$V$23),装备量化!$D$2:$J$241,装备量化!BF$11,FALSE)),0))+IF($W$3="关闭",0,IFERROR((VLOOKUP((VLOOKUP($AE18,参数!$G:$H,2,FALSE)&amp;$W$24&amp;$V$24),装备量化!$D$2:$J$241,装备量化!BF$11,FALSE)),0))+IF($W$3="关闭",0,IFERROR((VLOOKUP((VLOOKUP($AE18,参数!$G:$H,2,FALSE)&amp;$W$25&amp;$V$25),装备量化!$D$2:$J$241,装备量化!BF$11,FALSE)),0))</f>
        <v>0</v>
      </c>
      <c r="BV18" s="64">
        <f>IF($W$3="关闭",0,IFERROR((VLOOKUP((VLOOKUP($AE18,参数!$G:$H,2,FALSE)&amp;$W$18&amp;$V$18),装备量化!$D$2:$J$241,装备量化!BG$11,FALSE)),0))+IF($W$3="关闭",0,IFERROR((VLOOKUP((VLOOKUP($AE18,参数!$G:$H,2,FALSE)&amp;$W$19&amp;$V$19),装备量化!$D$2:$J$241,装备量化!BG$11,FALSE)),0))+IF($W$3="关闭",0,IFERROR((VLOOKUP((VLOOKUP($AE18,参数!$G:$H,2,FALSE)&amp;$W$20&amp;$V$20),装备量化!$D$2:$J$241,装备量化!BG$11,FALSE)),0))+IF($W$3="关闭",0,IFERROR((VLOOKUP((VLOOKUP($AE18,参数!$G:$H,2,FALSE)&amp;$W$21&amp;$V$21),装备量化!$D$2:$J$241,装备量化!BG$11,FALSE)),0))+IF($W$3="关闭",0,IFERROR((VLOOKUP((VLOOKUP($AE18,参数!$G:$H,2,FALSE)&amp;$W$22&amp;$V$22),装备量化!$D$2:$J$241,装备量化!BG$11,FALSE)),0))+IF($W$3="关闭",0,IFERROR((VLOOKUP((VLOOKUP($AE18,参数!$G:$H,2,FALSE)&amp;$W$23&amp;$V$23),装备量化!$D$2:$J$241,装备量化!BG$11,FALSE)),0))+IF($W$3="关闭",0,IFERROR((VLOOKUP((VLOOKUP($AE18,参数!$G:$H,2,FALSE)&amp;$W$24&amp;$V$24),装备量化!$D$2:$J$241,装备量化!BG$11,FALSE)),0))+IF($W$3="关闭",0,IFERROR((VLOOKUP((VLOOKUP($AE18,参数!$G:$H,2,FALSE)&amp;$W$25&amp;$V$25),装备量化!$D$2:$J$241,装备量化!BG$11,FALSE)),0))</f>
        <v>0</v>
      </c>
      <c r="BW18" s="64">
        <f>IF($W$3="关闭",0,IFERROR((VLOOKUP((VLOOKUP($AE18,参数!$G:$H,2,FALSE)&amp;$W$18&amp;$V$18),装备量化!$D$2:$J$241,装备量化!BH$11,FALSE)),0))+IF($W$3="关闭",0,IFERROR((VLOOKUP((VLOOKUP($AE18,参数!$G:$H,2,FALSE)&amp;$W$19&amp;$V$19),装备量化!$D$2:$J$241,装备量化!BH$11,FALSE)),0))+IF($W$3="关闭",0,IFERROR((VLOOKUP((VLOOKUP($AE18,参数!$G:$H,2,FALSE)&amp;$W$20&amp;$V$20),装备量化!$D$2:$J$241,装备量化!BH$11,FALSE)),0))+IF($W$3="关闭",0,IFERROR((VLOOKUP((VLOOKUP($AE18,参数!$G:$H,2,FALSE)&amp;$W$21&amp;$V$21),装备量化!$D$2:$J$241,装备量化!BH$11,FALSE)),0))+IF($W$3="关闭",0,IFERROR((VLOOKUP((VLOOKUP($AE18,参数!$G:$H,2,FALSE)&amp;$W$22&amp;$V$22),装备量化!$D$2:$J$241,装备量化!BH$11,FALSE)),0))+IF($W$3="关闭",0,IFERROR((VLOOKUP((VLOOKUP($AE18,参数!$G:$H,2,FALSE)&amp;$W$23&amp;$V$23),装备量化!$D$2:$J$241,装备量化!BH$11,FALSE)),0))+IF($W$3="关闭",0,IFERROR((VLOOKUP((VLOOKUP($AE18,参数!$G:$H,2,FALSE)&amp;$W$24&amp;$V$24),装备量化!$D$2:$J$241,装备量化!BH$11,FALSE)),0))+IF($W$3="关闭",0,IFERROR((VLOOKUP((VLOOKUP($AE18,参数!$G:$H,2,FALSE)&amp;$W$25&amp;$V$25),装备量化!$D$2:$J$241,装备量化!BH$11,FALSE)),0))</f>
        <v>0</v>
      </c>
      <c r="BX18" s="64">
        <f>IF($W$3="关闭",0,IFERROR((VLOOKUP((VLOOKUP($AE18,参数!$G:$H,2,FALSE)&amp;$W$18&amp;$V$18),装备量化!$D$2:$J$241,装备量化!BI$11,FALSE)),0))+IF($W$3="关闭",0,IFERROR((VLOOKUP((VLOOKUP($AE18,参数!$G:$H,2,FALSE)&amp;$W$19&amp;$V$19),装备量化!$D$2:$J$241,装备量化!BI$11,FALSE)),0))+IF($W$3="关闭",0,IFERROR((VLOOKUP((VLOOKUP($AE18,参数!$G:$H,2,FALSE)&amp;$W$20&amp;$V$20),装备量化!$D$2:$J$241,装备量化!BI$11,FALSE)),0))+IF($W$3="关闭",0,IFERROR((VLOOKUP((VLOOKUP($AE18,参数!$G:$H,2,FALSE)&amp;$W$21&amp;$V$21),装备量化!$D$2:$J$241,装备量化!BI$11,FALSE)),0))+IF($W$3="关闭",0,IFERROR((VLOOKUP((VLOOKUP($AE18,参数!$G:$H,2,FALSE)&amp;$W$22&amp;$V$22),装备量化!$D$2:$J$241,装备量化!BI$11,FALSE)),0))+IF($W$3="关闭",0,IFERROR((VLOOKUP((VLOOKUP($AE18,参数!$G:$H,2,FALSE)&amp;$W$23&amp;$V$23),装备量化!$D$2:$J$241,装备量化!BI$11,FALSE)),0))+IF($W$3="关闭",0,IFERROR((VLOOKUP((VLOOKUP($AE18,参数!$G:$H,2,FALSE)&amp;$W$24&amp;$V$24),装备量化!$D$2:$J$241,装备量化!BI$11,FALSE)),0))+IF($W$3="关闭",0,IFERROR((VLOOKUP((VLOOKUP($AE18,参数!$G:$H,2,FALSE)&amp;$W$25&amp;$V$25),装备量化!$D$2:$J$241,装备量化!BI$11,FALSE)),0))</f>
        <v>0</v>
      </c>
      <c r="BY18" s="64">
        <f>IF($W$3="关闭",0,IFERROR((VLOOKUP((VLOOKUP($AE18,参数!$G:$H,2,FALSE)&amp;$W$18&amp;$V$18),装备量化!$D$2:$J$241,装备量化!BJ$11,FALSE)),0))+IF($W$3="关闭",0,IFERROR((VLOOKUP((VLOOKUP($AE18,参数!$G:$H,2,FALSE)&amp;$W$19&amp;$V$19),装备量化!$D$2:$J$241,装备量化!BJ$11,FALSE)),0))+IF($W$3="关闭",0,IFERROR((VLOOKUP((VLOOKUP($AE18,参数!$G:$H,2,FALSE)&amp;$W$20&amp;$V$20),装备量化!$D$2:$J$241,装备量化!BJ$11,FALSE)),0))+IF($W$3="关闭",0,IFERROR((VLOOKUP((VLOOKUP($AE18,参数!$G:$H,2,FALSE)&amp;$W$21&amp;$V$21),装备量化!$D$2:$J$241,装备量化!BJ$11,FALSE)),0))+IF($W$3="关闭",0,IFERROR((VLOOKUP((VLOOKUP($AE18,参数!$G:$H,2,FALSE)&amp;$W$22&amp;$V$22),装备量化!$D$2:$J$241,装备量化!BJ$11,FALSE)),0))+IF($W$3="关闭",0,IFERROR((VLOOKUP((VLOOKUP($AE18,参数!$G:$H,2,FALSE)&amp;$W$23&amp;$V$23),装备量化!$D$2:$J$241,装备量化!BJ$11,FALSE)),0))+IF($W$3="关闭",0,IFERROR((VLOOKUP((VLOOKUP($AE18,参数!$G:$H,2,FALSE)&amp;$W$24&amp;$V$24),装备量化!$D$2:$J$241,装备量化!BJ$11,FALSE)),0))+IF($W$3="关闭",0,IFERROR((VLOOKUP((VLOOKUP($AE18,参数!$G:$H,2,FALSE)&amp;$W$25&amp;$V$25),装备量化!$D$2:$J$241,装备量化!BJ$11,FALSE)),0))</f>
        <v>0</v>
      </c>
      <c r="BZ18" s="64">
        <f>IF($W$3="关闭",0,IFERROR((VLOOKUP((VLOOKUP($AE18,参数!$G:$H,2,FALSE)&amp;$W$18&amp;$V$18),装备量化!$D$2:$J$241,装备量化!BK$11,FALSE)),0))+IF($W$3="关闭",0,IFERROR((VLOOKUP((VLOOKUP($AE18,参数!$G:$H,2,FALSE)&amp;$W$19&amp;$V$19),装备量化!$D$2:$J$241,装备量化!BK$11,FALSE)),0))+IF($W$3="关闭",0,IFERROR((VLOOKUP((VLOOKUP($AE18,参数!$G:$H,2,FALSE)&amp;$W$20&amp;$V$20),装备量化!$D$2:$J$241,装备量化!BK$11,FALSE)),0))+IF($W$3="关闭",0,IFERROR((VLOOKUP((VLOOKUP($AE18,参数!$G:$H,2,FALSE)&amp;$W$21&amp;$V$21),装备量化!$D$2:$J$241,装备量化!BK$11,FALSE)),0))+IF($W$3="关闭",0,IFERROR((VLOOKUP((VLOOKUP($AE18,参数!$G:$H,2,FALSE)&amp;$W$22&amp;$V$22),装备量化!$D$2:$J$241,装备量化!BK$11,FALSE)),0))+IF($W$3="关闭",0,IFERROR((VLOOKUP((VLOOKUP($AE18,参数!$G:$H,2,FALSE)&amp;$W$23&amp;$V$23),装备量化!$D$2:$J$241,装备量化!BK$11,FALSE)),0))+IF($W$3="关闭",0,IFERROR((VLOOKUP((VLOOKUP($AE18,参数!$G:$H,2,FALSE)&amp;$W$24&amp;$V$24),装备量化!$D$2:$J$241,装备量化!BK$11,FALSE)),0))+IF($W$3="关闭",0,IFERROR((VLOOKUP((VLOOKUP($AE18,参数!$G:$H,2,FALSE)&amp;$W$25&amp;$V$25),装备量化!$D$2:$J$241,装备量化!BK$11,FALSE)),0))</f>
        <v>0</v>
      </c>
      <c r="CA18" s="64">
        <f>IF($W$3="关闭",0,IFERROR((VLOOKUP((VLOOKUP($AE18,参数!$G:$H,2,FALSE)&amp;$W$18&amp;$V$18),装备量化!$D$2:$J$241,装备量化!BL$11,FALSE)),0))+IF($W$3="关闭",0,IFERROR((VLOOKUP((VLOOKUP($AE18,参数!$G:$H,2,FALSE)&amp;$W$19&amp;$V$19),装备量化!$D$2:$J$241,装备量化!BL$11,FALSE)),0))+IF($W$3="关闭",0,IFERROR((VLOOKUP((VLOOKUP($AE18,参数!$G:$H,2,FALSE)&amp;$W$20&amp;$V$20),装备量化!$D$2:$J$241,装备量化!BL$11,FALSE)),0))+IF($W$3="关闭",0,IFERROR((VLOOKUP((VLOOKUP($AE18,参数!$G:$H,2,FALSE)&amp;$W$21&amp;$V$21),装备量化!$D$2:$J$241,装备量化!BL$11,FALSE)),0))+IF($W$3="关闭",0,IFERROR((VLOOKUP((VLOOKUP($AE18,参数!$G:$H,2,FALSE)&amp;$W$22&amp;$V$22),装备量化!$D$2:$J$241,装备量化!BL$11,FALSE)),0))+IF($W$3="关闭",0,IFERROR((VLOOKUP((VLOOKUP($AE18,参数!$G:$H,2,FALSE)&amp;$W$23&amp;$V$23),装备量化!$D$2:$J$241,装备量化!BL$11,FALSE)),0))+IF($W$3="关闭",0,IFERROR((VLOOKUP((VLOOKUP($AE18,参数!$G:$H,2,FALSE)&amp;$W$24&amp;$V$24),装备量化!$D$2:$J$241,装备量化!BL$11,FALSE)),0))+IF($W$3="关闭",0,IFERROR((VLOOKUP((VLOOKUP($AE18,参数!$G:$H,2,FALSE)&amp;$W$25&amp;$V$25),装备量化!$D$2:$J$241,装备量化!BL$11,FALSE)),0))</f>
        <v>0</v>
      </c>
    </row>
    <row r="19" spans="1:79">
      <c r="A19" s="1">
        <v>18</v>
      </c>
      <c r="B19" s="1">
        <f t="shared" si="2"/>
        <v>4706</v>
      </c>
      <c r="C19" s="1">
        <f t="shared" si="11"/>
        <v>200</v>
      </c>
      <c r="D19" s="1">
        <f t="shared" si="12"/>
        <v>400</v>
      </c>
      <c r="E19" s="1">
        <f t="shared" si="13"/>
        <v>400</v>
      </c>
      <c r="F19" s="1">
        <f t="shared" si="14"/>
        <v>695</v>
      </c>
      <c r="G19" s="1">
        <f t="shared" si="15"/>
        <v>695</v>
      </c>
      <c r="H19" s="1">
        <f t="shared" si="3"/>
        <v>0</v>
      </c>
      <c r="I19" s="1">
        <f t="shared" si="4"/>
        <v>0</v>
      </c>
      <c r="J19" s="1">
        <f t="shared" si="5"/>
        <v>0</v>
      </c>
      <c r="K19" s="1">
        <f t="shared" si="6"/>
        <v>0</v>
      </c>
      <c r="L19" s="1">
        <f t="shared" si="7"/>
        <v>0</v>
      </c>
      <c r="M19" s="1">
        <f t="shared" si="8"/>
        <v>0</v>
      </c>
      <c r="N19" s="1">
        <f t="shared" si="9"/>
        <v>0</v>
      </c>
      <c r="O19" s="1">
        <f t="shared" si="10"/>
        <v>0</v>
      </c>
      <c r="P19" s="32"/>
      <c r="Q19" s="32"/>
      <c r="R19" s="32"/>
      <c r="S19" s="32"/>
      <c r="V19" s="82" t="s">
        <v>264</v>
      </c>
      <c r="W19" s="86" t="s">
        <v>539</v>
      </c>
      <c r="X19" s="1">
        <v>3</v>
      </c>
      <c r="AE19" s="1">
        <v>18</v>
      </c>
      <c r="AF19" s="64">
        <f>IF($W$3="关闭",0,IFERROR((VLOOKUP((VLOOKUP($AE19,参数!$G:$H,2,FALSE)&amp;$W$18&amp;$V$18),装备量化!$D$2:$J$241,装备量化!Q$11,FALSE)),0))+IF($W$3="关闭",0,IFERROR((VLOOKUP((VLOOKUP($AE19,参数!$G:$H,2,FALSE)&amp;$W$19&amp;$V$19),装备量化!$D$2:$J$241,装备量化!Q$11,FALSE)),0))+IF($W$3="关闭",0,IFERROR((VLOOKUP((VLOOKUP($AE19,参数!$G:$H,2,FALSE)&amp;$W$20&amp;$V$20),装备量化!$D$2:$J$241,装备量化!Q$11,FALSE)),0))+IF($W$3="关闭",0,IFERROR((VLOOKUP((VLOOKUP($AE19,参数!$G:$H,2,FALSE)&amp;$W$21&amp;$V$21),装备量化!$D$2:$J$241,装备量化!Q$11,FALSE)),0))+IF($W$3="关闭",0,IFERROR((VLOOKUP((VLOOKUP($AE19,参数!$G:$H,2,FALSE)&amp;$W$22&amp;$V$22),装备量化!$D$2:$J$241,装备量化!Q$11,FALSE)),0))+IF($W$3="关闭",0,IFERROR((VLOOKUP((VLOOKUP($AE19,参数!$G:$H,2,FALSE)&amp;$W$23&amp;$V$23),装备量化!$D$2:$J$241,装备量化!Q$11,FALSE)),0))+IF($W$3="关闭",0,IFERROR((VLOOKUP((VLOOKUP($AE19,参数!$G:$H,2,FALSE)&amp;$W$24&amp;$V$24),装备量化!$D$2:$J$241,装备量化!Q$11,FALSE)),0))+IF($W$3="关闭",0,IFERROR((VLOOKUP((VLOOKUP($AE19,参数!$G:$H,2,FALSE)&amp;$W$25&amp;$V$25),装备量化!$D$2:$J$241,装备量化!Q$11,FALSE)),0))</f>
        <v>1250</v>
      </c>
      <c r="AG19" s="64"/>
      <c r="AH19" s="64">
        <f>IF($W$3="关闭",0,IFERROR((VLOOKUP((VLOOKUP($AE19,参数!$G:$H,2,FALSE)&amp;$W$18&amp;$V$18),装备量化!$D$2:$J$241,装备量化!S$11,FALSE)),0))+IF($W$3="关闭",0,IFERROR((VLOOKUP((VLOOKUP($AE19,参数!$G:$H,2,FALSE)&amp;$W$19&amp;$V$19),装备量化!$D$2:$J$241,装备量化!S$11,FALSE)),0))+IF($W$3="关闭",0,IFERROR((VLOOKUP((VLOOKUP($AE19,参数!$G:$H,2,FALSE)&amp;$W$20&amp;$V$20),装备量化!$D$2:$J$241,装备量化!S$11,FALSE)),0))+IF($W$3="关闭",0,IFERROR((VLOOKUP((VLOOKUP($AE19,参数!$G:$H,2,FALSE)&amp;$W$21&amp;$V$21),装备量化!$D$2:$J$241,装备量化!S$11,FALSE)),0))+IF($W$3="关闭",0,IFERROR((VLOOKUP((VLOOKUP($AE19,参数!$G:$H,2,FALSE)&amp;$W$22&amp;$V$22),装备量化!$D$2:$J$241,装备量化!S$11,FALSE)),0))+IF($W$3="关闭",0,IFERROR((VLOOKUP((VLOOKUP($AE19,参数!$G:$H,2,FALSE)&amp;$W$23&amp;$V$23),装备量化!$D$2:$J$241,装备量化!S$11,FALSE)),0))+IF($W$3="关闭",0,IFERROR((VLOOKUP((VLOOKUP($AE19,参数!$G:$H,2,FALSE)&amp;$W$24&amp;$V$24),装备量化!$D$2:$J$241,装备量化!S$11,FALSE)),0))+IF($W$3="关闭",0,IFERROR((VLOOKUP((VLOOKUP($AE19,参数!$G:$H,2,FALSE)&amp;$W$25&amp;$V$25),装备量化!$D$2:$J$241,装备量化!S$11,FALSE)),0))</f>
        <v>109</v>
      </c>
      <c r="AI19" s="64">
        <f>IF($W$3="关闭",0,IFERROR((VLOOKUP((VLOOKUP($AE19,参数!$G:$H,2,FALSE)&amp;$W$18&amp;$V$18),装备量化!$D$2:$J$241,装备量化!T$11,FALSE)),0))+IF($W$3="关闭",0,IFERROR((VLOOKUP((VLOOKUP($AE19,参数!$G:$H,2,FALSE)&amp;$W$19&amp;$V$19),装备量化!$D$2:$J$241,装备量化!T$11,FALSE)),0))+IF($W$3="关闭",0,IFERROR((VLOOKUP((VLOOKUP($AE19,参数!$G:$H,2,FALSE)&amp;$W$20&amp;$V$20),装备量化!$D$2:$J$241,装备量化!T$11,FALSE)),0))+IF($W$3="关闭",0,IFERROR((VLOOKUP((VLOOKUP($AE19,参数!$G:$H,2,FALSE)&amp;$W$21&amp;$V$21),装备量化!$D$2:$J$241,装备量化!T$11,FALSE)),0))+IF($W$3="关闭",0,IFERROR((VLOOKUP((VLOOKUP($AE19,参数!$G:$H,2,FALSE)&amp;$W$22&amp;$V$22),装备量化!$D$2:$J$241,装备量化!T$11,FALSE)),0))+IF($W$3="关闭",0,IFERROR((VLOOKUP((VLOOKUP($AE19,参数!$G:$H,2,FALSE)&amp;$W$23&amp;$V$23),装备量化!$D$2:$J$241,装备量化!T$11,FALSE)),0))+IF($W$3="关闭",0,IFERROR((VLOOKUP((VLOOKUP($AE19,参数!$G:$H,2,FALSE)&amp;$W$24&amp;$V$24),装备量化!$D$2:$J$241,装备量化!T$11,FALSE)),0))+IF($W$3="关闭",0,IFERROR((VLOOKUP((VLOOKUP($AE19,参数!$G:$H,2,FALSE)&amp;$W$25&amp;$V$25),装备量化!$D$2:$J$241,装备量化!T$11,FALSE)),0))</f>
        <v>109</v>
      </c>
      <c r="AJ19" s="64">
        <f>IF($W$3="关闭",0,IFERROR((VLOOKUP((VLOOKUP($AE19,参数!$G:$H,2,FALSE)&amp;$W$18&amp;$V$18),装备量化!$D$2:$J$241,装备量化!U$11,FALSE)),0))+IF($W$3="关闭",0,IFERROR((VLOOKUP((VLOOKUP($AE19,参数!$G:$H,2,FALSE)&amp;$W$19&amp;$V$19),装备量化!$D$2:$J$241,装备量化!U$11,FALSE)),0))+IF($W$3="关闭",0,IFERROR((VLOOKUP((VLOOKUP($AE19,参数!$G:$H,2,FALSE)&amp;$W$20&amp;$V$20),装备量化!$D$2:$J$241,装备量化!U$11,FALSE)),0))+IF($W$3="关闭",0,IFERROR((VLOOKUP((VLOOKUP($AE19,参数!$G:$H,2,FALSE)&amp;$W$21&amp;$V$21),装备量化!$D$2:$J$241,装备量化!U$11,FALSE)),0))+IF($W$3="关闭",0,IFERROR((VLOOKUP((VLOOKUP($AE19,参数!$G:$H,2,FALSE)&amp;$W$22&amp;$V$22),装备量化!$D$2:$J$241,装备量化!U$11,FALSE)),0))+IF($W$3="关闭",0,IFERROR((VLOOKUP((VLOOKUP($AE19,参数!$G:$H,2,FALSE)&amp;$W$23&amp;$V$23),装备量化!$D$2:$J$241,装备量化!U$11,FALSE)),0))+IF($W$3="关闭",0,IFERROR((VLOOKUP((VLOOKUP($AE19,参数!$G:$H,2,FALSE)&amp;$W$24&amp;$V$24),装备量化!$D$2:$J$241,装备量化!U$11,FALSE)),0))+IF($W$3="关闭",0,IFERROR((VLOOKUP((VLOOKUP($AE19,参数!$G:$H,2,FALSE)&amp;$W$25&amp;$V$25),装备量化!$D$2:$J$241,装备量化!U$11,FALSE)),0))</f>
        <v>167</v>
      </c>
      <c r="AK19" s="64">
        <f>IF($W$3="关闭",0,IFERROR((VLOOKUP((VLOOKUP($AE19,参数!$G:$H,2,FALSE)&amp;$W$18&amp;$V$18),装备量化!$D$2:$J$241,装备量化!V$11,FALSE)),0))+IF($W$3="关闭",0,IFERROR((VLOOKUP((VLOOKUP($AE19,参数!$G:$H,2,FALSE)&amp;$W$19&amp;$V$19),装备量化!$D$2:$J$241,装备量化!V$11,FALSE)),0))+IF($W$3="关闭",0,IFERROR((VLOOKUP((VLOOKUP($AE19,参数!$G:$H,2,FALSE)&amp;$W$20&amp;$V$20),装备量化!$D$2:$J$241,装备量化!V$11,FALSE)),0))+IF($W$3="关闭",0,IFERROR((VLOOKUP((VLOOKUP($AE19,参数!$G:$H,2,FALSE)&amp;$W$21&amp;$V$21),装备量化!$D$2:$J$241,装备量化!V$11,FALSE)),0))+IF($W$3="关闭",0,IFERROR((VLOOKUP((VLOOKUP($AE19,参数!$G:$H,2,FALSE)&amp;$W$22&amp;$V$22),装备量化!$D$2:$J$241,装备量化!V$11,FALSE)),0))+IF($W$3="关闭",0,IFERROR((VLOOKUP((VLOOKUP($AE19,参数!$G:$H,2,FALSE)&amp;$W$23&amp;$V$23),装备量化!$D$2:$J$241,装备量化!V$11,FALSE)),0))+IF($W$3="关闭",0,IFERROR((VLOOKUP((VLOOKUP($AE19,参数!$G:$H,2,FALSE)&amp;$W$24&amp;$V$24),装备量化!$D$2:$J$241,装备量化!V$11,FALSE)),0))+IF($W$3="关闭",0,IFERROR((VLOOKUP((VLOOKUP($AE19,参数!$G:$H,2,FALSE)&amp;$W$25&amp;$V$25),装备量化!$D$2:$J$241,装备量化!V$11,FALSE)),0))</f>
        <v>167</v>
      </c>
      <c r="AL19" s="64">
        <f>IF($W$3="关闭",0,IFERROR((VLOOKUP((VLOOKUP($AE19,参数!$G:$H,2,FALSE)&amp;$W$18&amp;$V$18),装备量化!$D$2:$J$241,装备量化!W$11,FALSE)),0))+IF($W$3="关闭",0,IFERROR((VLOOKUP((VLOOKUP($AE19,参数!$G:$H,2,FALSE)&amp;$W$19&amp;$V$19),装备量化!$D$2:$J$241,装备量化!W$11,FALSE)),0))+IF($W$3="关闭",0,IFERROR((VLOOKUP((VLOOKUP($AE19,参数!$G:$H,2,FALSE)&amp;$W$20&amp;$V$20),装备量化!$D$2:$J$241,装备量化!W$11,FALSE)),0))+IF($W$3="关闭",0,IFERROR((VLOOKUP((VLOOKUP($AE19,参数!$G:$H,2,FALSE)&amp;$W$21&amp;$V$21),装备量化!$D$2:$J$241,装备量化!W$11,FALSE)),0))+IF($W$3="关闭",0,IFERROR((VLOOKUP((VLOOKUP($AE19,参数!$G:$H,2,FALSE)&amp;$W$22&amp;$V$22),装备量化!$D$2:$J$241,装备量化!W$11,FALSE)),0))+IF($W$3="关闭",0,IFERROR((VLOOKUP((VLOOKUP($AE19,参数!$G:$H,2,FALSE)&amp;$W$23&amp;$V$23),装备量化!$D$2:$J$241,装备量化!W$11,FALSE)),0))+IF($W$3="关闭",0,IFERROR((VLOOKUP((VLOOKUP($AE19,参数!$G:$H,2,FALSE)&amp;$W$24&amp;$V$24),装备量化!$D$2:$J$241,装备量化!W$11,FALSE)),0))+IF($W$3="关闭",0,IFERROR((VLOOKUP((VLOOKUP($AE19,参数!$G:$H,2,FALSE)&amp;$W$25&amp;$V$25),装备量化!$D$2:$J$241,装备量化!W$11,FALSE)),0))</f>
        <v>0</v>
      </c>
      <c r="AM19" s="64">
        <f>IF($W$3="关闭",0,IFERROR((VLOOKUP((VLOOKUP($AE19,参数!$G:$H,2,FALSE)&amp;$W$18&amp;$V$18),装备量化!$D$2:$J$241,装备量化!X$11,FALSE)),0))+IF($W$3="关闭",0,IFERROR((VLOOKUP((VLOOKUP($AE19,参数!$G:$H,2,FALSE)&amp;$W$19&amp;$V$19),装备量化!$D$2:$J$241,装备量化!X$11,FALSE)),0))+IF($W$3="关闭",0,IFERROR((VLOOKUP((VLOOKUP($AE19,参数!$G:$H,2,FALSE)&amp;$W$20&amp;$V$20),装备量化!$D$2:$J$241,装备量化!X$11,FALSE)),0))+IF($W$3="关闭",0,IFERROR((VLOOKUP((VLOOKUP($AE19,参数!$G:$H,2,FALSE)&amp;$W$21&amp;$V$21),装备量化!$D$2:$J$241,装备量化!X$11,FALSE)),0))+IF($W$3="关闭",0,IFERROR((VLOOKUP((VLOOKUP($AE19,参数!$G:$H,2,FALSE)&amp;$W$22&amp;$V$22),装备量化!$D$2:$J$241,装备量化!X$11,FALSE)),0))+IF($W$3="关闭",0,IFERROR((VLOOKUP((VLOOKUP($AE19,参数!$G:$H,2,FALSE)&amp;$W$23&amp;$V$23),装备量化!$D$2:$J$241,装备量化!X$11,FALSE)),0))+IF($W$3="关闭",0,IFERROR((VLOOKUP((VLOOKUP($AE19,参数!$G:$H,2,FALSE)&amp;$W$24&amp;$V$24),装备量化!$D$2:$J$241,装备量化!X$11,FALSE)),0))+IF($W$3="关闭",0,IFERROR((VLOOKUP((VLOOKUP($AE19,参数!$G:$H,2,FALSE)&amp;$W$25&amp;$V$25),装备量化!$D$2:$J$241,装备量化!X$11,FALSE)),0))</f>
        <v>0</v>
      </c>
      <c r="AN19" s="64">
        <f>IF($W$3="关闭",0,IFERROR((VLOOKUP((VLOOKUP($AE19,参数!$G:$H,2,FALSE)&amp;$W$18&amp;$V$18),装备量化!$D$2:$J$241,装备量化!Y$11,FALSE)),0))+IF($W$3="关闭",0,IFERROR((VLOOKUP((VLOOKUP($AE19,参数!$G:$H,2,FALSE)&amp;$W$19&amp;$V$19),装备量化!$D$2:$J$241,装备量化!Y$11,FALSE)),0))+IF($W$3="关闭",0,IFERROR((VLOOKUP((VLOOKUP($AE19,参数!$G:$H,2,FALSE)&amp;$W$20&amp;$V$20),装备量化!$D$2:$J$241,装备量化!Y$11,FALSE)),0))+IF($W$3="关闭",0,IFERROR((VLOOKUP((VLOOKUP($AE19,参数!$G:$H,2,FALSE)&amp;$W$21&amp;$V$21),装备量化!$D$2:$J$241,装备量化!Y$11,FALSE)),0))+IF($W$3="关闭",0,IFERROR((VLOOKUP((VLOOKUP($AE19,参数!$G:$H,2,FALSE)&amp;$W$22&amp;$V$22),装备量化!$D$2:$J$241,装备量化!Y$11,FALSE)),0))+IF($W$3="关闭",0,IFERROR((VLOOKUP((VLOOKUP($AE19,参数!$G:$H,2,FALSE)&amp;$W$23&amp;$V$23),装备量化!$D$2:$J$241,装备量化!Y$11,FALSE)),0))+IF($W$3="关闭",0,IFERROR((VLOOKUP((VLOOKUP($AE19,参数!$G:$H,2,FALSE)&amp;$W$24&amp;$V$24),装备量化!$D$2:$J$241,装备量化!Y$11,FALSE)),0))+IF($W$3="关闭",0,IFERROR((VLOOKUP((VLOOKUP($AE19,参数!$G:$H,2,FALSE)&amp;$W$25&amp;$V$25),装备量化!$D$2:$J$241,装备量化!Y$11,FALSE)),0))</f>
        <v>0</v>
      </c>
      <c r="AO19" s="64">
        <f>IF($W$3="关闭",0,IFERROR((VLOOKUP((VLOOKUP($AE19,参数!$G:$H,2,FALSE)&amp;$W$18&amp;$V$18),装备量化!$D$2:$J$241,装备量化!Z$11,FALSE)),0))+IF($W$3="关闭",0,IFERROR((VLOOKUP((VLOOKUP($AE19,参数!$G:$H,2,FALSE)&amp;$W$19&amp;$V$19),装备量化!$D$2:$J$241,装备量化!Z$11,FALSE)),0))+IF($W$3="关闭",0,IFERROR((VLOOKUP((VLOOKUP($AE19,参数!$G:$H,2,FALSE)&amp;$W$20&amp;$V$20),装备量化!$D$2:$J$241,装备量化!Z$11,FALSE)),0))+IF($W$3="关闭",0,IFERROR((VLOOKUP((VLOOKUP($AE19,参数!$G:$H,2,FALSE)&amp;$W$21&amp;$V$21),装备量化!$D$2:$J$241,装备量化!Z$11,FALSE)),0))+IF($W$3="关闭",0,IFERROR((VLOOKUP((VLOOKUP($AE19,参数!$G:$H,2,FALSE)&amp;$W$22&amp;$V$22),装备量化!$D$2:$J$241,装备量化!Z$11,FALSE)),0))+IF($W$3="关闭",0,IFERROR((VLOOKUP((VLOOKUP($AE19,参数!$G:$H,2,FALSE)&amp;$W$23&amp;$V$23),装备量化!$D$2:$J$241,装备量化!Z$11,FALSE)),0))+IF($W$3="关闭",0,IFERROR((VLOOKUP((VLOOKUP($AE19,参数!$G:$H,2,FALSE)&amp;$W$24&amp;$V$24),装备量化!$D$2:$J$241,装备量化!Z$11,FALSE)),0))+IF($W$3="关闭",0,IFERROR((VLOOKUP((VLOOKUP($AE19,参数!$G:$H,2,FALSE)&amp;$W$25&amp;$V$25),装备量化!$D$2:$J$241,装备量化!Z$11,FALSE)),0))</f>
        <v>0</v>
      </c>
      <c r="AP19" s="64">
        <f>IF($W$3="关闭",0,IFERROR((VLOOKUP((VLOOKUP($AE19,参数!$G:$H,2,FALSE)&amp;$W$18&amp;$V$18),装备量化!$D$2:$J$241,装备量化!AA$11,FALSE)),0))+IF($W$3="关闭",0,IFERROR((VLOOKUP((VLOOKUP($AE19,参数!$G:$H,2,FALSE)&amp;$W$19&amp;$V$19),装备量化!$D$2:$J$241,装备量化!AA$11,FALSE)),0))+IF($W$3="关闭",0,IFERROR((VLOOKUP((VLOOKUP($AE19,参数!$G:$H,2,FALSE)&amp;$W$20&amp;$V$20),装备量化!$D$2:$J$241,装备量化!AA$11,FALSE)),0))+IF($W$3="关闭",0,IFERROR((VLOOKUP((VLOOKUP($AE19,参数!$G:$H,2,FALSE)&amp;$W$21&amp;$V$21),装备量化!$D$2:$J$241,装备量化!AA$11,FALSE)),0))+IF($W$3="关闭",0,IFERROR((VLOOKUP((VLOOKUP($AE19,参数!$G:$H,2,FALSE)&amp;$W$22&amp;$V$22),装备量化!$D$2:$J$241,装备量化!AA$11,FALSE)),0))+IF($W$3="关闭",0,IFERROR((VLOOKUP((VLOOKUP($AE19,参数!$G:$H,2,FALSE)&amp;$W$23&amp;$V$23),装备量化!$D$2:$J$241,装备量化!AA$11,FALSE)),0))+IF($W$3="关闭",0,IFERROR((VLOOKUP((VLOOKUP($AE19,参数!$G:$H,2,FALSE)&amp;$W$24&amp;$V$24),装备量化!$D$2:$J$241,装备量化!AA$11,FALSE)),0))+IF($W$3="关闭",0,IFERROR((VLOOKUP((VLOOKUP($AE19,参数!$G:$H,2,FALSE)&amp;$W$25&amp;$V$25),装备量化!$D$2:$J$241,装备量化!AA$11,FALSE)),0))</f>
        <v>0</v>
      </c>
      <c r="AQ19" s="64">
        <f>IF($W$3="关闭",0,IFERROR((VLOOKUP((VLOOKUP($AE19,参数!$G:$H,2,FALSE)&amp;$W$18&amp;$V$18),装备量化!$D$2:$J$241,装备量化!AB$11,FALSE)),0))+IF($W$3="关闭",0,IFERROR((VLOOKUP((VLOOKUP($AE19,参数!$G:$H,2,FALSE)&amp;$W$19&amp;$V$19),装备量化!$D$2:$J$241,装备量化!AB$11,FALSE)),0))+IF($W$3="关闭",0,IFERROR((VLOOKUP((VLOOKUP($AE19,参数!$G:$H,2,FALSE)&amp;$W$20&amp;$V$20),装备量化!$D$2:$J$241,装备量化!AB$11,FALSE)),0))+IF($W$3="关闭",0,IFERROR((VLOOKUP((VLOOKUP($AE19,参数!$G:$H,2,FALSE)&amp;$W$21&amp;$V$21),装备量化!$D$2:$J$241,装备量化!AB$11,FALSE)),0))+IF($W$3="关闭",0,IFERROR((VLOOKUP((VLOOKUP($AE19,参数!$G:$H,2,FALSE)&amp;$W$22&amp;$V$22),装备量化!$D$2:$J$241,装备量化!AB$11,FALSE)),0))+IF($W$3="关闭",0,IFERROR((VLOOKUP((VLOOKUP($AE19,参数!$G:$H,2,FALSE)&amp;$W$23&amp;$V$23),装备量化!$D$2:$J$241,装备量化!AB$11,FALSE)),0))+IF($W$3="关闭",0,IFERROR((VLOOKUP((VLOOKUP($AE19,参数!$G:$H,2,FALSE)&amp;$W$24&amp;$V$24),装备量化!$D$2:$J$241,装备量化!AB$11,FALSE)),0))+IF($W$3="关闭",0,IFERROR((VLOOKUP((VLOOKUP($AE19,参数!$G:$H,2,FALSE)&amp;$W$25&amp;$V$25),装备量化!$D$2:$J$241,装备量化!AB$11,FALSE)),0))</f>
        <v>0</v>
      </c>
      <c r="AR19" s="64">
        <f>IF($W$3="关闭",0,IFERROR((VLOOKUP((VLOOKUP($AE19,参数!$G:$H,2,FALSE)&amp;$W$18&amp;$V$18),装备量化!$D$2:$J$241,装备量化!AC$11,FALSE)),0))+IF($W$3="关闭",0,IFERROR((VLOOKUP((VLOOKUP($AE19,参数!$G:$H,2,FALSE)&amp;$W$19&amp;$V$19),装备量化!$D$2:$J$241,装备量化!AC$11,FALSE)),0))+IF($W$3="关闭",0,IFERROR((VLOOKUP((VLOOKUP($AE19,参数!$G:$H,2,FALSE)&amp;$W$20&amp;$V$20),装备量化!$D$2:$J$241,装备量化!AC$11,FALSE)),0))+IF($W$3="关闭",0,IFERROR((VLOOKUP((VLOOKUP($AE19,参数!$G:$H,2,FALSE)&amp;$W$21&amp;$V$21),装备量化!$D$2:$J$241,装备量化!AC$11,FALSE)),0))+IF($W$3="关闭",0,IFERROR((VLOOKUP((VLOOKUP($AE19,参数!$G:$H,2,FALSE)&amp;$W$22&amp;$V$22),装备量化!$D$2:$J$241,装备量化!AC$11,FALSE)),0))+IF($W$3="关闭",0,IFERROR((VLOOKUP((VLOOKUP($AE19,参数!$G:$H,2,FALSE)&amp;$W$23&amp;$V$23),装备量化!$D$2:$J$241,装备量化!AC$11,FALSE)),0))+IF($W$3="关闭",0,IFERROR((VLOOKUP((VLOOKUP($AE19,参数!$G:$H,2,FALSE)&amp;$W$24&amp;$V$24),装备量化!$D$2:$J$241,装备量化!AC$11,FALSE)),0))+IF($W$3="关闭",0,IFERROR((VLOOKUP((VLOOKUP($AE19,参数!$G:$H,2,FALSE)&amp;$W$25&amp;$V$25),装备量化!$D$2:$J$241,装备量化!AC$11,FALSE)),0))</f>
        <v>0</v>
      </c>
      <c r="AS19" s="64">
        <f>IF($W$3="关闭",0,IFERROR((VLOOKUP((VLOOKUP($AE19,参数!$G:$H,2,FALSE)&amp;$W$18&amp;$V$18),装备量化!$D$2:$J$241,装备量化!AD$11,FALSE)),0))+IF($W$3="关闭",0,IFERROR((VLOOKUP((VLOOKUP($AE19,参数!$G:$H,2,FALSE)&amp;$W$19&amp;$V$19),装备量化!$D$2:$J$241,装备量化!AD$11,FALSE)),0))+IF($W$3="关闭",0,IFERROR((VLOOKUP((VLOOKUP($AE19,参数!$G:$H,2,FALSE)&amp;$W$20&amp;$V$20),装备量化!$D$2:$J$241,装备量化!AD$11,FALSE)),0))+IF($W$3="关闭",0,IFERROR((VLOOKUP((VLOOKUP($AE19,参数!$G:$H,2,FALSE)&amp;$W$21&amp;$V$21),装备量化!$D$2:$J$241,装备量化!AD$11,FALSE)),0))+IF($W$3="关闭",0,IFERROR((VLOOKUP((VLOOKUP($AE19,参数!$G:$H,2,FALSE)&amp;$W$22&amp;$V$22),装备量化!$D$2:$J$241,装备量化!AD$11,FALSE)),0))+IF($W$3="关闭",0,IFERROR((VLOOKUP((VLOOKUP($AE19,参数!$G:$H,2,FALSE)&amp;$W$23&amp;$V$23),装备量化!$D$2:$J$241,装备量化!AD$11,FALSE)),0))+IF($W$3="关闭",0,IFERROR((VLOOKUP((VLOOKUP($AE19,参数!$G:$H,2,FALSE)&amp;$W$24&amp;$V$24),装备量化!$D$2:$J$241,装备量化!AD$11,FALSE)),0))+IF($W$3="关闭",0,IFERROR((VLOOKUP((VLOOKUP($AE19,参数!$G:$H,2,FALSE)&amp;$W$25&amp;$V$25),装备量化!$D$2:$J$241,装备量化!AD$11,FALSE)),0))</f>
        <v>0</v>
      </c>
      <c r="AV19" s="1">
        <v>18</v>
      </c>
      <c r="AW19" s="64">
        <f>IF($W$6="关闭",0,IFERROR((VLOOKUP((VLOOKUP($AE19,参数!$G:$H,2,FALSE)&amp;$V$18),装备强化属性!$V$3:$FP$50,$X$18+VLOOKUP(AW$1,参数!$J$1:$K$6,2,FALSE),FALSE)),0))+IF($W$6="关闭",0,IFERROR((VLOOKUP((VLOOKUP($AE19,参数!$G:$H,2,FALSE)&amp;$V$19),装备强化属性!$V$3:$FP$50,$X$19+VLOOKUP(AW$1,参数!$J$1:$K$6,2,FALSE),FALSE)),0))+IF($W$6="关闭",0,IFERROR((VLOOKUP((VLOOKUP($AE19,参数!$G:$H,2,FALSE)&amp;$V$20),装备强化属性!$V$3:$FP$50,$X$20+VLOOKUP(AW$1,参数!$J$1:$K$6,2,FALSE),FALSE)),0))+IF($W$6="关闭",0,IFERROR((VLOOKUP((VLOOKUP($AE19,参数!$G:$H,2,FALSE)&amp;$V$21),装备强化属性!$V$3:$FP$50,$X$21+VLOOKUP(AW$1,参数!$J$1:$K$6,2,FALSE),FALSE)),0))+IF($W$6="关闭",0,IFERROR((VLOOKUP((VLOOKUP($AE19,参数!$G:$H,2,FALSE)&amp;$V$22),装备强化属性!$V$3:$FP$50,$X$22+VLOOKUP(AW$1,参数!$J$1:$K$6,2,FALSE),FALSE)),0))+IF($W$6="关闭",0,IFERROR((VLOOKUP((VLOOKUP($AE19,参数!$G:$H,2,FALSE)&amp;$V$23),装备强化属性!$V$3:$FP$50,$X$23+VLOOKUP(AW$1,参数!$J$1:$K$6,2,FALSE),FALSE)),0))+IF($W$6="关闭",0,IFERROR((VLOOKUP((VLOOKUP($AE19,参数!$G:$H,2,FALSE)&amp;$V$24),装备强化属性!$V$3:$FP$50,$X$24+VLOOKUP(AW$1,参数!$J$1:$K$6,2,FALSE),FALSE)),0))+IF($W$6="关闭",0,IFERROR((VLOOKUP((VLOOKUP($AE19,参数!$G:$H,2,FALSE)&amp;$V$25),装备强化属性!$V$3:$FP$50,$X$25+VLOOKUP(AW$1,参数!$J$1:$K$6,2,FALSE),FALSE)),0))</f>
        <v>544</v>
      </c>
      <c r="AX19" s="64"/>
      <c r="AY19" s="64">
        <f>IF($W$6="关闭",0,IFERROR((VLOOKUP((VLOOKUP($AE19,参数!$G:$H,2,FALSE)&amp;$V$18),装备强化属性!$V$3:$FP$50,$X$18+VLOOKUP(AY$1,参数!$J$1:$K$6,2,FALSE),FALSE)),0))+IF($W$6="关闭",0,IFERROR((VLOOKUP((VLOOKUP($AE19,参数!$G:$H,2,FALSE)&amp;$V$19),装备强化属性!$V$3:$FP$50,$X$19+VLOOKUP(AY$1,参数!$J$1:$K$6,2,FALSE),FALSE)),0))+IF($W$6="关闭",0,IFERROR((VLOOKUP((VLOOKUP($AE19,参数!$G:$H,2,FALSE)&amp;$V$20),装备强化属性!$V$3:$FP$50,$X$20+VLOOKUP(AY$1,参数!$J$1:$K$6,2,FALSE),FALSE)),0))+IF($W$6="关闭",0,IFERROR((VLOOKUP((VLOOKUP($AE19,参数!$G:$H,2,FALSE)&amp;$V$21),装备强化属性!$V$3:$FP$50,$X$21+VLOOKUP(AY$1,参数!$J$1:$K$6,2,FALSE),FALSE)),0))+IF($W$6="关闭",0,IFERROR((VLOOKUP((VLOOKUP($AE19,参数!$G:$H,2,FALSE)&amp;$V$22),装备强化属性!$V$3:$FP$50,$X$22+VLOOKUP(AY$1,参数!$J$1:$K$6,2,FALSE),FALSE)),0))+IF($W$6="关闭",0,IFERROR((VLOOKUP((VLOOKUP($AE19,参数!$G:$H,2,FALSE)&amp;$V$23),装备强化属性!$V$3:$FP$50,$X$23+VLOOKUP(AY$1,参数!$J$1:$K$6,2,FALSE),FALSE)),0))+IF($W$6="关闭",0,IFERROR((VLOOKUP((VLOOKUP($AE19,参数!$G:$H,2,FALSE)&amp;$V$24),装备强化属性!$V$3:$FP$50,$X$24+VLOOKUP(AY$1,参数!$J$1:$K$6,2,FALSE),FALSE)),0))+IF($W$6="关闭",0,IFERROR((VLOOKUP((VLOOKUP($AE19,参数!$G:$H,2,FALSE)&amp;$V$25),装备强化属性!$V$3:$FP$50,$X$25+VLOOKUP(AY$1,参数!$J$1:$K$6,2,FALSE),FALSE)),0))</f>
        <v>64</v>
      </c>
      <c r="AZ19" s="64">
        <f>IF($W$6="关闭",0,IFERROR((VLOOKUP((VLOOKUP($AE19,参数!$G:$H,2,FALSE)&amp;$V$18),装备强化属性!$V$3:$FP$50,$X$18+VLOOKUP(AZ$1,参数!$J$1:$K$6,2,FALSE),FALSE)),0))+IF($W$6="关闭",0,IFERROR((VLOOKUP((VLOOKUP($AE19,参数!$G:$H,2,FALSE)&amp;$V$19),装备强化属性!$V$3:$FP$50,$X$19+VLOOKUP(AZ$1,参数!$J$1:$K$6,2,FALSE),FALSE)),0))+IF($W$6="关闭",0,IFERROR((VLOOKUP((VLOOKUP($AE19,参数!$G:$H,2,FALSE)&amp;$V$20),装备强化属性!$V$3:$FP$50,$X$20+VLOOKUP(AZ$1,参数!$J$1:$K$6,2,FALSE),FALSE)),0))+IF($W$6="关闭",0,IFERROR((VLOOKUP((VLOOKUP($AE19,参数!$G:$H,2,FALSE)&amp;$V$21),装备强化属性!$V$3:$FP$50,$X$21+VLOOKUP(AZ$1,参数!$J$1:$K$6,2,FALSE),FALSE)),0))+IF($W$6="关闭",0,IFERROR((VLOOKUP((VLOOKUP($AE19,参数!$G:$H,2,FALSE)&amp;$V$22),装备强化属性!$V$3:$FP$50,$X$22+VLOOKUP(AZ$1,参数!$J$1:$K$6,2,FALSE),FALSE)),0))+IF($W$6="关闭",0,IFERROR((VLOOKUP((VLOOKUP($AE19,参数!$G:$H,2,FALSE)&amp;$V$23),装备强化属性!$V$3:$FP$50,$X$23+VLOOKUP(AZ$1,参数!$J$1:$K$6,2,FALSE),FALSE)),0))+IF($W$6="关闭",0,IFERROR((VLOOKUP((VLOOKUP($AE19,参数!$G:$H,2,FALSE)&amp;$V$24),装备强化属性!$V$3:$FP$50,$X$24+VLOOKUP(AZ$1,参数!$J$1:$K$6,2,FALSE),FALSE)),0))+IF($W$6="关闭",0,IFERROR((VLOOKUP((VLOOKUP($AE19,参数!$G:$H,2,FALSE)&amp;$V$25),装备强化属性!$V$3:$FP$50,$X$25+VLOOKUP(AZ$1,参数!$J$1:$K$6,2,FALSE),FALSE)),0))</f>
        <v>64</v>
      </c>
      <c r="BA19" s="64">
        <f>IF($W$6="关闭",0,IFERROR((VLOOKUP((VLOOKUP($AE19,参数!$G:$H,2,FALSE)&amp;$V$18),装备强化属性!$V$3:$FP$50,$X$18+VLOOKUP(BA$1,参数!$J$1:$K$6,2,FALSE),FALSE)),0))+IF($W$6="关闭",0,IFERROR((VLOOKUP((VLOOKUP($AE19,参数!$G:$H,2,FALSE)&amp;$V$19),装备强化属性!$V$3:$FP$50,$X$19+VLOOKUP(BA$1,参数!$J$1:$K$6,2,FALSE),FALSE)),0))+IF($W$6="关闭",0,IFERROR((VLOOKUP((VLOOKUP($AE19,参数!$G:$H,2,FALSE)&amp;$V$20),装备强化属性!$V$3:$FP$50,$X$20+VLOOKUP(BA$1,参数!$J$1:$K$6,2,FALSE),FALSE)),0))+IF($W$6="关闭",0,IFERROR((VLOOKUP((VLOOKUP($AE19,参数!$G:$H,2,FALSE)&amp;$V$21),装备强化属性!$V$3:$FP$50,$X$21+VLOOKUP(BA$1,参数!$J$1:$K$6,2,FALSE),FALSE)),0))+IF($W$6="关闭",0,IFERROR((VLOOKUP((VLOOKUP($AE19,参数!$G:$H,2,FALSE)&amp;$V$22),装备强化属性!$V$3:$FP$50,$X$22+VLOOKUP(BA$1,参数!$J$1:$K$6,2,FALSE),FALSE)),0))+IF($W$6="关闭",0,IFERROR((VLOOKUP((VLOOKUP($AE19,参数!$G:$H,2,FALSE)&amp;$V$23),装备强化属性!$V$3:$FP$50,$X$23+VLOOKUP(BA$1,参数!$J$1:$K$6,2,FALSE),FALSE)),0))+IF($W$6="关闭",0,IFERROR((VLOOKUP((VLOOKUP($AE19,参数!$G:$H,2,FALSE)&amp;$V$24),装备强化属性!$V$3:$FP$50,$X$24+VLOOKUP(BA$1,参数!$J$1:$K$6,2,FALSE),FALSE)),0))+IF($W$6="关闭",0,IFERROR((VLOOKUP((VLOOKUP($AE19,参数!$G:$H,2,FALSE)&amp;$V$25),装备强化属性!$V$3:$FP$50,$X$25+VLOOKUP(BA$1,参数!$J$1:$K$6,2,FALSE),FALSE)),0))</f>
        <v>73</v>
      </c>
      <c r="BB19" s="64">
        <f>IF($W$6="关闭",0,IFERROR((VLOOKUP((VLOOKUP($AE19,参数!$G:$H,2,FALSE)&amp;$V$18),装备强化属性!$V$3:$FP$50,$X$18+VLOOKUP(BB$1,参数!$J$1:$K$6,2,FALSE),FALSE)),0))+IF($W$6="关闭",0,IFERROR((VLOOKUP((VLOOKUP($AE19,参数!$G:$H,2,FALSE)&amp;$V$19),装备强化属性!$V$3:$FP$50,$X$19+VLOOKUP(BB$1,参数!$J$1:$K$6,2,FALSE),FALSE)),0))+IF($W$6="关闭",0,IFERROR((VLOOKUP((VLOOKUP($AE19,参数!$G:$H,2,FALSE)&amp;$V$20),装备强化属性!$V$3:$FP$50,$X$20+VLOOKUP(BB$1,参数!$J$1:$K$6,2,FALSE),FALSE)),0))+IF($W$6="关闭",0,IFERROR((VLOOKUP((VLOOKUP($AE19,参数!$G:$H,2,FALSE)&amp;$V$21),装备强化属性!$V$3:$FP$50,$X$21+VLOOKUP(BB$1,参数!$J$1:$K$6,2,FALSE),FALSE)),0))+IF($W$6="关闭",0,IFERROR((VLOOKUP((VLOOKUP($AE19,参数!$G:$H,2,FALSE)&amp;$V$22),装备强化属性!$V$3:$FP$50,$X$22+VLOOKUP(BB$1,参数!$J$1:$K$6,2,FALSE),FALSE)),0))+IF($W$6="关闭",0,IFERROR((VLOOKUP((VLOOKUP($AE19,参数!$G:$H,2,FALSE)&amp;$V$23),装备强化属性!$V$3:$FP$50,$X$23+VLOOKUP(BB$1,参数!$J$1:$K$6,2,FALSE),FALSE)),0))+IF($W$6="关闭",0,IFERROR((VLOOKUP((VLOOKUP($AE19,参数!$G:$H,2,FALSE)&amp;$V$24),装备强化属性!$V$3:$FP$50,$X$24+VLOOKUP(BB$1,参数!$J$1:$K$6,2,FALSE),FALSE)),0))+IF($W$6="关闭",0,IFERROR((VLOOKUP((VLOOKUP($AE19,参数!$G:$H,2,FALSE)&amp;$V$25),装备强化属性!$V$3:$FP$50,$X$25+VLOOKUP(BB$1,参数!$J$1:$K$6,2,FALSE),FALSE)),0))</f>
        <v>73</v>
      </c>
      <c r="BC19" s="64">
        <f>IF($W$3="关闭",0,IFERROR((VLOOKUP((VLOOKUP($AE19,参数!$G:$H,2,FALSE)&amp;$W$18&amp;$V$18),装备量化!$D$2:$J$241,装备量化!AN$11,FALSE)),0))+IF($W$3="关闭",0,IFERROR((VLOOKUP((VLOOKUP($AE19,参数!$G:$H,2,FALSE)&amp;$W$19&amp;$V$19),装备量化!$D$2:$J$241,装备量化!AN$11,FALSE)),0))+IF($W$3="关闭",0,IFERROR((VLOOKUP((VLOOKUP($AE19,参数!$G:$H,2,FALSE)&amp;$W$20&amp;$V$20),装备量化!$D$2:$J$241,装备量化!AN$11,FALSE)),0))+IF($W$3="关闭",0,IFERROR((VLOOKUP((VLOOKUP($AE19,参数!$G:$H,2,FALSE)&amp;$W$21&amp;$V$21),装备量化!$D$2:$J$241,装备量化!AN$11,FALSE)),0))+IF($W$3="关闭",0,IFERROR((VLOOKUP((VLOOKUP($AE19,参数!$G:$H,2,FALSE)&amp;$W$22&amp;$V$22),装备量化!$D$2:$J$241,装备量化!AN$11,FALSE)),0))+IF($W$3="关闭",0,IFERROR((VLOOKUP((VLOOKUP($AE19,参数!$G:$H,2,FALSE)&amp;$W$23&amp;$V$23),装备量化!$D$2:$J$241,装备量化!AN$11,FALSE)),0))+IF($W$3="关闭",0,IFERROR((VLOOKUP((VLOOKUP($AE19,参数!$G:$H,2,FALSE)&amp;$W$24&amp;$V$24),装备量化!$D$2:$J$241,装备量化!AN$11,FALSE)),0))+IF($W$3="关闭",0,IFERROR((VLOOKUP((VLOOKUP($AE19,参数!$G:$H,2,FALSE)&amp;$W$25&amp;$V$25),装备量化!$D$2:$J$241,装备量化!AN$11,FALSE)),0))</f>
        <v>0</v>
      </c>
      <c r="BD19" s="64">
        <f>IF($W$3="关闭",0,IFERROR((VLOOKUP((VLOOKUP($AE19,参数!$G:$H,2,FALSE)&amp;$W$18&amp;$V$18),装备量化!$D$2:$J$241,装备量化!AO$11,FALSE)),0))+IF($W$3="关闭",0,IFERROR((VLOOKUP((VLOOKUP($AE19,参数!$G:$H,2,FALSE)&amp;$W$19&amp;$V$19),装备量化!$D$2:$J$241,装备量化!AO$11,FALSE)),0))+IF($W$3="关闭",0,IFERROR((VLOOKUP((VLOOKUP($AE19,参数!$G:$H,2,FALSE)&amp;$W$20&amp;$V$20),装备量化!$D$2:$J$241,装备量化!AO$11,FALSE)),0))+IF($W$3="关闭",0,IFERROR((VLOOKUP((VLOOKUP($AE19,参数!$G:$H,2,FALSE)&amp;$W$21&amp;$V$21),装备量化!$D$2:$J$241,装备量化!AO$11,FALSE)),0))+IF($W$3="关闭",0,IFERROR((VLOOKUP((VLOOKUP($AE19,参数!$G:$H,2,FALSE)&amp;$W$22&amp;$V$22),装备量化!$D$2:$J$241,装备量化!AO$11,FALSE)),0))+IF($W$3="关闭",0,IFERROR((VLOOKUP((VLOOKUP($AE19,参数!$G:$H,2,FALSE)&amp;$W$23&amp;$V$23),装备量化!$D$2:$J$241,装备量化!AO$11,FALSE)),0))+IF($W$3="关闭",0,IFERROR((VLOOKUP((VLOOKUP($AE19,参数!$G:$H,2,FALSE)&amp;$W$24&amp;$V$24),装备量化!$D$2:$J$241,装备量化!AO$11,FALSE)),0))+IF($W$3="关闭",0,IFERROR((VLOOKUP((VLOOKUP($AE19,参数!$G:$H,2,FALSE)&amp;$W$25&amp;$V$25),装备量化!$D$2:$J$241,装备量化!AO$11,FALSE)),0))</f>
        <v>0</v>
      </c>
      <c r="BE19" s="64">
        <f>IF($W$3="关闭",0,IFERROR((VLOOKUP((VLOOKUP($AE19,参数!$G:$H,2,FALSE)&amp;$W$18&amp;$V$18),装备量化!$D$2:$J$241,装备量化!AP$11,FALSE)),0))+IF($W$3="关闭",0,IFERROR((VLOOKUP((VLOOKUP($AE19,参数!$G:$H,2,FALSE)&amp;$W$19&amp;$V$19),装备量化!$D$2:$J$241,装备量化!AP$11,FALSE)),0))+IF($W$3="关闭",0,IFERROR((VLOOKUP((VLOOKUP($AE19,参数!$G:$H,2,FALSE)&amp;$W$20&amp;$V$20),装备量化!$D$2:$J$241,装备量化!AP$11,FALSE)),0))+IF($W$3="关闭",0,IFERROR((VLOOKUP((VLOOKUP($AE19,参数!$G:$H,2,FALSE)&amp;$W$21&amp;$V$21),装备量化!$D$2:$J$241,装备量化!AP$11,FALSE)),0))+IF($W$3="关闭",0,IFERROR((VLOOKUP((VLOOKUP($AE19,参数!$G:$H,2,FALSE)&amp;$W$22&amp;$V$22),装备量化!$D$2:$J$241,装备量化!AP$11,FALSE)),0))+IF($W$3="关闭",0,IFERROR((VLOOKUP((VLOOKUP($AE19,参数!$G:$H,2,FALSE)&amp;$W$23&amp;$V$23),装备量化!$D$2:$J$241,装备量化!AP$11,FALSE)),0))+IF($W$3="关闭",0,IFERROR((VLOOKUP((VLOOKUP($AE19,参数!$G:$H,2,FALSE)&amp;$W$24&amp;$V$24),装备量化!$D$2:$J$241,装备量化!AP$11,FALSE)),0))+IF($W$3="关闭",0,IFERROR((VLOOKUP((VLOOKUP($AE19,参数!$G:$H,2,FALSE)&amp;$W$25&amp;$V$25),装备量化!$D$2:$J$241,装备量化!AP$11,FALSE)),0))</f>
        <v>0</v>
      </c>
      <c r="BF19" s="64">
        <f>IF($W$3="关闭",0,IFERROR((VLOOKUP((VLOOKUP($AE19,参数!$G:$H,2,FALSE)&amp;$W$18&amp;$V$18),装备量化!$D$2:$J$241,装备量化!AQ$11,FALSE)),0))+IF($W$3="关闭",0,IFERROR((VLOOKUP((VLOOKUP($AE19,参数!$G:$H,2,FALSE)&amp;$W$19&amp;$V$19),装备量化!$D$2:$J$241,装备量化!AQ$11,FALSE)),0))+IF($W$3="关闭",0,IFERROR((VLOOKUP((VLOOKUP($AE19,参数!$G:$H,2,FALSE)&amp;$W$20&amp;$V$20),装备量化!$D$2:$J$241,装备量化!AQ$11,FALSE)),0))+IF($W$3="关闭",0,IFERROR((VLOOKUP((VLOOKUP($AE19,参数!$G:$H,2,FALSE)&amp;$W$21&amp;$V$21),装备量化!$D$2:$J$241,装备量化!AQ$11,FALSE)),0))+IF($W$3="关闭",0,IFERROR((VLOOKUP((VLOOKUP($AE19,参数!$G:$H,2,FALSE)&amp;$W$22&amp;$V$22),装备量化!$D$2:$J$241,装备量化!AQ$11,FALSE)),0))+IF($W$3="关闭",0,IFERROR((VLOOKUP((VLOOKUP($AE19,参数!$G:$H,2,FALSE)&amp;$W$23&amp;$V$23),装备量化!$D$2:$J$241,装备量化!AQ$11,FALSE)),0))+IF($W$3="关闭",0,IFERROR((VLOOKUP((VLOOKUP($AE19,参数!$G:$H,2,FALSE)&amp;$W$24&amp;$V$24),装备量化!$D$2:$J$241,装备量化!AQ$11,FALSE)),0))+IF($W$3="关闭",0,IFERROR((VLOOKUP((VLOOKUP($AE19,参数!$G:$H,2,FALSE)&amp;$W$25&amp;$V$25),装备量化!$D$2:$J$241,装备量化!AQ$11,FALSE)),0))</f>
        <v>0</v>
      </c>
      <c r="BG19" s="64">
        <f>IF($W$3="关闭",0,IFERROR((VLOOKUP((VLOOKUP($AE19,参数!$G:$H,2,FALSE)&amp;$W$18&amp;$V$18),装备量化!$D$2:$J$241,装备量化!AR$11,FALSE)),0))+IF($W$3="关闭",0,IFERROR((VLOOKUP((VLOOKUP($AE19,参数!$G:$H,2,FALSE)&amp;$W$19&amp;$V$19),装备量化!$D$2:$J$241,装备量化!AR$11,FALSE)),0))+IF($W$3="关闭",0,IFERROR((VLOOKUP((VLOOKUP($AE19,参数!$G:$H,2,FALSE)&amp;$W$20&amp;$V$20),装备量化!$D$2:$J$241,装备量化!AR$11,FALSE)),0))+IF($W$3="关闭",0,IFERROR((VLOOKUP((VLOOKUP($AE19,参数!$G:$H,2,FALSE)&amp;$W$21&amp;$V$21),装备量化!$D$2:$J$241,装备量化!AR$11,FALSE)),0))+IF($W$3="关闭",0,IFERROR((VLOOKUP((VLOOKUP($AE19,参数!$G:$H,2,FALSE)&amp;$W$22&amp;$V$22),装备量化!$D$2:$J$241,装备量化!AR$11,FALSE)),0))+IF($W$3="关闭",0,IFERROR((VLOOKUP((VLOOKUP($AE19,参数!$G:$H,2,FALSE)&amp;$W$23&amp;$V$23),装备量化!$D$2:$J$241,装备量化!AR$11,FALSE)),0))+IF($W$3="关闭",0,IFERROR((VLOOKUP((VLOOKUP($AE19,参数!$G:$H,2,FALSE)&amp;$W$24&amp;$V$24),装备量化!$D$2:$J$241,装备量化!AR$11,FALSE)),0))+IF($W$3="关闭",0,IFERROR((VLOOKUP((VLOOKUP($AE19,参数!$G:$H,2,FALSE)&amp;$W$25&amp;$V$25),装备量化!$D$2:$J$241,装备量化!AR$11,FALSE)),0))</f>
        <v>0</v>
      </c>
      <c r="BH19" s="64">
        <f>IF($W$3="关闭",0,IFERROR((VLOOKUP((VLOOKUP($AE19,参数!$G:$H,2,FALSE)&amp;$W$18&amp;$V$18),装备量化!$D$2:$J$241,装备量化!AS$11,FALSE)),0))+IF($W$3="关闭",0,IFERROR((VLOOKUP((VLOOKUP($AE19,参数!$G:$H,2,FALSE)&amp;$W$19&amp;$V$19),装备量化!$D$2:$J$241,装备量化!AS$11,FALSE)),0))+IF($W$3="关闭",0,IFERROR((VLOOKUP((VLOOKUP($AE19,参数!$G:$H,2,FALSE)&amp;$W$20&amp;$V$20),装备量化!$D$2:$J$241,装备量化!AS$11,FALSE)),0))+IF($W$3="关闭",0,IFERROR((VLOOKUP((VLOOKUP($AE19,参数!$G:$H,2,FALSE)&amp;$W$21&amp;$V$21),装备量化!$D$2:$J$241,装备量化!AS$11,FALSE)),0))+IF($W$3="关闭",0,IFERROR((VLOOKUP((VLOOKUP($AE19,参数!$G:$H,2,FALSE)&amp;$W$22&amp;$V$22),装备量化!$D$2:$J$241,装备量化!AS$11,FALSE)),0))+IF($W$3="关闭",0,IFERROR((VLOOKUP((VLOOKUP($AE19,参数!$G:$H,2,FALSE)&amp;$W$23&amp;$V$23),装备量化!$D$2:$J$241,装备量化!AS$11,FALSE)),0))+IF($W$3="关闭",0,IFERROR((VLOOKUP((VLOOKUP($AE19,参数!$G:$H,2,FALSE)&amp;$W$24&amp;$V$24),装备量化!$D$2:$J$241,装备量化!AS$11,FALSE)),0))+IF($W$3="关闭",0,IFERROR((VLOOKUP((VLOOKUP($AE19,参数!$G:$H,2,FALSE)&amp;$W$25&amp;$V$25),装备量化!$D$2:$J$241,装备量化!AS$11,FALSE)),0))</f>
        <v>0</v>
      </c>
      <c r="BI19" s="64">
        <f>IF($W$3="关闭",0,IFERROR((VLOOKUP((VLOOKUP($AE19,参数!$G:$H,2,FALSE)&amp;$W$18&amp;$V$18),装备量化!$D$2:$J$241,装备量化!AT$11,FALSE)),0))+IF($W$3="关闭",0,IFERROR((VLOOKUP((VLOOKUP($AE19,参数!$G:$H,2,FALSE)&amp;$W$19&amp;$V$19),装备量化!$D$2:$J$241,装备量化!AT$11,FALSE)),0))+IF($W$3="关闭",0,IFERROR((VLOOKUP((VLOOKUP($AE19,参数!$G:$H,2,FALSE)&amp;$W$20&amp;$V$20),装备量化!$D$2:$J$241,装备量化!AT$11,FALSE)),0))+IF($W$3="关闭",0,IFERROR((VLOOKUP((VLOOKUP($AE19,参数!$G:$H,2,FALSE)&amp;$W$21&amp;$V$21),装备量化!$D$2:$J$241,装备量化!AT$11,FALSE)),0))+IF($W$3="关闭",0,IFERROR((VLOOKUP((VLOOKUP($AE19,参数!$G:$H,2,FALSE)&amp;$W$22&amp;$V$22),装备量化!$D$2:$J$241,装备量化!AT$11,FALSE)),0))+IF($W$3="关闭",0,IFERROR((VLOOKUP((VLOOKUP($AE19,参数!$G:$H,2,FALSE)&amp;$W$23&amp;$V$23),装备量化!$D$2:$J$241,装备量化!AT$11,FALSE)),0))+IF($W$3="关闭",0,IFERROR((VLOOKUP((VLOOKUP($AE19,参数!$G:$H,2,FALSE)&amp;$W$24&amp;$V$24),装备量化!$D$2:$J$241,装备量化!AT$11,FALSE)),0))+IF($W$3="关闭",0,IFERROR((VLOOKUP((VLOOKUP($AE19,参数!$G:$H,2,FALSE)&amp;$W$25&amp;$V$25),装备量化!$D$2:$J$241,装备量化!AT$11,FALSE)),0))</f>
        <v>0</v>
      </c>
      <c r="BJ19" s="64">
        <f>IF($W$3="关闭",0,IFERROR((VLOOKUP((VLOOKUP($AE19,参数!$G:$H,2,FALSE)&amp;$W$18&amp;$V$18),装备量化!$D$2:$J$241,装备量化!AU$11,FALSE)),0))+IF($W$3="关闭",0,IFERROR((VLOOKUP((VLOOKUP($AE19,参数!$G:$H,2,FALSE)&amp;$W$19&amp;$V$19),装备量化!$D$2:$J$241,装备量化!AU$11,FALSE)),0))+IF($W$3="关闭",0,IFERROR((VLOOKUP((VLOOKUP($AE19,参数!$G:$H,2,FALSE)&amp;$W$20&amp;$V$20),装备量化!$D$2:$J$241,装备量化!AU$11,FALSE)),0))+IF($W$3="关闭",0,IFERROR((VLOOKUP((VLOOKUP($AE19,参数!$G:$H,2,FALSE)&amp;$W$21&amp;$V$21),装备量化!$D$2:$J$241,装备量化!AU$11,FALSE)),0))+IF($W$3="关闭",0,IFERROR((VLOOKUP((VLOOKUP($AE19,参数!$G:$H,2,FALSE)&amp;$W$22&amp;$V$22),装备量化!$D$2:$J$241,装备量化!AU$11,FALSE)),0))+IF($W$3="关闭",0,IFERROR((VLOOKUP((VLOOKUP($AE19,参数!$G:$H,2,FALSE)&amp;$W$23&amp;$V$23),装备量化!$D$2:$J$241,装备量化!AU$11,FALSE)),0))+IF($W$3="关闭",0,IFERROR((VLOOKUP((VLOOKUP($AE19,参数!$G:$H,2,FALSE)&amp;$W$24&amp;$V$24),装备量化!$D$2:$J$241,装备量化!AU$11,FALSE)),0))+IF($W$3="关闭",0,IFERROR((VLOOKUP((VLOOKUP($AE19,参数!$G:$H,2,FALSE)&amp;$W$25&amp;$V$25),装备量化!$D$2:$J$241,装备量化!AU$11,FALSE)),0))</f>
        <v>0</v>
      </c>
      <c r="BM19" s="1">
        <v>18</v>
      </c>
      <c r="BN19" s="64">
        <f>IF($W$2="关闭",0,角色升级!B19)</f>
        <v>2912</v>
      </c>
      <c r="BO19" s="64">
        <v>200</v>
      </c>
      <c r="BP19" s="64">
        <f>IF($W$2="关闭",0,角色升级!D19)</f>
        <v>227</v>
      </c>
      <c r="BQ19" s="64">
        <f>IF($W$2="关闭",0,角色升级!E19)</f>
        <v>227</v>
      </c>
      <c r="BR19" s="64">
        <f>IF($W$2="关闭",0,角色升级!F19)</f>
        <v>455</v>
      </c>
      <c r="BS19" s="64">
        <f>IF($W$2="关闭",0,角色升级!G19)</f>
        <v>455</v>
      </c>
      <c r="BT19" s="64">
        <f>IF($W$3="关闭",0,IFERROR((VLOOKUP((VLOOKUP($AE19,参数!$G:$H,2,FALSE)&amp;$W$18&amp;$V$18),装备量化!$D$2:$J$241,装备量化!BE$11,FALSE)),0))+IF($W$3="关闭",0,IFERROR((VLOOKUP((VLOOKUP($AE19,参数!$G:$H,2,FALSE)&amp;$W$19&amp;$V$19),装备量化!$D$2:$J$241,装备量化!BE$11,FALSE)),0))+IF($W$3="关闭",0,IFERROR((VLOOKUP((VLOOKUP($AE19,参数!$G:$H,2,FALSE)&amp;$W$20&amp;$V$20),装备量化!$D$2:$J$241,装备量化!BE$11,FALSE)),0))+IF($W$3="关闭",0,IFERROR((VLOOKUP((VLOOKUP($AE19,参数!$G:$H,2,FALSE)&amp;$W$21&amp;$V$21),装备量化!$D$2:$J$241,装备量化!BE$11,FALSE)),0))+IF($W$3="关闭",0,IFERROR((VLOOKUP((VLOOKUP($AE19,参数!$G:$H,2,FALSE)&amp;$W$22&amp;$V$22),装备量化!$D$2:$J$241,装备量化!BE$11,FALSE)),0))+IF($W$3="关闭",0,IFERROR((VLOOKUP((VLOOKUP($AE19,参数!$G:$H,2,FALSE)&amp;$W$23&amp;$V$23),装备量化!$D$2:$J$241,装备量化!BE$11,FALSE)),0))+IF($W$3="关闭",0,IFERROR((VLOOKUP((VLOOKUP($AE19,参数!$G:$H,2,FALSE)&amp;$W$24&amp;$V$24),装备量化!$D$2:$J$241,装备量化!BE$11,FALSE)),0))+IF($W$3="关闭",0,IFERROR((VLOOKUP((VLOOKUP($AE19,参数!$G:$H,2,FALSE)&amp;$W$25&amp;$V$25),装备量化!$D$2:$J$241,装备量化!BE$11,FALSE)),0))</f>
        <v>0</v>
      </c>
      <c r="BU19" s="64">
        <f>IF($W$3="关闭",0,IFERROR((VLOOKUP((VLOOKUP($AE19,参数!$G:$H,2,FALSE)&amp;$W$18&amp;$V$18),装备量化!$D$2:$J$241,装备量化!BF$11,FALSE)),0))+IF($W$3="关闭",0,IFERROR((VLOOKUP((VLOOKUP($AE19,参数!$G:$H,2,FALSE)&amp;$W$19&amp;$V$19),装备量化!$D$2:$J$241,装备量化!BF$11,FALSE)),0))+IF($W$3="关闭",0,IFERROR((VLOOKUP((VLOOKUP($AE19,参数!$G:$H,2,FALSE)&amp;$W$20&amp;$V$20),装备量化!$D$2:$J$241,装备量化!BF$11,FALSE)),0))+IF($W$3="关闭",0,IFERROR((VLOOKUP((VLOOKUP($AE19,参数!$G:$H,2,FALSE)&amp;$W$21&amp;$V$21),装备量化!$D$2:$J$241,装备量化!BF$11,FALSE)),0))+IF($W$3="关闭",0,IFERROR((VLOOKUP((VLOOKUP($AE19,参数!$G:$H,2,FALSE)&amp;$W$22&amp;$V$22),装备量化!$D$2:$J$241,装备量化!BF$11,FALSE)),0))+IF($W$3="关闭",0,IFERROR((VLOOKUP((VLOOKUP($AE19,参数!$G:$H,2,FALSE)&amp;$W$23&amp;$V$23),装备量化!$D$2:$J$241,装备量化!BF$11,FALSE)),0))+IF($W$3="关闭",0,IFERROR((VLOOKUP((VLOOKUP($AE19,参数!$G:$H,2,FALSE)&amp;$W$24&amp;$V$24),装备量化!$D$2:$J$241,装备量化!BF$11,FALSE)),0))+IF($W$3="关闭",0,IFERROR((VLOOKUP((VLOOKUP($AE19,参数!$G:$H,2,FALSE)&amp;$W$25&amp;$V$25),装备量化!$D$2:$J$241,装备量化!BF$11,FALSE)),0))</f>
        <v>0</v>
      </c>
      <c r="BV19" s="64">
        <f>IF($W$3="关闭",0,IFERROR((VLOOKUP((VLOOKUP($AE19,参数!$G:$H,2,FALSE)&amp;$W$18&amp;$V$18),装备量化!$D$2:$J$241,装备量化!BG$11,FALSE)),0))+IF($W$3="关闭",0,IFERROR((VLOOKUP((VLOOKUP($AE19,参数!$G:$H,2,FALSE)&amp;$W$19&amp;$V$19),装备量化!$D$2:$J$241,装备量化!BG$11,FALSE)),0))+IF($W$3="关闭",0,IFERROR((VLOOKUP((VLOOKUP($AE19,参数!$G:$H,2,FALSE)&amp;$W$20&amp;$V$20),装备量化!$D$2:$J$241,装备量化!BG$11,FALSE)),0))+IF($W$3="关闭",0,IFERROR((VLOOKUP((VLOOKUP($AE19,参数!$G:$H,2,FALSE)&amp;$W$21&amp;$V$21),装备量化!$D$2:$J$241,装备量化!BG$11,FALSE)),0))+IF($W$3="关闭",0,IFERROR((VLOOKUP((VLOOKUP($AE19,参数!$G:$H,2,FALSE)&amp;$W$22&amp;$V$22),装备量化!$D$2:$J$241,装备量化!BG$11,FALSE)),0))+IF($W$3="关闭",0,IFERROR((VLOOKUP((VLOOKUP($AE19,参数!$G:$H,2,FALSE)&amp;$W$23&amp;$V$23),装备量化!$D$2:$J$241,装备量化!BG$11,FALSE)),0))+IF($W$3="关闭",0,IFERROR((VLOOKUP((VLOOKUP($AE19,参数!$G:$H,2,FALSE)&amp;$W$24&amp;$V$24),装备量化!$D$2:$J$241,装备量化!BG$11,FALSE)),0))+IF($W$3="关闭",0,IFERROR((VLOOKUP((VLOOKUP($AE19,参数!$G:$H,2,FALSE)&amp;$W$25&amp;$V$25),装备量化!$D$2:$J$241,装备量化!BG$11,FALSE)),0))</f>
        <v>0</v>
      </c>
      <c r="BW19" s="64">
        <f>IF($W$3="关闭",0,IFERROR((VLOOKUP((VLOOKUP($AE19,参数!$G:$H,2,FALSE)&amp;$W$18&amp;$V$18),装备量化!$D$2:$J$241,装备量化!BH$11,FALSE)),0))+IF($W$3="关闭",0,IFERROR((VLOOKUP((VLOOKUP($AE19,参数!$G:$H,2,FALSE)&amp;$W$19&amp;$V$19),装备量化!$D$2:$J$241,装备量化!BH$11,FALSE)),0))+IF($W$3="关闭",0,IFERROR((VLOOKUP((VLOOKUP($AE19,参数!$G:$H,2,FALSE)&amp;$W$20&amp;$V$20),装备量化!$D$2:$J$241,装备量化!BH$11,FALSE)),0))+IF($W$3="关闭",0,IFERROR((VLOOKUP((VLOOKUP($AE19,参数!$G:$H,2,FALSE)&amp;$W$21&amp;$V$21),装备量化!$D$2:$J$241,装备量化!BH$11,FALSE)),0))+IF($W$3="关闭",0,IFERROR((VLOOKUP((VLOOKUP($AE19,参数!$G:$H,2,FALSE)&amp;$W$22&amp;$V$22),装备量化!$D$2:$J$241,装备量化!BH$11,FALSE)),0))+IF($W$3="关闭",0,IFERROR((VLOOKUP((VLOOKUP($AE19,参数!$G:$H,2,FALSE)&amp;$W$23&amp;$V$23),装备量化!$D$2:$J$241,装备量化!BH$11,FALSE)),0))+IF($W$3="关闭",0,IFERROR((VLOOKUP((VLOOKUP($AE19,参数!$G:$H,2,FALSE)&amp;$W$24&amp;$V$24),装备量化!$D$2:$J$241,装备量化!BH$11,FALSE)),0))+IF($W$3="关闭",0,IFERROR((VLOOKUP((VLOOKUP($AE19,参数!$G:$H,2,FALSE)&amp;$W$25&amp;$V$25),装备量化!$D$2:$J$241,装备量化!BH$11,FALSE)),0))</f>
        <v>0</v>
      </c>
      <c r="BX19" s="64">
        <f>IF($W$3="关闭",0,IFERROR((VLOOKUP((VLOOKUP($AE19,参数!$G:$H,2,FALSE)&amp;$W$18&amp;$V$18),装备量化!$D$2:$J$241,装备量化!BI$11,FALSE)),0))+IF($W$3="关闭",0,IFERROR((VLOOKUP((VLOOKUP($AE19,参数!$G:$H,2,FALSE)&amp;$W$19&amp;$V$19),装备量化!$D$2:$J$241,装备量化!BI$11,FALSE)),0))+IF($W$3="关闭",0,IFERROR((VLOOKUP((VLOOKUP($AE19,参数!$G:$H,2,FALSE)&amp;$W$20&amp;$V$20),装备量化!$D$2:$J$241,装备量化!BI$11,FALSE)),0))+IF($W$3="关闭",0,IFERROR((VLOOKUP((VLOOKUP($AE19,参数!$G:$H,2,FALSE)&amp;$W$21&amp;$V$21),装备量化!$D$2:$J$241,装备量化!BI$11,FALSE)),0))+IF($W$3="关闭",0,IFERROR((VLOOKUP((VLOOKUP($AE19,参数!$G:$H,2,FALSE)&amp;$W$22&amp;$V$22),装备量化!$D$2:$J$241,装备量化!BI$11,FALSE)),0))+IF($W$3="关闭",0,IFERROR((VLOOKUP((VLOOKUP($AE19,参数!$G:$H,2,FALSE)&amp;$W$23&amp;$V$23),装备量化!$D$2:$J$241,装备量化!BI$11,FALSE)),0))+IF($W$3="关闭",0,IFERROR((VLOOKUP((VLOOKUP($AE19,参数!$G:$H,2,FALSE)&amp;$W$24&amp;$V$24),装备量化!$D$2:$J$241,装备量化!BI$11,FALSE)),0))+IF($W$3="关闭",0,IFERROR((VLOOKUP((VLOOKUP($AE19,参数!$G:$H,2,FALSE)&amp;$W$25&amp;$V$25),装备量化!$D$2:$J$241,装备量化!BI$11,FALSE)),0))</f>
        <v>0</v>
      </c>
      <c r="BY19" s="64">
        <f>IF($W$3="关闭",0,IFERROR((VLOOKUP((VLOOKUP($AE19,参数!$G:$H,2,FALSE)&amp;$W$18&amp;$V$18),装备量化!$D$2:$J$241,装备量化!BJ$11,FALSE)),0))+IF($W$3="关闭",0,IFERROR((VLOOKUP((VLOOKUP($AE19,参数!$G:$H,2,FALSE)&amp;$W$19&amp;$V$19),装备量化!$D$2:$J$241,装备量化!BJ$11,FALSE)),0))+IF($W$3="关闭",0,IFERROR((VLOOKUP((VLOOKUP($AE19,参数!$G:$H,2,FALSE)&amp;$W$20&amp;$V$20),装备量化!$D$2:$J$241,装备量化!BJ$11,FALSE)),0))+IF($W$3="关闭",0,IFERROR((VLOOKUP((VLOOKUP($AE19,参数!$G:$H,2,FALSE)&amp;$W$21&amp;$V$21),装备量化!$D$2:$J$241,装备量化!BJ$11,FALSE)),0))+IF($W$3="关闭",0,IFERROR((VLOOKUP((VLOOKUP($AE19,参数!$G:$H,2,FALSE)&amp;$W$22&amp;$V$22),装备量化!$D$2:$J$241,装备量化!BJ$11,FALSE)),0))+IF($W$3="关闭",0,IFERROR((VLOOKUP((VLOOKUP($AE19,参数!$G:$H,2,FALSE)&amp;$W$23&amp;$V$23),装备量化!$D$2:$J$241,装备量化!BJ$11,FALSE)),0))+IF($W$3="关闭",0,IFERROR((VLOOKUP((VLOOKUP($AE19,参数!$G:$H,2,FALSE)&amp;$W$24&amp;$V$24),装备量化!$D$2:$J$241,装备量化!BJ$11,FALSE)),0))+IF($W$3="关闭",0,IFERROR((VLOOKUP((VLOOKUP($AE19,参数!$G:$H,2,FALSE)&amp;$W$25&amp;$V$25),装备量化!$D$2:$J$241,装备量化!BJ$11,FALSE)),0))</f>
        <v>0</v>
      </c>
      <c r="BZ19" s="64">
        <f>IF($W$3="关闭",0,IFERROR((VLOOKUP((VLOOKUP($AE19,参数!$G:$H,2,FALSE)&amp;$W$18&amp;$V$18),装备量化!$D$2:$J$241,装备量化!BK$11,FALSE)),0))+IF($W$3="关闭",0,IFERROR((VLOOKUP((VLOOKUP($AE19,参数!$G:$H,2,FALSE)&amp;$W$19&amp;$V$19),装备量化!$D$2:$J$241,装备量化!BK$11,FALSE)),0))+IF($W$3="关闭",0,IFERROR((VLOOKUP((VLOOKUP($AE19,参数!$G:$H,2,FALSE)&amp;$W$20&amp;$V$20),装备量化!$D$2:$J$241,装备量化!BK$11,FALSE)),0))+IF($W$3="关闭",0,IFERROR((VLOOKUP((VLOOKUP($AE19,参数!$G:$H,2,FALSE)&amp;$W$21&amp;$V$21),装备量化!$D$2:$J$241,装备量化!BK$11,FALSE)),0))+IF($W$3="关闭",0,IFERROR((VLOOKUP((VLOOKUP($AE19,参数!$G:$H,2,FALSE)&amp;$W$22&amp;$V$22),装备量化!$D$2:$J$241,装备量化!BK$11,FALSE)),0))+IF($W$3="关闭",0,IFERROR((VLOOKUP((VLOOKUP($AE19,参数!$G:$H,2,FALSE)&amp;$W$23&amp;$V$23),装备量化!$D$2:$J$241,装备量化!BK$11,FALSE)),0))+IF($W$3="关闭",0,IFERROR((VLOOKUP((VLOOKUP($AE19,参数!$G:$H,2,FALSE)&amp;$W$24&amp;$V$24),装备量化!$D$2:$J$241,装备量化!BK$11,FALSE)),0))+IF($W$3="关闭",0,IFERROR((VLOOKUP((VLOOKUP($AE19,参数!$G:$H,2,FALSE)&amp;$W$25&amp;$V$25),装备量化!$D$2:$J$241,装备量化!BK$11,FALSE)),0))</f>
        <v>0</v>
      </c>
      <c r="CA19" s="64">
        <f>IF($W$3="关闭",0,IFERROR((VLOOKUP((VLOOKUP($AE19,参数!$G:$H,2,FALSE)&amp;$W$18&amp;$V$18),装备量化!$D$2:$J$241,装备量化!BL$11,FALSE)),0))+IF($W$3="关闭",0,IFERROR((VLOOKUP((VLOOKUP($AE19,参数!$G:$H,2,FALSE)&amp;$W$19&amp;$V$19),装备量化!$D$2:$J$241,装备量化!BL$11,FALSE)),0))+IF($W$3="关闭",0,IFERROR((VLOOKUP((VLOOKUP($AE19,参数!$G:$H,2,FALSE)&amp;$W$20&amp;$V$20),装备量化!$D$2:$J$241,装备量化!BL$11,FALSE)),0))+IF($W$3="关闭",0,IFERROR((VLOOKUP((VLOOKUP($AE19,参数!$G:$H,2,FALSE)&amp;$W$21&amp;$V$21),装备量化!$D$2:$J$241,装备量化!BL$11,FALSE)),0))+IF($W$3="关闭",0,IFERROR((VLOOKUP((VLOOKUP($AE19,参数!$G:$H,2,FALSE)&amp;$W$22&amp;$V$22),装备量化!$D$2:$J$241,装备量化!BL$11,FALSE)),0))+IF($W$3="关闭",0,IFERROR((VLOOKUP((VLOOKUP($AE19,参数!$G:$H,2,FALSE)&amp;$W$23&amp;$V$23),装备量化!$D$2:$J$241,装备量化!BL$11,FALSE)),0))+IF($W$3="关闭",0,IFERROR((VLOOKUP((VLOOKUP($AE19,参数!$G:$H,2,FALSE)&amp;$W$24&amp;$V$24),装备量化!$D$2:$J$241,装备量化!BL$11,FALSE)),0))+IF($W$3="关闭",0,IFERROR((VLOOKUP((VLOOKUP($AE19,参数!$G:$H,2,FALSE)&amp;$W$25&amp;$V$25),装备量化!$D$2:$J$241,装备量化!BL$11,FALSE)),0))</f>
        <v>0</v>
      </c>
    </row>
    <row r="20" spans="1:79">
      <c r="A20" s="1">
        <v>19</v>
      </c>
      <c r="B20" s="1">
        <f t="shared" si="2"/>
        <v>4819</v>
      </c>
      <c r="C20" s="1">
        <f t="shared" si="11"/>
        <v>200</v>
      </c>
      <c r="D20" s="1">
        <f t="shared" si="12"/>
        <v>408</v>
      </c>
      <c r="E20" s="1">
        <f t="shared" si="13"/>
        <v>408</v>
      </c>
      <c r="F20" s="1">
        <f t="shared" si="14"/>
        <v>710</v>
      </c>
      <c r="G20" s="1">
        <f t="shared" si="15"/>
        <v>710</v>
      </c>
      <c r="H20" s="1">
        <f t="shared" si="3"/>
        <v>0</v>
      </c>
      <c r="I20" s="1">
        <f t="shared" si="4"/>
        <v>0</v>
      </c>
      <c r="J20" s="1">
        <f t="shared" si="5"/>
        <v>0</v>
      </c>
      <c r="K20" s="1">
        <f t="shared" si="6"/>
        <v>0</v>
      </c>
      <c r="L20" s="1">
        <f t="shared" si="7"/>
        <v>0</v>
      </c>
      <c r="M20" s="1">
        <f t="shared" si="8"/>
        <v>0</v>
      </c>
      <c r="N20" s="1">
        <f t="shared" si="9"/>
        <v>0</v>
      </c>
      <c r="O20" s="1">
        <f t="shared" si="10"/>
        <v>0</v>
      </c>
      <c r="P20" s="32"/>
      <c r="Q20" s="32"/>
      <c r="R20" s="32"/>
      <c r="S20" s="32"/>
      <c r="V20" s="82" t="s">
        <v>252</v>
      </c>
      <c r="W20" s="86" t="s">
        <v>539</v>
      </c>
      <c r="X20" s="1">
        <v>3</v>
      </c>
      <c r="AE20" s="1">
        <v>19</v>
      </c>
      <c r="AF20" s="64">
        <f>IF($W$3="关闭",0,IFERROR((VLOOKUP((VLOOKUP($AE20,参数!$G:$H,2,FALSE)&amp;$W$18&amp;$V$18),装备量化!$D$2:$J$241,装备量化!Q$11,FALSE)),0))+IF($W$3="关闭",0,IFERROR((VLOOKUP((VLOOKUP($AE20,参数!$G:$H,2,FALSE)&amp;$W$19&amp;$V$19),装备量化!$D$2:$J$241,装备量化!Q$11,FALSE)),0))+IF($W$3="关闭",0,IFERROR((VLOOKUP((VLOOKUP($AE20,参数!$G:$H,2,FALSE)&amp;$W$20&amp;$V$20),装备量化!$D$2:$J$241,装备量化!Q$11,FALSE)),0))+IF($W$3="关闭",0,IFERROR((VLOOKUP((VLOOKUP($AE20,参数!$G:$H,2,FALSE)&amp;$W$21&amp;$V$21),装备量化!$D$2:$J$241,装备量化!Q$11,FALSE)),0))+IF($W$3="关闭",0,IFERROR((VLOOKUP((VLOOKUP($AE20,参数!$G:$H,2,FALSE)&amp;$W$22&amp;$V$22),装备量化!$D$2:$J$241,装备量化!Q$11,FALSE)),0))+IF($W$3="关闭",0,IFERROR((VLOOKUP((VLOOKUP($AE20,参数!$G:$H,2,FALSE)&amp;$W$23&amp;$V$23),装备量化!$D$2:$J$241,装备量化!Q$11,FALSE)),0))+IF($W$3="关闭",0,IFERROR((VLOOKUP((VLOOKUP($AE20,参数!$G:$H,2,FALSE)&amp;$W$24&amp;$V$24),装备量化!$D$2:$J$241,装备量化!Q$11,FALSE)),0))+IF($W$3="关闭",0,IFERROR((VLOOKUP((VLOOKUP($AE20,参数!$G:$H,2,FALSE)&amp;$W$25&amp;$V$25),装备量化!$D$2:$J$241,装备量化!Q$11,FALSE)),0))</f>
        <v>1250</v>
      </c>
      <c r="AG20" s="64"/>
      <c r="AH20" s="64">
        <f>IF($W$3="关闭",0,IFERROR((VLOOKUP((VLOOKUP($AE20,参数!$G:$H,2,FALSE)&amp;$W$18&amp;$V$18),装备量化!$D$2:$J$241,装备量化!S$11,FALSE)),0))+IF($W$3="关闭",0,IFERROR((VLOOKUP((VLOOKUP($AE20,参数!$G:$H,2,FALSE)&amp;$W$19&amp;$V$19),装备量化!$D$2:$J$241,装备量化!S$11,FALSE)),0))+IF($W$3="关闭",0,IFERROR((VLOOKUP((VLOOKUP($AE20,参数!$G:$H,2,FALSE)&amp;$W$20&amp;$V$20),装备量化!$D$2:$J$241,装备量化!S$11,FALSE)),0))+IF($W$3="关闭",0,IFERROR((VLOOKUP((VLOOKUP($AE20,参数!$G:$H,2,FALSE)&amp;$W$21&amp;$V$21),装备量化!$D$2:$J$241,装备量化!S$11,FALSE)),0))+IF($W$3="关闭",0,IFERROR((VLOOKUP((VLOOKUP($AE20,参数!$G:$H,2,FALSE)&amp;$W$22&amp;$V$22),装备量化!$D$2:$J$241,装备量化!S$11,FALSE)),0))+IF($W$3="关闭",0,IFERROR((VLOOKUP((VLOOKUP($AE20,参数!$G:$H,2,FALSE)&amp;$W$23&amp;$V$23),装备量化!$D$2:$J$241,装备量化!S$11,FALSE)),0))+IF($W$3="关闭",0,IFERROR((VLOOKUP((VLOOKUP($AE20,参数!$G:$H,2,FALSE)&amp;$W$24&amp;$V$24),装备量化!$D$2:$J$241,装备量化!S$11,FALSE)),0))+IF($W$3="关闭",0,IFERROR((VLOOKUP((VLOOKUP($AE20,参数!$G:$H,2,FALSE)&amp;$W$25&amp;$V$25),装备量化!$D$2:$J$241,装备量化!S$11,FALSE)),0))</f>
        <v>109</v>
      </c>
      <c r="AI20" s="64">
        <f>IF($W$3="关闭",0,IFERROR((VLOOKUP((VLOOKUP($AE20,参数!$G:$H,2,FALSE)&amp;$W$18&amp;$V$18),装备量化!$D$2:$J$241,装备量化!T$11,FALSE)),0))+IF($W$3="关闭",0,IFERROR((VLOOKUP((VLOOKUP($AE20,参数!$G:$H,2,FALSE)&amp;$W$19&amp;$V$19),装备量化!$D$2:$J$241,装备量化!T$11,FALSE)),0))+IF($W$3="关闭",0,IFERROR((VLOOKUP((VLOOKUP($AE20,参数!$G:$H,2,FALSE)&amp;$W$20&amp;$V$20),装备量化!$D$2:$J$241,装备量化!T$11,FALSE)),0))+IF($W$3="关闭",0,IFERROR((VLOOKUP((VLOOKUP($AE20,参数!$G:$H,2,FALSE)&amp;$W$21&amp;$V$21),装备量化!$D$2:$J$241,装备量化!T$11,FALSE)),0))+IF($W$3="关闭",0,IFERROR((VLOOKUP((VLOOKUP($AE20,参数!$G:$H,2,FALSE)&amp;$W$22&amp;$V$22),装备量化!$D$2:$J$241,装备量化!T$11,FALSE)),0))+IF($W$3="关闭",0,IFERROR((VLOOKUP((VLOOKUP($AE20,参数!$G:$H,2,FALSE)&amp;$W$23&amp;$V$23),装备量化!$D$2:$J$241,装备量化!T$11,FALSE)),0))+IF($W$3="关闭",0,IFERROR((VLOOKUP((VLOOKUP($AE20,参数!$G:$H,2,FALSE)&amp;$W$24&amp;$V$24),装备量化!$D$2:$J$241,装备量化!T$11,FALSE)),0))+IF($W$3="关闭",0,IFERROR((VLOOKUP((VLOOKUP($AE20,参数!$G:$H,2,FALSE)&amp;$W$25&amp;$V$25),装备量化!$D$2:$J$241,装备量化!T$11,FALSE)),0))</f>
        <v>109</v>
      </c>
      <c r="AJ20" s="64">
        <f>IF($W$3="关闭",0,IFERROR((VLOOKUP((VLOOKUP($AE20,参数!$G:$H,2,FALSE)&amp;$W$18&amp;$V$18),装备量化!$D$2:$J$241,装备量化!U$11,FALSE)),0))+IF($W$3="关闭",0,IFERROR((VLOOKUP((VLOOKUP($AE20,参数!$G:$H,2,FALSE)&amp;$W$19&amp;$V$19),装备量化!$D$2:$J$241,装备量化!U$11,FALSE)),0))+IF($W$3="关闭",0,IFERROR((VLOOKUP((VLOOKUP($AE20,参数!$G:$H,2,FALSE)&amp;$W$20&amp;$V$20),装备量化!$D$2:$J$241,装备量化!U$11,FALSE)),0))+IF($W$3="关闭",0,IFERROR((VLOOKUP((VLOOKUP($AE20,参数!$G:$H,2,FALSE)&amp;$W$21&amp;$V$21),装备量化!$D$2:$J$241,装备量化!U$11,FALSE)),0))+IF($W$3="关闭",0,IFERROR((VLOOKUP((VLOOKUP($AE20,参数!$G:$H,2,FALSE)&amp;$W$22&amp;$V$22),装备量化!$D$2:$J$241,装备量化!U$11,FALSE)),0))+IF($W$3="关闭",0,IFERROR((VLOOKUP((VLOOKUP($AE20,参数!$G:$H,2,FALSE)&amp;$W$23&amp;$V$23),装备量化!$D$2:$J$241,装备量化!U$11,FALSE)),0))+IF($W$3="关闭",0,IFERROR((VLOOKUP((VLOOKUP($AE20,参数!$G:$H,2,FALSE)&amp;$W$24&amp;$V$24),装备量化!$D$2:$J$241,装备量化!U$11,FALSE)),0))+IF($W$3="关闭",0,IFERROR((VLOOKUP((VLOOKUP($AE20,参数!$G:$H,2,FALSE)&amp;$W$25&amp;$V$25),装备量化!$D$2:$J$241,装备量化!U$11,FALSE)),0))</f>
        <v>167</v>
      </c>
      <c r="AK20" s="64">
        <f>IF($W$3="关闭",0,IFERROR((VLOOKUP((VLOOKUP($AE20,参数!$G:$H,2,FALSE)&amp;$W$18&amp;$V$18),装备量化!$D$2:$J$241,装备量化!V$11,FALSE)),0))+IF($W$3="关闭",0,IFERROR((VLOOKUP((VLOOKUP($AE20,参数!$G:$H,2,FALSE)&amp;$W$19&amp;$V$19),装备量化!$D$2:$J$241,装备量化!V$11,FALSE)),0))+IF($W$3="关闭",0,IFERROR((VLOOKUP((VLOOKUP($AE20,参数!$G:$H,2,FALSE)&amp;$W$20&amp;$V$20),装备量化!$D$2:$J$241,装备量化!V$11,FALSE)),0))+IF($W$3="关闭",0,IFERROR((VLOOKUP((VLOOKUP($AE20,参数!$G:$H,2,FALSE)&amp;$W$21&amp;$V$21),装备量化!$D$2:$J$241,装备量化!V$11,FALSE)),0))+IF($W$3="关闭",0,IFERROR((VLOOKUP((VLOOKUP($AE20,参数!$G:$H,2,FALSE)&amp;$W$22&amp;$V$22),装备量化!$D$2:$J$241,装备量化!V$11,FALSE)),0))+IF($W$3="关闭",0,IFERROR((VLOOKUP((VLOOKUP($AE20,参数!$G:$H,2,FALSE)&amp;$W$23&amp;$V$23),装备量化!$D$2:$J$241,装备量化!V$11,FALSE)),0))+IF($W$3="关闭",0,IFERROR((VLOOKUP((VLOOKUP($AE20,参数!$G:$H,2,FALSE)&amp;$W$24&amp;$V$24),装备量化!$D$2:$J$241,装备量化!V$11,FALSE)),0))+IF($W$3="关闭",0,IFERROR((VLOOKUP((VLOOKUP($AE20,参数!$G:$H,2,FALSE)&amp;$W$25&amp;$V$25),装备量化!$D$2:$J$241,装备量化!V$11,FALSE)),0))</f>
        <v>167</v>
      </c>
      <c r="AL20" s="64">
        <f>IF($W$3="关闭",0,IFERROR((VLOOKUP((VLOOKUP($AE20,参数!$G:$H,2,FALSE)&amp;$W$18&amp;$V$18),装备量化!$D$2:$J$241,装备量化!W$11,FALSE)),0))+IF($W$3="关闭",0,IFERROR((VLOOKUP((VLOOKUP($AE20,参数!$G:$H,2,FALSE)&amp;$W$19&amp;$V$19),装备量化!$D$2:$J$241,装备量化!W$11,FALSE)),0))+IF($W$3="关闭",0,IFERROR((VLOOKUP((VLOOKUP($AE20,参数!$G:$H,2,FALSE)&amp;$W$20&amp;$V$20),装备量化!$D$2:$J$241,装备量化!W$11,FALSE)),0))+IF($W$3="关闭",0,IFERROR((VLOOKUP((VLOOKUP($AE20,参数!$G:$H,2,FALSE)&amp;$W$21&amp;$V$21),装备量化!$D$2:$J$241,装备量化!W$11,FALSE)),0))+IF($W$3="关闭",0,IFERROR((VLOOKUP((VLOOKUP($AE20,参数!$G:$H,2,FALSE)&amp;$W$22&amp;$V$22),装备量化!$D$2:$J$241,装备量化!W$11,FALSE)),0))+IF($W$3="关闭",0,IFERROR((VLOOKUP((VLOOKUP($AE20,参数!$G:$H,2,FALSE)&amp;$W$23&amp;$V$23),装备量化!$D$2:$J$241,装备量化!W$11,FALSE)),0))+IF($W$3="关闭",0,IFERROR((VLOOKUP((VLOOKUP($AE20,参数!$G:$H,2,FALSE)&amp;$W$24&amp;$V$24),装备量化!$D$2:$J$241,装备量化!W$11,FALSE)),0))+IF($W$3="关闭",0,IFERROR((VLOOKUP((VLOOKUP($AE20,参数!$G:$H,2,FALSE)&amp;$W$25&amp;$V$25),装备量化!$D$2:$J$241,装备量化!W$11,FALSE)),0))</f>
        <v>0</v>
      </c>
      <c r="AM20" s="64">
        <f>IF($W$3="关闭",0,IFERROR((VLOOKUP((VLOOKUP($AE20,参数!$G:$H,2,FALSE)&amp;$W$18&amp;$V$18),装备量化!$D$2:$J$241,装备量化!X$11,FALSE)),0))+IF($W$3="关闭",0,IFERROR((VLOOKUP((VLOOKUP($AE20,参数!$G:$H,2,FALSE)&amp;$W$19&amp;$V$19),装备量化!$D$2:$J$241,装备量化!X$11,FALSE)),0))+IF($W$3="关闭",0,IFERROR((VLOOKUP((VLOOKUP($AE20,参数!$G:$H,2,FALSE)&amp;$W$20&amp;$V$20),装备量化!$D$2:$J$241,装备量化!X$11,FALSE)),0))+IF($W$3="关闭",0,IFERROR((VLOOKUP((VLOOKUP($AE20,参数!$G:$H,2,FALSE)&amp;$W$21&amp;$V$21),装备量化!$D$2:$J$241,装备量化!X$11,FALSE)),0))+IF($W$3="关闭",0,IFERROR((VLOOKUP((VLOOKUP($AE20,参数!$G:$H,2,FALSE)&amp;$W$22&amp;$V$22),装备量化!$D$2:$J$241,装备量化!X$11,FALSE)),0))+IF($W$3="关闭",0,IFERROR((VLOOKUP((VLOOKUP($AE20,参数!$G:$H,2,FALSE)&amp;$W$23&amp;$V$23),装备量化!$D$2:$J$241,装备量化!X$11,FALSE)),0))+IF($W$3="关闭",0,IFERROR((VLOOKUP((VLOOKUP($AE20,参数!$G:$H,2,FALSE)&amp;$W$24&amp;$V$24),装备量化!$D$2:$J$241,装备量化!X$11,FALSE)),0))+IF($W$3="关闭",0,IFERROR((VLOOKUP((VLOOKUP($AE20,参数!$G:$H,2,FALSE)&amp;$W$25&amp;$V$25),装备量化!$D$2:$J$241,装备量化!X$11,FALSE)),0))</f>
        <v>0</v>
      </c>
      <c r="AN20" s="64">
        <f>IF($W$3="关闭",0,IFERROR((VLOOKUP((VLOOKUP($AE20,参数!$G:$H,2,FALSE)&amp;$W$18&amp;$V$18),装备量化!$D$2:$J$241,装备量化!Y$11,FALSE)),0))+IF($W$3="关闭",0,IFERROR((VLOOKUP((VLOOKUP($AE20,参数!$G:$H,2,FALSE)&amp;$W$19&amp;$V$19),装备量化!$D$2:$J$241,装备量化!Y$11,FALSE)),0))+IF($W$3="关闭",0,IFERROR((VLOOKUP((VLOOKUP($AE20,参数!$G:$H,2,FALSE)&amp;$W$20&amp;$V$20),装备量化!$D$2:$J$241,装备量化!Y$11,FALSE)),0))+IF($W$3="关闭",0,IFERROR((VLOOKUP((VLOOKUP($AE20,参数!$G:$H,2,FALSE)&amp;$W$21&amp;$V$21),装备量化!$D$2:$J$241,装备量化!Y$11,FALSE)),0))+IF($W$3="关闭",0,IFERROR((VLOOKUP((VLOOKUP($AE20,参数!$G:$H,2,FALSE)&amp;$W$22&amp;$V$22),装备量化!$D$2:$J$241,装备量化!Y$11,FALSE)),0))+IF($W$3="关闭",0,IFERROR((VLOOKUP((VLOOKUP($AE20,参数!$G:$H,2,FALSE)&amp;$W$23&amp;$V$23),装备量化!$D$2:$J$241,装备量化!Y$11,FALSE)),0))+IF($W$3="关闭",0,IFERROR((VLOOKUP((VLOOKUP($AE20,参数!$G:$H,2,FALSE)&amp;$W$24&amp;$V$24),装备量化!$D$2:$J$241,装备量化!Y$11,FALSE)),0))+IF($W$3="关闭",0,IFERROR((VLOOKUP((VLOOKUP($AE20,参数!$G:$H,2,FALSE)&amp;$W$25&amp;$V$25),装备量化!$D$2:$J$241,装备量化!Y$11,FALSE)),0))</f>
        <v>0</v>
      </c>
      <c r="AO20" s="64">
        <f>IF($W$3="关闭",0,IFERROR((VLOOKUP((VLOOKUP($AE20,参数!$G:$H,2,FALSE)&amp;$W$18&amp;$V$18),装备量化!$D$2:$J$241,装备量化!Z$11,FALSE)),0))+IF($W$3="关闭",0,IFERROR((VLOOKUP((VLOOKUP($AE20,参数!$G:$H,2,FALSE)&amp;$W$19&amp;$V$19),装备量化!$D$2:$J$241,装备量化!Z$11,FALSE)),0))+IF($W$3="关闭",0,IFERROR((VLOOKUP((VLOOKUP($AE20,参数!$G:$H,2,FALSE)&amp;$W$20&amp;$V$20),装备量化!$D$2:$J$241,装备量化!Z$11,FALSE)),0))+IF($W$3="关闭",0,IFERROR((VLOOKUP((VLOOKUP($AE20,参数!$G:$H,2,FALSE)&amp;$W$21&amp;$V$21),装备量化!$D$2:$J$241,装备量化!Z$11,FALSE)),0))+IF($W$3="关闭",0,IFERROR((VLOOKUP((VLOOKUP($AE20,参数!$G:$H,2,FALSE)&amp;$W$22&amp;$V$22),装备量化!$D$2:$J$241,装备量化!Z$11,FALSE)),0))+IF($W$3="关闭",0,IFERROR((VLOOKUP((VLOOKUP($AE20,参数!$G:$H,2,FALSE)&amp;$W$23&amp;$V$23),装备量化!$D$2:$J$241,装备量化!Z$11,FALSE)),0))+IF($W$3="关闭",0,IFERROR((VLOOKUP((VLOOKUP($AE20,参数!$G:$H,2,FALSE)&amp;$W$24&amp;$V$24),装备量化!$D$2:$J$241,装备量化!Z$11,FALSE)),0))+IF($W$3="关闭",0,IFERROR((VLOOKUP((VLOOKUP($AE20,参数!$G:$H,2,FALSE)&amp;$W$25&amp;$V$25),装备量化!$D$2:$J$241,装备量化!Z$11,FALSE)),0))</f>
        <v>0</v>
      </c>
      <c r="AP20" s="64">
        <f>IF($W$3="关闭",0,IFERROR((VLOOKUP((VLOOKUP($AE20,参数!$G:$H,2,FALSE)&amp;$W$18&amp;$V$18),装备量化!$D$2:$J$241,装备量化!AA$11,FALSE)),0))+IF($W$3="关闭",0,IFERROR((VLOOKUP((VLOOKUP($AE20,参数!$G:$H,2,FALSE)&amp;$W$19&amp;$V$19),装备量化!$D$2:$J$241,装备量化!AA$11,FALSE)),0))+IF($W$3="关闭",0,IFERROR((VLOOKUP((VLOOKUP($AE20,参数!$G:$H,2,FALSE)&amp;$W$20&amp;$V$20),装备量化!$D$2:$J$241,装备量化!AA$11,FALSE)),0))+IF($W$3="关闭",0,IFERROR((VLOOKUP((VLOOKUP($AE20,参数!$G:$H,2,FALSE)&amp;$W$21&amp;$V$21),装备量化!$D$2:$J$241,装备量化!AA$11,FALSE)),0))+IF($W$3="关闭",0,IFERROR((VLOOKUP((VLOOKUP($AE20,参数!$G:$H,2,FALSE)&amp;$W$22&amp;$V$22),装备量化!$D$2:$J$241,装备量化!AA$11,FALSE)),0))+IF($W$3="关闭",0,IFERROR((VLOOKUP((VLOOKUP($AE20,参数!$G:$H,2,FALSE)&amp;$W$23&amp;$V$23),装备量化!$D$2:$J$241,装备量化!AA$11,FALSE)),0))+IF($W$3="关闭",0,IFERROR((VLOOKUP((VLOOKUP($AE20,参数!$G:$H,2,FALSE)&amp;$W$24&amp;$V$24),装备量化!$D$2:$J$241,装备量化!AA$11,FALSE)),0))+IF($W$3="关闭",0,IFERROR((VLOOKUP((VLOOKUP($AE20,参数!$G:$H,2,FALSE)&amp;$W$25&amp;$V$25),装备量化!$D$2:$J$241,装备量化!AA$11,FALSE)),0))</f>
        <v>0</v>
      </c>
      <c r="AQ20" s="64">
        <f>IF($W$3="关闭",0,IFERROR((VLOOKUP((VLOOKUP($AE20,参数!$G:$H,2,FALSE)&amp;$W$18&amp;$V$18),装备量化!$D$2:$J$241,装备量化!AB$11,FALSE)),0))+IF($W$3="关闭",0,IFERROR((VLOOKUP((VLOOKUP($AE20,参数!$G:$H,2,FALSE)&amp;$W$19&amp;$V$19),装备量化!$D$2:$J$241,装备量化!AB$11,FALSE)),0))+IF($W$3="关闭",0,IFERROR((VLOOKUP((VLOOKUP($AE20,参数!$G:$H,2,FALSE)&amp;$W$20&amp;$V$20),装备量化!$D$2:$J$241,装备量化!AB$11,FALSE)),0))+IF($W$3="关闭",0,IFERROR((VLOOKUP((VLOOKUP($AE20,参数!$G:$H,2,FALSE)&amp;$W$21&amp;$V$21),装备量化!$D$2:$J$241,装备量化!AB$11,FALSE)),0))+IF($W$3="关闭",0,IFERROR((VLOOKUP((VLOOKUP($AE20,参数!$G:$H,2,FALSE)&amp;$W$22&amp;$V$22),装备量化!$D$2:$J$241,装备量化!AB$11,FALSE)),0))+IF($W$3="关闭",0,IFERROR((VLOOKUP((VLOOKUP($AE20,参数!$G:$H,2,FALSE)&amp;$W$23&amp;$V$23),装备量化!$D$2:$J$241,装备量化!AB$11,FALSE)),0))+IF($W$3="关闭",0,IFERROR((VLOOKUP((VLOOKUP($AE20,参数!$G:$H,2,FALSE)&amp;$W$24&amp;$V$24),装备量化!$D$2:$J$241,装备量化!AB$11,FALSE)),0))+IF($W$3="关闭",0,IFERROR((VLOOKUP((VLOOKUP($AE20,参数!$G:$H,2,FALSE)&amp;$W$25&amp;$V$25),装备量化!$D$2:$J$241,装备量化!AB$11,FALSE)),0))</f>
        <v>0</v>
      </c>
      <c r="AR20" s="64">
        <f>IF($W$3="关闭",0,IFERROR((VLOOKUP((VLOOKUP($AE20,参数!$G:$H,2,FALSE)&amp;$W$18&amp;$V$18),装备量化!$D$2:$J$241,装备量化!AC$11,FALSE)),0))+IF($W$3="关闭",0,IFERROR((VLOOKUP((VLOOKUP($AE20,参数!$G:$H,2,FALSE)&amp;$W$19&amp;$V$19),装备量化!$D$2:$J$241,装备量化!AC$11,FALSE)),0))+IF($W$3="关闭",0,IFERROR((VLOOKUP((VLOOKUP($AE20,参数!$G:$H,2,FALSE)&amp;$W$20&amp;$V$20),装备量化!$D$2:$J$241,装备量化!AC$11,FALSE)),0))+IF($W$3="关闭",0,IFERROR((VLOOKUP((VLOOKUP($AE20,参数!$G:$H,2,FALSE)&amp;$W$21&amp;$V$21),装备量化!$D$2:$J$241,装备量化!AC$11,FALSE)),0))+IF($W$3="关闭",0,IFERROR((VLOOKUP((VLOOKUP($AE20,参数!$G:$H,2,FALSE)&amp;$W$22&amp;$V$22),装备量化!$D$2:$J$241,装备量化!AC$11,FALSE)),0))+IF($W$3="关闭",0,IFERROR((VLOOKUP((VLOOKUP($AE20,参数!$G:$H,2,FALSE)&amp;$W$23&amp;$V$23),装备量化!$D$2:$J$241,装备量化!AC$11,FALSE)),0))+IF($W$3="关闭",0,IFERROR((VLOOKUP((VLOOKUP($AE20,参数!$G:$H,2,FALSE)&amp;$W$24&amp;$V$24),装备量化!$D$2:$J$241,装备量化!AC$11,FALSE)),0))+IF($W$3="关闭",0,IFERROR((VLOOKUP((VLOOKUP($AE20,参数!$G:$H,2,FALSE)&amp;$W$25&amp;$V$25),装备量化!$D$2:$J$241,装备量化!AC$11,FALSE)),0))</f>
        <v>0</v>
      </c>
      <c r="AS20" s="64">
        <f>IF($W$3="关闭",0,IFERROR((VLOOKUP((VLOOKUP($AE20,参数!$G:$H,2,FALSE)&amp;$W$18&amp;$V$18),装备量化!$D$2:$J$241,装备量化!AD$11,FALSE)),0))+IF($W$3="关闭",0,IFERROR((VLOOKUP((VLOOKUP($AE20,参数!$G:$H,2,FALSE)&amp;$W$19&amp;$V$19),装备量化!$D$2:$J$241,装备量化!AD$11,FALSE)),0))+IF($W$3="关闭",0,IFERROR((VLOOKUP((VLOOKUP($AE20,参数!$G:$H,2,FALSE)&amp;$W$20&amp;$V$20),装备量化!$D$2:$J$241,装备量化!AD$11,FALSE)),0))+IF($W$3="关闭",0,IFERROR((VLOOKUP((VLOOKUP($AE20,参数!$G:$H,2,FALSE)&amp;$W$21&amp;$V$21),装备量化!$D$2:$J$241,装备量化!AD$11,FALSE)),0))+IF($W$3="关闭",0,IFERROR((VLOOKUP((VLOOKUP($AE20,参数!$G:$H,2,FALSE)&amp;$W$22&amp;$V$22),装备量化!$D$2:$J$241,装备量化!AD$11,FALSE)),0))+IF($W$3="关闭",0,IFERROR((VLOOKUP((VLOOKUP($AE20,参数!$G:$H,2,FALSE)&amp;$W$23&amp;$V$23),装备量化!$D$2:$J$241,装备量化!AD$11,FALSE)),0))+IF($W$3="关闭",0,IFERROR((VLOOKUP((VLOOKUP($AE20,参数!$G:$H,2,FALSE)&amp;$W$24&amp;$V$24),装备量化!$D$2:$J$241,装备量化!AD$11,FALSE)),0))+IF($W$3="关闭",0,IFERROR((VLOOKUP((VLOOKUP($AE20,参数!$G:$H,2,FALSE)&amp;$W$25&amp;$V$25),装备量化!$D$2:$J$241,装备量化!AD$11,FALSE)),0))</f>
        <v>0</v>
      </c>
      <c r="AV20" s="1">
        <v>19</v>
      </c>
      <c r="AW20" s="64">
        <f>IF($W$6="关闭",0,IFERROR((VLOOKUP((VLOOKUP($AE20,参数!$G:$H,2,FALSE)&amp;$V$18),装备强化属性!$V$3:$FP$50,$X$18+VLOOKUP(AW$1,参数!$J$1:$K$6,2,FALSE),FALSE)),0))+IF($W$6="关闭",0,IFERROR((VLOOKUP((VLOOKUP($AE20,参数!$G:$H,2,FALSE)&amp;$V$19),装备强化属性!$V$3:$FP$50,$X$19+VLOOKUP(AW$1,参数!$J$1:$K$6,2,FALSE),FALSE)),0))+IF($W$6="关闭",0,IFERROR((VLOOKUP((VLOOKUP($AE20,参数!$G:$H,2,FALSE)&amp;$V$20),装备强化属性!$V$3:$FP$50,$X$20+VLOOKUP(AW$1,参数!$J$1:$K$6,2,FALSE),FALSE)),0))+IF($W$6="关闭",0,IFERROR((VLOOKUP((VLOOKUP($AE20,参数!$G:$H,2,FALSE)&amp;$V$21),装备强化属性!$V$3:$FP$50,$X$21+VLOOKUP(AW$1,参数!$J$1:$K$6,2,FALSE),FALSE)),0))+IF($W$6="关闭",0,IFERROR((VLOOKUP((VLOOKUP($AE20,参数!$G:$H,2,FALSE)&amp;$V$22),装备强化属性!$V$3:$FP$50,$X$22+VLOOKUP(AW$1,参数!$J$1:$K$6,2,FALSE),FALSE)),0))+IF($W$6="关闭",0,IFERROR((VLOOKUP((VLOOKUP($AE20,参数!$G:$H,2,FALSE)&amp;$V$23),装备强化属性!$V$3:$FP$50,$X$23+VLOOKUP(AW$1,参数!$J$1:$K$6,2,FALSE),FALSE)),0))+IF($W$6="关闭",0,IFERROR((VLOOKUP((VLOOKUP($AE20,参数!$G:$H,2,FALSE)&amp;$V$24),装备强化属性!$V$3:$FP$50,$X$24+VLOOKUP(AW$1,参数!$J$1:$K$6,2,FALSE),FALSE)),0))+IF($W$6="关闭",0,IFERROR((VLOOKUP((VLOOKUP($AE20,参数!$G:$H,2,FALSE)&amp;$V$25),装备强化属性!$V$3:$FP$50,$X$25+VLOOKUP(AW$1,参数!$J$1:$K$6,2,FALSE),FALSE)),0))</f>
        <v>544</v>
      </c>
      <c r="AX20" s="64"/>
      <c r="AY20" s="64">
        <f>IF($W$6="关闭",0,IFERROR((VLOOKUP((VLOOKUP($AE20,参数!$G:$H,2,FALSE)&amp;$V$18),装备强化属性!$V$3:$FP$50,$X$18+VLOOKUP(AY$1,参数!$J$1:$K$6,2,FALSE),FALSE)),0))+IF($W$6="关闭",0,IFERROR((VLOOKUP((VLOOKUP($AE20,参数!$G:$H,2,FALSE)&amp;$V$19),装备强化属性!$V$3:$FP$50,$X$19+VLOOKUP(AY$1,参数!$J$1:$K$6,2,FALSE),FALSE)),0))+IF($W$6="关闭",0,IFERROR((VLOOKUP((VLOOKUP($AE20,参数!$G:$H,2,FALSE)&amp;$V$20),装备强化属性!$V$3:$FP$50,$X$20+VLOOKUP(AY$1,参数!$J$1:$K$6,2,FALSE),FALSE)),0))+IF($W$6="关闭",0,IFERROR((VLOOKUP((VLOOKUP($AE20,参数!$G:$H,2,FALSE)&amp;$V$21),装备强化属性!$V$3:$FP$50,$X$21+VLOOKUP(AY$1,参数!$J$1:$K$6,2,FALSE),FALSE)),0))+IF($W$6="关闭",0,IFERROR((VLOOKUP((VLOOKUP($AE20,参数!$G:$H,2,FALSE)&amp;$V$22),装备强化属性!$V$3:$FP$50,$X$22+VLOOKUP(AY$1,参数!$J$1:$K$6,2,FALSE),FALSE)),0))+IF($W$6="关闭",0,IFERROR((VLOOKUP((VLOOKUP($AE20,参数!$G:$H,2,FALSE)&amp;$V$23),装备强化属性!$V$3:$FP$50,$X$23+VLOOKUP(AY$1,参数!$J$1:$K$6,2,FALSE),FALSE)),0))+IF($W$6="关闭",0,IFERROR((VLOOKUP((VLOOKUP($AE20,参数!$G:$H,2,FALSE)&amp;$V$24),装备强化属性!$V$3:$FP$50,$X$24+VLOOKUP(AY$1,参数!$J$1:$K$6,2,FALSE),FALSE)),0))+IF($W$6="关闭",0,IFERROR((VLOOKUP((VLOOKUP($AE20,参数!$G:$H,2,FALSE)&amp;$V$25),装备强化属性!$V$3:$FP$50,$X$25+VLOOKUP(AY$1,参数!$J$1:$K$6,2,FALSE),FALSE)),0))</f>
        <v>64</v>
      </c>
      <c r="AZ20" s="64">
        <f>IF($W$6="关闭",0,IFERROR((VLOOKUP((VLOOKUP($AE20,参数!$G:$H,2,FALSE)&amp;$V$18),装备强化属性!$V$3:$FP$50,$X$18+VLOOKUP(AZ$1,参数!$J$1:$K$6,2,FALSE),FALSE)),0))+IF($W$6="关闭",0,IFERROR((VLOOKUP((VLOOKUP($AE20,参数!$G:$H,2,FALSE)&amp;$V$19),装备强化属性!$V$3:$FP$50,$X$19+VLOOKUP(AZ$1,参数!$J$1:$K$6,2,FALSE),FALSE)),0))+IF($W$6="关闭",0,IFERROR((VLOOKUP((VLOOKUP($AE20,参数!$G:$H,2,FALSE)&amp;$V$20),装备强化属性!$V$3:$FP$50,$X$20+VLOOKUP(AZ$1,参数!$J$1:$K$6,2,FALSE),FALSE)),0))+IF($W$6="关闭",0,IFERROR((VLOOKUP((VLOOKUP($AE20,参数!$G:$H,2,FALSE)&amp;$V$21),装备强化属性!$V$3:$FP$50,$X$21+VLOOKUP(AZ$1,参数!$J$1:$K$6,2,FALSE),FALSE)),0))+IF($W$6="关闭",0,IFERROR((VLOOKUP((VLOOKUP($AE20,参数!$G:$H,2,FALSE)&amp;$V$22),装备强化属性!$V$3:$FP$50,$X$22+VLOOKUP(AZ$1,参数!$J$1:$K$6,2,FALSE),FALSE)),0))+IF($W$6="关闭",0,IFERROR((VLOOKUP((VLOOKUP($AE20,参数!$G:$H,2,FALSE)&amp;$V$23),装备强化属性!$V$3:$FP$50,$X$23+VLOOKUP(AZ$1,参数!$J$1:$K$6,2,FALSE),FALSE)),0))+IF($W$6="关闭",0,IFERROR((VLOOKUP((VLOOKUP($AE20,参数!$G:$H,2,FALSE)&amp;$V$24),装备强化属性!$V$3:$FP$50,$X$24+VLOOKUP(AZ$1,参数!$J$1:$K$6,2,FALSE),FALSE)),0))+IF($W$6="关闭",0,IFERROR((VLOOKUP((VLOOKUP($AE20,参数!$G:$H,2,FALSE)&amp;$V$25),装备强化属性!$V$3:$FP$50,$X$25+VLOOKUP(AZ$1,参数!$J$1:$K$6,2,FALSE),FALSE)),0))</f>
        <v>64</v>
      </c>
      <c r="BA20" s="64">
        <f>IF($W$6="关闭",0,IFERROR((VLOOKUP((VLOOKUP($AE20,参数!$G:$H,2,FALSE)&amp;$V$18),装备强化属性!$V$3:$FP$50,$X$18+VLOOKUP(BA$1,参数!$J$1:$K$6,2,FALSE),FALSE)),0))+IF($W$6="关闭",0,IFERROR((VLOOKUP((VLOOKUP($AE20,参数!$G:$H,2,FALSE)&amp;$V$19),装备强化属性!$V$3:$FP$50,$X$19+VLOOKUP(BA$1,参数!$J$1:$K$6,2,FALSE),FALSE)),0))+IF($W$6="关闭",0,IFERROR((VLOOKUP((VLOOKUP($AE20,参数!$G:$H,2,FALSE)&amp;$V$20),装备强化属性!$V$3:$FP$50,$X$20+VLOOKUP(BA$1,参数!$J$1:$K$6,2,FALSE),FALSE)),0))+IF($W$6="关闭",0,IFERROR((VLOOKUP((VLOOKUP($AE20,参数!$G:$H,2,FALSE)&amp;$V$21),装备强化属性!$V$3:$FP$50,$X$21+VLOOKUP(BA$1,参数!$J$1:$K$6,2,FALSE),FALSE)),0))+IF($W$6="关闭",0,IFERROR((VLOOKUP((VLOOKUP($AE20,参数!$G:$H,2,FALSE)&amp;$V$22),装备强化属性!$V$3:$FP$50,$X$22+VLOOKUP(BA$1,参数!$J$1:$K$6,2,FALSE),FALSE)),0))+IF($W$6="关闭",0,IFERROR((VLOOKUP((VLOOKUP($AE20,参数!$G:$H,2,FALSE)&amp;$V$23),装备强化属性!$V$3:$FP$50,$X$23+VLOOKUP(BA$1,参数!$J$1:$K$6,2,FALSE),FALSE)),0))+IF($W$6="关闭",0,IFERROR((VLOOKUP((VLOOKUP($AE20,参数!$G:$H,2,FALSE)&amp;$V$24),装备强化属性!$V$3:$FP$50,$X$24+VLOOKUP(BA$1,参数!$J$1:$K$6,2,FALSE),FALSE)),0))+IF($W$6="关闭",0,IFERROR((VLOOKUP((VLOOKUP($AE20,参数!$G:$H,2,FALSE)&amp;$V$25),装备强化属性!$V$3:$FP$50,$X$25+VLOOKUP(BA$1,参数!$J$1:$K$6,2,FALSE),FALSE)),0))</f>
        <v>73</v>
      </c>
      <c r="BB20" s="64">
        <f>IF($W$6="关闭",0,IFERROR((VLOOKUP((VLOOKUP($AE20,参数!$G:$H,2,FALSE)&amp;$V$18),装备强化属性!$V$3:$FP$50,$X$18+VLOOKUP(BB$1,参数!$J$1:$K$6,2,FALSE),FALSE)),0))+IF($W$6="关闭",0,IFERROR((VLOOKUP((VLOOKUP($AE20,参数!$G:$H,2,FALSE)&amp;$V$19),装备强化属性!$V$3:$FP$50,$X$19+VLOOKUP(BB$1,参数!$J$1:$K$6,2,FALSE),FALSE)),0))+IF($W$6="关闭",0,IFERROR((VLOOKUP((VLOOKUP($AE20,参数!$G:$H,2,FALSE)&amp;$V$20),装备强化属性!$V$3:$FP$50,$X$20+VLOOKUP(BB$1,参数!$J$1:$K$6,2,FALSE),FALSE)),0))+IF($W$6="关闭",0,IFERROR((VLOOKUP((VLOOKUP($AE20,参数!$G:$H,2,FALSE)&amp;$V$21),装备强化属性!$V$3:$FP$50,$X$21+VLOOKUP(BB$1,参数!$J$1:$K$6,2,FALSE),FALSE)),0))+IF($W$6="关闭",0,IFERROR((VLOOKUP((VLOOKUP($AE20,参数!$G:$H,2,FALSE)&amp;$V$22),装备强化属性!$V$3:$FP$50,$X$22+VLOOKUP(BB$1,参数!$J$1:$K$6,2,FALSE),FALSE)),0))+IF($W$6="关闭",0,IFERROR((VLOOKUP((VLOOKUP($AE20,参数!$G:$H,2,FALSE)&amp;$V$23),装备强化属性!$V$3:$FP$50,$X$23+VLOOKUP(BB$1,参数!$J$1:$K$6,2,FALSE),FALSE)),0))+IF($W$6="关闭",0,IFERROR((VLOOKUP((VLOOKUP($AE20,参数!$G:$H,2,FALSE)&amp;$V$24),装备强化属性!$V$3:$FP$50,$X$24+VLOOKUP(BB$1,参数!$J$1:$K$6,2,FALSE),FALSE)),0))+IF($W$6="关闭",0,IFERROR((VLOOKUP((VLOOKUP($AE20,参数!$G:$H,2,FALSE)&amp;$V$25),装备强化属性!$V$3:$FP$50,$X$25+VLOOKUP(BB$1,参数!$J$1:$K$6,2,FALSE),FALSE)),0))</f>
        <v>73</v>
      </c>
      <c r="BC20" s="64">
        <f>IF($W$3="关闭",0,IFERROR((VLOOKUP((VLOOKUP($AE20,参数!$G:$H,2,FALSE)&amp;$W$18&amp;$V$18),装备量化!$D$2:$J$241,装备量化!AN$11,FALSE)),0))+IF($W$3="关闭",0,IFERROR((VLOOKUP((VLOOKUP($AE20,参数!$G:$H,2,FALSE)&amp;$W$19&amp;$V$19),装备量化!$D$2:$J$241,装备量化!AN$11,FALSE)),0))+IF($W$3="关闭",0,IFERROR((VLOOKUP((VLOOKUP($AE20,参数!$G:$H,2,FALSE)&amp;$W$20&amp;$V$20),装备量化!$D$2:$J$241,装备量化!AN$11,FALSE)),0))+IF($W$3="关闭",0,IFERROR((VLOOKUP((VLOOKUP($AE20,参数!$G:$H,2,FALSE)&amp;$W$21&amp;$V$21),装备量化!$D$2:$J$241,装备量化!AN$11,FALSE)),0))+IF($W$3="关闭",0,IFERROR((VLOOKUP((VLOOKUP($AE20,参数!$G:$H,2,FALSE)&amp;$W$22&amp;$V$22),装备量化!$D$2:$J$241,装备量化!AN$11,FALSE)),0))+IF($W$3="关闭",0,IFERROR((VLOOKUP((VLOOKUP($AE20,参数!$G:$H,2,FALSE)&amp;$W$23&amp;$V$23),装备量化!$D$2:$J$241,装备量化!AN$11,FALSE)),0))+IF($W$3="关闭",0,IFERROR((VLOOKUP((VLOOKUP($AE20,参数!$G:$H,2,FALSE)&amp;$W$24&amp;$V$24),装备量化!$D$2:$J$241,装备量化!AN$11,FALSE)),0))+IF($W$3="关闭",0,IFERROR((VLOOKUP((VLOOKUP($AE20,参数!$G:$H,2,FALSE)&amp;$W$25&amp;$V$25),装备量化!$D$2:$J$241,装备量化!AN$11,FALSE)),0))</f>
        <v>0</v>
      </c>
      <c r="BD20" s="64">
        <f>IF($W$3="关闭",0,IFERROR((VLOOKUP((VLOOKUP($AE20,参数!$G:$H,2,FALSE)&amp;$W$18&amp;$V$18),装备量化!$D$2:$J$241,装备量化!AO$11,FALSE)),0))+IF($W$3="关闭",0,IFERROR((VLOOKUP((VLOOKUP($AE20,参数!$G:$H,2,FALSE)&amp;$W$19&amp;$V$19),装备量化!$D$2:$J$241,装备量化!AO$11,FALSE)),0))+IF($W$3="关闭",0,IFERROR((VLOOKUP((VLOOKUP($AE20,参数!$G:$H,2,FALSE)&amp;$W$20&amp;$V$20),装备量化!$D$2:$J$241,装备量化!AO$11,FALSE)),0))+IF($W$3="关闭",0,IFERROR((VLOOKUP((VLOOKUP($AE20,参数!$G:$H,2,FALSE)&amp;$W$21&amp;$V$21),装备量化!$D$2:$J$241,装备量化!AO$11,FALSE)),0))+IF($W$3="关闭",0,IFERROR((VLOOKUP((VLOOKUP($AE20,参数!$G:$H,2,FALSE)&amp;$W$22&amp;$V$22),装备量化!$D$2:$J$241,装备量化!AO$11,FALSE)),0))+IF($W$3="关闭",0,IFERROR((VLOOKUP((VLOOKUP($AE20,参数!$G:$H,2,FALSE)&amp;$W$23&amp;$V$23),装备量化!$D$2:$J$241,装备量化!AO$11,FALSE)),0))+IF($W$3="关闭",0,IFERROR((VLOOKUP((VLOOKUP($AE20,参数!$G:$H,2,FALSE)&amp;$W$24&amp;$V$24),装备量化!$D$2:$J$241,装备量化!AO$11,FALSE)),0))+IF($W$3="关闭",0,IFERROR((VLOOKUP((VLOOKUP($AE20,参数!$G:$H,2,FALSE)&amp;$W$25&amp;$V$25),装备量化!$D$2:$J$241,装备量化!AO$11,FALSE)),0))</f>
        <v>0</v>
      </c>
      <c r="BE20" s="64">
        <f>IF($W$3="关闭",0,IFERROR((VLOOKUP((VLOOKUP($AE20,参数!$G:$H,2,FALSE)&amp;$W$18&amp;$V$18),装备量化!$D$2:$J$241,装备量化!AP$11,FALSE)),0))+IF($W$3="关闭",0,IFERROR((VLOOKUP((VLOOKUP($AE20,参数!$G:$H,2,FALSE)&amp;$W$19&amp;$V$19),装备量化!$D$2:$J$241,装备量化!AP$11,FALSE)),0))+IF($W$3="关闭",0,IFERROR((VLOOKUP((VLOOKUP($AE20,参数!$G:$H,2,FALSE)&amp;$W$20&amp;$V$20),装备量化!$D$2:$J$241,装备量化!AP$11,FALSE)),0))+IF($W$3="关闭",0,IFERROR((VLOOKUP((VLOOKUP($AE20,参数!$G:$H,2,FALSE)&amp;$W$21&amp;$V$21),装备量化!$D$2:$J$241,装备量化!AP$11,FALSE)),0))+IF($W$3="关闭",0,IFERROR((VLOOKUP((VLOOKUP($AE20,参数!$G:$H,2,FALSE)&amp;$W$22&amp;$V$22),装备量化!$D$2:$J$241,装备量化!AP$11,FALSE)),0))+IF($W$3="关闭",0,IFERROR((VLOOKUP((VLOOKUP($AE20,参数!$G:$H,2,FALSE)&amp;$W$23&amp;$V$23),装备量化!$D$2:$J$241,装备量化!AP$11,FALSE)),0))+IF($W$3="关闭",0,IFERROR((VLOOKUP((VLOOKUP($AE20,参数!$G:$H,2,FALSE)&amp;$W$24&amp;$V$24),装备量化!$D$2:$J$241,装备量化!AP$11,FALSE)),0))+IF($W$3="关闭",0,IFERROR((VLOOKUP((VLOOKUP($AE20,参数!$G:$H,2,FALSE)&amp;$W$25&amp;$V$25),装备量化!$D$2:$J$241,装备量化!AP$11,FALSE)),0))</f>
        <v>0</v>
      </c>
      <c r="BF20" s="64">
        <f>IF($W$3="关闭",0,IFERROR((VLOOKUP((VLOOKUP($AE20,参数!$G:$H,2,FALSE)&amp;$W$18&amp;$V$18),装备量化!$D$2:$J$241,装备量化!AQ$11,FALSE)),0))+IF($W$3="关闭",0,IFERROR((VLOOKUP((VLOOKUP($AE20,参数!$G:$H,2,FALSE)&amp;$W$19&amp;$V$19),装备量化!$D$2:$J$241,装备量化!AQ$11,FALSE)),0))+IF($W$3="关闭",0,IFERROR((VLOOKUP((VLOOKUP($AE20,参数!$G:$H,2,FALSE)&amp;$W$20&amp;$V$20),装备量化!$D$2:$J$241,装备量化!AQ$11,FALSE)),0))+IF($W$3="关闭",0,IFERROR((VLOOKUP((VLOOKUP($AE20,参数!$G:$H,2,FALSE)&amp;$W$21&amp;$V$21),装备量化!$D$2:$J$241,装备量化!AQ$11,FALSE)),0))+IF($W$3="关闭",0,IFERROR((VLOOKUP((VLOOKUP($AE20,参数!$G:$H,2,FALSE)&amp;$W$22&amp;$V$22),装备量化!$D$2:$J$241,装备量化!AQ$11,FALSE)),0))+IF($W$3="关闭",0,IFERROR((VLOOKUP((VLOOKUP($AE20,参数!$G:$H,2,FALSE)&amp;$W$23&amp;$V$23),装备量化!$D$2:$J$241,装备量化!AQ$11,FALSE)),0))+IF($W$3="关闭",0,IFERROR((VLOOKUP((VLOOKUP($AE20,参数!$G:$H,2,FALSE)&amp;$W$24&amp;$V$24),装备量化!$D$2:$J$241,装备量化!AQ$11,FALSE)),0))+IF($W$3="关闭",0,IFERROR((VLOOKUP((VLOOKUP($AE20,参数!$G:$H,2,FALSE)&amp;$W$25&amp;$V$25),装备量化!$D$2:$J$241,装备量化!AQ$11,FALSE)),0))</f>
        <v>0</v>
      </c>
      <c r="BG20" s="64">
        <f>IF($W$3="关闭",0,IFERROR((VLOOKUP((VLOOKUP($AE20,参数!$G:$H,2,FALSE)&amp;$W$18&amp;$V$18),装备量化!$D$2:$J$241,装备量化!AR$11,FALSE)),0))+IF($W$3="关闭",0,IFERROR((VLOOKUP((VLOOKUP($AE20,参数!$G:$H,2,FALSE)&amp;$W$19&amp;$V$19),装备量化!$D$2:$J$241,装备量化!AR$11,FALSE)),0))+IF($W$3="关闭",0,IFERROR((VLOOKUP((VLOOKUP($AE20,参数!$G:$H,2,FALSE)&amp;$W$20&amp;$V$20),装备量化!$D$2:$J$241,装备量化!AR$11,FALSE)),0))+IF($W$3="关闭",0,IFERROR((VLOOKUP((VLOOKUP($AE20,参数!$G:$H,2,FALSE)&amp;$W$21&amp;$V$21),装备量化!$D$2:$J$241,装备量化!AR$11,FALSE)),0))+IF($W$3="关闭",0,IFERROR((VLOOKUP((VLOOKUP($AE20,参数!$G:$H,2,FALSE)&amp;$W$22&amp;$V$22),装备量化!$D$2:$J$241,装备量化!AR$11,FALSE)),0))+IF($W$3="关闭",0,IFERROR((VLOOKUP((VLOOKUP($AE20,参数!$G:$H,2,FALSE)&amp;$W$23&amp;$V$23),装备量化!$D$2:$J$241,装备量化!AR$11,FALSE)),0))+IF($W$3="关闭",0,IFERROR((VLOOKUP((VLOOKUP($AE20,参数!$G:$H,2,FALSE)&amp;$W$24&amp;$V$24),装备量化!$D$2:$J$241,装备量化!AR$11,FALSE)),0))+IF($W$3="关闭",0,IFERROR((VLOOKUP((VLOOKUP($AE20,参数!$G:$H,2,FALSE)&amp;$W$25&amp;$V$25),装备量化!$D$2:$J$241,装备量化!AR$11,FALSE)),0))</f>
        <v>0</v>
      </c>
      <c r="BH20" s="64">
        <f>IF($W$3="关闭",0,IFERROR((VLOOKUP((VLOOKUP($AE20,参数!$G:$H,2,FALSE)&amp;$W$18&amp;$V$18),装备量化!$D$2:$J$241,装备量化!AS$11,FALSE)),0))+IF($W$3="关闭",0,IFERROR((VLOOKUP((VLOOKUP($AE20,参数!$G:$H,2,FALSE)&amp;$W$19&amp;$V$19),装备量化!$D$2:$J$241,装备量化!AS$11,FALSE)),0))+IF($W$3="关闭",0,IFERROR((VLOOKUP((VLOOKUP($AE20,参数!$G:$H,2,FALSE)&amp;$W$20&amp;$V$20),装备量化!$D$2:$J$241,装备量化!AS$11,FALSE)),0))+IF($W$3="关闭",0,IFERROR((VLOOKUP((VLOOKUP($AE20,参数!$G:$H,2,FALSE)&amp;$W$21&amp;$V$21),装备量化!$D$2:$J$241,装备量化!AS$11,FALSE)),0))+IF($W$3="关闭",0,IFERROR((VLOOKUP((VLOOKUP($AE20,参数!$G:$H,2,FALSE)&amp;$W$22&amp;$V$22),装备量化!$D$2:$J$241,装备量化!AS$11,FALSE)),0))+IF($W$3="关闭",0,IFERROR((VLOOKUP((VLOOKUP($AE20,参数!$G:$H,2,FALSE)&amp;$W$23&amp;$V$23),装备量化!$D$2:$J$241,装备量化!AS$11,FALSE)),0))+IF($W$3="关闭",0,IFERROR((VLOOKUP((VLOOKUP($AE20,参数!$G:$H,2,FALSE)&amp;$W$24&amp;$V$24),装备量化!$D$2:$J$241,装备量化!AS$11,FALSE)),0))+IF($W$3="关闭",0,IFERROR((VLOOKUP((VLOOKUP($AE20,参数!$G:$H,2,FALSE)&amp;$W$25&amp;$V$25),装备量化!$D$2:$J$241,装备量化!AS$11,FALSE)),0))</f>
        <v>0</v>
      </c>
      <c r="BI20" s="64">
        <f>IF($W$3="关闭",0,IFERROR((VLOOKUP((VLOOKUP($AE20,参数!$G:$H,2,FALSE)&amp;$W$18&amp;$V$18),装备量化!$D$2:$J$241,装备量化!AT$11,FALSE)),0))+IF($W$3="关闭",0,IFERROR((VLOOKUP((VLOOKUP($AE20,参数!$G:$H,2,FALSE)&amp;$W$19&amp;$V$19),装备量化!$D$2:$J$241,装备量化!AT$11,FALSE)),0))+IF($W$3="关闭",0,IFERROR((VLOOKUP((VLOOKUP($AE20,参数!$G:$H,2,FALSE)&amp;$W$20&amp;$V$20),装备量化!$D$2:$J$241,装备量化!AT$11,FALSE)),0))+IF($W$3="关闭",0,IFERROR((VLOOKUP((VLOOKUP($AE20,参数!$G:$H,2,FALSE)&amp;$W$21&amp;$V$21),装备量化!$D$2:$J$241,装备量化!AT$11,FALSE)),0))+IF($W$3="关闭",0,IFERROR((VLOOKUP((VLOOKUP($AE20,参数!$G:$H,2,FALSE)&amp;$W$22&amp;$V$22),装备量化!$D$2:$J$241,装备量化!AT$11,FALSE)),0))+IF($W$3="关闭",0,IFERROR((VLOOKUP((VLOOKUP($AE20,参数!$G:$H,2,FALSE)&amp;$W$23&amp;$V$23),装备量化!$D$2:$J$241,装备量化!AT$11,FALSE)),0))+IF($W$3="关闭",0,IFERROR((VLOOKUP((VLOOKUP($AE20,参数!$G:$H,2,FALSE)&amp;$W$24&amp;$V$24),装备量化!$D$2:$J$241,装备量化!AT$11,FALSE)),0))+IF($W$3="关闭",0,IFERROR((VLOOKUP((VLOOKUP($AE20,参数!$G:$H,2,FALSE)&amp;$W$25&amp;$V$25),装备量化!$D$2:$J$241,装备量化!AT$11,FALSE)),0))</f>
        <v>0</v>
      </c>
      <c r="BJ20" s="64">
        <f>IF($W$3="关闭",0,IFERROR((VLOOKUP((VLOOKUP($AE20,参数!$G:$H,2,FALSE)&amp;$W$18&amp;$V$18),装备量化!$D$2:$J$241,装备量化!AU$11,FALSE)),0))+IF($W$3="关闭",0,IFERROR((VLOOKUP((VLOOKUP($AE20,参数!$G:$H,2,FALSE)&amp;$W$19&amp;$V$19),装备量化!$D$2:$J$241,装备量化!AU$11,FALSE)),0))+IF($W$3="关闭",0,IFERROR((VLOOKUP((VLOOKUP($AE20,参数!$G:$H,2,FALSE)&amp;$W$20&amp;$V$20),装备量化!$D$2:$J$241,装备量化!AU$11,FALSE)),0))+IF($W$3="关闭",0,IFERROR((VLOOKUP((VLOOKUP($AE20,参数!$G:$H,2,FALSE)&amp;$W$21&amp;$V$21),装备量化!$D$2:$J$241,装备量化!AU$11,FALSE)),0))+IF($W$3="关闭",0,IFERROR((VLOOKUP((VLOOKUP($AE20,参数!$G:$H,2,FALSE)&amp;$W$22&amp;$V$22),装备量化!$D$2:$J$241,装备量化!AU$11,FALSE)),0))+IF($W$3="关闭",0,IFERROR((VLOOKUP((VLOOKUP($AE20,参数!$G:$H,2,FALSE)&amp;$W$23&amp;$V$23),装备量化!$D$2:$J$241,装备量化!AU$11,FALSE)),0))+IF($W$3="关闭",0,IFERROR((VLOOKUP((VLOOKUP($AE20,参数!$G:$H,2,FALSE)&amp;$W$24&amp;$V$24),装备量化!$D$2:$J$241,装备量化!AU$11,FALSE)),0))+IF($W$3="关闭",0,IFERROR((VLOOKUP((VLOOKUP($AE20,参数!$G:$H,2,FALSE)&amp;$W$25&amp;$V$25),装备量化!$D$2:$J$241,装备量化!AU$11,FALSE)),0))</f>
        <v>0</v>
      </c>
      <c r="BM20" s="1">
        <v>19</v>
      </c>
      <c r="BN20" s="64">
        <f>IF($W$2="关闭",0,角色升级!B20)</f>
        <v>3025</v>
      </c>
      <c r="BO20" s="64">
        <v>200</v>
      </c>
      <c r="BP20" s="64">
        <f>IF($W$2="关闭",0,角色升级!D20)</f>
        <v>235</v>
      </c>
      <c r="BQ20" s="64">
        <f>IF($W$2="关闭",0,角色升级!E20)</f>
        <v>235</v>
      </c>
      <c r="BR20" s="64">
        <f>IF($W$2="关闭",0,角色升级!F20)</f>
        <v>470</v>
      </c>
      <c r="BS20" s="64">
        <f>IF($W$2="关闭",0,角色升级!G20)</f>
        <v>470</v>
      </c>
      <c r="BT20" s="64">
        <f>IF($W$3="关闭",0,IFERROR((VLOOKUP((VLOOKUP($AE20,参数!$G:$H,2,FALSE)&amp;$W$18&amp;$V$18),装备量化!$D$2:$J$241,装备量化!BE$11,FALSE)),0))+IF($W$3="关闭",0,IFERROR((VLOOKUP((VLOOKUP($AE20,参数!$G:$H,2,FALSE)&amp;$W$19&amp;$V$19),装备量化!$D$2:$J$241,装备量化!BE$11,FALSE)),0))+IF($W$3="关闭",0,IFERROR((VLOOKUP((VLOOKUP($AE20,参数!$G:$H,2,FALSE)&amp;$W$20&amp;$V$20),装备量化!$D$2:$J$241,装备量化!BE$11,FALSE)),0))+IF($W$3="关闭",0,IFERROR((VLOOKUP((VLOOKUP($AE20,参数!$G:$H,2,FALSE)&amp;$W$21&amp;$V$21),装备量化!$D$2:$J$241,装备量化!BE$11,FALSE)),0))+IF($W$3="关闭",0,IFERROR((VLOOKUP((VLOOKUP($AE20,参数!$G:$H,2,FALSE)&amp;$W$22&amp;$V$22),装备量化!$D$2:$J$241,装备量化!BE$11,FALSE)),0))+IF($W$3="关闭",0,IFERROR((VLOOKUP((VLOOKUP($AE20,参数!$G:$H,2,FALSE)&amp;$W$23&amp;$V$23),装备量化!$D$2:$J$241,装备量化!BE$11,FALSE)),0))+IF($W$3="关闭",0,IFERROR((VLOOKUP((VLOOKUP($AE20,参数!$G:$H,2,FALSE)&amp;$W$24&amp;$V$24),装备量化!$D$2:$J$241,装备量化!BE$11,FALSE)),0))+IF($W$3="关闭",0,IFERROR((VLOOKUP((VLOOKUP($AE20,参数!$G:$H,2,FALSE)&amp;$W$25&amp;$V$25),装备量化!$D$2:$J$241,装备量化!BE$11,FALSE)),0))</f>
        <v>0</v>
      </c>
      <c r="BU20" s="64">
        <f>IF($W$3="关闭",0,IFERROR((VLOOKUP((VLOOKUP($AE20,参数!$G:$H,2,FALSE)&amp;$W$18&amp;$V$18),装备量化!$D$2:$J$241,装备量化!BF$11,FALSE)),0))+IF($W$3="关闭",0,IFERROR((VLOOKUP((VLOOKUP($AE20,参数!$G:$H,2,FALSE)&amp;$W$19&amp;$V$19),装备量化!$D$2:$J$241,装备量化!BF$11,FALSE)),0))+IF($W$3="关闭",0,IFERROR((VLOOKUP((VLOOKUP($AE20,参数!$G:$H,2,FALSE)&amp;$W$20&amp;$V$20),装备量化!$D$2:$J$241,装备量化!BF$11,FALSE)),0))+IF($W$3="关闭",0,IFERROR((VLOOKUP((VLOOKUP($AE20,参数!$G:$H,2,FALSE)&amp;$W$21&amp;$V$21),装备量化!$D$2:$J$241,装备量化!BF$11,FALSE)),0))+IF($W$3="关闭",0,IFERROR((VLOOKUP((VLOOKUP($AE20,参数!$G:$H,2,FALSE)&amp;$W$22&amp;$V$22),装备量化!$D$2:$J$241,装备量化!BF$11,FALSE)),0))+IF($W$3="关闭",0,IFERROR((VLOOKUP((VLOOKUP($AE20,参数!$G:$H,2,FALSE)&amp;$W$23&amp;$V$23),装备量化!$D$2:$J$241,装备量化!BF$11,FALSE)),0))+IF($W$3="关闭",0,IFERROR((VLOOKUP((VLOOKUP($AE20,参数!$G:$H,2,FALSE)&amp;$W$24&amp;$V$24),装备量化!$D$2:$J$241,装备量化!BF$11,FALSE)),0))+IF($W$3="关闭",0,IFERROR((VLOOKUP((VLOOKUP($AE20,参数!$G:$H,2,FALSE)&amp;$W$25&amp;$V$25),装备量化!$D$2:$J$241,装备量化!BF$11,FALSE)),0))</f>
        <v>0</v>
      </c>
      <c r="BV20" s="64">
        <f>IF($W$3="关闭",0,IFERROR((VLOOKUP((VLOOKUP($AE20,参数!$G:$H,2,FALSE)&amp;$W$18&amp;$V$18),装备量化!$D$2:$J$241,装备量化!BG$11,FALSE)),0))+IF($W$3="关闭",0,IFERROR((VLOOKUP((VLOOKUP($AE20,参数!$G:$H,2,FALSE)&amp;$W$19&amp;$V$19),装备量化!$D$2:$J$241,装备量化!BG$11,FALSE)),0))+IF($W$3="关闭",0,IFERROR((VLOOKUP((VLOOKUP($AE20,参数!$G:$H,2,FALSE)&amp;$W$20&amp;$V$20),装备量化!$D$2:$J$241,装备量化!BG$11,FALSE)),0))+IF($W$3="关闭",0,IFERROR((VLOOKUP((VLOOKUP($AE20,参数!$G:$H,2,FALSE)&amp;$W$21&amp;$V$21),装备量化!$D$2:$J$241,装备量化!BG$11,FALSE)),0))+IF($W$3="关闭",0,IFERROR((VLOOKUP((VLOOKUP($AE20,参数!$G:$H,2,FALSE)&amp;$W$22&amp;$V$22),装备量化!$D$2:$J$241,装备量化!BG$11,FALSE)),0))+IF($W$3="关闭",0,IFERROR((VLOOKUP((VLOOKUP($AE20,参数!$G:$H,2,FALSE)&amp;$W$23&amp;$V$23),装备量化!$D$2:$J$241,装备量化!BG$11,FALSE)),0))+IF($W$3="关闭",0,IFERROR((VLOOKUP((VLOOKUP($AE20,参数!$G:$H,2,FALSE)&amp;$W$24&amp;$V$24),装备量化!$D$2:$J$241,装备量化!BG$11,FALSE)),0))+IF($W$3="关闭",0,IFERROR((VLOOKUP((VLOOKUP($AE20,参数!$G:$H,2,FALSE)&amp;$W$25&amp;$V$25),装备量化!$D$2:$J$241,装备量化!BG$11,FALSE)),0))</f>
        <v>0</v>
      </c>
      <c r="BW20" s="64">
        <f>IF($W$3="关闭",0,IFERROR((VLOOKUP((VLOOKUP($AE20,参数!$G:$H,2,FALSE)&amp;$W$18&amp;$V$18),装备量化!$D$2:$J$241,装备量化!BH$11,FALSE)),0))+IF($W$3="关闭",0,IFERROR((VLOOKUP((VLOOKUP($AE20,参数!$G:$H,2,FALSE)&amp;$W$19&amp;$V$19),装备量化!$D$2:$J$241,装备量化!BH$11,FALSE)),0))+IF($W$3="关闭",0,IFERROR((VLOOKUP((VLOOKUP($AE20,参数!$G:$H,2,FALSE)&amp;$W$20&amp;$V$20),装备量化!$D$2:$J$241,装备量化!BH$11,FALSE)),0))+IF($W$3="关闭",0,IFERROR((VLOOKUP((VLOOKUP($AE20,参数!$G:$H,2,FALSE)&amp;$W$21&amp;$V$21),装备量化!$D$2:$J$241,装备量化!BH$11,FALSE)),0))+IF($W$3="关闭",0,IFERROR((VLOOKUP((VLOOKUP($AE20,参数!$G:$H,2,FALSE)&amp;$W$22&amp;$V$22),装备量化!$D$2:$J$241,装备量化!BH$11,FALSE)),0))+IF($W$3="关闭",0,IFERROR((VLOOKUP((VLOOKUP($AE20,参数!$G:$H,2,FALSE)&amp;$W$23&amp;$V$23),装备量化!$D$2:$J$241,装备量化!BH$11,FALSE)),0))+IF($W$3="关闭",0,IFERROR((VLOOKUP((VLOOKUP($AE20,参数!$G:$H,2,FALSE)&amp;$W$24&amp;$V$24),装备量化!$D$2:$J$241,装备量化!BH$11,FALSE)),0))+IF($W$3="关闭",0,IFERROR((VLOOKUP((VLOOKUP($AE20,参数!$G:$H,2,FALSE)&amp;$W$25&amp;$V$25),装备量化!$D$2:$J$241,装备量化!BH$11,FALSE)),0))</f>
        <v>0</v>
      </c>
      <c r="BX20" s="64">
        <f>IF($W$3="关闭",0,IFERROR((VLOOKUP((VLOOKUP($AE20,参数!$G:$H,2,FALSE)&amp;$W$18&amp;$V$18),装备量化!$D$2:$J$241,装备量化!BI$11,FALSE)),0))+IF($W$3="关闭",0,IFERROR((VLOOKUP((VLOOKUP($AE20,参数!$G:$H,2,FALSE)&amp;$W$19&amp;$V$19),装备量化!$D$2:$J$241,装备量化!BI$11,FALSE)),0))+IF($W$3="关闭",0,IFERROR((VLOOKUP((VLOOKUP($AE20,参数!$G:$H,2,FALSE)&amp;$W$20&amp;$V$20),装备量化!$D$2:$J$241,装备量化!BI$11,FALSE)),0))+IF($W$3="关闭",0,IFERROR((VLOOKUP((VLOOKUP($AE20,参数!$G:$H,2,FALSE)&amp;$W$21&amp;$V$21),装备量化!$D$2:$J$241,装备量化!BI$11,FALSE)),0))+IF($W$3="关闭",0,IFERROR((VLOOKUP((VLOOKUP($AE20,参数!$G:$H,2,FALSE)&amp;$W$22&amp;$V$22),装备量化!$D$2:$J$241,装备量化!BI$11,FALSE)),0))+IF($W$3="关闭",0,IFERROR((VLOOKUP((VLOOKUP($AE20,参数!$G:$H,2,FALSE)&amp;$W$23&amp;$V$23),装备量化!$D$2:$J$241,装备量化!BI$11,FALSE)),0))+IF($W$3="关闭",0,IFERROR((VLOOKUP((VLOOKUP($AE20,参数!$G:$H,2,FALSE)&amp;$W$24&amp;$V$24),装备量化!$D$2:$J$241,装备量化!BI$11,FALSE)),0))+IF($W$3="关闭",0,IFERROR((VLOOKUP((VLOOKUP($AE20,参数!$G:$H,2,FALSE)&amp;$W$25&amp;$V$25),装备量化!$D$2:$J$241,装备量化!BI$11,FALSE)),0))</f>
        <v>0</v>
      </c>
      <c r="BY20" s="64">
        <f>IF($W$3="关闭",0,IFERROR((VLOOKUP((VLOOKUP($AE20,参数!$G:$H,2,FALSE)&amp;$W$18&amp;$V$18),装备量化!$D$2:$J$241,装备量化!BJ$11,FALSE)),0))+IF($W$3="关闭",0,IFERROR((VLOOKUP((VLOOKUP($AE20,参数!$G:$H,2,FALSE)&amp;$W$19&amp;$V$19),装备量化!$D$2:$J$241,装备量化!BJ$11,FALSE)),0))+IF($W$3="关闭",0,IFERROR((VLOOKUP((VLOOKUP($AE20,参数!$G:$H,2,FALSE)&amp;$W$20&amp;$V$20),装备量化!$D$2:$J$241,装备量化!BJ$11,FALSE)),0))+IF($W$3="关闭",0,IFERROR((VLOOKUP((VLOOKUP($AE20,参数!$G:$H,2,FALSE)&amp;$W$21&amp;$V$21),装备量化!$D$2:$J$241,装备量化!BJ$11,FALSE)),0))+IF($W$3="关闭",0,IFERROR((VLOOKUP((VLOOKUP($AE20,参数!$G:$H,2,FALSE)&amp;$W$22&amp;$V$22),装备量化!$D$2:$J$241,装备量化!BJ$11,FALSE)),0))+IF($W$3="关闭",0,IFERROR((VLOOKUP((VLOOKUP($AE20,参数!$G:$H,2,FALSE)&amp;$W$23&amp;$V$23),装备量化!$D$2:$J$241,装备量化!BJ$11,FALSE)),0))+IF($W$3="关闭",0,IFERROR((VLOOKUP((VLOOKUP($AE20,参数!$G:$H,2,FALSE)&amp;$W$24&amp;$V$24),装备量化!$D$2:$J$241,装备量化!BJ$11,FALSE)),0))+IF($W$3="关闭",0,IFERROR((VLOOKUP((VLOOKUP($AE20,参数!$G:$H,2,FALSE)&amp;$W$25&amp;$V$25),装备量化!$D$2:$J$241,装备量化!BJ$11,FALSE)),0))</f>
        <v>0</v>
      </c>
      <c r="BZ20" s="64">
        <f>IF($W$3="关闭",0,IFERROR((VLOOKUP((VLOOKUP($AE20,参数!$G:$H,2,FALSE)&amp;$W$18&amp;$V$18),装备量化!$D$2:$J$241,装备量化!BK$11,FALSE)),0))+IF($W$3="关闭",0,IFERROR((VLOOKUP((VLOOKUP($AE20,参数!$G:$H,2,FALSE)&amp;$W$19&amp;$V$19),装备量化!$D$2:$J$241,装备量化!BK$11,FALSE)),0))+IF($W$3="关闭",0,IFERROR((VLOOKUP((VLOOKUP($AE20,参数!$G:$H,2,FALSE)&amp;$W$20&amp;$V$20),装备量化!$D$2:$J$241,装备量化!BK$11,FALSE)),0))+IF($W$3="关闭",0,IFERROR((VLOOKUP((VLOOKUP($AE20,参数!$G:$H,2,FALSE)&amp;$W$21&amp;$V$21),装备量化!$D$2:$J$241,装备量化!BK$11,FALSE)),0))+IF($W$3="关闭",0,IFERROR((VLOOKUP((VLOOKUP($AE20,参数!$G:$H,2,FALSE)&amp;$W$22&amp;$V$22),装备量化!$D$2:$J$241,装备量化!BK$11,FALSE)),0))+IF($W$3="关闭",0,IFERROR((VLOOKUP((VLOOKUP($AE20,参数!$G:$H,2,FALSE)&amp;$W$23&amp;$V$23),装备量化!$D$2:$J$241,装备量化!BK$11,FALSE)),0))+IF($W$3="关闭",0,IFERROR((VLOOKUP((VLOOKUP($AE20,参数!$G:$H,2,FALSE)&amp;$W$24&amp;$V$24),装备量化!$D$2:$J$241,装备量化!BK$11,FALSE)),0))+IF($W$3="关闭",0,IFERROR((VLOOKUP((VLOOKUP($AE20,参数!$G:$H,2,FALSE)&amp;$W$25&amp;$V$25),装备量化!$D$2:$J$241,装备量化!BK$11,FALSE)),0))</f>
        <v>0</v>
      </c>
      <c r="CA20" s="64">
        <f>IF($W$3="关闭",0,IFERROR((VLOOKUP((VLOOKUP($AE20,参数!$G:$H,2,FALSE)&amp;$W$18&amp;$V$18),装备量化!$D$2:$J$241,装备量化!BL$11,FALSE)),0))+IF($W$3="关闭",0,IFERROR((VLOOKUP((VLOOKUP($AE20,参数!$G:$H,2,FALSE)&amp;$W$19&amp;$V$19),装备量化!$D$2:$J$241,装备量化!BL$11,FALSE)),0))+IF($W$3="关闭",0,IFERROR((VLOOKUP((VLOOKUP($AE20,参数!$G:$H,2,FALSE)&amp;$W$20&amp;$V$20),装备量化!$D$2:$J$241,装备量化!BL$11,FALSE)),0))+IF($W$3="关闭",0,IFERROR((VLOOKUP((VLOOKUP($AE20,参数!$G:$H,2,FALSE)&amp;$W$21&amp;$V$21),装备量化!$D$2:$J$241,装备量化!BL$11,FALSE)),0))+IF($W$3="关闭",0,IFERROR((VLOOKUP((VLOOKUP($AE20,参数!$G:$H,2,FALSE)&amp;$W$22&amp;$V$22),装备量化!$D$2:$J$241,装备量化!BL$11,FALSE)),0))+IF($W$3="关闭",0,IFERROR((VLOOKUP((VLOOKUP($AE20,参数!$G:$H,2,FALSE)&amp;$W$23&amp;$V$23),装备量化!$D$2:$J$241,装备量化!BL$11,FALSE)),0))+IF($W$3="关闭",0,IFERROR((VLOOKUP((VLOOKUP($AE20,参数!$G:$H,2,FALSE)&amp;$W$24&amp;$V$24),装备量化!$D$2:$J$241,装备量化!BL$11,FALSE)),0))+IF($W$3="关闭",0,IFERROR((VLOOKUP((VLOOKUP($AE20,参数!$G:$H,2,FALSE)&amp;$W$25&amp;$V$25),装备量化!$D$2:$J$241,装备量化!BL$11,FALSE)),0))</f>
        <v>0</v>
      </c>
    </row>
    <row r="21" spans="1:79">
      <c r="A21" s="1">
        <v>20</v>
      </c>
      <c r="B21" s="1">
        <f t="shared" si="2"/>
        <v>4931</v>
      </c>
      <c r="C21" s="1">
        <f t="shared" si="11"/>
        <v>200</v>
      </c>
      <c r="D21" s="1">
        <f t="shared" si="12"/>
        <v>415</v>
      </c>
      <c r="E21" s="1">
        <f t="shared" si="13"/>
        <v>415</v>
      </c>
      <c r="F21" s="1">
        <f t="shared" si="14"/>
        <v>725</v>
      </c>
      <c r="G21" s="1">
        <f t="shared" si="15"/>
        <v>725</v>
      </c>
      <c r="H21" s="1">
        <f t="shared" si="3"/>
        <v>0</v>
      </c>
      <c r="I21" s="1">
        <f t="shared" si="4"/>
        <v>0</v>
      </c>
      <c r="J21" s="1">
        <f t="shared" si="5"/>
        <v>0</v>
      </c>
      <c r="K21" s="1">
        <f t="shared" si="6"/>
        <v>0</v>
      </c>
      <c r="L21" s="1">
        <f t="shared" si="7"/>
        <v>0</v>
      </c>
      <c r="M21" s="1">
        <f t="shared" si="8"/>
        <v>0</v>
      </c>
      <c r="N21" s="1">
        <f t="shared" si="9"/>
        <v>0</v>
      </c>
      <c r="O21" s="1">
        <f t="shared" si="10"/>
        <v>0</v>
      </c>
      <c r="P21" s="32"/>
      <c r="Q21" s="32"/>
      <c r="R21" s="32"/>
      <c r="S21" s="32"/>
      <c r="V21" s="82" t="s">
        <v>253</v>
      </c>
      <c r="W21" s="86" t="s">
        <v>539</v>
      </c>
      <c r="X21" s="1">
        <v>3</v>
      </c>
      <c r="AE21" s="1">
        <v>20</v>
      </c>
      <c r="AF21" s="64">
        <f>IF($W$3="关闭",0,IFERROR((VLOOKUP((VLOOKUP($AE21,参数!$G:$H,2,FALSE)&amp;$W$18&amp;$V$18),装备量化!$D$2:$J$241,装备量化!Q$11,FALSE)),0))+IF($W$3="关闭",0,IFERROR((VLOOKUP((VLOOKUP($AE21,参数!$G:$H,2,FALSE)&amp;$W$19&amp;$V$19),装备量化!$D$2:$J$241,装备量化!Q$11,FALSE)),0))+IF($W$3="关闭",0,IFERROR((VLOOKUP((VLOOKUP($AE21,参数!$G:$H,2,FALSE)&amp;$W$20&amp;$V$20),装备量化!$D$2:$J$241,装备量化!Q$11,FALSE)),0))+IF($W$3="关闭",0,IFERROR((VLOOKUP((VLOOKUP($AE21,参数!$G:$H,2,FALSE)&amp;$W$21&amp;$V$21),装备量化!$D$2:$J$241,装备量化!Q$11,FALSE)),0))+IF($W$3="关闭",0,IFERROR((VLOOKUP((VLOOKUP($AE21,参数!$G:$H,2,FALSE)&amp;$W$22&amp;$V$22),装备量化!$D$2:$J$241,装备量化!Q$11,FALSE)),0))+IF($W$3="关闭",0,IFERROR((VLOOKUP((VLOOKUP($AE21,参数!$G:$H,2,FALSE)&amp;$W$23&amp;$V$23),装备量化!$D$2:$J$241,装备量化!Q$11,FALSE)),0))+IF($W$3="关闭",0,IFERROR((VLOOKUP((VLOOKUP($AE21,参数!$G:$H,2,FALSE)&amp;$W$24&amp;$V$24),装备量化!$D$2:$J$241,装备量化!Q$11,FALSE)),0))+IF($W$3="关闭",0,IFERROR((VLOOKUP((VLOOKUP($AE21,参数!$G:$H,2,FALSE)&amp;$W$25&amp;$V$25),装备量化!$D$2:$J$241,装备量化!Q$11,FALSE)),0))</f>
        <v>1250</v>
      </c>
      <c r="AG21" s="64"/>
      <c r="AH21" s="64">
        <f>IF($W$3="关闭",0,IFERROR((VLOOKUP((VLOOKUP($AE21,参数!$G:$H,2,FALSE)&amp;$W$18&amp;$V$18),装备量化!$D$2:$J$241,装备量化!S$11,FALSE)),0))+IF($W$3="关闭",0,IFERROR((VLOOKUP((VLOOKUP($AE21,参数!$G:$H,2,FALSE)&amp;$W$19&amp;$V$19),装备量化!$D$2:$J$241,装备量化!S$11,FALSE)),0))+IF($W$3="关闭",0,IFERROR((VLOOKUP((VLOOKUP($AE21,参数!$G:$H,2,FALSE)&amp;$W$20&amp;$V$20),装备量化!$D$2:$J$241,装备量化!S$11,FALSE)),0))+IF($W$3="关闭",0,IFERROR((VLOOKUP((VLOOKUP($AE21,参数!$G:$H,2,FALSE)&amp;$W$21&amp;$V$21),装备量化!$D$2:$J$241,装备量化!S$11,FALSE)),0))+IF($W$3="关闭",0,IFERROR((VLOOKUP((VLOOKUP($AE21,参数!$G:$H,2,FALSE)&amp;$W$22&amp;$V$22),装备量化!$D$2:$J$241,装备量化!S$11,FALSE)),0))+IF($W$3="关闭",0,IFERROR((VLOOKUP((VLOOKUP($AE21,参数!$G:$H,2,FALSE)&amp;$W$23&amp;$V$23),装备量化!$D$2:$J$241,装备量化!S$11,FALSE)),0))+IF($W$3="关闭",0,IFERROR((VLOOKUP((VLOOKUP($AE21,参数!$G:$H,2,FALSE)&amp;$W$24&amp;$V$24),装备量化!$D$2:$J$241,装备量化!S$11,FALSE)),0))+IF($W$3="关闭",0,IFERROR((VLOOKUP((VLOOKUP($AE21,参数!$G:$H,2,FALSE)&amp;$W$25&amp;$V$25),装备量化!$D$2:$J$241,装备量化!S$11,FALSE)),0))</f>
        <v>109</v>
      </c>
      <c r="AI21" s="64">
        <f>IF($W$3="关闭",0,IFERROR((VLOOKUP((VLOOKUP($AE21,参数!$G:$H,2,FALSE)&amp;$W$18&amp;$V$18),装备量化!$D$2:$J$241,装备量化!T$11,FALSE)),0))+IF($W$3="关闭",0,IFERROR((VLOOKUP((VLOOKUP($AE21,参数!$G:$H,2,FALSE)&amp;$W$19&amp;$V$19),装备量化!$D$2:$J$241,装备量化!T$11,FALSE)),0))+IF($W$3="关闭",0,IFERROR((VLOOKUP((VLOOKUP($AE21,参数!$G:$H,2,FALSE)&amp;$W$20&amp;$V$20),装备量化!$D$2:$J$241,装备量化!T$11,FALSE)),0))+IF($W$3="关闭",0,IFERROR((VLOOKUP((VLOOKUP($AE21,参数!$G:$H,2,FALSE)&amp;$W$21&amp;$V$21),装备量化!$D$2:$J$241,装备量化!T$11,FALSE)),0))+IF($W$3="关闭",0,IFERROR((VLOOKUP((VLOOKUP($AE21,参数!$G:$H,2,FALSE)&amp;$W$22&amp;$V$22),装备量化!$D$2:$J$241,装备量化!T$11,FALSE)),0))+IF($W$3="关闭",0,IFERROR((VLOOKUP((VLOOKUP($AE21,参数!$G:$H,2,FALSE)&amp;$W$23&amp;$V$23),装备量化!$D$2:$J$241,装备量化!T$11,FALSE)),0))+IF($W$3="关闭",0,IFERROR((VLOOKUP((VLOOKUP($AE21,参数!$G:$H,2,FALSE)&amp;$W$24&amp;$V$24),装备量化!$D$2:$J$241,装备量化!T$11,FALSE)),0))+IF($W$3="关闭",0,IFERROR((VLOOKUP((VLOOKUP($AE21,参数!$G:$H,2,FALSE)&amp;$W$25&amp;$V$25),装备量化!$D$2:$J$241,装备量化!T$11,FALSE)),0))</f>
        <v>109</v>
      </c>
      <c r="AJ21" s="64">
        <f>IF($W$3="关闭",0,IFERROR((VLOOKUP((VLOOKUP($AE21,参数!$G:$H,2,FALSE)&amp;$W$18&amp;$V$18),装备量化!$D$2:$J$241,装备量化!U$11,FALSE)),0))+IF($W$3="关闭",0,IFERROR((VLOOKUP((VLOOKUP($AE21,参数!$G:$H,2,FALSE)&amp;$W$19&amp;$V$19),装备量化!$D$2:$J$241,装备量化!U$11,FALSE)),0))+IF($W$3="关闭",0,IFERROR((VLOOKUP((VLOOKUP($AE21,参数!$G:$H,2,FALSE)&amp;$W$20&amp;$V$20),装备量化!$D$2:$J$241,装备量化!U$11,FALSE)),0))+IF($W$3="关闭",0,IFERROR((VLOOKUP((VLOOKUP($AE21,参数!$G:$H,2,FALSE)&amp;$W$21&amp;$V$21),装备量化!$D$2:$J$241,装备量化!U$11,FALSE)),0))+IF($W$3="关闭",0,IFERROR((VLOOKUP((VLOOKUP($AE21,参数!$G:$H,2,FALSE)&amp;$W$22&amp;$V$22),装备量化!$D$2:$J$241,装备量化!U$11,FALSE)),0))+IF($W$3="关闭",0,IFERROR((VLOOKUP((VLOOKUP($AE21,参数!$G:$H,2,FALSE)&amp;$W$23&amp;$V$23),装备量化!$D$2:$J$241,装备量化!U$11,FALSE)),0))+IF($W$3="关闭",0,IFERROR((VLOOKUP((VLOOKUP($AE21,参数!$G:$H,2,FALSE)&amp;$W$24&amp;$V$24),装备量化!$D$2:$J$241,装备量化!U$11,FALSE)),0))+IF($W$3="关闭",0,IFERROR((VLOOKUP((VLOOKUP($AE21,参数!$G:$H,2,FALSE)&amp;$W$25&amp;$V$25),装备量化!$D$2:$J$241,装备量化!U$11,FALSE)),0))</f>
        <v>167</v>
      </c>
      <c r="AK21" s="64">
        <f>IF($W$3="关闭",0,IFERROR((VLOOKUP((VLOOKUP($AE21,参数!$G:$H,2,FALSE)&amp;$W$18&amp;$V$18),装备量化!$D$2:$J$241,装备量化!V$11,FALSE)),0))+IF($W$3="关闭",0,IFERROR((VLOOKUP((VLOOKUP($AE21,参数!$G:$H,2,FALSE)&amp;$W$19&amp;$V$19),装备量化!$D$2:$J$241,装备量化!V$11,FALSE)),0))+IF($W$3="关闭",0,IFERROR((VLOOKUP((VLOOKUP($AE21,参数!$G:$H,2,FALSE)&amp;$W$20&amp;$V$20),装备量化!$D$2:$J$241,装备量化!V$11,FALSE)),0))+IF($W$3="关闭",0,IFERROR((VLOOKUP((VLOOKUP($AE21,参数!$G:$H,2,FALSE)&amp;$W$21&amp;$V$21),装备量化!$D$2:$J$241,装备量化!V$11,FALSE)),0))+IF($W$3="关闭",0,IFERROR((VLOOKUP((VLOOKUP($AE21,参数!$G:$H,2,FALSE)&amp;$W$22&amp;$V$22),装备量化!$D$2:$J$241,装备量化!V$11,FALSE)),0))+IF($W$3="关闭",0,IFERROR((VLOOKUP((VLOOKUP($AE21,参数!$G:$H,2,FALSE)&amp;$W$23&amp;$V$23),装备量化!$D$2:$J$241,装备量化!V$11,FALSE)),0))+IF($W$3="关闭",0,IFERROR((VLOOKUP((VLOOKUP($AE21,参数!$G:$H,2,FALSE)&amp;$W$24&amp;$V$24),装备量化!$D$2:$J$241,装备量化!V$11,FALSE)),0))+IF($W$3="关闭",0,IFERROR((VLOOKUP((VLOOKUP($AE21,参数!$G:$H,2,FALSE)&amp;$W$25&amp;$V$25),装备量化!$D$2:$J$241,装备量化!V$11,FALSE)),0))</f>
        <v>167</v>
      </c>
      <c r="AL21" s="64">
        <f>IF($W$3="关闭",0,IFERROR((VLOOKUP((VLOOKUP($AE21,参数!$G:$H,2,FALSE)&amp;$W$18&amp;$V$18),装备量化!$D$2:$J$241,装备量化!W$11,FALSE)),0))+IF($W$3="关闭",0,IFERROR((VLOOKUP((VLOOKUP($AE21,参数!$G:$H,2,FALSE)&amp;$W$19&amp;$V$19),装备量化!$D$2:$J$241,装备量化!W$11,FALSE)),0))+IF($W$3="关闭",0,IFERROR((VLOOKUP((VLOOKUP($AE21,参数!$G:$H,2,FALSE)&amp;$W$20&amp;$V$20),装备量化!$D$2:$J$241,装备量化!W$11,FALSE)),0))+IF($W$3="关闭",0,IFERROR((VLOOKUP((VLOOKUP($AE21,参数!$G:$H,2,FALSE)&amp;$W$21&amp;$V$21),装备量化!$D$2:$J$241,装备量化!W$11,FALSE)),0))+IF($W$3="关闭",0,IFERROR((VLOOKUP((VLOOKUP($AE21,参数!$G:$H,2,FALSE)&amp;$W$22&amp;$V$22),装备量化!$D$2:$J$241,装备量化!W$11,FALSE)),0))+IF($W$3="关闭",0,IFERROR((VLOOKUP((VLOOKUP($AE21,参数!$G:$H,2,FALSE)&amp;$W$23&amp;$V$23),装备量化!$D$2:$J$241,装备量化!W$11,FALSE)),0))+IF($W$3="关闭",0,IFERROR((VLOOKUP((VLOOKUP($AE21,参数!$G:$H,2,FALSE)&amp;$W$24&amp;$V$24),装备量化!$D$2:$J$241,装备量化!W$11,FALSE)),0))+IF($W$3="关闭",0,IFERROR((VLOOKUP((VLOOKUP($AE21,参数!$G:$H,2,FALSE)&amp;$W$25&amp;$V$25),装备量化!$D$2:$J$241,装备量化!W$11,FALSE)),0))</f>
        <v>0</v>
      </c>
      <c r="AM21" s="64">
        <f>IF($W$3="关闭",0,IFERROR((VLOOKUP((VLOOKUP($AE21,参数!$G:$H,2,FALSE)&amp;$W$18&amp;$V$18),装备量化!$D$2:$J$241,装备量化!X$11,FALSE)),0))+IF($W$3="关闭",0,IFERROR((VLOOKUP((VLOOKUP($AE21,参数!$G:$H,2,FALSE)&amp;$W$19&amp;$V$19),装备量化!$D$2:$J$241,装备量化!X$11,FALSE)),0))+IF($W$3="关闭",0,IFERROR((VLOOKUP((VLOOKUP($AE21,参数!$G:$H,2,FALSE)&amp;$W$20&amp;$V$20),装备量化!$D$2:$J$241,装备量化!X$11,FALSE)),0))+IF($W$3="关闭",0,IFERROR((VLOOKUP((VLOOKUP($AE21,参数!$G:$H,2,FALSE)&amp;$W$21&amp;$V$21),装备量化!$D$2:$J$241,装备量化!X$11,FALSE)),0))+IF($W$3="关闭",0,IFERROR((VLOOKUP((VLOOKUP($AE21,参数!$G:$H,2,FALSE)&amp;$W$22&amp;$V$22),装备量化!$D$2:$J$241,装备量化!X$11,FALSE)),0))+IF($W$3="关闭",0,IFERROR((VLOOKUP((VLOOKUP($AE21,参数!$G:$H,2,FALSE)&amp;$W$23&amp;$V$23),装备量化!$D$2:$J$241,装备量化!X$11,FALSE)),0))+IF($W$3="关闭",0,IFERROR((VLOOKUP((VLOOKUP($AE21,参数!$G:$H,2,FALSE)&amp;$W$24&amp;$V$24),装备量化!$D$2:$J$241,装备量化!X$11,FALSE)),0))+IF($W$3="关闭",0,IFERROR((VLOOKUP((VLOOKUP($AE21,参数!$G:$H,2,FALSE)&amp;$W$25&amp;$V$25),装备量化!$D$2:$J$241,装备量化!X$11,FALSE)),0))</f>
        <v>0</v>
      </c>
      <c r="AN21" s="64">
        <f>IF($W$3="关闭",0,IFERROR((VLOOKUP((VLOOKUP($AE21,参数!$G:$H,2,FALSE)&amp;$W$18&amp;$V$18),装备量化!$D$2:$J$241,装备量化!Y$11,FALSE)),0))+IF($W$3="关闭",0,IFERROR((VLOOKUP((VLOOKUP($AE21,参数!$G:$H,2,FALSE)&amp;$W$19&amp;$V$19),装备量化!$D$2:$J$241,装备量化!Y$11,FALSE)),0))+IF($W$3="关闭",0,IFERROR((VLOOKUP((VLOOKUP($AE21,参数!$G:$H,2,FALSE)&amp;$W$20&amp;$V$20),装备量化!$D$2:$J$241,装备量化!Y$11,FALSE)),0))+IF($W$3="关闭",0,IFERROR((VLOOKUP((VLOOKUP($AE21,参数!$G:$H,2,FALSE)&amp;$W$21&amp;$V$21),装备量化!$D$2:$J$241,装备量化!Y$11,FALSE)),0))+IF($W$3="关闭",0,IFERROR((VLOOKUP((VLOOKUP($AE21,参数!$G:$H,2,FALSE)&amp;$W$22&amp;$V$22),装备量化!$D$2:$J$241,装备量化!Y$11,FALSE)),0))+IF($W$3="关闭",0,IFERROR((VLOOKUP((VLOOKUP($AE21,参数!$G:$H,2,FALSE)&amp;$W$23&amp;$V$23),装备量化!$D$2:$J$241,装备量化!Y$11,FALSE)),0))+IF($W$3="关闭",0,IFERROR((VLOOKUP((VLOOKUP($AE21,参数!$G:$H,2,FALSE)&amp;$W$24&amp;$V$24),装备量化!$D$2:$J$241,装备量化!Y$11,FALSE)),0))+IF($W$3="关闭",0,IFERROR((VLOOKUP((VLOOKUP($AE21,参数!$G:$H,2,FALSE)&amp;$W$25&amp;$V$25),装备量化!$D$2:$J$241,装备量化!Y$11,FALSE)),0))</f>
        <v>0</v>
      </c>
      <c r="AO21" s="64">
        <f>IF($W$3="关闭",0,IFERROR((VLOOKUP((VLOOKUP($AE21,参数!$G:$H,2,FALSE)&amp;$W$18&amp;$V$18),装备量化!$D$2:$J$241,装备量化!Z$11,FALSE)),0))+IF($W$3="关闭",0,IFERROR((VLOOKUP((VLOOKUP($AE21,参数!$G:$H,2,FALSE)&amp;$W$19&amp;$V$19),装备量化!$D$2:$J$241,装备量化!Z$11,FALSE)),0))+IF($W$3="关闭",0,IFERROR((VLOOKUP((VLOOKUP($AE21,参数!$G:$H,2,FALSE)&amp;$W$20&amp;$V$20),装备量化!$D$2:$J$241,装备量化!Z$11,FALSE)),0))+IF($W$3="关闭",0,IFERROR((VLOOKUP((VLOOKUP($AE21,参数!$G:$H,2,FALSE)&amp;$W$21&amp;$V$21),装备量化!$D$2:$J$241,装备量化!Z$11,FALSE)),0))+IF($W$3="关闭",0,IFERROR((VLOOKUP((VLOOKUP($AE21,参数!$G:$H,2,FALSE)&amp;$W$22&amp;$V$22),装备量化!$D$2:$J$241,装备量化!Z$11,FALSE)),0))+IF($W$3="关闭",0,IFERROR((VLOOKUP((VLOOKUP($AE21,参数!$G:$H,2,FALSE)&amp;$W$23&amp;$V$23),装备量化!$D$2:$J$241,装备量化!Z$11,FALSE)),0))+IF($W$3="关闭",0,IFERROR((VLOOKUP((VLOOKUP($AE21,参数!$G:$H,2,FALSE)&amp;$W$24&amp;$V$24),装备量化!$D$2:$J$241,装备量化!Z$11,FALSE)),0))+IF($W$3="关闭",0,IFERROR((VLOOKUP((VLOOKUP($AE21,参数!$G:$H,2,FALSE)&amp;$W$25&amp;$V$25),装备量化!$D$2:$J$241,装备量化!Z$11,FALSE)),0))</f>
        <v>0</v>
      </c>
      <c r="AP21" s="64">
        <f>IF($W$3="关闭",0,IFERROR((VLOOKUP((VLOOKUP($AE21,参数!$G:$H,2,FALSE)&amp;$W$18&amp;$V$18),装备量化!$D$2:$J$241,装备量化!AA$11,FALSE)),0))+IF($W$3="关闭",0,IFERROR((VLOOKUP((VLOOKUP($AE21,参数!$G:$H,2,FALSE)&amp;$W$19&amp;$V$19),装备量化!$D$2:$J$241,装备量化!AA$11,FALSE)),0))+IF($W$3="关闭",0,IFERROR((VLOOKUP((VLOOKUP($AE21,参数!$G:$H,2,FALSE)&amp;$W$20&amp;$V$20),装备量化!$D$2:$J$241,装备量化!AA$11,FALSE)),0))+IF($W$3="关闭",0,IFERROR((VLOOKUP((VLOOKUP($AE21,参数!$G:$H,2,FALSE)&amp;$W$21&amp;$V$21),装备量化!$D$2:$J$241,装备量化!AA$11,FALSE)),0))+IF($W$3="关闭",0,IFERROR((VLOOKUP((VLOOKUP($AE21,参数!$G:$H,2,FALSE)&amp;$W$22&amp;$V$22),装备量化!$D$2:$J$241,装备量化!AA$11,FALSE)),0))+IF($W$3="关闭",0,IFERROR((VLOOKUP((VLOOKUP($AE21,参数!$G:$H,2,FALSE)&amp;$W$23&amp;$V$23),装备量化!$D$2:$J$241,装备量化!AA$11,FALSE)),0))+IF($W$3="关闭",0,IFERROR((VLOOKUP((VLOOKUP($AE21,参数!$G:$H,2,FALSE)&amp;$W$24&amp;$V$24),装备量化!$D$2:$J$241,装备量化!AA$11,FALSE)),0))+IF($W$3="关闭",0,IFERROR((VLOOKUP((VLOOKUP($AE21,参数!$G:$H,2,FALSE)&amp;$W$25&amp;$V$25),装备量化!$D$2:$J$241,装备量化!AA$11,FALSE)),0))</f>
        <v>0</v>
      </c>
      <c r="AQ21" s="64">
        <f>IF($W$3="关闭",0,IFERROR((VLOOKUP((VLOOKUP($AE21,参数!$G:$H,2,FALSE)&amp;$W$18&amp;$V$18),装备量化!$D$2:$J$241,装备量化!AB$11,FALSE)),0))+IF($W$3="关闭",0,IFERROR((VLOOKUP((VLOOKUP($AE21,参数!$G:$H,2,FALSE)&amp;$W$19&amp;$V$19),装备量化!$D$2:$J$241,装备量化!AB$11,FALSE)),0))+IF($W$3="关闭",0,IFERROR((VLOOKUP((VLOOKUP($AE21,参数!$G:$H,2,FALSE)&amp;$W$20&amp;$V$20),装备量化!$D$2:$J$241,装备量化!AB$11,FALSE)),0))+IF($W$3="关闭",0,IFERROR((VLOOKUP((VLOOKUP($AE21,参数!$G:$H,2,FALSE)&amp;$W$21&amp;$V$21),装备量化!$D$2:$J$241,装备量化!AB$11,FALSE)),0))+IF($W$3="关闭",0,IFERROR((VLOOKUP((VLOOKUP($AE21,参数!$G:$H,2,FALSE)&amp;$W$22&amp;$V$22),装备量化!$D$2:$J$241,装备量化!AB$11,FALSE)),0))+IF($W$3="关闭",0,IFERROR((VLOOKUP((VLOOKUP($AE21,参数!$G:$H,2,FALSE)&amp;$W$23&amp;$V$23),装备量化!$D$2:$J$241,装备量化!AB$11,FALSE)),0))+IF($W$3="关闭",0,IFERROR((VLOOKUP((VLOOKUP($AE21,参数!$G:$H,2,FALSE)&amp;$W$24&amp;$V$24),装备量化!$D$2:$J$241,装备量化!AB$11,FALSE)),0))+IF($W$3="关闭",0,IFERROR((VLOOKUP((VLOOKUP($AE21,参数!$G:$H,2,FALSE)&amp;$W$25&amp;$V$25),装备量化!$D$2:$J$241,装备量化!AB$11,FALSE)),0))</f>
        <v>0</v>
      </c>
      <c r="AR21" s="64">
        <f>IF($W$3="关闭",0,IFERROR((VLOOKUP((VLOOKUP($AE21,参数!$G:$H,2,FALSE)&amp;$W$18&amp;$V$18),装备量化!$D$2:$J$241,装备量化!AC$11,FALSE)),0))+IF($W$3="关闭",0,IFERROR((VLOOKUP((VLOOKUP($AE21,参数!$G:$H,2,FALSE)&amp;$W$19&amp;$V$19),装备量化!$D$2:$J$241,装备量化!AC$11,FALSE)),0))+IF($W$3="关闭",0,IFERROR((VLOOKUP((VLOOKUP($AE21,参数!$G:$H,2,FALSE)&amp;$W$20&amp;$V$20),装备量化!$D$2:$J$241,装备量化!AC$11,FALSE)),0))+IF($W$3="关闭",0,IFERROR((VLOOKUP((VLOOKUP($AE21,参数!$G:$H,2,FALSE)&amp;$W$21&amp;$V$21),装备量化!$D$2:$J$241,装备量化!AC$11,FALSE)),0))+IF($W$3="关闭",0,IFERROR((VLOOKUP((VLOOKUP($AE21,参数!$G:$H,2,FALSE)&amp;$W$22&amp;$V$22),装备量化!$D$2:$J$241,装备量化!AC$11,FALSE)),0))+IF($W$3="关闭",0,IFERROR((VLOOKUP((VLOOKUP($AE21,参数!$G:$H,2,FALSE)&amp;$W$23&amp;$V$23),装备量化!$D$2:$J$241,装备量化!AC$11,FALSE)),0))+IF($W$3="关闭",0,IFERROR((VLOOKUP((VLOOKUP($AE21,参数!$G:$H,2,FALSE)&amp;$W$24&amp;$V$24),装备量化!$D$2:$J$241,装备量化!AC$11,FALSE)),0))+IF($W$3="关闭",0,IFERROR((VLOOKUP((VLOOKUP($AE21,参数!$G:$H,2,FALSE)&amp;$W$25&amp;$V$25),装备量化!$D$2:$J$241,装备量化!AC$11,FALSE)),0))</f>
        <v>0</v>
      </c>
      <c r="AS21" s="64">
        <f>IF($W$3="关闭",0,IFERROR((VLOOKUP((VLOOKUP($AE21,参数!$G:$H,2,FALSE)&amp;$W$18&amp;$V$18),装备量化!$D$2:$J$241,装备量化!AD$11,FALSE)),0))+IF($W$3="关闭",0,IFERROR((VLOOKUP((VLOOKUP($AE21,参数!$G:$H,2,FALSE)&amp;$W$19&amp;$V$19),装备量化!$D$2:$J$241,装备量化!AD$11,FALSE)),0))+IF($W$3="关闭",0,IFERROR((VLOOKUP((VLOOKUP($AE21,参数!$G:$H,2,FALSE)&amp;$W$20&amp;$V$20),装备量化!$D$2:$J$241,装备量化!AD$11,FALSE)),0))+IF($W$3="关闭",0,IFERROR((VLOOKUP((VLOOKUP($AE21,参数!$G:$H,2,FALSE)&amp;$W$21&amp;$V$21),装备量化!$D$2:$J$241,装备量化!AD$11,FALSE)),0))+IF($W$3="关闭",0,IFERROR((VLOOKUP((VLOOKUP($AE21,参数!$G:$H,2,FALSE)&amp;$W$22&amp;$V$22),装备量化!$D$2:$J$241,装备量化!AD$11,FALSE)),0))+IF($W$3="关闭",0,IFERROR((VLOOKUP((VLOOKUP($AE21,参数!$G:$H,2,FALSE)&amp;$W$23&amp;$V$23),装备量化!$D$2:$J$241,装备量化!AD$11,FALSE)),0))+IF($W$3="关闭",0,IFERROR((VLOOKUP((VLOOKUP($AE21,参数!$G:$H,2,FALSE)&amp;$W$24&amp;$V$24),装备量化!$D$2:$J$241,装备量化!AD$11,FALSE)),0))+IF($W$3="关闭",0,IFERROR((VLOOKUP((VLOOKUP($AE21,参数!$G:$H,2,FALSE)&amp;$W$25&amp;$V$25),装备量化!$D$2:$J$241,装备量化!AD$11,FALSE)),0))</f>
        <v>0</v>
      </c>
      <c r="AV21" s="1">
        <v>20</v>
      </c>
      <c r="AW21" s="64">
        <f>IF($W$6="关闭",0,IFERROR((VLOOKUP((VLOOKUP($AE21,参数!$G:$H,2,FALSE)&amp;$V$18),装备强化属性!$V$3:$FP$50,$X$18+VLOOKUP(AW$1,参数!$J$1:$K$6,2,FALSE),FALSE)),0))+IF($W$6="关闭",0,IFERROR((VLOOKUP((VLOOKUP($AE21,参数!$G:$H,2,FALSE)&amp;$V$19),装备强化属性!$V$3:$FP$50,$X$19+VLOOKUP(AW$1,参数!$J$1:$K$6,2,FALSE),FALSE)),0))+IF($W$6="关闭",0,IFERROR((VLOOKUP((VLOOKUP($AE21,参数!$G:$H,2,FALSE)&amp;$V$20),装备强化属性!$V$3:$FP$50,$X$20+VLOOKUP(AW$1,参数!$J$1:$K$6,2,FALSE),FALSE)),0))+IF($W$6="关闭",0,IFERROR((VLOOKUP((VLOOKUP($AE21,参数!$G:$H,2,FALSE)&amp;$V$21),装备强化属性!$V$3:$FP$50,$X$21+VLOOKUP(AW$1,参数!$J$1:$K$6,2,FALSE),FALSE)),0))+IF($W$6="关闭",0,IFERROR((VLOOKUP((VLOOKUP($AE21,参数!$G:$H,2,FALSE)&amp;$V$22),装备强化属性!$V$3:$FP$50,$X$22+VLOOKUP(AW$1,参数!$J$1:$K$6,2,FALSE),FALSE)),0))+IF($W$6="关闭",0,IFERROR((VLOOKUP((VLOOKUP($AE21,参数!$G:$H,2,FALSE)&amp;$V$23),装备强化属性!$V$3:$FP$50,$X$23+VLOOKUP(AW$1,参数!$J$1:$K$6,2,FALSE),FALSE)),0))+IF($W$6="关闭",0,IFERROR((VLOOKUP((VLOOKUP($AE21,参数!$G:$H,2,FALSE)&amp;$V$24),装备强化属性!$V$3:$FP$50,$X$24+VLOOKUP(AW$1,参数!$J$1:$K$6,2,FALSE),FALSE)),0))+IF($W$6="关闭",0,IFERROR((VLOOKUP((VLOOKUP($AE21,参数!$G:$H,2,FALSE)&amp;$V$25),装备强化属性!$V$3:$FP$50,$X$25+VLOOKUP(AW$1,参数!$J$1:$K$6,2,FALSE),FALSE)),0))</f>
        <v>544</v>
      </c>
      <c r="AX21" s="64"/>
      <c r="AY21" s="64">
        <f>IF($W$6="关闭",0,IFERROR((VLOOKUP((VLOOKUP($AE21,参数!$G:$H,2,FALSE)&amp;$V$18),装备强化属性!$V$3:$FP$50,$X$18+VLOOKUP(AY$1,参数!$J$1:$K$6,2,FALSE),FALSE)),0))+IF($W$6="关闭",0,IFERROR((VLOOKUP((VLOOKUP($AE21,参数!$G:$H,2,FALSE)&amp;$V$19),装备强化属性!$V$3:$FP$50,$X$19+VLOOKUP(AY$1,参数!$J$1:$K$6,2,FALSE),FALSE)),0))+IF($W$6="关闭",0,IFERROR((VLOOKUP((VLOOKUP($AE21,参数!$G:$H,2,FALSE)&amp;$V$20),装备强化属性!$V$3:$FP$50,$X$20+VLOOKUP(AY$1,参数!$J$1:$K$6,2,FALSE),FALSE)),0))+IF($W$6="关闭",0,IFERROR((VLOOKUP((VLOOKUP($AE21,参数!$G:$H,2,FALSE)&amp;$V$21),装备强化属性!$V$3:$FP$50,$X$21+VLOOKUP(AY$1,参数!$J$1:$K$6,2,FALSE),FALSE)),0))+IF($W$6="关闭",0,IFERROR((VLOOKUP((VLOOKUP($AE21,参数!$G:$H,2,FALSE)&amp;$V$22),装备强化属性!$V$3:$FP$50,$X$22+VLOOKUP(AY$1,参数!$J$1:$K$6,2,FALSE),FALSE)),0))+IF($W$6="关闭",0,IFERROR((VLOOKUP((VLOOKUP($AE21,参数!$G:$H,2,FALSE)&amp;$V$23),装备强化属性!$V$3:$FP$50,$X$23+VLOOKUP(AY$1,参数!$J$1:$K$6,2,FALSE),FALSE)),0))+IF($W$6="关闭",0,IFERROR((VLOOKUP((VLOOKUP($AE21,参数!$G:$H,2,FALSE)&amp;$V$24),装备强化属性!$V$3:$FP$50,$X$24+VLOOKUP(AY$1,参数!$J$1:$K$6,2,FALSE),FALSE)),0))+IF($W$6="关闭",0,IFERROR((VLOOKUP((VLOOKUP($AE21,参数!$G:$H,2,FALSE)&amp;$V$25),装备强化属性!$V$3:$FP$50,$X$25+VLOOKUP(AY$1,参数!$J$1:$K$6,2,FALSE),FALSE)),0))</f>
        <v>64</v>
      </c>
      <c r="AZ21" s="64">
        <f>IF($W$6="关闭",0,IFERROR((VLOOKUP((VLOOKUP($AE21,参数!$G:$H,2,FALSE)&amp;$V$18),装备强化属性!$V$3:$FP$50,$X$18+VLOOKUP(AZ$1,参数!$J$1:$K$6,2,FALSE),FALSE)),0))+IF($W$6="关闭",0,IFERROR((VLOOKUP((VLOOKUP($AE21,参数!$G:$H,2,FALSE)&amp;$V$19),装备强化属性!$V$3:$FP$50,$X$19+VLOOKUP(AZ$1,参数!$J$1:$K$6,2,FALSE),FALSE)),0))+IF($W$6="关闭",0,IFERROR((VLOOKUP((VLOOKUP($AE21,参数!$G:$H,2,FALSE)&amp;$V$20),装备强化属性!$V$3:$FP$50,$X$20+VLOOKUP(AZ$1,参数!$J$1:$K$6,2,FALSE),FALSE)),0))+IF($W$6="关闭",0,IFERROR((VLOOKUP((VLOOKUP($AE21,参数!$G:$H,2,FALSE)&amp;$V$21),装备强化属性!$V$3:$FP$50,$X$21+VLOOKUP(AZ$1,参数!$J$1:$K$6,2,FALSE),FALSE)),0))+IF($W$6="关闭",0,IFERROR((VLOOKUP((VLOOKUP($AE21,参数!$G:$H,2,FALSE)&amp;$V$22),装备强化属性!$V$3:$FP$50,$X$22+VLOOKUP(AZ$1,参数!$J$1:$K$6,2,FALSE),FALSE)),0))+IF($W$6="关闭",0,IFERROR((VLOOKUP((VLOOKUP($AE21,参数!$G:$H,2,FALSE)&amp;$V$23),装备强化属性!$V$3:$FP$50,$X$23+VLOOKUP(AZ$1,参数!$J$1:$K$6,2,FALSE),FALSE)),0))+IF($W$6="关闭",0,IFERROR((VLOOKUP((VLOOKUP($AE21,参数!$G:$H,2,FALSE)&amp;$V$24),装备强化属性!$V$3:$FP$50,$X$24+VLOOKUP(AZ$1,参数!$J$1:$K$6,2,FALSE),FALSE)),0))+IF($W$6="关闭",0,IFERROR((VLOOKUP((VLOOKUP($AE21,参数!$G:$H,2,FALSE)&amp;$V$25),装备强化属性!$V$3:$FP$50,$X$25+VLOOKUP(AZ$1,参数!$J$1:$K$6,2,FALSE),FALSE)),0))</f>
        <v>64</v>
      </c>
      <c r="BA21" s="64">
        <f>IF($W$6="关闭",0,IFERROR((VLOOKUP((VLOOKUP($AE21,参数!$G:$H,2,FALSE)&amp;$V$18),装备强化属性!$V$3:$FP$50,$X$18+VLOOKUP(BA$1,参数!$J$1:$K$6,2,FALSE),FALSE)),0))+IF($W$6="关闭",0,IFERROR((VLOOKUP((VLOOKUP($AE21,参数!$G:$H,2,FALSE)&amp;$V$19),装备强化属性!$V$3:$FP$50,$X$19+VLOOKUP(BA$1,参数!$J$1:$K$6,2,FALSE),FALSE)),0))+IF($W$6="关闭",0,IFERROR((VLOOKUP((VLOOKUP($AE21,参数!$G:$H,2,FALSE)&amp;$V$20),装备强化属性!$V$3:$FP$50,$X$20+VLOOKUP(BA$1,参数!$J$1:$K$6,2,FALSE),FALSE)),0))+IF($W$6="关闭",0,IFERROR((VLOOKUP((VLOOKUP($AE21,参数!$G:$H,2,FALSE)&amp;$V$21),装备强化属性!$V$3:$FP$50,$X$21+VLOOKUP(BA$1,参数!$J$1:$K$6,2,FALSE),FALSE)),0))+IF($W$6="关闭",0,IFERROR((VLOOKUP((VLOOKUP($AE21,参数!$G:$H,2,FALSE)&amp;$V$22),装备强化属性!$V$3:$FP$50,$X$22+VLOOKUP(BA$1,参数!$J$1:$K$6,2,FALSE),FALSE)),0))+IF($W$6="关闭",0,IFERROR((VLOOKUP((VLOOKUP($AE21,参数!$G:$H,2,FALSE)&amp;$V$23),装备强化属性!$V$3:$FP$50,$X$23+VLOOKUP(BA$1,参数!$J$1:$K$6,2,FALSE),FALSE)),0))+IF($W$6="关闭",0,IFERROR((VLOOKUP((VLOOKUP($AE21,参数!$G:$H,2,FALSE)&amp;$V$24),装备强化属性!$V$3:$FP$50,$X$24+VLOOKUP(BA$1,参数!$J$1:$K$6,2,FALSE),FALSE)),0))+IF($W$6="关闭",0,IFERROR((VLOOKUP((VLOOKUP($AE21,参数!$G:$H,2,FALSE)&amp;$V$25),装备强化属性!$V$3:$FP$50,$X$25+VLOOKUP(BA$1,参数!$J$1:$K$6,2,FALSE),FALSE)),0))</f>
        <v>73</v>
      </c>
      <c r="BB21" s="64">
        <f>IF($W$6="关闭",0,IFERROR((VLOOKUP((VLOOKUP($AE21,参数!$G:$H,2,FALSE)&amp;$V$18),装备强化属性!$V$3:$FP$50,$X$18+VLOOKUP(BB$1,参数!$J$1:$K$6,2,FALSE),FALSE)),0))+IF($W$6="关闭",0,IFERROR((VLOOKUP((VLOOKUP($AE21,参数!$G:$H,2,FALSE)&amp;$V$19),装备强化属性!$V$3:$FP$50,$X$19+VLOOKUP(BB$1,参数!$J$1:$K$6,2,FALSE),FALSE)),0))+IF($W$6="关闭",0,IFERROR((VLOOKUP((VLOOKUP($AE21,参数!$G:$H,2,FALSE)&amp;$V$20),装备强化属性!$V$3:$FP$50,$X$20+VLOOKUP(BB$1,参数!$J$1:$K$6,2,FALSE),FALSE)),0))+IF($W$6="关闭",0,IFERROR((VLOOKUP((VLOOKUP($AE21,参数!$G:$H,2,FALSE)&amp;$V$21),装备强化属性!$V$3:$FP$50,$X$21+VLOOKUP(BB$1,参数!$J$1:$K$6,2,FALSE),FALSE)),0))+IF($W$6="关闭",0,IFERROR((VLOOKUP((VLOOKUP($AE21,参数!$G:$H,2,FALSE)&amp;$V$22),装备强化属性!$V$3:$FP$50,$X$22+VLOOKUP(BB$1,参数!$J$1:$K$6,2,FALSE),FALSE)),0))+IF($W$6="关闭",0,IFERROR((VLOOKUP((VLOOKUP($AE21,参数!$G:$H,2,FALSE)&amp;$V$23),装备强化属性!$V$3:$FP$50,$X$23+VLOOKUP(BB$1,参数!$J$1:$K$6,2,FALSE),FALSE)),0))+IF($W$6="关闭",0,IFERROR((VLOOKUP((VLOOKUP($AE21,参数!$G:$H,2,FALSE)&amp;$V$24),装备强化属性!$V$3:$FP$50,$X$24+VLOOKUP(BB$1,参数!$J$1:$K$6,2,FALSE),FALSE)),0))+IF($W$6="关闭",0,IFERROR((VLOOKUP((VLOOKUP($AE21,参数!$G:$H,2,FALSE)&amp;$V$25),装备强化属性!$V$3:$FP$50,$X$25+VLOOKUP(BB$1,参数!$J$1:$K$6,2,FALSE),FALSE)),0))</f>
        <v>73</v>
      </c>
      <c r="BC21" s="64">
        <f>IF($W$3="关闭",0,IFERROR((VLOOKUP((VLOOKUP($AE21,参数!$G:$H,2,FALSE)&amp;$W$18&amp;$V$18),装备量化!$D$2:$J$241,装备量化!AN$11,FALSE)),0))+IF($W$3="关闭",0,IFERROR((VLOOKUP((VLOOKUP($AE21,参数!$G:$H,2,FALSE)&amp;$W$19&amp;$V$19),装备量化!$D$2:$J$241,装备量化!AN$11,FALSE)),0))+IF($W$3="关闭",0,IFERROR((VLOOKUP((VLOOKUP($AE21,参数!$G:$H,2,FALSE)&amp;$W$20&amp;$V$20),装备量化!$D$2:$J$241,装备量化!AN$11,FALSE)),0))+IF($W$3="关闭",0,IFERROR((VLOOKUP((VLOOKUP($AE21,参数!$G:$H,2,FALSE)&amp;$W$21&amp;$V$21),装备量化!$D$2:$J$241,装备量化!AN$11,FALSE)),0))+IF($W$3="关闭",0,IFERROR((VLOOKUP((VLOOKUP($AE21,参数!$G:$H,2,FALSE)&amp;$W$22&amp;$V$22),装备量化!$D$2:$J$241,装备量化!AN$11,FALSE)),0))+IF($W$3="关闭",0,IFERROR((VLOOKUP((VLOOKUP($AE21,参数!$G:$H,2,FALSE)&amp;$W$23&amp;$V$23),装备量化!$D$2:$J$241,装备量化!AN$11,FALSE)),0))+IF($W$3="关闭",0,IFERROR((VLOOKUP((VLOOKUP($AE21,参数!$G:$H,2,FALSE)&amp;$W$24&amp;$V$24),装备量化!$D$2:$J$241,装备量化!AN$11,FALSE)),0))+IF($W$3="关闭",0,IFERROR((VLOOKUP((VLOOKUP($AE21,参数!$G:$H,2,FALSE)&amp;$W$25&amp;$V$25),装备量化!$D$2:$J$241,装备量化!AN$11,FALSE)),0))</f>
        <v>0</v>
      </c>
      <c r="BD21" s="64">
        <f>IF($W$3="关闭",0,IFERROR((VLOOKUP((VLOOKUP($AE21,参数!$G:$H,2,FALSE)&amp;$W$18&amp;$V$18),装备量化!$D$2:$J$241,装备量化!AO$11,FALSE)),0))+IF($W$3="关闭",0,IFERROR((VLOOKUP((VLOOKUP($AE21,参数!$G:$H,2,FALSE)&amp;$W$19&amp;$V$19),装备量化!$D$2:$J$241,装备量化!AO$11,FALSE)),0))+IF($W$3="关闭",0,IFERROR((VLOOKUP((VLOOKUP($AE21,参数!$G:$H,2,FALSE)&amp;$W$20&amp;$V$20),装备量化!$D$2:$J$241,装备量化!AO$11,FALSE)),0))+IF($W$3="关闭",0,IFERROR((VLOOKUP((VLOOKUP($AE21,参数!$G:$H,2,FALSE)&amp;$W$21&amp;$V$21),装备量化!$D$2:$J$241,装备量化!AO$11,FALSE)),0))+IF($W$3="关闭",0,IFERROR((VLOOKUP((VLOOKUP($AE21,参数!$G:$H,2,FALSE)&amp;$W$22&amp;$V$22),装备量化!$D$2:$J$241,装备量化!AO$11,FALSE)),0))+IF($W$3="关闭",0,IFERROR((VLOOKUP((VLOOKUP($AE21,参数!$G:$H,2,FALSE)&amp;$W$23&amp;$V$23),装备量化!$D$2:$J$241,装备量化!AO$11,FALSE)),0))+IF($W$3="关闭",0,IFERROR((VLOOKUP((VLOOKUP($AE21,参数!$G:$H,2,FALSE)&amp;$W$24&amp;$V$24),装备量化!$D$2:$J$241,装备量化!AO$11,FALSE)),0))+IF($W$3="关闭",0,IFERROR((VLOOKUP((VLOOKUP($AE21,参数!$G:$H,2,FALSE)&amp;$W$25&amp;$V$25),装备量化!$D$2:$J$241,装备量化!AO$11,FALSE)),0))</f>
        <v>0</v>
      </c>
      <c r="BE21" s="64">
        <f>IF($W$3="关闭",0,IFERROR((VLOOKUP((VLOOKUP($AE21,参数!$G:$H,2,FALSE)&amp;$W$18&amp;$V$18),装备量化!$D$2:$J$241,装备量化!AP$11,FALSE)),0))+IF($W$3="关闭",0,IFERROR((VLOOKUP((VLOOKUP($AE21,参数!$G:$H,2,FALSE)&amp;$W$19&amp;$V$19),装备量化!$D$2:$J$241,装备量化!AP$11,FALSE)),0))+IF($W$3="关闭",0,IFERROR((VLOOKUP((VLOOKUP($AE21,参数!$G:$H,2,FALSE)&amp;$W$20&amp;$V$20),装备量化!$D$2:$J$241,装备量化!AP$11,FALSE)),0))+IF($W$3="关闭",0,IFERROR((VLOOKUP((VLOOKUP($AE21,参数!$G:$H,2,FALSE)&amp;$W$21&amp;$V$21),装备量化!$D$2:$J$241,装备量化!AP$11,FALSE)),0))+IF($W$3="关闭",0,IFERROR((VLOOKUP((VLOOKUP($AE21,参数!$G:$H,2,FALSE)&amp;$W$22&amp;$V$22),装备量化!$D$2:$J$241,装备量化!AP$11,FALSE)),0))+IF($W$3="关闭",0,IFERROR((VLOOKUP((VLOOKUP($AE21,参数!$G:$H,2,FALSE)&amp;$W$23&amp;$V$23),装备量化!$D$2:$J$241,装备量化!AP$11,FALSE)),0))+IF($W$3="关闭",0,IFERROR((VLOOKUP((VLOOKUP($AE21,参数!$G:$H,2,FALSE)&amp;$W$24&amp;$V$24),装备量化!$D$2:$J$241,装备量化!AP$11,FALSE)),0))+IF($W$3="关闭",0,IFERROR((VLOOKUP((VLOOKUP($AE21,参数!$G:$H,2,FALSE)&amp;$W$25&amp;$V$25),装备量化!$D$2:$J$241,装备量化!AP$11,FALSE)),0))</f>
        <v>0</v>
      </c>
      <c r="BF21" s="64">
        <f>IF($W$3="关闭",0,IFERROR((VLOOKUP((VLOOKUP($AE21,参数!$G:$H,2,FALSE)&amp;$W$18&amp;$V$18),装备量化!$D$2:$J$241,装备量化!AQ$11,FALSE)),0))+IF($W$3="关闭",0,IFERROR((VLOOKUP((VLOOKUP($AE21,参数!$G:$H,2,FALSE)&amp;$W$19&amp;$V$19),装备量化!$D$2:$J$241,装备量化!AQ$11,FALSE)),0))+IF($W$3="关闭",0,IFERROR((VLOOKUP((VLOOKUP($AE21,参数!$G:$H,2,FALSE)&amp;$W$20&amp;$V$20),装备量化!$D$2:$J$241,装备量化!AQ$11,FALSE)),0))+IF($W$3="关闭",0,IFERROR((VLOOKUP((VLOOKUP($AE21,参数!$G:$H,2,FALSE)&amp;$W$21&amp;$V$21),装备量化!$D$2:$J$241,装备量化!AQ$11,FALSE)),0))+IF($W$3="关闭",0,IFERROR((VLOOKUP((VLOOKUP($AE21,参数!$G:$H,2,FALSE)&amp;$W$22&amp;$V$22),装备量化!$D$2:$J$241,装备量化!AQ$11,FALSE)),0))+IF($W$3="关闭",0,IFERROR((VLOOKUP((VLOOKUP($AE21,参数!$G:$H,2,FALSE)&amp;$W$23&amp;$V$23),装备量化!$D$2:$J$241,装备量化!AQ$11,FALSE)),0))+IF($W$3="关闭",0,IFERROR((VLOOKUP((VLOOKUP($AE21,参数!$G:$H,2,FALSE)&amp;$W$24&amp;$V$24),装备量化!$D$2:$J$241,装备量化!AQ$11,FALSE)),0))+IF($W$3="关闭",0,IFERROR((VLOOKUP((VLOOKUP($AE21,参数!$G:$H,2,FALSE)&amp;$W$25&amp;$V$25),装备量化!$D$2:$J$241,装备量化!AQ$11,FALSE)),0))</f>
        <v>0</v>
      </c>
      <c r="BG21" s="64">
        <f>IF($W$3="关闭",0,IFERROR((VLOOKUP((VLOOKUP($AE21,参数!$G:$H,2,FALSE)&amp;$W$18&amp;$V$18),装备量化!$D$2:$J$241,装备量化!AR$11,FALSE)),0))+IF($W$3="关闭",0,IFERROR((VLOOKUP((VLOOKUP($AE21,参数!$G:$H,2,FALSE)&amp;$W$19&amp;$V$19),装备量化!$D$2:$J$241,装备量化!AR$11,FALSE)),0))+IF($W$3="关闭",0,IFERROR((VLOOKUP((VLOOKUP($AE21,参数!$G:$H,2,FALSE)&amp;$W$20&amp;$V$20),装备量化!$D$2:$J$241,装备量化!AR$11,FALSE)),0))+IF($W$3="关闭",0,IFERROR((VLOOKUP((VLOOKUP($AE21,参数!$G:$H,2,FALSE)&amp;$W$21&amp;$V$21),装备量化!$D$2:$J$241,装备量化!AR$11,FALSE)),0))+IF($W$3="关闭",0,IFERROR((VLOOKUP((VLOOKUP($AE21,参数!$G:$H,2,FALSE)&amp;$W$22&amp;$V$22),装备量化!$D$2:$J$241,装备量化!AR$11,FALSE)),0))+IF($W$3="关闭",0,IFERROR((VLOOKUP((VLOOKUP($AE21,参数!$G:$H,2,FALSE)&amp;$W$23&amp;$V$23),装备量化!$D$2:$J$241,装备量化!AR$11,FALSE)),0))+IF($W$3="关闭",0,IFERROR((VLOOKUP((VLOOKUP($AE21,参数!$G:$H,2,FALSE)&amp;$W$24&amp;$V$24),装备量化!$D$2:$J$241,装备量化!AR$11,FALSE)),0))+IF($W$3="关闭",0,IFERROR((VLOOKUP((VLOOKUP($AE21,参数!$G:$H,2,FALSE)&amp;$W$25&amp;$V$25),装备量化!$D$2:$J$241,装备量化!AR$11,FALSE)),0))</f>
        <v>0</v>
      </c>
      <c r="BH21" s="64">
        <f>IF($W$3="关闭",0,IFERROR((VLOOKUP((VLOOKUP($AE21,参数!$G:$H,2,FALSE)&amp;$W$18&amp;$V$18),装备量化!$D$2:$J$241,装备量化!AS$11,FALSE)),0))+IF($W$3="关闭",0,IFERROR((VLOOKUP((VLOOKUP($AE21,参数!$G:$H,2,FALSE)&amp;$W$19&amp;$V$19),装备量化!$D$2:$J$241,装备量化!AS$11,FALSE)),0))+IF($W$3="关闭",0,IFERROR((VLOOKUP((VLOOKUP($AE21,参数!$G:$H,2,FALSE)&amp;$W$20&amp;$V$20),装备量化!$D$2:$J$241,装备量化!AS$11,FALSE)),0))+IF($W$3="关闭",0,IFERROR((VLOOKUP((VLOOKUP($AE21,参数!$G:$H,2,FALSE)&amp;$W$21&amp;$V$21),装备量化!$D$2:$J$241,装备量化!AS$11,FALSE)),0))+IF($W$3="关闭",0,IFERROR((VLOOKUP((VLOOKUP($AE21,参数!$G:$H,2,FALSE)&amp;$W$22&amp;$V$22),装备量化!$D$2:$J$241,装备量化!AS$11,FALSE)),0))+IF($W$3="关闭",0,IFERROR((VLOOKUP((VLOOKUP($AE21,参数!$G:$H,2,FALSE)&amp;$W$23&amp;$V$23),装备量化!$D$2:$J$241,装备量化!AS$11,FALSE)),0))+IF($W$3="关闭",0,IFERROR((VLOOKUP((VLOOKUP($AE21,参数!$G:$H,2,FALSE)&amp;$W$24&amp;$V$24),装备量化!$D$2:$J$241,装备量化!AS$11,FALSE)),0))+IF($W$3="关闭",0,IFERROR((VLOOKUP((VLOOKUP($AE21,参数!$G:$H,2,FALSE)&amp;$W$25&amp;$V$25),装备量化!$D$2:$J$241,装备量化!AS$11,FALSE)),0))</f>
        <v>0</v>
      </c>
      <c r="BI21" s="64">
        <f>IF($W$3="关闭",0,IFERROR((VLOOKUP((VLOOKUP($AE21,参数!$G:$H,2,FALSE)&amp;$W$18&amp;$V$18),装备量化!$D$2:$J$241,装备量化!AT$11,FALSE)),0))+IF($W$3="关闭",0,IFERROR((VLOOKUP((VLOOKUP($AE21,参数!$G:$H,2,FALSE)&amp;$W$19&amp;$V$19),装备量化!$D$2:$J$241,装备量化!AT$11,FALSE)),0))+IF($W$3="关闭",0,IFERROR((VLOOKUP((VLOOKUP($AE21,参数!$G:$H,2,FALSE)&amp;$W$20&amp;$V$20),装备量化!$D$2:$J$241,装备量化!AT$11,FALSE)),0))+IF($W$3="关闭",0,IFERROR((VLOOKUP((VLOOKUP($AE21,参数!$G:$H,2,FALSE)&amp;$W$21&amp;$V$21),装备量化!$D$2:$J$241,装备量化!AT$11,FALSE)),0))+IF($W$3="关闭",0,IFERROR((VLOOKUP((VLOOKUP($AE21,参数!$G:$H,2,FALSE)&amp;$W$22&amp;$V$22),装备量化!$D$2:$J$241,装备量化!AT$11,FALSE)),0))+IF($W$3="关闭",0,IFERROR((VLOOKUP((VLOOKUP($AE21,参数!$G:$H,2,FALSE)&amp;$W$23&amp;$V$23),装备量化!$D$2:$J$241,装备量化!AT$11,FALSE)),0))+IF($W$3="关闭",0,IFERROR((VLOOKUP((VLOOKUP($AE21,参数!$G:$H,2,FALSE)&amp;$W$24&amp;$V$24),装备量化!$D$2:$J$241,装备量化!AT$11,FALSE)),0))+IF($W$3="关闭",0,IFERROR((VLOOKUP((VLOOKUP($AE21,参数!$G:$H,2,FALSE)&amp;$W$25&amp;$V$25),装备量化!$D$2:$J$241,装备量化!AT$11,FALSE)),0))</f>
        <v>0</v>
      </c>
      <c r="BJ21" s="64">
        <f>IF($W$3="关闭",0,IFERROR((VLOOKUP((VLOOKUP($AE21,参数!$G:$H,2,FALSE)&amp;$W$18&amp;$V$18),装备量化!$D$2:$J$241,装备量化!AU$11,FALSE)),0))+IF($W$3="关闭",0,IFERROR((VLOOKUP((VLOOKUP($AE21,参数!$G:$H,2,FALSE)&amp;$W$19&amp;$V$19),装备量化!$D$2:$J$241,装备量化!AU$11,FALSE)),0))+IF($W$3="关闭",0,IFERROR((VLOOKUP((VLOOKUP($AE21,参数!$G:$H,2,FALSE)&amp;$W$20&amp;$V$20),装备量化!$D$2:$J$241,装备量化!AU$11,FALSE)),0))+IF($W$3="关闭",0,IFERROR((VLOOKUP((VLOOKUP($AE21,参数!$G:$H,2,FALSE)&amp;$W$21&amp;$V$21),装备量化!$D$2:$J$241,装备量化!AU$11,FALSE)),0))+IF($W$3="关闭",0,IFERROR((VLOOKUP((VLOOKUP($AE21,参数!$G:$H,2,FALSE)&amp;$W$22&amp;$V$22),装备量化!$D$2:$J$241,装备量化!AU$11,FALSE)),0))+IF($W$3="关闭",0,IFERROR((VLOOKUP((VLOOKUP($AE21,参数!$G:$H,2,FALSE)&amp;$W$23&amp;$V$23),装备量化!$D$2:$J$241,装备量化!AU$11,FALSE)),0))+IF($W$3="关闭",0,IFERROR((VLOOKUP((VLOOKUP($AE21,参数!$G:$H,2,FALSE)&amp;$W$24&amp;$V$24),装备量化!$D$2:$J$241,装备量化!AU$11,FALSE)),0))+IF($W$3="关闭",0,IFERROR((VLOOKUP((VLOOKUP($AE21,参数!$G:$H,2,FALSE)&amp;$W$25&amp;$V$25),装备量化!$D$2:$J$241,装备量化!AU$11,FALSE)),0))</f>
        <v>0</v>
      </c>
      <c r="BM21" s="1">
        <v>20</v>
      </c>
      <c r="BN21" s="64">
        <f>IF($W$2="关闭",0,角色升级!B21)</f>
        <v>3137</v>
      </c>
      <c r="BO21" s="64">
        <v>200</v>
      </c>
      <c r="BP21" s="64">
        <f>IF($W$2="关闭",0,角色升级!D21)</f>
        <v>242</v>
      </c>
      <c r="BQ21" s="64">
        <f>IF($W$2="关闭",0,角色升级!E21)</f>
        <v>242</v>
      </c>
      <c r="BR21" s="64">
        <f>IF($W$2="关闭",0,角色升级!F21)</f>
        <v>485</v>
      </c>
      <c r="BS21" s="64">
        <f>IF($W$2="关闭",0,角色升级!G21)</f>
        <v>485</v>
      </c>
      <c r="BT21" s="64">
        <f>IF($W$3="关闭",0,IFERROR((VLOOKUP((VLOOKUP($AE21,参数!$G:$H,2,FALSE)&amp;$W$18&amp;$V$18),装备量化!$D$2:$J$241,装备量化!BE$11,FALSE)),0))+IF($W$3="关闭",0,IFERROR((VLOOKUP((VLOOKUP($AE21,参数!$G:$H,2,FALSE)&amp;$W$19&amp;$V$19),装备量化!$D$2:$J$241,装备量化!BE$11,FALSE)),0))+IF($W$3="关闭",0,IFERROR((VLOOKUP((VLOOKUP($AE21,参数!$G:$H,2,FALSE)&amp;$W$20&amp;$V$20),装备量化!$D$2:$J$241,装备量化!BE$11,FALSE)),0))+IF($W$3="关闭",0,IFERROR((VLOOKUP((VLOOKUP($AE21,参数!$G:$H,2,FALSE)&amp;$W$21&amp;$V$21),装备量化!$D$2:$J$241,装备量化!BE$11,FALSE)),0))+IF($W$3="关闭",0,IFERROR((VLOOKUP((VLOOKUP($AE21,参数!$G:$H,2,FALSE)&amp;$W$22&amp;$V$22),装备量化!$D$2:$J$241,装备量化!BE$11,FALSE)),0))+IF($W$3="关闭",0,IFERROR((VLOOKUP((VLOOKUP($AE21,参数!$G:$H,2,FALSE)&amp;$W$23&amp;$V$23),装备量化!$D$2:$J$241,装备量化!BE$11,FALSE)),0))+IF($W$3="关闭",0,IFERROR((VLOOKUP((VLOOKUP($AE21,参数!$G:$H,2,FALSE)&amp;$W$24&amp;$V$24),装备量化!$D$2:$J$241,装备量化!BE$11,FALSE)),0))+IF($W$3="关闭",0,IFERROR((VLOOKUP((VLOOKUP($AE21,参数!$G:$H,2,FALSE)&amp;$W$25&amp;$V$25),装备量化!$D$2:$J$241,装备量化!BE$11,FALSE)),0))</f>
        <v>0</v>
      </c>
      <c r="BU21" s="64">
        <f>IF($W$3="关闭",0,IFERROR((VLOOKUP((VLOOKUP($AE21,参数!$G:$H,2,FALSE)&amp;$W$18&amp;$V$18),装备量化!$D$2:$J$241,装备量化!BF$11,FALSE)),0))+IF($W$3="关闭",0,IFERROR((VLOOKUP((VLOOKUP($AE21,参数!$G:$H,2,FALSE)&amp;$W$19&amp;$V$19),装备量化!$D$2:$J$241,装备量化!BF$11,FALSE)),0))+IF($W$3="关闭",0,IFERROR((VLOOKUP((VLOOKUP($AE21,参数!$G:$H,2,FALSE)&amp;$W$20&amp;$V$20),装备量化!$D$2:$J$241,装备量化!BF$11,FALSE)),0))+IF($W$3="关闭",0,IFERROR((VLOOKUP((VLOOKUP($AE21,参数!$G:$H,2,FALSE)&amp;$W$21&amp;$V$21),装备量化!$D$2:$J$241,装备量化!BF$11,FALSE)),0))+IF($W$3="关闭",0,IFERROR((VLOOKUP((VLOOKUP($AE21,参数!$G:$H,2,FALSE)&amp;$W$22&amp;$V$22),装备量化!$D$2:$J$241,装备量化!BF$11,FALSE)),0))+IF($W$3="关闭",0,IFERROR((VLOOKUP((VLOOKUP($AE21,参数!$G:$H,2,FALSE)&amp;$W$23&amp;$V$23),装备量化!$D$2:$J$241,装备量化!BF$11,FALSE)),0))+IF($W$3="关闭",0,IFERROR((VLOOKUP((VLOOKUP($AE21,参数!$G:$H,2,FALSE)&amp;$W$24&amp;$V$24),装备量化!$D$2:$J$241,装备量化!BF$11,FALSE)),0))+IF($W$3="关闭",0,IFERROR((VLOOKUP((VLOOKUP($AE21,参数!$G:$H,2,FALSE)&amp;$W$25&amp;$V$25),装备量化!$D$2:$J$241,装备量化!BF$11,FALSE)),0))</f>
        <v>0</v>
      </c>
      <c r="BV21" s="64">
        <f>IF($W$3="关闭",0,IFERROR((VLOOKUP((VLOOKUP($AE21,参数!$G:$H,2,FALSE)&amp;$W$18&amp;$V$18),装备量化!$D$2:$J$241,装备量化!BG$11,FALSE)),0))+IF($W$3="关闭",0,IFERROR((VLOOKUP((VLOOKUP($AE21,参数!$G:$H,2,FALSE)&amp;$W$19&amp;$V$19),装备量化!$D$2:$J$241,装备量化!BG$11,FALSE)),0))+IF($W$3="关闭",0,IFERROR((VLOOKUP((VLOOKUP($AE21,参数!$G:$H,2,FALSE)&amp;$W$20&amp;$V$20),装备量化!$D$2:$J$241,装备量化!BG$11,FALSE)),0))+IF($W$3="关闭",0,IFERROR((VLOOKUP((VLOOKUP($AE21,参数!$G:$H,2,FALSE)&amp;$W$21&amp;$V$21),装备量化!$D$2:$J$241,装备量化!BG$11,FALSE)),0))+IF($W$3="关闭",0,IFERROR((VLOOKUP((VLOOKUP($AE21,参数!$G:$H,2,FALSE)&amp;$W$22&amp;$V$22),装备量化!$D$2:$J$241,装备量化!BG$11,FALSE)),0))+IF($W$3="关闭",0,IFERROR((VLOOKUP((VLOOKUP($AE21,参数!$G:$H,2,FALSE)&amp;$W$23&amp;$V$23),装备量化!$D$2:$J$241,装备量化!BG$11,FALSE)),0))+IF($W$3="关闭",0,IFERROR((VLOOKUP((VLOOKUP($AE21,参数!$G:$H,2,FALSE)&amp;$W$24&amp;$V$24),装备量化!$D$2:$J$241,装备量化!BG$11,FALSE)),0))+IF($W$3="关闭",0,IFERROR((VLOOKUP((VLOOKUP($AE21,参数!$G:$H,2,FALSE)&amp;$W$25&amp;$V$25),装备量化!$D$2:$J$241,装备量化!BG$11,FALSE)),0))</f>
        <v>0</v>
      </c>
      <c r="BW21" s="64">
        <f>IF($W$3="关闭",0,IFERROR((VLOOKUP((VLOOKUP($AE21,参数!$G:$H,2,FALSE)&amp;$W$18&amp;$V$18),装备量化!$D$2:$J$241,装备量化!BH$11,FALSE)),0))+IF($W$3="关闭",0,IFERROR((VLOOKUP((VLOOKUP($AE21,参数!$G:$H,2,FALSE)&amp;$W$19&amp;$V$19),装备量化!$D$2:$J$241,装备量化!BH$11,FALSE)),0))+IF($W$3="关闭",0,IFERROR((VLOOKUP((VLOOKUP($AE21,参数!$G:$H,2,FALSE)&amp;$W$20&amp;$V$20),装备量化!$D$2:$J$241,装备量化!BH$11,FALSE)),0))+IF($W$3="关闭",0,IFERROR((VLOOKUP((VLOOKUP($AE21,参数!$G:$H,2,FALSE)&amp;$W$21&amp;$V$21),装备量化!$D$2:$J$241,装备量化!BH$11,FALSE)),0))+IF($W$3="关闭",0,IFERROR((VLOOKUP((VLOOKUP($AE21,参数!$G:$H,2,FALSE)&amp;$W$22&amp;$V$22),装备量化!$D$2:$J$241,装备量化!BH$11,FALSE)),0))+IF($W$3="关闭",0,IFERROR((VLOOKUP((VLOOKUP($AE21,参数!$G:$H,2,FALSE)&amp;$W$23&amp;$V$23),装备量化!$D$2:$J$241,装备量化!BH$11,FALSE)),0))+IF($W$3="关闭",0,IFERROR((VLOOKUP((VLOOKUP($AE21,参数!$G:$H,2,FALSE)&amp;$W$24&amp;$V$24),装备量化!$D$2:$J$241,装备量化!BH$11,FALSE)),0))+IF($W$3="关闭",0,IFERROR((VLOOKUP((VLOOKUP($AE21,参数!$G:$H,2,FALSE)&amp;$W$25&amp;$V$25),装备量化!$D$2:$J$241,装备量化!BH$11,FALSE)),0))</f>
        <v>0</v>
      </c>
      <c r="BX21" s="64">
        <f>IF($W$3="关闭",0,IFERROR((VLOOKUP((VLOOKUP($AE21,参数!$G:$H,2,FALSE)&amp;$W$18&amp;$V$18),装备量化!$D$2:$J$241,装备量化!BI$11,FALSE)),0))+IF($W$3="关闭",0,IFERROR((VLOOKUP((VLOOKUP($AE21,参数!$G:$H,2,FALSE)&amp;$W$19&amp;$V$19),装备量化!$D$2:$J$241,装备量化!BI$11,FALSE)),0))+IF($W$3="关闭",0,IFERROR((VLOOKUP((VLOOKUP($AE21,参数!$G:$H,2,FALSE)&amp;$W$20&amp;$V$20),装备量化!$D$2:$J$241,装备量化!BI$11,FALSE)),0))+IF($W$3="关闭",0,IFERROR((VLOOKUP((VLOOKUP($AE21,参数!$G:$H,2,FALSE)&amp;$W$21&amp;$V$21),装备量化!$D$2:$J$241,装备量化!BI$11,FALSE)),0))+IF($W$3="关闭",0,IFERROR((VLOOKUP((VLOOKUP($AE21,参数!$G:$H,2,FALSE)&amp;$W$22&amp;$V$22),装备量化!$D$2:$J$241,装备量化!BI$11,FALSE)),0))+IF($W$3="关闭",0,IFERROR((VLOOKUP((VLOOKUP($AE21,参数!$G:$H,2,FALSE)&amp;$W$23&amp;$V$23),装备量化!$D$2:$J$241,装备量化!BI$11,FALSE)),0))+IF($W$3="关闭",0,IFERROR((VLOOKUP((VLOOKUP($AE21,参数!$G:$H,2,FALSE)&amp;$W$24&amp;$V$24),装备量化!$D$2:$J$241,装备量化!BI$11,FALSE)),0))+IF($W$3="关闭",0,IFERROR((VLOOKUP((VLOOKUP($AE21,参数!$G:$H,2,FALSE)&amp;$W$25&amp;$V$25),装备量化!$D$2:$J$241,装备量化!BI$11,FALSE)),0))</f>
        <v>0</v>
      </c>
      <c r="BY21" s="64">
        <f>IF($W$3="关闭",0,IFERROR((VLOOKUP((VLOOKUP($AE21,参数!$G:$H,2,FALSE)&amp;$W$18&amp;$V$18),装备量化!$D$2:$J$241,装备量化!BJ$11,FALSE)),0))+IF($W$3="关闭",0,IFERROR((VLOOKUP((VLOOKUP($AE21,参数!$G:$H,2,FALSE)&amp;$W$19&amp;$V$19),装备量化!$D$2:$J$241,装备量化!BJ$11,FALSE)),0))+IF($W$3="关闭",0,IFERROR((VLOOKUP((VLOOKUP($AE21,参数!$G:$H,2,FALSE)&amp;$W$20&amp;$V$20),装备量化!$D$2:$J$241,装备量化!BJ$11,FALSE)),0))+IF($W$3="关闭",0,IFERROR((VLOOKUP((VLOOKUP($AE21,参数!$G:$H,2,FALSE)&amp;$W$21&amp;$V$21),装备量化!$D$2:$J$241,装备量化!BJ$11,FALSE)),0))+IF($W$3="关闭",0,IFERROR((VLOOKUP((VLOOKUP($AE21,参数!$G:$H,2,FALSE)&amp;$W$22&amp;$V$22),装备量化!$D$2:$J$241,装备量化!BJ$11,FALSE)),0))+IF($W$3="关闭",0,IFERROR((VLOOKUP((VLOOKUP($AE21,参数!$G:$H,2,FALSE)&amp;$W$23&amp;$V$23),装备量化!$D$2:$J$241,装备量化!BJ$11,FALSE)),0))+IF($W$3="关闭",0,IFERROR((VLOOKUP((VLOOKUP($AE21,参数!$G:$H,2,FALSE)&amp;$W$24&amp;$V$24),装备量化!$D$2:$J$241,装备量化!BJ$11,FALSE)),0))+IF($W$3="关闭",0,IFERROR((VLOOKUP((VLOOKUP($AE21,参数!$G:$H,2,FALSE)&amp;$W$25&amp;$V$25),装备量化!$D$2:$J$241,装备量化!BJ$11,FALSE)),0))</f>
        <v>0</v>
      </c>
      <c r="BZ21" s="64">
        <f>IF($W$3="关闭",0,IFERROR((VLOOKUP((VLOOKUP($AE21,参数!$G:$H,2,FALSE)&amp;$W$18&amp;$V$18),装备量化!$D$2:$J$241,装备量化!BK$11,FALSE)),0))+IF($W$3="关闭",0,IFERROR((VLOOKUP((VLOOKUP($AE21,参数!$G:$H,2,FALSE)&amp;$W$19&amp;$V$19),装备量化!$D$2:$J$241,装备量化!BK$11,FALSE)),0))+IF($W$3="关闭",0,IFERROR((VLOOKUP((VLOOKUP($AE21,参数!$G:$H,2,FALSE)&amp;$W$20&amp;$V$20),装备量化!$D$2:$J$241,装备量化!BK$11,FALSE)),0))+IF($W$3="关闭",0,IFERROR((VLOOKUP((VLOOKUP($AE21,参数!$G:$H,2,FALSE)&amp;$W$21&amp;$V$21),装备量化!$D$2:$J$241,装备量化!BK$11,FALSE)),0))+IF($W$3="关闭",0,IFERROR((VLOOKUP((VLOOKUP($AE21,参数!$G:$H,2,FALSE)&amp;$W$22&amp;$V$22),装备量化!$D$2:$J$241,装备量化!BK$11,FALSE)),0))+IF($W$3="关闭",0,IFERROR((VLOOKUP((VLOOKUP($AE21,参数!$G:$H,2,FALSE)&amp;$W$23&amp;$V$23),装备量化!$D$2:$J$241,装备量化!BK$11,FALSE)),0))+IF($W$3="关闭",0,IFERROR((VLOOKUP((VLOOKUP($AE21,参数!$G:$H,2,FALSE)&amp;$W$24&amp;$V$24),装备量化!$D$2:$J$241,装备量化!BK$11,FALSE)),0))+IF($W$3="关闭",0,IFERROR((VLOOKUP((VLOOKUP($AE21,参数!$G:$H,2,FALSE)&amp;$W$25&amp;$V$25),装备量化!$D$2:$J$241,装备量化!BK$11,FALSE)),0))</f>
        <v>0</v>
      </c>
      <c r="CA21" s="64">
        <f>IF($W$3="关闭",0,IFERROR((VLOOKUP((VLOOKUP($AE21,参数!$G:$H,2,FALSE)&amp;$W$18&amp;$V$18),装备量化!$D$2:$J$241,装备量化!BL$11,FALSE)),0))+IF($W$3="关闭",0,IFERROR((VLOOKUP((VLOOKUP($AE21,参数!$G:$H,2,FALSE)&amp;$W$19&amp;$V$19),装备量化!$D$2:$J$241,装备量化!BL$11,FALSE)),0))+IF($W$3="关闭",0,IFERROR((VLOOKUP((VLOOKUP($AE21,参数!$G:$H,2,FALSE)&amp;$W$20&amp;$V$20),装备量化!$D$2:$J$241,装备量化!BL$11,FALSE)),0))+IF($W$3="关闭",0,IFERROR((VLOOKUP((VLOOKUP($AE21,参数!$G:$H,2,FALSE)&amp;$W$21&amp;$V$21),装备量化!$D$2:$J$241,装备量化!BL$11,FALSE)),0))+IF($W$3="关闭",0,IFERROR((VLOOKUP((VLOOKUP($AE21,参数!$G:$H,2,FALSE)&amp;$W$22&amp;$V$22),装备量化!$D$2:$J$241,装备量化!BL$11,FALSE)),0))+IF($W$3="关闭",0,IFERROR((VLOOKUP((VLOOKUP($AE21,参数!$G:$H,2,FALSE)&amp;$W$23&amp;$V$23),装备量化!$D$2:$J$241,装备量化!BL$11,FALSE)),0))+IF($W$3="关闭",0,IFERROR((VLOOKUP((VLOOKUP($AE21,参数!$G:$H,2,FALSE)&amp;$W$24&amp;$V$24),装备量化!$D$2:$J$241,装备量化!BL$11,FALSE)),0))+IF($W$3="关闭",0,IFERROR((VLOOKUP((VLOOKUP($AE21,参数!$G:$H,2,FALSE)&amp;$W$25&amp;$V$25),装备量化!$D$2:$J$241,装备量化!BL$11,FALSE)),0))</f>
        <v>0</v>
      </c>
    </row>
    <row r="22" spans="1:79">
      <c r="A22" s="1">
        <v>21</v>
      </c>
      <c r="B22" s="1">
        <f t="shared" si="2"/>
        <v>5942</v>
      </c>
      <c r="C22" s="1">
        <f t="shared" si="11"/>
        <v>200</v>
      </c>
      <c r="D22" s="1">
        <f t="shared" si="12"/>
        <v>511</v>
      </c>
      <c r="E22" s="1">
        <f t="shared" si="13"/>
        <v>511</v>
      </c>
      <c r="F22" s="1">
        <f t="shared" si="14"/>
        <v>860</v>
      </c>
      <c r="G22" s="1">
        <f t="shared" si="15"/>
        <v>860</v>
      </c>
      <c r="H22" s="1">
        <f t="shared" si="3"/>
        <v>0</v>
      </c>
      <c r="I22" s="1">
        <f t="shared" si="4"/>
        <v>0</v>
      </c>
      <c r="J22" s="1">
        <f t="shared" si="5"/>
        <v>0</v>
      </c>
      <c r="K22" s="1">
        <f t="shared" si="6"/>
        <v>0</v>
      </c>
      <c r="L22" s="1">
        <f t="shared" si="7"/>
        <v>0</v>
      </c>
      <c r="M22" s="1">
        <f t="shared" si="8"/>
        <v>0</v>
      </c>
      <c r="N22" s="1">
        <f t="shared" si="9"/>
        <v>0</v>
      </c>
      <c r="O22" s="1">
        <f t="shared" si="10"/>
        <v>0</v>
      </c>
      <c r="P22" s="32"/>
      <c r="Q22" s="32"/>
      <c r="R22" s="32"/>
      <c r="S22" s="32"/>
      <c r="V22" s="82" t="s">
        <v>254</v>
      </c>
      <c r="W22" s="86" t="s">
        <v>539</v>
      </c>
      <c r="X22" s="1">
        <v>3</v>
      </c>
      <c r="AE22" s="1">
        <v>21</v>
      </c>
      <c r="AF22" s="64">
        <f>IF($W$3="关闭",0,IFERROR((VLOOKUP((VLOOKUP($AE22,参数!$G:$H,2,FALSE)&amp;$W$18&amp;$V$18),装备量化!$D$2:$J$241,装备量化!Q$11,FALSE)),0))+IF($W$3="关闭",0,IFERROR((VLOOKUP((VLOOKUP($AE22,参数!$G:$H,2,FALSE)&amp;$W$19&amp;$V$19),装备量化!$D$2:$J$241,装备量化!Q$11,FALSE)),0))+IF($W$3="关闭",0,IFERROR((VLOOKUP((VLOOKUP($AE22,参数!$G:$H,2,FALSE)&amp;$W$20&amp;$V$20),装备量化!$D$2:$J$241,装备量化!Q$11,FALSE)),0))+IF($W$3="关闭",0,IFERROR((VLOOKUP((VLOOKUP($AE22,参数!$G:$H,2,FALSE)&amp;$W$21&amp;$V$21),装备量化!$D$2:$J$241,装备量化!Q$11,FALSE)),0))+IF($W$3="关闭",0,IFERROR((VLOOKUP((VLOOKUP($AE22,参数!$G:$H,2,FALSE)&amp;$W$22&amp;$V$22),装备量化!$D$2:$J$241,装备量化!Q$11,FALSE)),0))+IF($W$3="关闭",0,IFERROR((VLOOKUP((VLOOKUP($AE22,参数!$G:$H,2,FALSE)&amp;$W$23&amp;$V$23),装备量化!$D$2:$J$241,装备量化!Q$11,FALSE)),0))+IF($W$3="关闭",0,IFERROR((VLOOKUP((VLOOKUP($AE22,参数!$G:$H,2,FALSE)&amp;$W$24&amp;$V$24),装备量化!$D$2:$J$241,装备量化!Q$11,FALSE)),0))+IF($W$3="关闭",0,IFERROR((VLOOKUP((VLOOKUP($AE22,参数!$G:$H,2,FALSE)&amp;$W$25&amp;$V$25),装备量化!$D$2:$J$241,装备量化!Q$11,FALSE)),0))</f>
        <v>1876</v>
      </c>
      <c r="AG22" s="64"/>
      <c r="AH22" s="64">
        <f>IF($W$3="关闭",0,IFERROR((VLOOKUP((VLOOKUP($AE22,参数!$G:$H,2,FALSE)&amp;$W$18&amp;$V$18),装备量化!$D$2:$J$241,装备量化!S$11,FALSE)),0))+IF($W$3="关闭",0,IFERROR((VLOOKUP((VLOOKUP($AE22,参数!$G:$H,2,FALSE)&amp;$W$19&amp;$V$19),装备量化!$D$2:$J$241,装备量化!S$11,FALSE)),0))+IF($W$3="关闭",0,IFERROR((VLOOKUP((VLOOKUP($AE22,参数!$G:$H,2,FALSE)&amp;$W$20&amp;$V$20),装备量化!$D$2:$J$241,装备量化!S$11,FALSE)),0))+IF($W$3="关闭",0,IFERROR((VLOOKUP((VLOOKUP($AE22,参数!$G:$H,2,FALSE)&amp;$W$21&amp;$V$21),装备量化!$D$2:$J$241,装备量化!S$11,FALSE)),0))+IF($W$3="关闭",0,IFERROR((VLOOKUP((VLOOKUP($AE22,参数!$G:$H,2,FALSE)&amp;$W$22&amp;$V$22),装备量化!$D$2:$J$241,装备量化!S$11,FALSE)),0))+IF($W$3="关闭",0,IFERROR((VLOOKUP((VLOOKUP($AE22,参数!$G:$H,2,FALSE)&amp;$W$23&amp;$V$23),装备量化!$D$2:$J$241,装备量化!S$11,FALSE)),0))+IF($W$3="关闭",0,IFERROR((VLOOKUP((VLOOKUP($AE22,参数!$G:$H,2,FALSE)&amp;$W$24&amp;$V$24),装备量化!$D$2:$J$241,装备量化!S$11,FALSE)),0))+IF($W$3="关闭",0,IFERROR((VLOOKUP((VLOOKUP($AE22,参数!$G:$H,2,FALSE)&amp;$W$25&amp;$V$25),装备量化!$D$2:$J$241,装备量化!S$11,FALSE)),0))</f>
        <v>163</v>
      </c>
      <c r="AI22" s="64">
        <f>IF($W$3="关闭",0,IFERROR((VLOOKUP((VLOOKUP($AE22,参数!$G:$H,2,FALSE)&amp;$W$18&amp;$V$18),装备量化!$D$2:$J$241,装备量化!T$11,FALSE)),0))+IF($W$3="关闭",0,IFERROR((VLOOKUP((VLOOKUP($AE22,参数!$G:$H,2,FALSE)&amp;$W$19&amp;$V$19),装备量化!$D$2:$J$241,装备量化!T$11,FALSE)),0))+IF($W$3="关闭",0,IFERROR((VLOOKUP((VLOOKUP($AE22,参数!$G:$H,2,FALSE)&amp;$W$20&amp;$V$20),装备量化!$D$2:$J$241,装备量化!T$11,FALSE)),0))+IF($W$3="关闭",0,IFERROR((VLOOKUP((VLOOKUP($AE22,参数!$G:$H,2,FALSE)&amp;$W$21&amp;$V$21),装备量化!$D$2:$J$241,装备量化!T$11,FALSE)),0))+IF($W$3="关闭",0,IFERROR((VLOOKUP((VLOOKUP($AE22,参数!$G:$H,2,FALSE)&amp;$W$22&amp;$V$22),装备量化!$D$2:$J$241,装备量化!T$11,FALSE)),0))+IF($W$3="关闭",0,IFERROR((VLOOKUP((VLOOKUP($AE22,参数!$G:$H,2,FALSE)&amp;$W$23&amp;$V$23),装备量化!$D$2:$J$241,装备量化!T$11,FALSE)),0))+IF($W$3="关闭",0,IFERROR((VLOOKUP((VLOOKUP($AE22,参数!$G:$H,2,FALSE)&amp;$W$24&amp;$V$24),装备量化!$D$2:$J$241,装备量化!T$11,FALSE)),0))+IF($W$3="关闭",0,IFERROR((VLOOKUP((VLOOKUP($AE22,参数!$G:$H,2,FALSE)&amp;$W$25&amp;$V$25),装备量化!$D$2:$J$241,装备量化!T$11,FALSE)),0))</f>
        <v>163</v>
      </c>
      <c r="AJ22" s="64">
        <f>IF($W$3="关闭",0,IFERROR((VLOOKUP((VLOOKUP($AE22,参数!$G:$H,2,FALSE)&amp;$W$18&amp;$V$18),装备量化!$D$2:$J$241,装备量化!U$11,FALSE)),0))+IF($W$3="关闭",0,IFERROR((VLOOKUP((VLOOKUP($AE22,参数!$G:$H,2,FALSE)&amp;$W$19&amp;$V$19),装备量化!$D$2:$J$241,装备量化!U$11,FALSE)),0))+IF($W$3="关闭",0,IFERROR((VLOOKUP((VLOOKUP($AE22,参数!$G:$H,2,FALSE)&amp;$W$20&amp;$V$20),装备量化!$D$2:$J$241,装备量化!U$11,FALSE)),0))+IF($W$3="关闭",0,IFERROR((VLOOKUP((VLOOKUP($AE22,参数!$G:$H,2,FALSE)&amp;$W$21&amp;$V$21),装备量化!$D$2:$J$241,装备量化!U$11,FALSE)),0))+IF($W$3="关闭",0,IFERROR((VLOOKUP((VLOOKUP($AE22,参数!$G:$H,2,FALSE)&amp;$W$22&amp;$V$22),装备量化!$D$2:$J$241,装备量化!U$11,FALSE)),0))+IF($W$3="关闭",0,IFERROR((VLOOKUP((VLOOKUP($AE22,参数!$G:$H,2,FALSE)&amp;$W$23&amp;$V$23),装备量化!$D$2:$J$241,装备量化!U$11,FALSE)),0))+IF($W$3="关闭",0,IFERROR((VLOOKUP((VLOOKUP($AE22,参数!$G:$H,2,FALSE)&amp;$W$24&amp;$V$24),装备量化!$D$2:$J$241,装备量化!U$11,FALSE)),0))+IF($W$3="关闭",0,IFERROR((VLOOKUP((VLOOKUP($AE22,参数!$G:$H,2,FALSE)&amp;$W$25&amp;$V$25),装备量化!$D$2:$J$241,装备量化!U$11,FALSE)),0))</f>
        <v>250</v>
      </c>
      <c r="AK22" s="64">
        <f>IF($W$3="关闭",0,IFERROR((VLOOKUP((VLOOKUP($AE22,参数!$G:$H,2,FALSE)&amp;$W$18&amp;$V$18),装备量化!$D$2:$J$241,装备量化!V$11,FALSE)),0))+IF($W$3="关闭",0,IFERROR((VLOOKUP((VLOOKUP($AE22,参数!$G:$H,2,FALSE)&amp;$W$19&amp;$V$19),装备量化!$D$2:$J$241,装备量化!V$11,FALSE)),0))+IF($W$3="关闭",0,IFERROR((VLOOKUP((VLOOKUP($AE22,参数!$G:$H,2,FALSE)&amp;$W$20&amp;$V$20),装备量化!$D$2:$J$241,装备量化!V$11,FALSE)),0))+IF($W$3="关闭",0,IFERROR((VLOOKUP((VLOOKUP($AE22,参数!$G:$H,2,FALSE)&amp;$W$21&amp;$V$21),装备量化!$D$2:$J$241,装备量化!V$11,FALSE)),0))+IF($W$3="关闭",0,IFERROR((VLOOKUP((VLOOKUP($AE22,参数!$G:$H,2,FALSE)&amp;$W$22&amp;$V$22),装备量化!$D$2:$J$241,装备量化!V$11,FALSE)),0))+IF($W$3="关闭",0,IFERROR((VLOOKUP((VLOOKUP($AE22,参数!$G:$H,2,FALSE)&amp;$W$23&amp;$V$23),装备量化!$D$2:$J$241,装备量化!V$11,FALSE)),0))+IF($W$3="关闭",0,IFERROR((VLOOKUP((VLOOKUP($AE22,参数!$G:$H,2,FALSE)&amp;$W$24&amp;$V$24),装备量化!$D$2:$J$241,装备量化!V$11,FALSE)),0))+IF($W$3="关闭",0,IFERROR((VLOOKUP((VLOOKUP($AE22,参数!$G:$H,2,FALSE)&amp;$W$25&amp;$V$25),装备量化!$D$2:$J$241,装备量化!V$11,FALSE)),0))</f>
        <v>250</v>
      </c>
      <c r="AL22" s="64">
        <f>IF($W$3="关闭",0,IFERROR((VLOOKUP((VLOOKUP($AE22,参数!$G:$H,2,FALSE)&amp;$W$18&amp;$V$18),装备量化!$D$2:$J$241,装备量化!W$11,FALSE)),0))+IF($W$3="关闭",0,IFERROR((VLOOKUP((VLOOKUP($AE22,参数!$G:$H,2,FALSE)&amp;$W$19&amp;$V$19),装备量化!$D$2:$J$241,装备量化!W$11,FALSE)),0))+IF($W$3="关闭",0,IFERROR((VLOOKUP((VLOOKUP($AE22,参数!$G:$H,2,FALSE)&amp;$W$20&amp;$V$20),装备量化!$D$2:$J$241,装备量化!W$11,FALSE)),0))+IF($W$3="关闭",0,IFERROR((VLOOKUP((VLOOKUP($AE22,参数!$G:$H,2,FALSE)&amp;$W$21&amp;$V$21),装备量化!$D$2:$J$241,装备量化!W$11,FALSE)),0))+IF($W$3="关闭",0,IFERROR((VLOOKUP((VLOOKUP($AE22,参数!$G:$H,2,FALSE)&amp;$W$22&amp;$V$22),装备量化!$D$2:$J$241,装备量化!W$11,FALSE)),0))+IF($W$3="关闭",0,IFERROR((VLOOKUP((VLOOKUP($AE22,参数!$G:$H,2,FALSE)&amp;$W$23&amp;$V$23),装备量化!$D$2:$J$241,装备量化!W$11,FALSE)),0))+IF($W$3="关闭",0,IFERROR((VLOOKUP((VLOOKUP($AE22,参数!$G:$H,2,FALSE)&amp;$W$24&amp;$V$24),装备量化!$D$2:$J$241,装备量化!W$11,FALSE)),0))+IF($W$3="关闭",0,IFERROR((VLOOKUP((VLOOKUP($AE22,参数!$G:$H,2,FALSE)&amp;$W$25&amp;$V$25),装备量化!$D$2:$J$241,装备量化!W$11,FALSE)),0))</f>
        <v>0</v>
      </c>
      <c r="AM22" s="64">
        <f>IF($W$3="关闭",0,IFERROR((VLOOKUP((VLOOKUP($AE22,参数!$G:$H,2,FALSE)&amp;$W$18&amp;$V$18),装备量化!$D$2:$J$241,装备量化!X$11,FALSE)),0))+IF($W$3="关闭",0,IFERROR((VLOOKUP((VLOOKUP($AE22,参数!$G:$H,2,FALSE)&amp;$W$19&amp;$V$19),装备量化!$D$2:$J$241,装备量化!X$11,FALSE)),0))+IF($W$3="关闭",0,IFERROR((VLOOKUP((VLOOKUP($AE22,参数!$G:$H,2,FALSE)&amp;$W$20&amp;$V$20),装备量化!$D$2:$J$241,装备量化!X$11,FALSE)),0))+IF($W$3="关闭",0,IFERROR((VLOOKUP((VLOOKUP($AE22,参数!$G:$H,2,FALSE)&amp;$W$21&amp;$V$21),装备量化!$D$2:$J$241,装备量化!X$11,FALSE)),0))+IF($W$3="关闭",0,IFERROR((VLOOKUP((VLOOKUP($AE22,参数!$G:$H,2,FALSE)&amp;$W$22&amp;$V$22),装备量化!$D$2:$J$241,装备量化!X$11,FALSE)),0))+IF($W$3="关闭",0,IFERROR((VLOOKUP((VLOOKUP($AE22,参数!$G:$H,2,FALSE)&amp;$W$23&amp;$V$23),装备量化!$D$2:$J$241,装备量化!X$11,FALSE)),0))+IF($W$3="关闭",0,IFERROR((VLOOKUP((VLOOKUP($AE22,参数!$G:$H,2,FALSE)&amp;$W$24&amp;$V$24),装备量化!$D$2:$J$241,装备量化!X$11,FALSE)),0))+IF($W$3="关闭",0,IFERROR((VLOOKUP((VLOOKUP($AE22,参数!$G:$H,2,FALSE)&amp;$W$25&amp;$V$25),装备量化!$D$2:$J$241,装备量化!X$11,FALSE)),0))</f>
        <v>0</v>
      </c>
      <c r="AN22" s="64">
        <f>IF($W$3="关闭",0,IFERROR((VLOOKUP((VLOOKUP($AE22,参数!$G:$H,2,FALSE)&amp;$W$18&amp;$V$18),装备量化!$D$2:$J$241,装备量化!Y$11,FALSE)),0))+IF($W$3="关闭",0,IFERROR((VLOOKUP((VLOOKUP($AE22,参数!$G:$H,2,FALSE)&amp;$W$19&amp;$V$19),装备量化!$D$2:$J$241,装备量化!Y$11,FALSE)),0))+IF($W$3="关闭",0,IFERROR((VLOOKUP((VLOOKUP($AE22,参数!$G:$H,2,FALSE)&amp;$W$20&amp;$V$20),装备量化!$D$2:$J$241,装备量化!Y$11,FALSE)),0))+IF($W$3="关闭",0,IFERROR((VLOOKUP((VLOOKUP($AE22,参数!$G:$H,2,FALSE)&amp;$W$21&amp;$V$21),装备量化!$D$2:$J$241,装备量化!Y$11,FALSE)),0))+IF($W$3="关闭",0,IFERROR((VLOOKUP((VLOOKUP($AE22,参数!$G:$H,2,FALSE)&amp;$W$22&amp;$V$22),装备量化!$D$2:$J$241,装备量化!Y$11,FALSE)),0))+IF($W$3="关闭",0,IFERROR((VLOOKUP((VLOOKUP($AE22,参数!$G:$H,2,FALSE)&amp;$W$23&amp;$V$23),装备量化!$D$2:$J$241,装备量化!Y$11,FALSE)),0))+IF($W$3="关闭",0,IFERROR((VLOOKUP((VLOOKUP($AE22,参数!$G:$H,2,FALSE)&amp;$W$24&amp;$V$24),装备量化!$D$2:$J$241,装备量化!Y$11,FALSE)),0))+IF($W$3="关闭",0,IFERROR((VLOOKUP((VLOOKUP($AE22,参数!$G:$H,2,FALSE)&amp;$W$25&amp;$V$25),装备量化!$D$2:$J$241,装备量化!Y$11,FALSE)),0))</f>
        <v>0</v>
      </c>
      <c r="AO22" s="64">
        <f>IF($W$3="关闭",0,IFERROR((VLOOKUP((VLOOKUP($AE22,参数!$G:$H,2,FALSE)&amp;$W$18&amp;$V$18),装备量化!$D$2:$J$241,装备量化!Z$11,FALSE)),0))+IF($W$3="关闭",0,IFERROR((VLOOKUP((VLOOKUP($AE22,参数!$G:$H,2,FALSE)&amp;$W$19&amp;$V$19),装备量化!$D$2:$J$241,装备量化!Z$11,FALSE)),0))+IF($W$3="关闭",0,IFERROR((VLOOKUP((VLOOKUP($AE22,参数!$G:$H,2,FALSE)&amp;$W$20&amp;$V$20),装备量化!$D$2:$J$241,装备量化!Z$11,FALSE)),0))+IF($W$3="关闭",0,IFERROR((VLOOKUP((VLOOKUP($AE22,参数!$G:$H,2,FALSE)&amp;$W$21&amp;$V$21),装备量化!$D$2:$J$241,装备量化!Z$11,FALSE)),0))+IF($W$3="关闭",0,IFERROR((VLOOKUP((VLOOKUP($AE22,参数!$G:$H,2,FALSE)&amp;$W$22&amp;$V$22),装备量化!$D$2:$J$241,装备量化!Z$11,FALSE)),0))+IF($W$3="关闭",0,IFERROR((VLOOKUP((VLOOKUP($AE22,参数!$G:$H,2,FALSE)&amp;$W$23&amp;$V$23),装备量化!$D$2:$J$241,装备量化!Z$11,FALSE)),0))+IF($W$3="关闭",0,IFERROR((VLOOKUP((VLOOKUP($AE22,参数!$G:$H,2,FALSE)&amp;$W$24&amp;$V$24),装备量化!$D$2:$J$241,装备量化!Z$11,FALSE)),0))+IF($W$3="关闭",0,IFERROR((VLOOKUP((VLOOKUP($AE22,参数!$G:$H,2,FALSE)&amp;$W$25&amp;$V$25),装备量化!$D$2:$J$241,装备量化!Z$11,FALSE)),0))</f>
        <v>0</v>
      </c>
      <c r="AP22" s="64">
        <f>IF($W$3="关闭",0,IFERROR((VLOOKUP((VLOOKUP($AE22,参数!$G:$H,2,FALSE)&amp;$W$18&amp;$V$18),装备量化!$D$2:$J$241,装备量化!AA$11,FALSE)),0))+IF($W$3="关闭",0,IFERROR((VLOOKUP((VLOOKUP($AE22,参数!$G:$H,2,FALSE)&amp;$W$19&amp;$V$19),装备量化!$D$2:$J$241,装备量化!AA$11,FALSE)),0))+IF($W$3="关闭",0,IFERROR((VLOOKUP((VLOOKUP($AE22,参数!$G:$H,2,FALSE)&amp;$W$20&amp;$V$20),装备量化!$D$2:$J$241,装备量化!AA$11,FALSE)),0))+IF($W$3="关闭",0,IFERROR((VLOOKUP((VLOOKUP($AE22,参数!$G:$H,2,FALSE)&amp;$W$21&amp;$V$21),装备量化!$D$2:$J$241,装备量化!AA$11,FALSE)),0))+IF($W$3="关闭",0,IFERROR((VLOOKUP((VLOOKUP($AE22,参数!$G:$H,2,FALSE)&amp;$W$22&amp;$V$22),装备量化!$D$2:$J$241,装备量化!AA$11,FALSE)),0))+IF($W$3="关闭",0,IFERROR((VLOOKUP((VLOOKUP($AE22,参数!$G:$H,2,FALSE)&amp;$W$23&amp;$V$23),装备量化!$D$2:$J$241,装备量化!AA$11,FALSE)),0))+IF($W$3="关闭",0,IFERROR((VLOOKUP((VLOOKUP($AE22,参数!$G:$H,2,FALSE)&amp;$W$24&amp;$V$24),装备量化!$D$2:$J$241,装备量化!AA$11,FALSE)),0))+IF($W$3="关闭",0,IFERROR((VLOOKUP((VLOOKUP($AE22,参数!$G:$H,2,FALSE)&amp;$W$25&amp;$V$25),装备量化!$D$2:$J$241,装备量化!AA$11,FALSE)),0))</f>
        <v>0</v>
      </c>
      <c r="AQ22" s="64">
        <f>IF($W$3="关闭",0,IFERROR((VLOOKUP((VLOOKUP($AE22,参数!$G:$H,2,FALSE)&amp;$W$18&amp;$V$18),装备量化!$D$2:$J$241,装备量化!AB$11,FALSE)),0))+IF($W$3="关闭",0,IFERROR((VLOOKUP((VLOOKUP($AE22,参数!$G:$H,2,FALSE)&amp;$W$19&amp;$V$19),装备量化!$D$2:$J$241,装备量化!AB$11,FALSE)),0))+IF($W$3="关闭",0,IFERROR((VLOOKUP((VLOOKUP($AE22,参数!$G:$H,2,FALSE)&amp;$W$20&amp;$V$20),装备量化!$D$2:$J$241,装备量化!AB$11,FALSE)),0))+IF($W$3="关闭",0,IFERROR((VLOOKUP((VLOOKUP($AE22,参数!$G:$H,2,FALSE)&amp;$W$21&amp;$V$21),装备量化!$D$2:$J$241,装备量化!AB$11,FALSE)),0))+IF($W$3="关闭",0,IFERROR((VLOOKUP((VLOOKUP($AE22,参数!$G:$H,2,FALSE)&amp;$W$22&amp;$V$22),装备量化!$D$2:$J$241,装备量化!AB$11,FALSE)),0))+IF($W$3="关闭",0,IFERROR((VLOOKUP((VLOOKUP($AE22,参数!$G:$H,2,FALSE)&amp;$W$23&amp;$V$23),装备量化!$D$2:$J$241,装备量化!AB$11,FALSE)),0))+IF($W$3="关闭",0,IFERROR((VLOOKUP((VLOOKUP($AE22,参数!$G:$H,2,FALSE)&amp;$W$24&amp;$V$24),装备量化!$D$2:$J$241,装备量化!AB$11,FALSE)),0))+IF($W$3="关闭",0,IFERROR((VLOOKUP((VLOOKUP($AE22,参数!$G:$H,2,FALSE)&amp;$W$25&amp;$V$25),装备量化!$D$2:$J$241,装备量化!AB$11,FALSE)),0))</f>
        <v>0</v>
      </c>
      <c r="AR22" s="64">
        <f>IF($W$3="关闭",0,IFERROR((VLOOKUP((VLOOKUP($AE22,参数!$G:$H,2,FALSE)&amp;$W$18&amp;$V$18),装备量化!$D$2:$J$241,装备量化!AC$11,FALSE)),0))+IF($W$3="关闭",0,IFERROR((VLOOKUP((VLOOKUP($AE22,参数!$G:$H,2,FALSE)&amp;$W$19&amp;$V$19),装备量化!$D$2:$J$241,装备量化!AC$11,FALSE)),0))+IF($W$3="关闭",0,IFERROR((VLOOKUP((VLOOKUP($AE22,参数!$G:$H,2,FALSE)&amp;$W$20&amp;$V$20),装备量化!$D$2:$J$241,装备量化!AC$11,FALSE)),0))+IF($W$3="关闭",0,IFERROR((VLOOKUP((VLOOKUP($AE22,参数!$G:$H,2,FALSE)&amp;$W$21&amp;$V$21),装备量化!$D$2:$J$241,装备量化!AC$11,FALSE)),0))+IF($W$3="关闭",0,IFERROR((VLOOKUP((VLOOKUP($AE22,参数!$G:$H,2,FALSE)&amp;$W$22&amp;$V$22),装备量化!$D$2:$J$241,装备量化!AC$11,FALSE)),0))+IF($W$3="关闭",0,IFERROR((VLOOKUP((VLOOKUP($AE22,参数!$G:$H,2,FALSE)&amp;$W$23&amp;$V$23),装备量化!$D$2:$J$241,装备量化!AC$11,FALSE)),0))+IF($W$3="关闭",0,IFERROR((VLOOKUP((VLOOKUP($AE22,参数!$G:$H,2,FALSE)&amp;$W$24&amp;$V$24),装备量化!$D$2:$J$241,装备量化!AC$11,FALSE)),0))+IF($W$3="关闭",0,IFERROR((VLOOKUP((VLOOKUP($AE22,参数!$G:$H,2,FALSE)&amp;$W$25&amp;$V$25),装备量化!$D$2:$J$241,装备量化!AC$11,FALSE)),0))</f>
        <v>0</v>
      </c>
      <c r="AS22" s="64">
        <f>IF($W$3="关闭",0,IFERROR((VLOOKUP((VLOOKUP($AE22,参数!$G:$H,2,FALSE)&amp;$W$18&amp;$V$18),装备量化!$D$2:$J$241,装备量化!AD$11,FALSE)),0))+IF($W$3="关闭",0,IFERROR((VLOOKUP((VLOOKUP($AE22,参数!$G:$H,2,FALSE)&amp;$W$19&amp;$V$19),装备量化!$D$2:$J$241,装备量化!AD$11,FALSE)),0))+IF($W$3="关闭",0,IFERROR((VLOOKUP((VLOOKUP($AE22,参数!$G:$H,2,FALSE)&amp;$W$20&amp;$V$20),装备量化!$D$2:$J$241,装备量化!AD$11,FALSE)),0))+IF($W$3="关闭",0,IFERROR((VLOOKUP((VLOOKUP($AE22,参数!$G:$H,2,FALSE)&amp;$W$21&amp;$V$21),装备量化!$D$2:$J$241,装备量化!AD$11,FALSE)),0))+IF($W$3="关闭",0,IFERROR((VLOOKUP((VLOOKUP($AE22,参数!$G:$H,2,FALSE)&amp;$W$22&amp;$V$22),装备量化!$D$2:$J$241,装备量化!AD$11,FALSE)),0))+IF($W$3="关闭",0,IFERROR((VLOOKUP((VLOOKUP($AE22,参数!$G:$H,2,FALSE)&amp;$W$23&amp;$V$23),装备量化!$D$2:$J$241,装备量化!AD$11,FALSE)),0))+IF($W$3="关闭",0,IFERROR((VLOOKUP((VLOOKUP($AE22,参数!$G:$H,2,FALSE)&amp;$W$24&amp;$V$24),装备量化!$D$2:$J$241,装备量化!AD$11,FALSE)),0))+IF($W$3="关闭",0,IFERROR((VLOOKUP((VLOOKUP($AE22,参数!$G:$H,2,FALSE)&amp;$W$25&amp;$V$25),装备量化!$D$2:$J$241,装备量化!AD$11,FALSE)),0))</f>
        <v>0</v>
      </c>
      <c r="AV22" s="1">
        <v>21</v>
      </c>
      <c r="AW22" s="64">
        <f>IF($W$6="关闭",0,IFERROR((VLOOKUP((VLOOKUP($AE22,参数!$G:$H,2,FALSE)&amp;$V$18),装备强化属性!$V$3:$FP$50,$X$18+VLOOKUP(AW$1,参数!$J$1:$K$6,2,FALSE),FALSE)),0))+IF($W$6="关闭",0,IFERROR((VLOOKUP((VLOOKUP($AE22,参数!$G:$H,2,FALSE)&amp;$V$19),装备强化属性!$V$3:$FP$50,$X$19+VLOOKUP(AW$1,参数!$J$1:$K$6,2,FALSE),FALSE)),0))+IF($W$6="关闭",0,IFERROR((VLOOKUP((VLOOKUP($AE22,参数!$G:$H,2,FALSE)&amp;$V$20),装备强化属性!$V$3:$FP$50,$X$20+VLOOKUP(AW$1,参数!$J$1:$K$6,2,FALSE),FALSE)),0))+IF($W$6="关闭",0,IFERROR((VLOOKUP((VLOOKUP($AE22,参数!$G:$H,2,FALSE)&amp;$V$21),装备强化属性!$V$3:$FP$50,$X$21+VLOOKUP(AW$1,参数!$J$1:$K$6,2,FALSE),FALSE)),0))+IF($W$6="关闭",0,IFERROR((VLOOKUP((VLOOKUP($AE22,参数!$G:$H,2,FALSE)&amp;$V$22),装备强化属性!$V$3:$FP$50,$X$22+VLOOKUP(AW$1,参数!$J$1:$K$6,2,FALSE),FALSE)),0))+IF($W$6="关闭",0,IFERROR((VLOOKUP((VLOOKUP($AE22,参数!$G:$H,2,FALSE)&amp;$V$23),装备强化属性!$V$3:$FP$50,$X$23+VLOOKUP(AW$1,参数!$J$1:$K$6,2,FALSE),FALSE)),0))+IF($W$6="关闭",0,IFERROR((VLOOKUP((VLOOKUP($AE22,参数!$G:$H,2,FALSE)&amp;$V$24),装备强化属性!$V$3:$FP$50,$X$24+VLOOKUP(AW$1,参数!$J$1:$K$6,2,FALSE),FALSE)),0))+IF($W$6="关闭",0,IFERROR((VLOOKUP((VLOOKUP($AE22,参数!$G:$H,2,FALSE)&amp;$V$25),装备强化属性!$V$3:$FP$50,$X$25+VLOOKUP(AW$1,参数!$J$1:$K$6,2,FALSE),FALSE)),0))</f>
        <v>816</v>
      </c>
      <c r="AX22" s="64"/>
      <c r="AY22" s="64">
        <f>IF($W$6="关闭",0,IFERROR((VLOOKUP((VLOOKUP($AE22,参数!$G:$H,2,FALSE)&amp;$V$18),装备强化属性!$V$3:$FP$50,$X$18+VLOOKUP(AY$1,参数!$J$1:$K$6,2,FALSE),FALSE)),0))+IF($W$6="关闭",0,IFERROR((VLOOKUP((VLOOKUP($AE22,参数!$G:$H,2,FALSE)&amp;$V$19),装备强化属性!$V$3:$FP$50,$X$19+VLOOKUP(AY$1,参数!$J$1:$K$6,2,FALSE),FALSE)),0))+IF($W$6="关闭",0,IFERROR((VLOOKUP((VLOOKUP($AE22,参数!$G:$H,2,FALSE)&amp;$V$20),装备强化属性!$V$3:$FP$50,$X$20+VLOOKUP(AY$1,参数!$J$1:$K$6,2,FALSE),FALSE)),0))+IF($W$6="关闭",0,IFERROR((VLOOKUP((VLOOKUP($AE22,参数!$G:$H,2,FALSE)&amp;$V$21),装备强化属性!$V$3:$FP$50,$X$21+VLOOKUP(AY$1,参数!$J$1:$K$6,2,FALSE),FALSE)),0))+IF($W$6="关闭",0,IFERROR((VLOOKUP((VLOOKUP($AE22,参数!$G:$H,2,FALSE)&amp;$V$22),装备强化属性!$V$3:$FP$50,$X$22+VLOOKUP(AY$1,参数!$J$1:$K$6,2,FALSE),FALSE)),0))+IF($W$6="关闭",0,IFERROR((VLOOKUP((VLOOKUP($AE22,参数!$G:$H,2,FALSE)&amp;$V$23),装备强化属性!$V$3:$FP$50,$X$23+VLOOKUP(AY$1,参数!$J$1:$K$6,2,FALSE),FALSE)),0))+IF($W$6="关闭",0,IFERROR((VLOOKUP((VLOOKUP($AE22,参数!$G:$H,2,FALSE)&amp;$V$24),装备强化属性!$V$3:$FP$50,$X$24+VLOOKUP(AY$1,参数!$J$1:$K$6,2,FALSE),FALSE)),0))+IF($W$6="关闭",0,IFERROR((VLOOKUP((VLOOKUP($AE22,参数!$G:$H,2,FALSE)&amp;$V$25),装备强化属性!$V$3:$FP$50,$X$25+VLOOKUP(AY$1,参数!$J$1:$K$6,2,FALSE),FALSE)),0))</f>
        <v>98</v>
      </c>
      <c r="AZ22" s="64">
        <f>IF($W$6="关闭",0,IFERROR((VLOOKUP((VLOOKUP($AE22,参数!$G:$H,2,FALSE)&amp;$V$18),装备强化属性!$V$3:$FP$50,$X$18+VLOOKUP(AZ$1,参数!$J$1:$K$6,2,FALSE),FALSE)),0))+IF($W$6="关闭",0,IFERROR((VLOOKUP((VLOOKUP($AE22,参数!$G:$H,2,FALSE)&amp;$V$19),装备强化属性!$V$3:$FP$50,$X$19+VLOOKUP(AZ$1,参数!$J$1:$K$6,2,FALSE),FALSE)),0))+IF($W$6="关闭",0,IFERROR((VLOOKUP((VLOOKUP($AE22,参数!$G:$H,2,FALSE)&amp;$V$20),装备强化属性!$V$3:$FP$50,$X$20+VLOOKUP(AZ$1,参数!$J$1:$K$6,2,FALSE),FALSE)),0))+IF($W$6="关闭",0,IFERROR((VLOOKUP((VLOOKUP($AE22,参数!$G:$H,2,FALSE)&amp;$V$21),装备强化属性!$V$3:$FP$50,$X$21+VLOOKUP(AZ$1,参数!$J$1:$K$6,2,FALSE),FALSE)),0))+IF($W$6="关闭",0,IFERROR((VLOOKUP((VLOOKUP($AE22,参数!$G:$H,2,FALSE)&amp;$V$22),装备强化属性!$V$3:$FP$50,$X$22+VLOOKUP(AZ$1,参数!$J$1:$K$6,2,FALSE),FALSE)),0))+IF($W$6="关闭",0,IFERROR((VLOOKUP((VLOOKUP($AE22,参数!$G:$H,2,FALSE)&amp;$V$23),装备强化属性!$V$3:$FP$50,$X$23+VLOOKUP(AZ$1,参数!$J$1:$K$6,2,FALSE),FALSE)),0))+IF($W$6="关闭",0,IFERROR((VLOOKUP((VLOOKUP($AE22,参数!$G:$H,2,FALSE)&amp;$V$24),装备强化属性!$V$3:$FP$50,$X$24+VLOOKUP(AZ$1,参数!$J$1:$K$6,2,FALSE),FALSE)),0))+IF($W$6="关闭",0,IFERROR((VLOOKUP((VLOOKUP($AE22,参数!$G:$H,2,FALSE)&amp;$V$25),装备强化属性!$V$3:$FP$50,$X$25+VLOOKUP(AZ$1,参数!$J$1:$K$6,2,FALSE),FALSE)),0))</f>
        <v>98</v>
      </c>
      <c r="BA22" s="64">
        <f>IF($W$6="关闭",0,IFERROR((VLOOKUP((VLOOKUP($AE22,参数!$G:$H,2,FALSE)&amp;$V$18),装备强化属性!$V$3:$FP$50,$X$18+VLOOKUP(BA$1,参数!$J$1:$K$6,2,FALSE),FALSE)),0))+IF($W$6="关闭",0,IFERROR((VLOOKUP((VLOOKUP($AE22,参数!$G:$H,2,FALSE)&amp;$V$19),装备强化属性!$V$3:$FP$50,$X$19+VLOOKUP(BA$1,参数!$J$1:$K$6,2,FALSE),FALSE)),0))+IF($W$6="关闭",0,IFERROR((VLOOKUP((VLOOKUP($AE22,参数!$G:$H,2,FALSE)&amp;$V$20),装备强化属性!$V$3:$FP$50,$X$20+VLOOKUP(BA$1,参数!$J$1:$K$6,2,FALSE),FALSE)),0))+IF($W$6="关闭",0,IFERROR((VLOOKUP((VLOOKUP($AE22,参数!$G:$H,2,FALSE)&amp;$V$21),装备强化属性!$V$3:$FP$50,$X$21+VLOOKUP(BA$1,参数!$J$1:$K$6,2,FALSE),FALSE)),0))+IF($W$6="关闭",0,IFERROR((VLOOKUP((VLOOKUP($AE22,参数!$G:$H,2,FALSE)&amp;$V$22),装备强化属性!$V$3:$FP$50,$X$22+VLOOKUP(BA$1,参数!$J$1:$K$6,2,FALSE),FALSE)),0))+IF($W$6="关闭",0,IFERROR((VLOOKUP((VLOOKUP($AE22,参数!$G:$H,2,FALSE)&amp;$V$23),装备强化属性!$V$3:$FP$50,$X$23+VLOOKUP(BA$1,参数!$J$1:$K$6,2,FALSE),FALSE)),0))+IF($W$6="关闭",0,IFERROR((VLOOKUP((VLOOKUP($AE22,参数!$G:$H,2,FALSE)&amp;$V$24),装备强化属性!$V$3:$FP$50,$X$24+VLOOKUP(BA$1,参数!$J$1:$K$6,2,FALSE),FALSE)),0))+IF($W$6="关闭",0,IFERROR((VLOOKUP((VLOOKUP($AE22,参数!$G:$H,2,FALSE)&amp;$V$25),装备强化属性!$V$3:$FP$50,$X$25+VLOOKUP(BA$1,参数!$J$1:$K$6,2,FALSE),FALSE)),0))</f>
        <v>110</v>
      </c>
      <c r="BB22" s="64">
        <f>IF($W$6="关闭",0,IFERROR((VLOOKUP((VLOOKUP($AE22,参数!$G:$H,2,FALSE)&amp;$V$18),装备强化属性!$V$3:$FP$50,$X$18+VLOOKUP(BB$1,参数!$J$1:$K$6,2,FALSE),FALSE)),0))+IF($W$6="关闭",0,IFERROR((VLOOKUP((VLOOKUP($AE22,参数!$G:$H,2,FALSE)&amp;$V$19),装备强化属性!$V$3:$FP$50,$X$19+VLOOKUP(BB$1,参数!$J$1:$K$6,2,FALSE),FALSE)),0))+IF($W$6="关闭",0,IFERROR((VLOOKUP((VLOOKUP($AE22,参数!$G:$H,2,FALSE)&amp;$V$20),装备强化属性!$V$3:$FP$50,$X$20+VLOOKUP(BB$1,参数!$J$1:$K$6,2,FALSE),FALSE)),0))+IF($W$6="关闭",0,IFERROR((VLOOKUP((VLOOKUP($AE22,参数!$G:$H,2,FALSE)&amp;$V$21),装备强化属性!$V$3:$FP$50,$X$21+VLOOKUP(BB$1,参数!$J$1:$K$6,2,FALSE),FALSE)),0))+IF($W$6="关闭",0,IFERROR((VLOOKUP((VLOOKUP($AE22,参数!$G:$H,2,FALSE)&amp;$V$22),装备强化属性!$V$3:$FP$50,$X$22+VLOOKUP(BB$1,参数!$J$1:$K$6,2,FALSE),FALSE)),0))+IF($W$6="关闭",0,IFERROR((VLOOKUP((VLOOKUP($AE22,参数!$G:$H,2,FALSE)&amp;$V$23),装备强化属性!$V$3:$FP$50,$X$23+VLOOKUP(BB$1,参数!$J$1:$K$6,2,FALSE),FALSE)),0))+IF($W$6="关闭",0,IFERROR((VLOOKUP((VLOOKUP($AE22,参数!$G:$H,2,FALSE)&amp;$V$24),装备强化属性!$V$3:$FP$50,$X$24+VLOOKUP(BB$1,参数!$J$1:$K$6,2,FALSE),FALSE)),0))+IF($W$6="关闭",0,IFERROR((VLOOKUP((VLOOKUP($AE22,参数!$G:$H,2,FALSE)&amp;$V$25),装备强化属性!$V$3:$FP$50,$X$25+VLOOKUP(BB$1,参数!$J$1:$K$6,2,FALSE),FALSE)),0))</f>
        <v>110</v>
      </c>
      <c r="BC22" s="64">
        <f>IF($W$3="关闭",0,IFERROR((VLOOKUP((VLOOKUP($AE22,参数!$G:$H,2,FALSE)&amp;$W$18&amp;$V$18),装备量化!$D$2:$J$241,装备量化!AN$11,FALSE)),0))+IF($W$3="关闭",0,IFERROR((VLOOKUP((VLOOKUP($AE22,参数!$G:$H,2,FALSE)&amp;$W$19&amp;$V$19),装备量化!$D$2:$J$241,装备量化!AN$11,FALSE)),0))+IF($W$3="关闭",0,IFERROR((VLOOKUP((VLOOKUP($AE22,参数!$G:$H,2,FALSE)&amp;$W$20&amp;$V$20),装备量化!$D$2:$J$241,装备量化!AN$11,FALSE)),0))+IF($W$3="关闭",0,IFERROR((VLOOKUP((VLOOKUP($AE22,参数!$G:$H,2,FALSE)&amp;$W$21&amp;$V$21),装备量化!$D$2:$J$241,装备量化!AN$11,FALSE)),0))+IF($W$3="关闭",0,IFERROR((VLOOKUP((VLOOKUP($AE22,参数!$G:$H,2,FALSE)&amp;$W$22&amp;$V$22),装备量化!$D$2:$J$241,装备量化!AN$11,FALSE)),0))+IF($W$3="关闭",0,IFERROR((VLOOKUP((VLOOKUP($AE22,参数!$G:$H,2,FALSE)&amp;$W$23&amp;$V$23),装备量化!$D$2:$J$241,装备量化!AN$11,FALSE)),0))+IF($W$3="关闭",0,IFERROR((VLOOKUP((VLOOKUP($AE22,参数!$G:$H,2,FALSE)&amp;$W$24&amp;$V$24),装备量化!$D$2:$J$241,装备量化!AN$11,FALSE)),0))+IF($W$3="关闭",0,IFERROR((VLOOKUP((VLOOKUP($AE22,参数!$G:$H,2,FALSE)&amp;$W$25&amp;$V$25),装备量化!$D$2:$J$241,装备量化!AN$11,FALSE)),0))</f>
        <v>0</v>
      </c>
      <c r="BD22" s="64">
        <f>IF($W$3="关闭",0,IFERROR((VLOOKUP((VLOOKUP($AE22,参数!$G:$H,2,FALSE)&amp;$W$18&amp;$V$18),装备量化!$D$2:$J$241,装备量化!AO$11,FALSE)),0))+IF($W$3="关闭",0,IFERROR((VLOOKUP((VLOOKUP($AE22,参数!$G:$H,2,FALSE)&amp;$W$19&amp;$V$19),装备量化!$D$2:$J$241,装备量化!AO$11,FALSE)),0))+IF($W$3="关闭",0,IFERROR((VLOOKUP((VLOOKUP($AE22,参数!$G:$H,2,FALSE)&amp;$W$20&amp;$V$20),装备量化!$D$2:$J$241,装备量化!AO$11,FALSE)),0))+IF($W$3="关闭",0,IFERROR((VLOOKUP((VLOOKUP($AE22,参数!$G:$H,2,FALSE)&amp;$W$21&amp;$V$21),装备量化!$D$2:$J$241,装备量化!AO$11,FALSE)),0))+IF($W$3="关闭",0,IFERROR((VLOOKUP((VLOOKUP($AE22,参数!$G:$H,2,FALSE)&amp;$W$22&amp;$V$22),装备量化!$D$2:$J$241,装备量化!AO$11,FALSE)),0))+IF($W$3="关闭",0,IFERROR((VLOOKUP((VLOOKUP($AE22,参数!$G:$H,2,FALSE)&amp;$W$23&amp;$V$23),装备量化!$D$2:$J$241,装备量化!AO$11,FALSE)),0))+IF($W$3="关闭",0,IFERROR((VLOOKUP((VLOOKUP($AE22,参数!$G:$H,2,FALSE)&amp;$W$24&amp;$V$24),装备量化!$D$2:$J$241,装备量化!AO$11,FALSE)),0))+IF($W$3="关闭",0,IFERROR((VLOOKUP((VLOOKUP($AE22,参数!$G:$H,2,FALSE)&amp;$W$25&amp;$V$25),装备量化!$D$2:$J$241,装备量化!AO$11,FALSE)),0))</f>
        <v>0</v>
      </c>
      <c r="BE22" s="64">
        <f>IF($W$3="关闭",0,IFERROR((VLOOKUP((VLOOKUP($AE22,参数!$G:$H,2,FALSE)&amp;$W$18&amp;$V$18),装备量化!$D$2:$J$241,装备量化!AP$11,FALSE)),0))+IF($W$3="关闭",0,IFERROR((VLOOKUP((VLOOKUP($AE22,参数!$G:$H,2,FALSE)&amp;$W$19&amp;$V$19),装备量化!$D$2:$J$241,装备量化!AP$11,FALSE)),0))+IF($W$3="关闭",0,IFERROR((VLOOKUP((VLOOKUP($AE22,参数!$G:$H,2,FALSE)&amp;$W$20&amp;$V$20),装备量化!$D$2:$J$241,装备量化!AP$11,FALSE)),0))+IF($W$3="关闭",0,IFERROR((VLOOKUP((VLOOKUP($AE22,参数!$G:$H,2,FALSE)&amp;$W$21&amp;$V$21),装备量化!$D$2:$J$241,装备量化!AP$11,FALSE)),0))+IF($W$3="关闭",0,IFERROR((VLOOKUP((VLOOKUP($AE22,参数!$G:$H,2,FALSE)&amp;$W$22&amp;$V$22),装备量化!$D$2:$J$241,装备量化!AP$11,FALSE)),0))+IF($W$3="关闭",0,IFERROR((VLOOKUP((VLOOKUP($AE22,参数!$G:$H,2,FALSE)&amp;$W$23&amp;$V$23),装备量化!$D$2:$J$241,装备量化!AP$11,FALSE)),0))+IF($W$3="关闭",0,IFERROR((VLOOKUP((VLOOKUP($AE22,参数!$G:$H,2,FALSE)&amp;$W$24&amp;$V$24),装备量化!$D$2:$J$241,装备量化!AP$11,FALSE)),0))+IF($W$3="关闭",0,IFERROR((VLOOKUP((VLOOKUP($AE22,参数!$G:$H,2,FALSE)&amp;$W$25&amp;$V$25),装备量化!$D$2:$J$241,装备量化!AP$11,FALSE)),0))</f>
        <v>0</v>
      </c>
      <c r="BF22" s="64">
        <f>IF($W$3="关闭",0,IFERROR((VLOOKUP((VLOOKUP($AE22,参数!$G:$H,2,FALSE)&amp;$W$18&amp;$V$18),装备量化!$D$2:$J$241,装备量化!AQ$11,FALSE)),0))+IF($W$3="关闭",0,IFERROR((VLOOKUP((VLOOKUP($AE22,参数!$G:$H,2,FALSE)&amp;$W$19&amp;$V$19),装备量化!$D$2:$J$241,装备量化!AQ$11,FALSE)),0))+IF($W$3="关闭",0,IFERROR((VLOOKUP((VLOOKUP($AE22,参数!$G:$H,2,FALSE)&amp;$W$20&amp;$V$20),装备量化!$D$2:$J$241,装备量化!AQ$11,FALSE)),0))+IF($W$3="关闭",0,IFERROR((VLOOKUP((VLOOKUP($AE22,参数!$G:$H,2,FALSE)&amp;$W$21&amp;$V$21),装备量化!$D$2:$J$241,装备量化!AQ$11,FALSE)),0))+IF($W$3="关闭",0,IFERROR((VLOOKUP((VLOOKUP($AE22,参数!$G:$H,2,FALSE)&amp;$W$22&amp;$V$22),装备量化!$D$2:$J$241,装备量化!AQ$11,FALSE)),0))+IF($W$3="关闭",0,IFERROR((VLOOKUP((VLOOKUP($AE22,参数!$G:$H,2,FALSE)&amp;$W$23&amp;$V$23),装备量化!$D$2:$J$241,装备量化!AQ$11,FALSE)),0))+IF($W$3="关闭",0,IFERROR((VLOOKUP((VLOOKUP($AE22,参数!$G:$H,2,FALSE)&amp;$W$24&amp;$V$24),装备量化!$D$2:$J$241,装备量化!AQ$11,FALSE)),0))+IF($W$3="关闭",0,IFERROR((VLOOKUP((VLOOKUP($AE22,参数!$G:$H,2,FALSE)&amp;$W$25&amp;$V$25),装备量化!$D$2:$J$241,装备量化!AQ$11,FALSE)),0))</f>
        <v>0</v>
      </c>
      <c r="BG22" s="64">
        <f>IF($W$3="关闭",0,IFERROR((VLOOKUP((VLOOKUP($AE22,参数!$G:$H,2,FALSE)&amp;$W$18&amp;$V$18),装备量化!$D$2:$J$241,装备量化!AR$11,FALSE)),0))+IF($W$3="关闭",0,IFERROR((VLOOKUP((VLOOKUP($AE22,参数!$G:$H,2,FALSE)&amp;$W$19&amp;$V$19),装备量化!$D$2:$J$241,装备量化!AR$11,FALSE)),0))+IF($W$3="关闭",0,IFERROR((VLOOKUP((VLOOKUP($AE22,参数!$G:$H,2,FALSE)&amp;$W$20&amp;$V$20),装备量化!$D$2:$J$241,装备量化!AR$11,FALSE)),0))+IF($W$3="关闭",0,IFERROR((VLOOKUP((VLOOKUP($AE22,参数!$G:$H,2,FALSE)&amp;$W$21&amp;$V$21),装备量化!$D$2:$J$241,装备量化!AR$11,FALSE)),0))+IF($W$3="关闭",0,IFERROR((VLOOKUP((VLOOKUP($AE22,参数!$G:$H,2,FALSE)&amp;$W$22&amp;$V$22),装备量化!$D$2:$J$241,装备量化!AR$11,FALSE)),0))+IF($W$3="关闭",0,IFERROR((VLOOKUP((VLOOKUP($AE22,参数!$G:$H,2,FALSE)&amp;$W$23&amp;$V$23),装备量化!$D$2:$J$241,装备量化!AR$11,FALSE)),0))+IF($W$3="关闭",0,IFERROR((VLOOKUP((VLOOKUP($AE22,参数!$G:$H,2,FALSE)&amp;$W$24&amp;$V$24),装备量化!$D$2:$J$241,装备量化!AR$11,FALSE)),0))+IF($W$3="关闭",0,IFERROR((VLOOKUP((VLOOKUP($AE22,参数!$G:$H,2,FALSE)&amp;$W$25&amp;$V$25),装备量化!$D$2:$J$241,装备量化!AR$11,FALSE)),0))</f>
        <v>0</v>
      </c>
      <c r="BH22" s="64">
        <f>IF($W$3="关闭",0,IFERROR((VLOOKUP((VLOOKUP($AE22,参数!$G:$H,2,FALSE)&amp;$W$18&amp;$V$18),装备量化!$D$2:$J$241,装备量化!AS$11,FALSE)),0))+IF($W$3="关闭",0,IFERROR((VLOOKUP((VLOOKUP($AE22,参数!$G:$H,2,FALSE)&amp;$W$19&amp;$V$19),装备量化!$D$2:$J$241,装备量化!AS$11,FALSE)),0))+IF($W$3="关闭",0,IFERROR((VLOOKUP((VLOOKUP($AE22,参数!$G:$H,2,FALSE)&amp;$W$20&amp;$V$20),装备量化!$D$2:$J$241,装备量化!AS$11,FALSE)),0))+IF($W$3="关闭",0,IFERROR((VLOOKUP((VLOOKUP($AE22,参数!$G:$H,2,FALSE)&amp;$W$21&amp;$V$21),装备量化!$D$2:$J$241,装备量化!AS$11,FALSE)),0))+IF($W$3="关闭",0,IFERROR((VLOOKUP((VLOOKUP($AE22,参数!$G:$H,2,FALSE)&amp;$W$22&amp;$V$22),装备量化!$D$2:$J$241,装备量化!AS$11,FALSE)),0))+IF($W$3="关闭",0,IFERROR((VLOOKUP((VLOOKUP($AE22,参数!$G:$H,2,FALSE)&amp;$W$23&amp;$V$23),装备量化!$D$2:$J$241,装备量化!AS$11,FALSE)),0))+IF($W$3="关闭",0,IFERROR((VLOOKUP((VLOOKUP($AE22,参数!$G:$H,2,FALSE)&amp;$W$24&amp;$V$24),装备量化!$D$2:$J$241,装备量化!AS$11,FALSE)),0))+IF($W$3="关闭",0,IFERROR((VLOOKUP((VLOOKUP($AE22,参数!$G:$H,2,FALSE)&amp;$W$25&amp;$V$25),装备量化!$D$2:$J$241,装备量化!AS$11,FALSE)),0))</f>
        <v>0</v>
      </c>
      <c r="BI22" s="64">
        <f>IF($W$3="关闭",0,IFERROR((VLOOKUP((VLOOKUP($AE22,参数!$G:$H,2,FALSE)&amp;$W$18&amp;$V$18),装备量化!$D$2:$J$241,装备量化!AT$11,FALSE)),0))+IF($W$3="关闭",0,IFERROR((VLOOKUP((VLOOKUP($AE22,参数!$G:$H,2,FALSE)&amp;$W$19&amp;$V$19),装备量化!$D$2:$J$241,装备量化!AT$11,FALSE)),0))+IF($W$3="关闭",0,IFERROR((VLOOKUP((VLOOKUP($AE22,参数!$G:$H,2,FALSE)&amp;$W$20&amp;$V$20),装备量化!$D$2:$J$241,装备量化!AT$11,FALSE)),0))+IF($W$3="关闭",0,IFERROR((VLOOKUP((VLOOKUP($AE22,参数!$G:$H,2,FALSE)&amp;$W$21&amp;$V$21),装备量化!$D$2:$J$241,装备量化!AT$11,FALSE)),0))+IF($W$3="关闭",0,IFERROR((VLOOKUP((VLOOKUP($AE22,参数!$G:$H,2,FALSE)&amp;$W$22&amp;$V$22),装备量化!$D$2:$J$241,装备量化!AT$11,FALSE)),0))+IF($W$3="关闭",0,IFERROR((VLOOKUP((VLOOKUP($AE22,参数!$G:$H,2,FALSE)&amp;$W$23&amp;$V$23),装备量化!$D$2:$J$241,装备量化!AT$11,FALSE)),0))+IF($W$3="关闭",0,IFERROR((VLOOKUP((VLOOKUP($AE22,参数!$G:$H,2,FALSE)&amp;$W$24&amp;$V$24),装备量化!$D$2:$J$241,装备量化!AT$11,FALSE)),0))+IF($W$3="关闭",0,IFERROR((VLOOKUP((VLOOKUP($AE22,参数!$G:$H,2,FALSE)&amp;$W$25&amp;$V$25),装备量化!$D$2:$J$241,装备量化!AT$11,FALSE)),0))</f>
        <v>0</v>
      </c>
      <c r="BJ22" s="64">
        <f>IF($W$3="关闭",0,IFERROR((VLOOKUP((VLOOKUP($AE22,参数!$G:$H,2,FALSE)&amp;$W$18&amp;$V$18),装备量化!$D$2:$J$241,装备量化!AU$11,FALSE)),0))+IF($W$3="关闭",0,IFERROR((VLOOKUP((VLOOKUP($AE22,参数!$G:$H,2,FALSE)&amp;$W$19&amp;$V$19),装备量化!$D$2:$J$241,装备量化!AU$11,FALSE)),0))+IF($W$3="关闭",0,IFERROR((VLOOKUP((VLOOKUP($AE22,参数!$G:$H,2,FALSE)&amp;$W$20&amp;$V$20),装备量化!$D$2:$J$241,装备量化!AU$11,FALSE)),0))+IF($W$3="关闭",0,IFERROR((VLOOKUP((VLOOKUP($AE22,参数!$G:$H,2,FALSE)&amp;$W$21&amp;$V$21),装备量化!$D$2:$J$241,装备量化!AU$11,FALSE)),0))+IF($W$3="关闭",0,IFERROR((VLOOKUP((VLOOKUP($AE22,参数!$G:$H,2,FALSE)&amp;$W$22&amp;$V$22),装备量化!$D$2:$J$241,装备量化!AU$11,FALSE)),0))+IF($W$3="关闭",0,IFERROR((VLOOKUP((VLOOKUP($AE22,参数!$G:$H,2,FALSE)&amp;$W$23&amp;$V$23),装备量化!$D$2:$J$241,装备量化!AU$11,FALSE)),0))+IF($W$3="关闭",0,IFERROR((VLOOKUP((VLOOKUP($AE22,参数!$G:$H,2,FALSE)&amp;$W$24&amp;$V$24),装备量化!$D$2:$J$241,装备量化!AU$11,FALSE)),0))+IF($W$3="关闭",0,IFERROR((VLOOKUP((VLOOKUP($AE22,参数!$G:$H,2,FALSE)&amp;$W$25&amp;$V$25),装备量化!$D$2:$J$241,装备量化!AU$11,FALSE)),0))</f>
        <v>0</v>
      </c>
      <c r="BM22" s="1">
        <v>21</v>
      </c>
      <c r="BN22" s="64">
        <f>IF($W$2="关闭",0,角色升级!B22)</f>
        <v>3250</v>
      </c>
      <c r="BO22" s="64">
        <v>200</v>
      </c>
      <c r="BP22" s="64">
        <f>IF($W$2="关闭",0,角色升级!D22)</f>
        <v>250</v>
      </c>
      <c r="BQ22" s="64">
        <f>IF($W$2="关闭",0,角色升级!E22)</f>
        <v>250</v>
      </c>
      <c r="BR22" s="64">
        <f>IF($W$2="关闭",0,角色升级!F22)</f>
        <v>500</v>
      </c>
      <c r="BS22" s="64">
        <f>IF($W$2="关闭",0,角色升级!G22)</f>
        <v>500</v>
      </c>
      <c r="BT22" s="64">
        <f>IF($W$3="关闭",0,IFERROR((VLOOKUP((VLOOKUP($AE22,参数!$G:$H,2,FALSE)&amp;$W$18&amp;$V$18),装备量化!$D$2:$J$241,装备量化!BE$11,FALSE)),0))+IF($W$3="关闭",0,IFERROR((VLOOKUP((VLOOKUP($AE22,参数!$G:$H,2,FALSE)&amp;$W$19&amp;$V$19),装备量化!$D$2:$J$241,装备量化!BE$11,FALSE)),0))+IF($W$3="关闭",0,IFERROR((VLOOKUP((VLOOKUP($AE22,参数!$G:$H,2,FALSE)&amp;$W$20&amp;$V$20),装备量化!$D$2:$J$241,装备量化!BE$11,FALSE)),0))+IF($W$3="关闭",0,IFERROR((VLOOKUP((VLOOKUP($AE22,参数!$G:$H,2,FALSE)&amp;$W$21&amp;$V$21),装备量化!$D$2:$J$241,装备量化!BE$11,FALSE)),0))+IF($W$3="关闭",0,IFERROR((VLOOKUP((VLOOKUP($AE22,参数!$G:$H,2,FALSE)&amp;$W$22&amp;$V$22),装备量化!$D$2:$J$241,装备量化!BE$11,FALSE)),0))+IF($W$3="关闭",0,IFERROR((VLOOKUP((VLOOKUP($AE22,参数!$G:$H,2,FALSE)&amp;$W$23&amp;$V$23),装备量化!$D$2:$J$241,装备量化!BE$11,FALSE)),0))+IF($W$3="关闭",0,IFERROR((VLOOKUP((VLOOKUP($AE22,参数!$G:$H,2,FALSE)&amp;$W$24&amp;$V$24),装备量化!$D$2:$J$241,装备量化!BE$11,FALSE)),0))+IF($W$3="关闭",0,IFERROR((VLOOKUP((VLOOKUP($AE22,参数!$G:$H,2,FALSE)&amp;$W$25&amp;$V$25),装备量化!$D$2:$J$241,装备量化!BE$11,FALSE)),0))</f>
        <v>0</v>
      </c>
      <c r="BU22" s="64">
        <f>IF($W$3="关闭",0,IFERROR((VLOOKUP((VLOOKUP($AE22,参数!$G:$H,2,FALSE)&amp;$W$18&amp;$V$18),装备量化!$D$2:$J$241,装备量化!BF$11,FALSE)),0))+IF($W$3="关闭",0,IFERROR((VLOOKUP((VLOOKUP($AE22,参数!$G:$H,2,FALSE)&amp;$W$19&amp;$V$19),装备量化!$D$2:$J$241,装备量化!BF$11,FALSE)),0))+IF($W$3="关闭",0,IFERROR((VLOOKUP((VLOOKUP($AE22,参数!$G:$H,2,FALSE)&amp;$W$20&amp;$V$20),装备量化!$D$2:$J$241,装备量化!BF$11,FALSE)),0))+IF($W$3="关闭",0,IFERROR((VLOOKUP((VLOOKUP($AE22,参数!$G:$H,2,FALSE)&amp;$W$21&amp;$V$21),装备量化!$D$2:$J$241,装备量化!BF$11,FALSE)),0))+IF($W$3="关闭",0,IFERROR((VLOOKUP((VLOOKUP($AE22,参数!$G:$H,2,FALSE)&amp;$W$22&amp;$V$22),装备量化!$D$2:$J$241,装备量化!BF$11,FALSE)),0))+IF($W$3="关闭",0,IFERROR((VLOOKUP((VLOOKUP($AE22,参数!$G:$H,2,FALSE)&amp;$W$23&amp;$V$23),装备量化!$D$2:$J$241,装备量化!BF$11,FALSE)),0))+IF($W$3="关闭",0,IFERROR((VLOOKUP((VLOOKUP($AE22,参数!$G:$H,2,FALSE)&amp;$W$24&amp;$V$24),装备量化!$D$2:$J$241,装备量化!BF$11,FALSE)),0))+IF($W$3="关闭",0,IFERROR((VLOOKUP((VLOOKUP($AE22,参数!$G:$H,2,FALSE)&amp;$W$25&amp;$V$25),装备量化!$D$2:$J$241,装备量化!BF$11,FALSE)),0))</f>
        <v>0</v>
      </c>
      <c r="BV22" s="64">
        <f>IF($W$3="关闭",0,IFERROR((VLOOKUP((VLOOKUP($AE22,参数!$G:$H,2,FALSE)&amp;$W$18&amp;$V$18),装备量化!$D$2:$J$241,装备量化!BG$11,FALSE)),0))+IF($W$3="关闭",0,IFERROR((VLOOKUP((VLOOKUP($AE22,参数!$G:$H,2,FALSE)&amp;$W$19&amp;$V$19),装备量化!$D$2:$J$241,装备量化!BG$11,FALSE)),0))+IF($W$3="关闭",0,IFERROR((VLOOKUP((VLOOKUP($AE22,参数!$G:$H,2,FALSE)&amp;$W$20&amp;$V$20),装备量化!$D$2:$J$241,装备量化!BG$11,FALSE)),0))+IF($W$3="关闭",0,IFERROR((VLOOKUP((VLOOKUP($AE22,参数!$G:$H,2,FALSE)&amp;$W$21&amp;$V$21),装备量化!$D$2:$J$241,装备量化!BG$11,FALSE)),0))+IF($W$3="关闭",0,IFERROR((VLOOKUP((VLOOKUP($AE22,参数!$G:$H,2,FALSE)&amp;$W$22&amp;$V$22),装备量化!$D$2:$J$241,装备量化!BG$11,FALSE)),0))+IF($W$3="关闭",0,IFERROR((VLOOKUP((VLOOKUP($AE22,参数!$G:$H,2,FALSE)&amp;$W$23&amp;$V$23),装备量化!$D$2:$J$241,装备量化!BG$11,FALSE)),0))+IF($W$3="关闭",0,IFERROR((VLOOKUP((VLOOKUP($AE22,参数!$G:$H,2,FALSE)&amp;$W$24&amp;$V$24),装备量化!$D$2:$J$241,装备量化!BG$11,FALSE)),0))+IF($W$3="关闭",0,IFERROR((VLOOKUP((VLOOKUP($AE22,参数!$G:$H,2,FALSE)&amp;$W$25&amp;$V$25),装备量化!$D$2:$J$241,装备量化!BG$11,FALSE)),0))</f>
        <v>0</v>
      </c>
      <c r="BW22" s="64">
        <f>IF($W$3="关闭",0,IFERROR((VLOOKUP((VLOOKUP($AE22,参数!$G:$H,2,FALSE)&amp;$W$18&amp;$V$18),装备量化!$D$2:$J$241,装备量化!BH$11,FALSE)),0))+IF($W$3="关闭",0,IFERROR((VLOOKUP((VLOOKUP($AE22,参数!$G:$H,2,FALSE)&amp;$W$19&amp;$V$19),装备量化!$D$2:$J$241,装备量化!BH$11,FALSE)),0))+IF($W$3="关闭",0,IFERROR((VLOOKUP((VLOOKUP($AE22,参数!$G:$H,2,FALSE)&amp;$W$20&amp;$V$20),装备量化!$D$2:$J$241,装备量化!BH$11,FALSE)),0))+IF($W$3="关闭",0,IFERROR((VLOOKUP((VLOOKUP($AE22,参数!$G:$H,2,FALSE)&amp;$W$21&amp;$V$21),装备量化!$D$2:$J$241,装备量化!BH$11,FALSE)),0))+IF($W$3="关闭",0,IFERROR((VLOOKUP((VLOOKUP($AE22,参数!$G:$H,2,FALSE)&amp;$W$22&amp;$V$22),装备量化!$D$2:$J$241,装备量化!BH$11,FALSE)),0))+IF($W$3="关闭",0,IFERROR((VLOOKUP((VLOOKUP($AE22,参数!$G:$H,2,FALSE)&amp;$W$23&amp;$V$23),装备量化!$D$2:$J$241,装备量化!BH$11,FALSE)),0))+IF($W$3="关闭",0,IFERROR((VLOOKUP((VLOOKUP($AE22,参数!$G:$H,2,FALSE)&amp;$W$24&amp;$V$24),装备量化!$D$2:$J$241,装备量化!BH$11,FALSE)),0))+IF($W$3="关闭",0,IFERROR((VLOOKUP((VLOOKUP($AE22,参数!$G:$H,2,FALSE)&amp;$W$25&amp;$V$25),装备量化!$D$2:$J$241,装备量化!BH$11,FALSE)),0))</f>
        <v>0</v>
      </c>
      <c r="BX22" s="64">
        <f>IF($W$3="关闭",0,IFERROR((VLOOKUP((VLOOKUP($AE22,参数!$G:$H,2,FALSE)&amp;$W$18&amp;$V$18),装备量化!$D$2:$J$241,装备量化!BI$11,FALSE)),0))+IF($W$3="关闭",0,IFERROR((VLOOKUP((VLOOKUP($AE22,参数!$G:$H,2,FALSE)&amp;$W$19&amp;$V$19),装备量化!$D$2:$J$241,装备量化!BI$11,FALSE)),0))+IF($W$3="关闭",0,IFERROR((VLOOKUP((VLOOKUP($AE22,参数!$G:$H,2,FALSE)&amp;$W$20&amp;$V$20),装备量化!$D$2:$J$241,装备量化!BI$11,FALSE)),0))+IF($W$3="关闭",0,IFERROR((VLOOKUP((VLOOKUP($AE22,参数!$G:$H,2,FALSE)&amp;$W$21&amp;$V$21),装备量化!$D$2:$J$241,装备量化!BI$11,FALSE)),0))+IF($W$3="关闭",0,IFERROR((VLOOKUP((VLOOKUP($AE22,参数!$G:$H,2,FALSE)&amp;$W$22&amp;$V$22),装备量化!$D$2:$J$241,装备量化!BI$11,FALSE)),0))+IF($W$3="关闭",0,IFERROR((VLOOKUP((VLOOKUP($AE22,参数!$G:$H,2,FALSE)&amp;$W$23&amp;$V$23),装备量化!$D$2:$J$241,装备量化!BI$11,FALSE)),0))+IF($W$3="关闭",0,IFERROR((VLOOKUP((VLOOKUP($AE22,参数!$G:$H,2,FALSE)&amp;$W$24&amp;$V$24),装备量化!$D$2:$J$241,装备量化!BI$11,FALSE)),0))+IF($W$3="关闭",0,IFERROR((VLOOKUP((VLOOKUP($AE22,参数!$G:$H,2,FALSE)&amp;$W$25&amp;$V$25),装备量化!$D$2:$J$241,装备量化!BI$11,FALSE)),0))</f>
        <v>0</v>
      </c>
      <c r="BY22" s="64">
        <f>IF($W$3="关闭",0,IFERROR((VLOOKUP((VLOOKUP($AE22,参数!$G:$H,2,FALSE)&amp;$W$18&amp;$V$18),装备量化!$D$2:$J$241,装备量化!BJ$11,FALSE)),0))+IF($W$3="关闭",0,IFERROR((VLOOKUP((VLOOKUP($AE22,参数!$G:$H,2,FALSE)&amp;$W$19&amp;$V$19),装备量化!$D$2:$J$241,装备量化!BJ$11,FALSE)),0))+IF($W$3="关闭",0,IFERROR((VLOOKUP((VLOOKUP($AE22,参数!$G:$H,2,FALSE)&amp;$W$20&amp;$V$20),装备量化!$D$2:$J$241,装备量化!BJ$11,FALSE)),0))+IF($W$3="关闭",0,IFERROR((VLOOKUP((VLOOKUP($AE22,参数!$G:$H,2,FALSE)&amp;$W$21&amp;$V$21),装备量化!$D$2:$J$241,装备量化!BJ$11,FALSE)),0))+IF($W$3="关闭",0,IFERROR((VLOOKUP((VLOOKUP($AE22,参数!$G:$H,2,FALSE)&amp;$W$22&amp;$V$22),装备量化!$D$2:$J$241,装备量化!BJ$11,FALSE)),0))+IF($W$3="关闭",0,IFERROR((VLOOKUP((VLOOKUP($AE22,参数!$G:$H,2,FALSE)&amp;$W$23&amp;$V$23),装备量化!$D$2:$J$241,装备量化!BJ$11,FALSE)),0))+IF($W$3="关闭",0,IFERROR((VLOOKUP((VLOOKUP($AE22,参数!$G:$H,2,FALSE)&amp;$W$24&amp;$V$24),装备量化!$D$2:$J$241,装备量化!BJ$11,FALSE)),0))+IF($W$3="关闭",0,IFERROR((VLOOKUP((VLOOKUP($AE22,参数!$G:$H,2,FALSE)&amp;$W$25&amp;$V$25),装备量化!$D$2:$J$241,装备量化!BJ$11,FALSE)),0))</f>
        <v>0</v>
      </c>
      <c r="BZ22" s="64">
        <f>IF($W$3="关闭",0,IFERROR((VLOOKUP((VLOOKUP($AE22,参数!$G:$H,2,FALSE)&amp;$W$18&amp;$V$18),装备量化!$D$2:$J$241,装备量化!BK$11,FALSE)),0))+IF($W$3="关闭",0,IFERROR((VLOOKUP((VLOOKUP($AE22,参数!$G:$H,2,FALSE)&amp;$W$19&amp;$V$19),装备量化!$D$2:$J$241,装备量化!BK$11,FALSE)),0))+IF($W$3="关闭",0,IFERROR((VLOOKUP((VLOOKUP($AE22,参数!$G:$H,2,FALSE)&amp;$W$20&amp;$V$20),装备量化!$D$2:$J$241,装备量化!BK$11,FALSE)),0))+IF($W$3="关闭",0,IFERROR((VLOOKUP((VLOOKUP($AE22,参数!$G:$H,2,FALSE)&amp;$W$21&amp;$V$21),装备量化!$D$2:$J$241,装备量化!BK$11,FALSE)),0))+IF($W$3="关闭",0,IFERROR((VLOOKUP((VLOOKUP($AE22,参数!$G:$H,2,FALSE)&amp;$W$22&amp;$V$22),装备量化!$D$2:$J$241,装备量化!BK$11,FALSE)),0))+IF($W$3="关闭",0,IFERROR((VLOOKUP((VLOOKUP($AE22,参数!$G:$H,2,FALSE)&amp;$W$23&amp;$V$23),装备量化!$D$2:$J$241,装备量化!BK$11,FALSE)),0))+IF($W$3="关闭",0,IFERROR((VLOOKUP((VLOOKUP($AE22,参数!$G:$H,2,FALSE)&amp;$W$24&amp;$V$24),装备量化!$D$2:$J$241,装备量化!BK$11,FALSE)),0))+IF($W$3="关闭",0,IFERROR((VLOOKUP((VLOOKUP($AE22,参数!$G:$H,2,FALSE)&amp;$W$25&amp;$V$25),装备量化!$D$2:$J$241,装备量化!BK$11,FALSE)),0))</f>
        <v>0</v>
      </c>
      <c r="CA22" s="64">
        <f>IF($W$3="关闭",0,IFERROR((VLOOKUP((VLOOKUP($AE22,参数!$G:$H,2,FALSE)&amp;$W$18&amp;$V$18),装备量化!$D$2:$J$241,装备量化!BL$11,FALSE)),0))+IF($W$3="关闭",0,IFERROR((VLOOKUP((VLOOKUP($AE22,参数!$G:$H,2,FALSE)&amp;$W$19&amp;$V$19),装备量化!$D$2:$J$241,装备量化!BL$11,FALSE)),0))+IF($W$3="关闭",0,IFERROR((VLOOKUP((VLOOKUP($AE22,参数!$G:$H,2,FALSE)&amp;$W$20&amp;$V$20),装备量化!$D$2:$J$241,装备量化!BL$11,FALSE)),0))+IF($W$3="关闭",0,IFERROR((VLOOKUP((VLOOKUP($AE22,参数!$G:$H,2,FALSE)&amp;$W$21&amp;$V$21),装备量化!$D$2:$J$241,装备量化!BL$11,FALSE)),0))+IF($W$3="关闭",0,IFERROR((VLOOKUP((VLOOKUP($AE22,参数!$G:$H,2,FALSE)&amp;$W$22&amp;$V$22),装备量化!$D$2:$J$241,装备量化!BL$11,FALSE)),0))+IF($W$3="关闭",0,IFERROR((VLOOKUP((VLOOKUP($AE22,参数!$G:$H,2,FALSE)&amp;$W$23&amp;$V$23),装备量化!$D$2:$J$241,装备量化!BL$11,FALSE)),0))+IF($W$3="关闭",0,IFERROR((VLOOKUP((VLOOKUP($AE22,参数!$G:$H,2,FALSE)&amp;$W$24&amp;$V$24),装备量化!$D$2:$J$241,装备量化!BL$11,FALSE)),0))+IF($W$3="关闭",0,IFERROR((VLOOKUP((VLOOKUP($AE22,参数!$G:$H,2,FALSE)&amp;$W$25&amp;$V$25),装备量化!$D$2:$J$241,装备量化!BL$11,FALSE)),0))</f>
        <v>0</v>
      </c>
    </row>
    <row r="23" spans="1:79">
      <c r="A23" s="1">
        <v>22</v>
      </c>
      <c r="B23" s="1">
        <f t="shared" si="2"/>
        <v>6054</v>
      </c>
      <c r="C23" s="1">
        <f t="shared" si="11"/>
        <v>200</v>
      </c>
      <c r="D23" s="1">
        <f t="shared" si="12"/>
        <v>518</v>
      </c>
      <c r="E23" s="1">
        <f t="shared" si="13"/>
        <v>518</v>
      </c>
      <c r="F23" s="1">
        <f t="shared" si="14"/>
        <v>875</v>
      </c>
      <c r="G23" s="1">
        <f t="shared" si="15"/>
        <v>875</v>
      </c>
      <c r="H23" s="1">
        <f t="shared" si="3"/>
        <v>0</v>
      </c>
      <c r="I23" s="1">
        <f t="shared" si="4"/>
        <v>0</v>
      </c>
      <c r="J23" s="1">
        <f t="shared" si="5"/>
        <v>0</v>
      </c>
      <c r="K23" s="1">
        <f t="shared" si="6"/>
        <v>0</v>
      </c>
      <c r="L23" s="1">
        <f t="shared" si="7"/>
        <v>0</v>
      </c>
      <c r="M23" s="1">
        <f t="shared" si="8"/>
        <v>0</v>
      </c>
      <c r="N23" s="1">
        <f t="shared" si="9"/>
        <v>0</v>
      </c>
      <c r="O23" s="1">
        <f t="shared" si="10"/>
        <v>0</v>
      </c>
      <c r="P23" s="32"/>
      <c r="Q23" s="32"/>
      <c r="R23" s="32"/>
      <c r="S23" s="32"/>
      <c r="V23" s="82" t="s">
        <v>255</v>
      </c>
      <c r="W23" s="86" t="s">
        <v>539</v>
      </c>
      <c r="X23" s="1">
        <v>3</v>
      </c>
      <c r="AE23" s="1">
        <v>22</v>
      </c>
      <c r="AF23" s="64">
        <f>IF($W$3="关闭",0,IFERROR((VLOOKUP((VLOOKUP($AE23,参数!$G:$H,2,FALSE)&amp;$W$18&amp;$V$18),装备量化!$D$2:$J$241,装备量化!Q$11,FALSE)),0))+IF($W$3="关闭",0,IFERROR((VLOOKUP((VLOOKUP($AE23,参数!$G:$H,2,FALSE)&amp;$W$19&amp;$V$19),装备量化!$D$2:$J$241,装备量化!Q$11,FALSE)),0))+IF($W$3="关闭",0,IFERROR((VLOOKUP((VLOOKUP($AE23,参数!$G:$H,2,FALSE)&amp;$W$20&amp;$V$20),装备量化!$D$2:$J$241,装备量化!Q$11,FALSE)),0))+IF($W$3="关闭",0,IFERROR((VLOOKUP((VLOOKUP($AE23,参数!$G:$H,2,FALSE)&amp;$W$21&amp;$V$21),装备量化!$D$2:$J$241,装备量化!Q$11,FALSE)),0))+IF($W$3="关闭",0,IFERROR((VLOOKUP((VLOOKUP($AE23,参数!$G:$H,2,FALSE)&amp;$W$22&amp;$V$22),装备量化!$D$2:$J$241,装备量化!Q$11,FALSE)),0))+IF($W$3="关闭",0,IFERROR((VLOOKUP((VLOOKUP($AE23,参数!$G:$H,2,FALSE)&amp;$W$23&amp;$V$23),装备量化!$D$2:$J$241,装备量化!Q$11,FALSE)),0))+IF($W$3="关闭",0,IFERROR((VLOOKUP((VLOOKUP($AE23,参数!$G:$H,2,FALSE)&amp;$W$24&amp;$V$24),装备量化!$D$2:$J$241,装备量化!Q$11,FALSE)),0))+IF($W$3="关闭",0,IFERROR((VLOOKUP((VLOOKUP($AE23,参数!$G:$H,2,FALSE)&amp;$W$25&amp;$V$25),装备量化!$D$2:$J$241,装备量化!Q$11,FALSE)),0))</f>
        <v>1876</v>
      </c>
      <c r="AG23" s="64"/>
      <c r="AH23" s="64">
        <f>IF($W$3="关闭",0,IFERROR((VLOOKUP((VLOOKUP($AE23,参数!$G:$H,2,FALSE)&amp;$W$18&amp;$V$18),装备量化!$D$2:$J$241,装备量化!S$11,FALSE)),0))+IF($W$3="关闭",0,IFERROR((VLOOKUP((VLOOKUP($AE23,参数!$G:$H,2,FALSE)&amp;$W$19&amp;$V$19),装备量化!$D$2:$J$241,装备量化!S$11,FALSE)),0))+IF($W$3="关闭",0,IFERROR((VLOOKUP((VLOOKUP($AE23,参数!$G:$H,2,FALSE)&amp;$W$20&amp;$V$20),装备量化!$D$2:$J$241,装备量化!S$11,FALSE)),0))+IF($W$3="关闭",0,IFERROR((VLOOKUP((VLOOKUP($AE23,参数!$G:$H,2,FALSE)&amp;$W$21&amp;$V$21),装备量化!$D$2:$J$241,装备量化!S$11,FALSE)),0))+IF($W$3="关闭",0,IFERROR((VLOOKUP((VLOOKUP($AE23,参数!$G:$H,2,FALSE)&amp;$W$22&amp;$V$22),装备量化!$D$2:$J$241,装备量化!S$11,FALSE)),0))+IF($W$3="关闭",0,IFERROR((VLOOKUP((VLOOKUP($AE23,参数!$G:$H,2,FALSE)&amp;$W$23&amp;$V$23),装备量化!$D$2:$J$241,装备量化!S$11,FALSE)),0))+IF($W$3="关闭",0,IFERROR((VLOOKUP((VLOOKUP($AE23,参数!$G:$H,2,FALSE)&amp;$W$24&amp;$V$24),装备量化!$D$2:$J$241,装备量化!S$11,FALSE)),0))+IF($W$3="关闭",0,IFERROR((VLOOKUP((VLOOKUP($AE23,参数!$G:$H,2,FALSE)&amp;$W$25&amp;$V$25),装备量化!$D$2:$J$241,装备量化!S$11,FALSE)),0))</f>
        <v>163</v>
      </c>
      <c r="AI23" s="64">
        <f>IF($W$3="关闭",0,IFERROR((VLOOKUP((VLOOKUP($AE23,参数!$G:$H,2,FALSE)&amp;$W$18&amp;$V$18),装备量化!$D$2:$J$241,装备量化!T$11,FALSE)),0))+IF($W$3="关闭",0,IFERROR((VLOOKUP((VLOOKUP($AE23,参数!$G:$H,2,FALSE)&amp;$W$19&amp;$V$19),装备量化!$D$2:$J$241,装备量化!T$11,FALSE)),0))+IF($W$3="关闭",0,IFERROR((VLOOKUP((VLOOKUP($AE23,参数!$G:$H,2,FALSE)&amp;$W$20&amp;$V$20),装备量化!$D$2:$J$241,装备量化!T$11,FALSE)),0))+IF($W$3="关闭",0,IFERROR((VLOOKUP((VLOOKUP($AE23,参数!$G:$H,2,FALSE)&amp;$W$21&amp;$V$21),装备量化!$D$2:$J$241,装备量化!T$11,FALSE)),0))+IF($W$3="关闭",0,IFERROR((VLOOKUP((VLOOKUP($AE23,参数!$G:$H,2,FALSE)&amp;$W$22&amp;$V$22),装备量化!$D$2:$J$241,装备量化!T$11,FALSE)),0))+IF($W$3="关闭",0,IFERROR((VLOOKUP((VLOOKUP($AE23,参数!$G:$H,2,FALSE)&amp;$W$23&amp;$V$23),装备量化!$D$2:$J$241,装备量化!T$11,FALSE)),0))+IF($W$3="关闭",0,IFERROR((VLOOKUP((VLOOKUP($AE23,参数!$G:$H,2,FALSE)&amp;$W$24&amp;$V$24),装备量化!$D$2:$J$241,装备量化!T$11,FALSE)),0))+IF($W$3="关闭",0,IFERROR((VLOOKUP((VLOOKUP($AE23,参数!$G:$H,2,FALSE)&amp;$W$25&amp;$V$25),装备量化!$D$2:$J$241,装备量化!T$11,FALSE)),0))</f>
        <v>163</v>
      </c>
      <c r="AJ23" s="64">
        <f>IF($W$3="关闭",0,IFERROR((VLOOKUP((VLOOKUP($AE23,参数!$G:$H,2,FALSE)&amp;$W$18&amp;$V$18),装备量化!$D$2:$J$241,装备量化!U$11,FALSE)),0))+IF($W$3="关闭",0,IFERROR((VLOOKUP((VLOOKUP($AE23,参数!$G:$H,2,FALSE)&amp;$W$19&amp;$V$19),装备量化!$D$2:$J$241,装备量化!U$11,FALSE)),0))+IF($W$3="关闭",0,IFERROR((VLOOKUP((VLOOKUP($AE23,参数!$G:$H,2,FALSE)&amp;$W$20&amp;$V$20),装备量化!$D$2:$J$241,装备量化!U$11,FALSE)),0))+IF($W$3="关闭",0,IFERROR((VLOOKUP((VLOOKUP($AE23,参数!$G:$H,2,FALSE)&amp;$W$21&amp;$V$21),装备量化!$D$2:$J$241,装备量化!U$11,FALSE)),0))+IF($W$3="关闭",0,IFERROR((VLOOKUP((VLOOKUP($AE23,参数!$G:$H,2,FALSE)&amp;$W$22&amp;$V$22),装备量化!$D$2:$J$241,装备量化!U$11,FALSE)),0))+IF($W$3="关闭",0,IFERROR((VLOOKUP((VLOOKUP($AE23,参数!$G:$H,2,FALSE)&amp;$W$23&amp;$V$23),装备量化!$D$2:$J$241,装备量化!U$11,FALSE)),0))+IF($W$3="关闭",0,IFERROR((VLOOKUP((VLOOKUP($AE23,参数!$G:$H,2,FALSE)&amp;$W$24&amp;$V$24),装备量化!$D$2:$J$241,装备量化!U$11,FALSE)),0))+IF($W$3="关闭",0,IFERROR((VLOOKUP((VLOOKUP($AE23,参数!$G:$H,2,FALSE)&amp;$W$25&amp;$V$25),装备量化!$D$2:$J$241,装备量化!U$11,FALSE)),0))</f>
        <v>250</v>
      </c>
      <c r="AK23" s="64">
        <f>IF($W$3="关闭",0,IFERROR((VLOOKUP((VLOOKUP($AE23,参数!$G:$H,2,FALSE)&amp;$W$18&amp;$V$18),装备量化!$D$2:$J$241,装备量化!V$11,FALSE)),0))+IF($W$3="关闭",0,IFERROR((VLOOKUP((VLOOKUP($AE23,参数!$G:$H,2,FALSE)&amp;$W$19&amp;$V$19),装备量化!$D$2:$J$241,装备量化!V$11,FALSE)),0))+IF($W$3="关闭",0,IFERROR((VLOOKUP((VLOOKUP($AE23,参数!$G:$H,2,FALSE)&amp;$W$20&amp;$V$20),装备量化!$D$2:$J$241,装备量化!V$11,FALSE)),0))+IF($W$3="关闭",0,IFERROR((VLOOKUP((VLOOKUP($AE23,参数!$G:$H,2,FALSE)&amp;$W$21&amp;$V$21),装备量化!$D$2:$J$241,装备量化!V$11,FALSE)),0))+IF($W$3="关闭",0,IFERROR((VLOOKUP((VLOOKUP($AE23,参数!$G:$H,2,FALSE)&amp;$W$22&amp;$V$22),装备量化!$D$2:$J$241,装备量化!V$11,FALSE)),0))+IF($W$3="关闭",0,IFERROR((VLOOKUP((VLOOKUP($AE23,参数!$G:$H,2,FALSE)&amp;$W$23&amp;$V$23),装备量化!$D$2:$J$241,装备量化!V$11,FALSE)),0))+IF($W$3="关闭",0,IFERROR((VLOOKUP((VLOOKUP($AE23,参数!$G:$H,2,FALSE)&amp;$W$24&amp;$V$24),装备量化!$D$2:$J$241,装备量化!V$11,FALSE)),0))+IF($W$3="关闭",0,IFERROR((VLOOKUP((VLOOKUP($AE23,参数!$G:$H,2,FALSE)&amp;$W$25&amp;$V$25),装备量化!$D$2:$J$241,装备量化!V$11,FALSE)),0))</f>
        <v>250</v>
      </c>
      <c r="AL23" s="64">
        <f>IF($W$3="关闭",0,IFERROR((VLOOKUP((VLOOKUP($AE23,参数!$G:$H,2,FALSE)&amp;$W$18&amp;$V$18),装备量化!$D$2:$J$241,装备量化!W$11,FALSE)),0))+IF($W$3="关闭",0,IFERROR((VLOOKUP((VLOOKUP($AE23,参数!$G:$H,2,FALSE)&amp;$W$19&amp;$V$19),装备量化!$D$2:$J$241,装备量化!W$11,FALSE)),0))+IF($W$3="关闭",0,IFERROR((VLOOKUP((VLOOKUP($AE23,参数!$G:$H,2,FALSE)&amp;$W$20&amp;$V$20),装备量化!$D$2:$J$241,装备量化!W$11,FALSE)),0))+IF($W$3="关闭",0,IFERROR((VLOOKUP((VLOOKUP($AE23,参数!$G:$H,2,FALSE)&amp;$W$21&amp;$V$21),装备量化!$D$2:$J$241,装备量化!W$11,FALSE)),0))+IF($W$3="关闭",0,IFERROR((VLOOKUP((VLOOKUP($AE23,参数!$G:$H,2,FALSE)&amp;$W$22&amp;$V$22),装备量化!$D$2:$J$241,装备量化!W$11,FALSE)),0))+IF($W$3="关闭",0,IFERROR((VLOOKUP((VLOOKUP($AE23,参数!$G:$H,2,FALSE)&amp;$W$23&amp;$V$23),装备量化!$D$2:$J$241,装备量化!W$11,FALSE)),0))+IF($W$3="关闭",0,IFERROR((VLOOKUP((VLOOKUP($AE23,参数!$G:$H,2,FALSE)&amp;$W$24&amp;$V$24),装备量化!$D$2:$J$241,装备量化!W$11,FALSE)),0))+IF($W$3="关闭",0,IFERROR((VLOOKUP((VLOOKUP($AE23,参数!$G:$H,2,FALSE)&amp;$W$25&amp;$V$25),装备量化!$D$2:$J$241,装备量化!W$11,FALSE)),0))</f>
        <v>0</v>
      </c>
      <c r="AM23" s="64">
        <f>IF($W$3="关闭",0,IFERROR((VLOOKUP((VLOOKUP($AE23,参数!$G:$H,2,FALSE)&amp;$W$18&amp;$V$18),装备量化!$D$2:$J$241,装备量化!X$11,FALSE)),0))+IF($W$3="关闭",0,IFERROR((VLOOKUP((VLOOKUP($AE23,参数!$G:$H,2,FALSE)&amp;$W$19&amp;$V$19),装备量化!$D$2:$J$241,装备量化!X$11,FALSE)),0))+IF($W$3="关闭",0,IFERROR((VLOOKUP((VLOOKUP($AE23,参数!$G:$H,2,FALSE)&amp;$W$20&amp;$V$20),装备量化!$D$2:$J$241,装备量化!X$11,FALSE)),0))+IF($W$3="关闭",0,IFERROR((VLOOKUP((VLOOKUP($AE23,参数!$G:$H,2,FALSE)&amp;$W$21&amp;$V$21),装备量化!$D$2:$J$241,装备量化!X$11,FALSE)),0))+IF($W$3="关闭",0,IFERROR((VLOOKUP((VLOOKUP($AE23,参数!$G:$H,2,FALSE)&amp;$W$22&amp;$V$22),装备量化!$D$2:$J$241,装备量化!X$11,FALSE)),0))+IF($W$3="关闭",0,IFERROR((VLOOKUP((VLOOKUP($AE23,参数!$G:$H,2,FALSE)&amp;$W$23&amp;$V$23),装备量化!$D$2:$J$241,装备量化!X$11,FALSE)),0))+IF($W$3="关闭",0,IFERROR((VLOOKUP((VLOOKUP($AE23,参数!$G:$H,2,FALSE)&amp;$W$24&amp;$V$24),装备量化!$D$2:$J$241,装备量化!X$11,FALSE)),0))+IF($W$3="关闭",0,IFERROR((VLOOKUP((VLOOKUP($AE23,参数!$G:$H,2,FALSE)&amp;$W$25&amp;$V$25),装备量化!$D$2:$J$241,装备量化!X$11,FALSE)),0))</f>
        <v>0</v>
      </c>
      <c r="AN23" s="64">
        <f>IF($W$3="关闭",0,IFERROR((VLOOKUP((VLOOKUP($AE23,参数!$G:$H,2,FALSE)&amp;$W$18&amp;$V$18),装备量化!$D$2:$J$241,装备量化!Y$11,FALSE)),0))+IF($W$3="关闭",0,IFERROR((VLOOKUP((VLOOKUP($AE23,参数!$G:$H,2,FALSE)&amp;$W$19&amp;$V$19),装备量化!$D$2:$J$241,装备量化!Y$11,FALSE)),0))+IF($W$3="关闭",0,IFERROR((VLOOKUP((VLOOKUP($AE23,参数!$G:$H,2,FALSE)&amp;$W$20&amp;$V$20),装备量化!$D$2:$J$241,装备量化!Y$11,FALSE)),0))+IF($W$3="关闭",0,IFERROR((VLOOKUP((VLOOKUP($AE23,参数!$G:$H,2,FALSE)&amp;$W$21&amp;$V$21),装备量化!$D$2:$J$241,装备量化!Y$11,FALSE)),0))+IF($W$3="关闭",0,IFERROR((VLOOKUP((VLOOKUP($AE23,参数!$G:$H,2,FALSE)&amp;$W$22&amp;$V$22),装备量化!$D$2:$J$241,装备量化!Y$11,FALSE)),0))+IF($W$3="关闭",0,IFERROR((VLOOKUP((VLOOKUP($AE23,参数!$G:$H,2,FALSE)&amp;$W$23&amp;$V$23),装备量化!$D$2:$J$241,装备量化!Y$11,FALSE)),0))+IF($W$3="关闭",0,IFERROR((VLOOKUP((VLOOKUP($AE23,参数!$G:$H,2,FALSE)&amp;$W$24&amp;$V$24),装备量化!$D$2:$J$241,装备量化!Y$11,FALSE)),0))+IF($W$3="关闭",0,IFERROR((VLOOKUP((VLOOKUP($AE23,参数!$G:$H,2,FALSE)&amp;$W$25&amp;$V$25),装备量化!$D$2:$J$241,装备量化!Y$11,FALSE)),0))</f>
        <v>0</v>
      </c>
      <c r="AO23" s="64">
        <f>IF($W$3="关闭",0,IFERROR((VLOOKUP((VLOOKUP($AE23,参数!$G:$H,2,FALSE)&amp;$W$18&amp;$V$18),装备量化!$D$2:$J$241,装备量化!Z$11,FALSE)),0))+IF($W$3="关闭",0,IFERROR((VLOOKUP((VLOOKUP($AE23,参数!$G:$H,2,FALSE)&amp;$W$19&amp;$V$19),装备量化!$D$2:$J$241,装备量化!Z$11,FALSE)),0))+IF($W$3="关闭",0,IFERROR((VLOOKUP((VLOOKUP($AE23,参数!$G:$H,2,FALSE)&amp;$W$20&amp;$V$20),装备量化!$D$2:$J$241,装备量化!Z$11,FALSE)),0))+IF($W$3="关闭",0,IFERROR((VLOOKUP((VLOOKUP($AE23,参数!$G:$H,2,FALSE)&amp;$W$21&amp;$V$21),装备量化!$D$2:$J$241,装备量化!Z$11,FALSE)),0))+IF($W$3="关闭",0,IFERROR((VLOOKUP((VLOOKUP($AE23,参数!$G:$H,2,FALSE)&amp;$W$22&amp;$V$22),装备量化!$D$2:$J$241,装备量化!Z$11,FALSE)),0))+IF($W$3="关闭",0,IFERROR((VLOOKUP((VLOOKUP($AE23,参数!$G:$H,2,FALSE)&amp;$W$23&amp;$V$23),装备量化!$D$2:$J$241,装备量化!Z$11,FALSE)),0))+IF($W$3="关闭",0,IFERROR((VLOOKUP((VLOOKUP($AE23,参数!$G:$H,2,FALSE)&amp;$W$24&amp;$V$24),装备量化!$D$2:$J$241,装备量化!Z$11,FALSE)),0))+IF($W$3="关闭",0,IFERROR((VLOOKUP((VLOOKUP($AE23,参数!$G:$H,2,FALSE)&amp;$W$25&amp;$V$25),装备量化!$D$2:$J$241,装备量化!Z$11,FALSE)),0))</f>
        <v>0</v>
      </c>
      <c r="AP23" s="64">
        <f>IF($W$3="关闭",0,IFERROR((VLOOKUP((VLOOKUP($AE23,参数!$G:$H,2,FALSE)&amp;$W$18&amp;$V$18),装备量化!$D$2:$J$241,装备量化!AA$11,FALSE)),0))+IF($W$3="关闭",0,IFERROR((VLOOKUP((VLOOKUP($AE23,参数!$G:$H,2,FALSE)&amp;$W$19&amp;$V$19),装备量化!$D$2:$J$241,装备量化!AA$11,FALSE)),0))+IF($W$3="关闭",0,IFERROR((VLOOKUP((VLOOKUP($AE23,参数!$G:$H,2,FALSE)&amp;$W$20&amp;$V$20),装备量化!$D$2:$J$241,装备量化!AA$11,FALSE)),0))+IF($W$3="关闭",0,IFERROR((VLOOKUP((VLOOKUP($AE23,参数!$G:$H,2,FALSE)&amp;$W$21&amp;$V$21),装备量化!$D$2:$J$241,装备量化!AA$11,FALSE)),0))+IF($W$3="关闭",0,IFERROR((VLOOKUP((VLOOKUP($AE23,参数!$G:$H,2,FALSE)&amp;$W$22&amp;$V$22),装备量化!$D$2:$J$241,装备量化!AA$11,FALSE)),0))+IF($W$3="关闭",0,IFERROR((VLOOKUP((VLOOKUP($AE23,参数!$G:$H,2,FALSE)&amp;$W$23&amp;$V$23),装备量化!$D$2:$J$241,装备量化!AA$11,FALSE)),0))+IF($W$3="关闭",0,IFERROR((VLOOKUP((VLOOKUP($AE23,参数!$G:$H,2,FALSE)&amp;$W$24&amp;$V$24),装备量化!$D$2:$J$241,装备量化!AA$11,FALSE)),0))+IF($W$3="关闭",0,IFERROR((VLOOKUP((VLOOKUP($AE23,参数!$G:$H,2,FALSE)&amp;$W$25&amp;$V$25),装备量化!$D$2:$J$241,装备量化!AA$11,FALSE)),0))</f>
        <v>0</v>
      </c>
      <c r="AQ23" s="64">
        <f>IF($W$3="关闭",0,IFERROR((VLOOKUP((VLOOKUP($AE23,参数!$G:$H,2,FALSE)&amp;$W$18&amp;$V$18),装备量化!$D$2:$J$241,装备量化!AB$11,FALSE)),0))+IF($W$3="关闭",0,IFERROR((VLOOKUP((VLOOKUP($AE23,参数!$G:$H,2,FALSE)&amp;$W$19&amp;$V$19),装备量化!$D$2:$J$241,装备量化!AB$11,FALSE)),0))+IF($W$3="关闭",0,IFERROR((VLOOKUP((VLOOKUP($AE23,参数!$G:$H,2,FALSE)&amp;$W$20&amp;$V$20),装备量化!$D$2:$J$241,装备量化!AB$11,FALSE)),0))+IF($W$3="关闭",0,IFERROR((VLOOKUP((VLOOKUP($AE23,参数!$G:$H,2,FALSE)&amp;$W$21&amp;$V$21),装备量化!$D$2:$J$241,装备量化!AB$11,FALSE)),0))+IF($W$3="关闭",0,IFERROR((VLOOKUP((VLOOKUP($AE23,参数!$G:$H,2,FALSE)&amp;$W$22&amp;$V$22),装备量化!$D$2:$J$241,装备量化!AB$11,FALSE)),0))+IF($W$3="关闭",0,IFERROR((VLOOKUP((VLOOKUP($AE23,参数!$G:$H,2,FALSE)&amp;$W$23&amp;$V$23),装备量化!$D$2:$J$241,装备量化!AB$11,FALSE)),0))+IF($W$3="关闭",0,IFERROR((VLOOKUP((VLOOKUP($AE23,参数!$G:$H,2,FALSE)&amp;$W$24&amp;$V$24),装备量化!$D$2:$J$241,装备量化!AB$11,FALSE)),0))+IF($W$3="关闭",0,IFERROR((VLOOKUP((VLOOKUP($AE23,参数!$G:$H,2,FALSE)&amp;$W$25&amp;$V$25),装备量化!$D$2:$J$241,装备量化!AB$11,FALSE)),0))</f>
        <v>0</v>
      </c>
      <c r="AR23" s="64">
        <f>IF($W$3="关闭",0,IFERROR((VLOOKUP((VLOOKUP($AE23,参数!$G:$H,2,FALSE)&amp;$W$18&amp;$V$18),装备量化!$D$2:$J$241,装备量化!AC$11,FALSE)),0))+IF($W$3="关闭",0,IFERROR((VLOOKUP((VLOOKUP($AE23,参数!$G:$H,2,FALSE)&amp;$W$19&amp;$V$19),装备量化!$D$2:$J$241,装备量化!AC$11,FALSE)),0))+IF($W$3="关闭",0,IFERROR((VLOOKUP((VLOOKUP($AE23,参数!$G:$H,2,FALSE)&amp;$W$20&amp;$V$20),装备量化!$D$2:$J$241,装备量化!AC$11,FALSE)),0))+IF($W$3="关闭",0,IFERROR((VLOOKUP((VLOOKUP($AE23,参数!$G:$H,2,FALSE)&amp;$W$21&amp;$V$21),装备量化!$D$2:$J$241,装备量化!AC$11,FALSE)),0))+IF($W$3="关闭",0,IFERROR((VLOOKUP((VLOOKUP($AE23,参数!$G:$H,2,FALSE)&amp;$W$22&amp;$V$22),装备量化!$D$2:$J$241,装备量化!AC$11,FALSE)),0))+IF($W$3="关闭",0,IFERROR((VLOOKUP((VLOOKUP($AE23,参数!$G:$H,2,FALSE)&amp;$W$23&amp;$V$23),装备量化!$D$2:$J$241,装备量化!AC$11,FALSE)),0))+IF($W$3="关闭",0,IFERROR((VLOOKUP((VLOOKUP($AE23,参数!$G:$H,2,FALSE)&amp;$W$24&amp;$V$24),装备量化!$D$2:$J$241,装备量化!AC$11,FALSE)),0))+IF($W$3="关闭",0,IFERROR((VLOOKUP((VLOOKUP($AE23,参数!$G:$H,2,FALSE)&amp;$W$25&amp;$V$25),装备量化!$D$2:$J$241,装备量化!AC$11,FALSE)),0))</f>
        <v>0</v>
      </c>
      <c r="AS23" s="64">
        <f>IF($W$3="关闭",0,IFERROR((VLOOKUP((VLOOKUP($AE23,参数!$G:$H,2,FALSE)&amp;$W$18&amp;$V$18),装备量化!$D$2:$J$241,装备量化!AD$11,FALSE)),0))+IF($W$3="关闭",0,IFERROR((VLOOKUP((VLOOKUP($AE23,参数!$G:$H,2,FALSE)&amp;$W$19&amp;$V$19),装备量化!$D$2:$J$241,装备量化!AD$11,FALSE)),0))+IF($W$3="关闭",0,IFERROR((VLOOKUP((VLOOKUP($AE23,参数!$G:$H,2,FALSE)&amp;$W$20&amp;$V$20),装备量化!$D$2:$J$241,装备量化!AD$11,FALSE)),0))+IF($W$3="关闭",0,IFERROR((VLOOKUP((VLOOKUP($AE23,参数!$G:$H,2,FALSE)&amp;$W$21&amp;$V$21),装备量化!$D$2:$J$241,装备量化!AD$11,FALSE)),0))+IF($W$3="关闭",0,IFERROR((VLOOKUP((VLOOKUP($AE23,参数!$G:$H,2,FALSE)&amp;$W$22&amp;$V$22),装备量化!$D$2:$J$241,装备量化!AD$11,FALSE)),0))+IF($W$3="关闭",0,IFERROR((VLOOKUP((VLOOKUP($AE23,参数!$G:$H,2,FALSE)&amp;$W$23&amp;$V$23),装备量化!$D$2:$J$241,装备量化!AD$11,FALSE)),0))+IF($W$3="关闭",0,IFERROR((VLOOKUP((VLOOKUP($AE23,参数!$G:$H,2,FALSE)&amp;$W$24&amp;$V$24),装备量化!$D$2:$J$241,装备量化!AD$11,FALSE)),0))+IF($W$3="关闭",0,IFERROR((VLOOKUP((VLOOKUP($AE23,参数!$G:$H,2,FALSE)&amp;$W$25&amp;$V$25),装备量化!$D$2:$J$241,装备量化!AD$11,FALSE)),0))</f>
        <v>0</v>
      </c>
      <c r="AV23" s="1">
        <v>22</v>
      </c>
      <c r="AW23" s="64">
        <f>IF($W$6="关闭",0,IFERROR((VLOOKUP((VLOOKUP($AE23,参数!$G:$H,2,FALSE)&amp;$V$18),装备强化属性!$V$3:$FP$50,$X$18+VLOOKUP(AW$1,参数!$J$1:$K$6,2,FALSE),FALSE)),0))+IF($W$6="关闭",0,IFERROR((VLOOKUP((VLOOKUP($AE23,参数!$G:$H,2,FALSE)&amp;$V$19),装备强化属性!$V$3:$FP$50,$X$19+VLOOKUP(AW$1,参数!$J$1:$K$6,2,FALSE),FALSE)),0))+IF($W$6="关闭",0,IFERROR((VLOOKUP((VLOOKUP($AE23,参数!$G:$H,2,FALSE)&amp;$V$20),装备强化属性!$V$3:$FP$50,$X$20+VLOOKUP(AW$1,参数!$J$1:$K$6,2,FALSE),FALSE)),0))+IF($W$6="关闭",0,IFERROR((VLOOKUP((VLOOKUP($AE23,参数!$G:$H,2,FALSE)&amp;$V$21),装备强化属性!$V$3:$FP$50,$X$21+VLOOKUP(AW$1,参数!$J$1:$K$6,2,FALSE),FALSE)),0))+IF($W$6="关闭",0,IFERROR((VLOOKUP((VLOOKUP($AE23,参数!$G:$H,2,FALSE)&amp;$V$22),装备强化属性!$V$3:$FP$50,$X$22+VLOOKUP(AW$1,参数!$J$1:$K$6,2,FALSE),FALSE)),0))+IF($W$6="关闭",0,IFERROR((VLOOKUP((VLOOKUP($AE23,参数!$G:$H,2,FALSE)&amp;$V$23),装备强化属性!$V$3:$FP$50,$X$23+VLOOKUP(AW$1,参数!$J$1:$K$6,2,FALSE),FALSE)),0))+IF($W$6="关闭",0,IFERROR((VLOOKUP((VLOOKUP($AE23,参数!$G:$H,2,FALSE)&amp;$V$24),装备强化属性!$V$3:$FP$50,$X$24+VLOOKUP(AW$1,参数!$J$1:$K$6,2,FALSE),FALSE)),0))+IF($W$6="关闭",0,IFERROR((VLOOKUP((VLOOKUP($AE23,参数!$G:$H,2,FALSE)&amp;$V$25),装备强化属性!$V$3:$FP$50,$X$25+VLOOKUP(AW$1,参数!$J$1:$K$6,2,FALSE),FALSE)),0))</f>
        <v>816</v>
      </c>
      <c r="AX23" s="64"/>
      <c r="AY23" s="64">
        <f>IF($W$6="关闭",0,IFERROR((VLOOKUP((VLOOKUP($AE23,参数!$G:$H,2,FALSE)&amp;$V$18),装备强化属性!$V$3:$FP$50,$X$18+VLOOKUP(AY$1,参数!$J$1:$K$6,2,FALSE),FALSE)),0))+IF($W$6="关闭",0,IFERROR((VLOOKUP((VLOOKUP($AE23,参数!$G:$H,2,FALSE)&amp;$V$19),装备强化属性!$V$3:$FP$50,$X$19+VLOOKUP(AY$1,参数!$J$1:$K$6,2,FALSE),FALSE)),0))+IF($W$6="关闭",0,IFERROR((VLOOKUP((VLOOKUP($AE23,参数!$G:$H,2,FALSE)&amp;$V$20),装备强化属性!$V$3:$FP$50,$X$20+VLOOKUP(AY$1,参数!$J$1:$K$6,2,FALSE),FALSE)),0))+IF($W$6="关闭",0,IFERROR((VLOOKUP((VLOOKUP($AE23,参数!$G:$H,2,FALSE)&amp;$V$21),装备强化属性!$V$3:$FP$50,$X$21+VLOOKUP(AY$1,参数!$J$1:$K$6,2,FALSE),FALSE)),0))+IF($W$6="关闭",0,IFERROR((VLOOKUP((VLOOKUP($AE23,参数!$G:$H,2,FALSE)&amp;$V$22),装备强化属性!$V$3:$FP$50,$X$22+VLOOKUP(AY$1,参数!$J$1:$K$6,2,FALSE),FALSE)),0))+IF($W$6="关闭",0,IFERROR((VLOOKUP((VLOOKUP($AE23,参数!$G:$H,2,FALSE)&amp;$V$23),装备强化属性!$V$3:$FP$50,$X$23+VLOOKUP(AY$1,参数!$J$1:$K$6,2,FALSE),FALSE)),0))+IF($W$6="关闭",0,IFERROR((VLOOKUP((VLOOKUP($AE23,参数!$G:$H,2,FALSE)&amp;$V$24),装备强化属性!$V$3:$FP$50,$X$24+VLOOKUP(AY$1,参数!$J$1:$K$6,2,FALSE),FALSE)),0))+IF($W$6="关闭",0,IFERROR((VLOOKUP((VLOOKUP($AE23,参数!$G:$H,2,FALSE)&amp;$V$25),装备强化属性!$V$3:$FP$50,$X$25+VLOOKUP(AY$1,参数!$J$1:$K$6,2,FALSE),FALSE)),0))</f>
        <v>98</v>
      </c>
      <c r="AZ23" s="64">
        <f>IF($W$6="关闭",0,IFERROR((VLOOKUP((VLOOKUP($AE23,参数!$G:$H,2,FALSE)&amp;$V$18),装备强化属性!$V$3:$FP$50,$X$18+VLOOKUP(AZ$1,参数!$J$1:$K$6,2,FALSE),FALSE)),0))+IF($W$6="关闭",0,IFERROR((VLOOKUP((VLOOKUP($AE23,参数!$G:$H,2,FALSE)&amp;$V$19),装备强化属性!$V$3:$FP$50,$X$19+VLOOKUP(AZ$1,参数!$J$1:$K$6,2,FALSE),FALSE)),0))+IF($W$6="关闭",0,IFERROR((VLOOKUP((VLOOKUP($AE23,参数!$G:$H,2,FALSE)&amp;$V$20),装备强化属性!$V$3:$FP$50,$X$20+VLOOKUP(AZ$1,参数!$J$1:$K$6,2,FALSE),FALSE)),0))+IF($W$6="关闭",0,IFERROR((VLOOKUP((VLOOKUP($AE23,参数!$G:$H,2,FALSE)&amp;$V$21),装备强化属性!$V$3:$FP$50,$X$21+VLOOKUP(AZ$1,参数!$J$1:$K$6,2,FALSE),FALSE)),0))+IF($W$6="关闭",0,IFERROR((VLOOKUP((VLOOKUP($AE23,参数!$G:$H,2,FALSE)&amp;$V$22),装备强化属性!$V$3:$FP$50,$X$22+VLOOKUP(AZ$1,参数!$J$1:$K$6,2,FALSE),FALSE)),0))+IF($W$6="关闭",0,IFERROR((VLOOKUP((VLOOKUP($AE23,参数!$G:$H,2,FALSE)&amp;$V$23),装备强化属性!$V$3:$FP$50,$X$23+VLOOKUP(AZ$1,参数!$J$1:$K$6,2,FALSE),FALSE)),0))+IF($W$6="关闭",0,IFERROR((VLOOKUP((VLOOKUP($AE23,参数!$G:$H,2,FALSE)&amp;$V$24),装备强化属性!$V$3:$FP$50,$X$24+VLOOKUP(AZ$1,参数!$J$1:$K$6,2,FALSE),FALSE)),0))+IF($W$6="关闭",0,IFERROR((VLOOKUP((VLOOKUP($AE23,参数!$G:$H,2,FALSE)&amp;$V$25),装备强化属性!$V$3:$FP$50,$X$25+VLOOKUP(AZ$1,参数!$J$1:$K$6,2,FALSE),FALSE)),0))</f>
        <v>98</v>
      </c>
      <c r="BA23" s="64">
        <f>IF($W$6="关闭",0,IFERROR((VLOOKUP((VLOOKUP($AE23,参数!$G:$H,2,FALSE)&amp;$V$18),装备强化属性!$V$3:$FP$50,$X$18+VLOOKUP(BA$1,参数!$J$1:$K$6,2,FALSE),FALSE)),0))+IF($W$6="关闭",0,IFERROR((VLOOKUP((VLOOKUP($AE23,参数!$G:$H,2,FALSE)&amp;$V$19),装备强化属性!$V$3:$FP$50,$X$19+VLOOKUP(BA$1,参数!$J$1:$K$6,2,FALSE),FALSE)),0))+IF($W$6="关闭",0,IFERROR((VLOOKUP((VLOOKUP($AE23,参数!$G:$H,2,FALSE)&amp;$V$20),装备强化属性!$V$3:$FP$50,$X$20+VLOOKUP(BA$1,参数!$J$1:$K$6,2,FALSE),FALSE)),0))+IF($W$6="关闭",0,IFERROR((VLOOKUP((VLOOKUP($AE23,参数!$G:$H,2,FALSE)&amp;$V$21),装备强化属性!$V$3:$FP$50,$X$21+VLOOKUP(BA$1,参数!$J$1:$K$6,2,FALSE),FALSE)),0))+IF($W$6="关闭",0,IFERROR((VLOOKUP((VLOOKUP($AE23,参数!$G:$H,2,FALSE)&amp;$V$22),装备强化属性!$V$3:$FP$50,$X$22+VLOOKUP(BA$1,参数!$J$1:$K$6,2,FALSE),FALSE)),0))+IF($W$6="关闭",0,IFERROR((VLOOKUP((VLOOKUP($AE23,参数!$G:$H,2,FALSE)&amp;$V$23),装备强化属性!$V$3:$FP$50,$X$23+VLOOKUP(BA$1,参数!$J$1:$K$6,2,FALSE),FALSE)),0))+IF($W$6="关闭",0,IFERROR((VLOOKUP((VLOOKUP($AE23,参数!$G:$H,2,FALSE)&amp;$V$24),装备强化属性!$V$3:$FP$50,$X$24+VLOOKUP(BA$1,参数!$J$1:$K$6,2,FALSE),FALSE)),0))+IF($W$6="关闭",0,IFERROR((VLOOKUP((VLOOKUP($AE23,参数!$G:$H,2,FALSE)&amp;$V$25),装备强化属性!$V$3:$FP$50,$X$25+VLOOKUP(BA$1,参数!$J$1:$K$6,2,FALSE),FALSE)),0))</f>
        <v>110</v>
      </c>
      <c r="BB23" s="64">
        <f>IF($W$6="关闭",0,IFERROR((VLOOKUP((VLOOKUP($AE23,参数!$G:$H,2,FALSE)&amp;$V$18),装备强化属性!$V$3:$FP$50,$X$18+VLOOKUP(BB$1,参数!$J$1:$K$6,2,FALSE),FALSE)),0))+IF($W$6="关闭",0,IFERROR((VLOOKUP((VLOOKUP($AE23,参数!$G:$H,2,FALSE)&amp;$V$19),装备强化属性!$V$3:$FP$50,$X$19+VLOOKUP(BB$1,参数!$J$1:$K$6,2,FALSE),FALSE)),0))+IF($W$6="关闭",0,IFERROR((VLOOKUP((VLOOKUP($AE23,参数!$G:$H,2,FALSE)&amp;$V$20),装备强化属性!$V$3:$FP$50,$X$20+VLOOKUP(BB$1,参数!$J$1:$K$6,2,FALSE),FALSE)),0))+IF($W$6="关闭",0,IFERROR((VLOOKUP((VLOOKUP($AE23,参数!$G:$H,2,FALSE)&amp;$V$21),装备强化属性!$V$3:$FP$50,$X$21+VLOOKUP(BB$1,参数!$J$1:$K$6,2,FALSE),FALSE)),0))+IF($W$6="关闭",0,IFERROR((VLOOKUP((VLOOKUP($AE23,参数!$G:$H,2,FALSE)&amp;$V$22),装备强化属性!$V$3:$FP$50,$X$22+VLOOKUP(BB$1,参数!$J$1:$K$6,2,FALSE),FALSE)),0))+IF($W$6="关闭",0,IFERROR((VLOOKUP((VLOOKUP($AE23,参数!$G:$H,2,FALSE)&amp;$V$23),装备强化属性!$V$3:$FP$50,$X$23+VLOOKUP(BB$1,参数!$J$1:$K$6,2,FALSE),FALSE)),0))+IF($W$6="关闭",0,IFERROR((VLOOKUP((VLOOKUP($AE23,参数!$G:$H,2,FALSE)&amp;$V$24),装备强化属性!$V$3:$FP$50,$X$24+VLOOKUP(BB$1,参数!$J$1:$K$6,2,FALSE),FALSE)),0))+IF($W$6="关闭",0,IFERROR((VLOOKUP((VLOOKUP($AE23,参数!$G:$H,2,FALSE)&amp;$V$25),装备强化属性!$V$3:$FP$50,$X$25+VLOOKUP(BB$1,参数!$J$1:$K$6,2,FALSE),FALSE)),0))</f>
        <v>110</v>
      </c>
      <c r="BC23" s="64">
        <f>IF($W$3="关闭",0,IFERROR((VLOOKUP((VLOOKUP($AE23,参数!$G:$H,2,FALSE)&amp;$W$18&amp;$V$18),装备量化!$D$2:$J$241,装备量化!AN$11,FALSE)),0))+IF($W$3="关闭",0,IFERROR((VLOOKUP((VLOOKUP($AE23,参数!$G:$H,2,FALSE)&amp;$W$19&amp;$V$19),装备量化!$D$2:$J$241,装备量化!AN$11,FALSE)),0))+IF($W$3="关闭",0,IFERROR((VLOOKUP((VLOOKUP($AE23,参数!$G:$H,2,FALSE)&amp;$W$20&amp;$V$20),装备量化!$D$2:$J$241,装备量化!AN$11,FALSE)),0))+IF($W$3="关闭",0,IFERROR((VLOOKUP((VLOOKUP($AE23,参数!$G:$H,2,FALSE)&amp;$W$21&amp;$V$21),装备量化!$D$2:$J$241,装备量化!AN$11,FALSE)),0))+IF($W$3="关闭",0,IFERROR((VLOOKUP((VLOOKUP($AE23,参数!$G:$H,2,FALSE)&amp;$W$22&amp;$V$22),装备量化!$D$2:$J$241,装备量化!AN$11,FALSE)),0))+IF($W$3="关闭",0,IFERROR((VLOOKUP((VLOOKUP($AE23,参数!$G:$H,2,FALSE)&amp;$W$23&amp;$V$23),装备量化!$D$2:$J$241,装备量化!AN$11,FALSE)),0))+IF($W$3="关闭",0,IFERROR((VLOOKUP((VLOOKUP($AE23,参数!$G:$H,2,FALSE)&amp;$W$24&amp;$V$24),装备量化!$D$2:$J$241,装备量化!AN$11,FALSE)),0))+IF($W$3="关闭",0,IFERROR((VLOOKUP((VLOOKUP($AE23,参数!$G:$H,2,FALSE)&amp;$W$25&amp;$V$25),装备量化!$D$2:$J$241,装备量化!AN$11,FALSE)),0))</f>
        <v>0</v>
      </c>
      <c r="BD23" s="64">
        <f>IF($W$3="关闭",0,IFERROR((VLOOKUP((VLOOKUP($AE23,参数!$G:$H,2,FALSE)&amp;$W$18&amp;$V$18),装备量化!$D$2:$J$241,装备量化!AO$11,FALSE)),0))+IF($W$3="关闭",0,IFERROR((VLOOKUP((VLOOKUP($AE23,参数!$G:$H,2,FALSE)&amp;$W$19&amp;$V$19),装备量化!$D$2:$J$241,装备量化!AO$11,FALSE)),0))+IF($W$3="关闭",0,IFERROR((VLOOKUP((VLOOKUP($AE23,参数!$G:$H,2,FALSE)&amp;$W$20&amp;$V$20),装备量化!$D$2:$J$241,装备量化!AO$11,FALSE)),0))+IF($W$3="关闭",0,IFERROR((VLOOKUP((VLOOKUP($AE23,参数!$G:$H,2,FALSE)&amp;$W$21&amp;$V$21),装备量化!$D$2:$J$241,装备量化!AO$11,FALSE)),0))+IF($W$3="关闭",0,IFERROR((VLOOKUP((VLOOKUP($AE23,参数!$G:$H,2,FALSE)&amp;$W$22&amp;$V$22),装备量化!$D$2:$J$241,装备量化!AO$11,FALSE)),0))+IF($W$3="关闭",0,IFERROR((VLOOKUP((VLOOKUP($AE23,参数!$G:$H,2,FALSE)&amp;$W$23&amp;$V$23),装备量化!$D$2:$J$241,装备量化!AO$11,FALSE)),0))+IF($W$3="关闭",0,IFERROR((VLOOKUP((VLOOKUP($AE23,参数!$G:$H,2,FALSE)&amp;$W$24&amp;$V$24),装备量化!$D$2:$J$241,装备量化!AO$11,FALSE)),0))+IF($W$3="关闭",0,IFERROR((VLOOKUP((VLOOKUP($AE23,参数!$G:$H,2,FALSE)&amp;$W$25&amp;$V$25),装备量化!$D$2:$J$241,装备量化!AO$11,FALSE)),0))</f>
        <v>0</v>
      </c>
      <c r="BE23" s="64">
        <f>IF($W$3="关闭",0,IFERROR((VLOOKUP((VLOOKUP($AE23,参数!$G:$H,2,FALSE)&amp;$W$18&amp;$V$18),装备量化!$D$2:$J$241,装备量化!AP$11,FALSE)),0))+IF($W$3="关闭",0,IFERROR((VLOOKUP((VLOOKUP($AE23,参数!$G:$H,2,FALSE)&amp;$W$19&amp;$V$19),装备量化!$D$2:$J$241,装备量化!AP$11,FALSE)),0))+IF($W$3="关闭",0,IFERROR((VLOOKUP((VLOOKUP($AE23,参数!$G:$H,2,FALSE)&amp;$W$20&amp;$V$20),装备量化!$D$2:$J$241,装备量化!AP$11,FALSE)),0))+IF($W$3="关闭",0,IFERROR((VLOOKUP((VLOOKUP($AE23,参数!$G:$H,2,FALSE)&amp;$W$21&amp;$V$21),装备量化!$D$2:$J$241,装备量化!AP$11,FALSE)),0))+IF($W$3="关闭",0,IFERROR((VLOOKUP((VLOOKUP($AE23,参数!$G:$H,2,FALSE)&amp;$W$22&amp;$V$22),装备量化!$D$2:$J$241,装备量化!AP$11,FALSE)),0))+IF($W$3="关闭",0,IFERROR((VLOOKUP((VLOOKUP($AE23,参数!$G:$H,2,FALSE)&amp;$W$23&amp;$V$23),装备量化!$D$2:$J$241,装备量化!AP$11,FALSE)),0))+IF($W$3="关闭",0,IFERROR((VLOOKUP((VLOOKUP($AE23,参数!$G:$H,2,FALSE)&amp;$W$24&amp;$V$24),装备量化!$D$2:$J$241,装备量化!AP$11,FALSE)),0))+IF($W$3="关闭",0,IFERROR((VLOOKUP((VLOOKUP($AE23,参数!$G:$H,2,FALSE)&amp;$W$25&amp;$V$25),装备量化!$D$2:$J$241,装备量化!AP$11,FALSE)),0))</f>
        <v>0</v>
      </c>
      <c r="BF23" s="64">
        <f>IF($W$3="关闭",0,IFERROR((VLOOKUP((VLOOKUP($AE23,参数!$G:$H,2,FALSE)&amp;$W$18&amp;$V$18),装备量化!$D$2:$J$241,装备量化!AQ$11,FALSE)),0))+IF($W$3="关闭",0,IFERROR((VLOOKUP((VLOOKUP($AE23,参数!$G:$H,2,FALSE)&amp;$W$19&amp;$V$19),装备量化!$D$2:$J$241,装备量化!AQ$11,FALSE)),0))+IF($W$3="关闭",0,IFERROR((VLOOKUP((VLOOKUP($AE23,参数!$G:$H,2,FALSE)&amp;$W$20&amp;$V$20),装备量化!$D$2:$J$241,装备量化!AQ$11,FALSE)),0))+IF($W$3="关闭",0,IFERROR((VLOOKUP((VLOOKUP($AE23,参数!$G:$H,2,FALSE)&amp;$W$21&amp;$V$21),装备量化!$D$2:$J$241,装备量化!AQ$11,FALSE)),0))+IF($W$3="关闭",0,IFERROR((VLOOKUP((VLOOKUP($AE23,参数!$G:$H,2,FALSE)&amp;$W$22&amp;$V$22),装备量化!$D$2:$J$241,装备量化!AQ$11,FALSE)),0))+IF($W$3="关闭",0,IFERROR((VLOOKUP((VLOOKUP($AE23,参数!$G:$H,2,FALSE)&amp;$W$23&amp;$V$23),装备量化!$D$2:$J$241,装备量化!AQ$11,FALSE)),0))+IF($W$3="关闭",0,IFERROR((VLOOKUP((VLOOKUP($AE23,参数!$G:$H,2,FALSE)&amp;$W$24&amp;$V$24),装备量化!$D$2:$J$241,装备量化!AQ$11,FALSE)),0))+IF($W$3="关闭",0,IFERROR((VLOOKUP((VLOOKUP($AE23,参数!$G:$H,2,FALSE)&amp;$W$25&amp;$V$25),装备量化!$D$2:$J$241,装备量化!AQ$11,FALSE)),0))</f>
        <v>0</v>
      </c>
      <c r="BG23" s="64">
        <f>IF($W$3="关闭",0,IFERROR((VLOOKUP((VLOOKUP($AE23,参数!$G:$H,2,FALSE)&amp;$W$18&amp;$V$18),装备量化!$D$2:$J$241,装备量化!AR$11,FALSE)),0))+IF($W$3="关闭",0,IFERROR((VLOOKUP((VLOOKUP($AE23,参数!$G:$H,2,FALSE)&amp;$W$19&amp;$V$19),装备量化!$D$2:$J$241,装备量化!AR$11,FALSE)),0))+IF($W$3="关闭",0,IFERROR((VLOOKUP((VLOOKUP($AE23,参数!$G:$H,2,FALSE)&amp;$W$20&amp;$V$20),装备量化!$D$2:$J$241,装备量化!AR$11,FALSE)),0))+IF($W$3="关闭",0,IFERROR((VLOOKUP((VLOOKUP($AE23,参数!$G:$H,2,FALSE)&amp;$W$21&amp;$V$21),装备量化!$D$2:$J$241,装备量化!AR$11,FALSE)),0))+IF($W$3="关闭",0,IFERROR((VLOOKUP((VLOOKUP($AE23,参数!$G:$H,2,FALSE)&amp;$W$22&amp;$V$22),装备量化!$D$2:$J$241,装备量化!AR$11,FALSE)),0))+IF($W$3="关闭",0,IFERROR((VLOOKUP((VLOOKUP($AE23,参数!$G:$H,2,FALSE)&amp;$W$23&amp;$V$23),装备量化!$D$2:$J$241,装备量化!AR$11,FALSE)),0))+IF($W$3="关闭",0,IFERROR((VLOOKUP((VLOOKUP($AE23,参数!$G:$H,2,FALSE)&amp;$W$24&amp;$V$24),装备量化!$D$2:$J$241,装备量化!AR$11,FALSE)),0))+IF($W$3="关闭",0,IFERROR((VLOOKUP((VLOOKUP($AE23,参数!$G:$H,2,FALSE)&amp;$W$25&amp;$V$25),装备量化!$D$2:$J$241,装备量化!AR$11,FALSE)),0))</f>
        <v>0</v>
      </c>
      <c r="BH23" s="64">
        <f>IF($W$3="关闭",0,IFERROR((VLOOKUP((VLOOKUP($AE23,参数!$G:$H,2,FALSE)&amp;$W$18&amp;$V$18),装备量化!$D$2:$J$241,装备量化!AS$11,FALSE)),0))+IF($W$3="关闭",0,IFERROR((VLOOKUP((VLOOKUP($AE23,参数!$G:$H,2,FALSE)&amp;$W$19&amp;$V$19),装备量化!$D$2:$J$241,装备量化!AS$11,FALSE)),0))+IF($W$3="关闭",0,IFERROR((VLOOKUP((VLOOKUP($AE23,参数!$G:$H,2,FALSE)&amp;$W$20&amp;$V$20),装备量化!$D$2:$J$241,装备量化!AS$11,FALSE)),0))+IF($W$3="关闭",0,IFERROR((VLOOKUP((VLOOKUP($AE23,参数!$G:$H,2,FALSE)&amp;$W$21&amp;$V$21),装备量化!$D$2:$J$241,装备量化!AS$11,FALSE)),0))+IF($W$3="关闭",0,IFERROR((VLOOKUP((VLOOKUP($AE23,参数!$G:$H,2,FALSE)&amp;$W$22&amp;$V$22),装备量化!$D$2:$J$241,装备量化!AS$11,FALSE)),0))+IF($W$3="关闭",0,IFERROR((VLOOKUP((VLOOKUP($AE23,参数!$G:$H,2,FALSE)&amp;$W$23&amp;$V$23),装备量化!$D$2:$J$241,装备量化!AS$11,FALSE)),0))+IF($W$3="关闭",0,IFERROR((VLOOKUP((VLOOKUP($AE23,参数!$G:$H,2,FALSE)&amp;$W$24&amp;$V$24),装备量化!$D$2:$J$241,装备量化!AS$11,FALSE)),0))+IF($W$3="关闭",0,IFERROR((VLOOKUP((VLOOKUP($AE23,参数!$G:$H,2,FALSE)&amp;$W$25&amp;$V$25),装备量化!$D$2:$J$241,装备量化!AS$11,FALSE)),0))</f>
        <v>0</v>
      </c>
      <c r="BI23" s="64">
        <f>IF($W$3="关闭",0,IFERROR((VLOOKUP((VLOOKUP($AE23,参数!$G:$H,2,FALSE)&amp;$W$18&amp;$V$18),装备量化!$D$2:$J$241,装备量化!AT$11,FALSE)),0))+IF($W$3="关闭",0,IFERROR((VLOOKUP((VLOOKUP($AE23,参数!$G:$H,2,FALSE)&amp;$W$19&amp;$V$19),装备量化!$D$2:$J$241,装备量化!AT$11,FALSE)),0))+IF($W$3="关闭",0,IFERROR((VLOOKUP((VLOOKUP($AE23,参数!$G:$H,2,FALSE)&amp;$W$20&amp;$V$20),装备量化!$D$2:$J$241,装备量化!AT$11,FALSE)),0))+IF($W$3="关闭",0,IFERROR((VLOOKUP((VLOOKUP($AE23,参数!$G:$H,2,FALSE)&amp;$W$21&amp;$V$21),装备量化!$D$2:$J$241,装备量化!AT$11,FALSE)),0))+IF($W$3="关闭",0,IFERROR((VLOOKUP((VLOOKUP($AE23,参数!$G:$H,2,FALSE)&amp;$W$22&amp;$V$22),装备量化!$D$2:$J$241,装备量化!AT$11,FALSE)),0))+IF($W$3="关闭",0,IFERROR((VLOOKUP((VLOOKUP($AE23,参数!$G:$H,2,FALSE)&amp;$W$23&amp;$V$23),装备量化!$D$2:$J$241,装备量化!AT$11,FALSE)),0))+IF($W$3="关闭",0,IFERROR((VLOOKUP((VLOOKUP($AE23,参数!$G:$H,2,FALSE)&amp;$W$24&amp;$V$24),装备量化!$D$2:$J$241,装备量化!AT$11,FALSE)),0))+IF($W$3="关闭",0,IFERROR((VLOOKUP((VLOOKUP($AE23,参数!$G:$H,2,FALSE)&amp;$W$25&amp;$V$25),装备量化!$D$2:$J$241,装备量化!AT$11,FALSE)),0))</f>
        <v>0</v>
      </c>
      <c r="BJ23" s="64">
        <f>IF($W$3="关闭",0,IFERROR((VLOOKUP((VLOOKUP($AE23,参数!$G:$H,2,FALSE)&amp;$W$18&amp;$V$18),装备量化!$D$2:$J$241,装备量化!AU$11,FALSE)),0))+IF($W$3="关闭",0,IFERROR((VLOOKUP((VLOOKUP($AE23,参数!$G:$H,2,FALSE)&amp;$W$19&amp;$V$19),装备量化!$D$2:$J$241,装备量化!AU$11,FALSE)),0))+IF($W$3="关闭",0,IFERROR((VLOOKUP((VLOOKUP($AE23,参数!$G:$H,2,FALSE)&amp;$W$20&amp;$V$20),装备量化!$D$2:$J$241,装备量化!AU$11,FALSE)),0))+IF($W$3="关闭",0,IFERROR((VLOOKUP((VLOOKUP($AE23,参数!$G:$H,2,FALSE)&amp;$W$21&amp;$V$21),装备量化!$D$2:$J$241,装备量化!AU$11,FALSE)),0))+IF($W$3="关闭",0,IFERROR((VLOOKUP((VLOOKUP($AE23,参数!$G:$H,2,FALSE)&amp;$W$22&amp;$V$22),装备量化!$D$2:$J$241,装备量化!AU$11,FALSE)),0))+IF($W$3="关闭",0,IFERROR((VLOOKUP((VLOOKUP($AE23,参数!$G:$H,2,FALSE)&amp;$W$23&amp;$V$23),装备量化!$D$2:$J$241,装备量化!AU$11,FALSE)),0))+IF($W$3="关闭",0,IFERROR((VLOOKUP((VLOOKUP($AE23,参数!$G:$H,2,FALSE)&amp;$W$24&amp;$V$24),装备量化!$D$2:$J$241,装备量化!AU$11,FALSE)),0))+IF($W$3="关闭",0,IFERROR((VLOOKUP((VLOOKUP($AE23,参数!$G:$H,2,FALSE)&amp;$W$25&amp;$V$25),装备量化!$D$2:$J$241,装备量化!AU$11,FALSE)),0))</f>
        <v>0</v>
      </c>
      <c r="BM23" s="1">
        <v>22</v>
      </c>
      <c r="BN23" s="64">
        <f>IF($W$2="关闭",0,角色升级!B23)</f>
        <v>3362</v>
      </c>
      <c r="BO23" s="64">
        <v>200</v>
      </c>
      <c r="BP23" s="64">
        <f>IF($W$2="关闭",0,角色升级!D23)</f>
        <v>257</v>
      </c>
      <c r="BQ23" s="64">
        <f>IF($W$2="关闭",0,角色升级!E23)</f>
        <v>257</v>
      </c>
      <c r="BR23" s="64">
        <f>IF($W$2="关闭",0,角色升级!F23)</f>
        <v>515</v>
      </c>
      <c r="BS23" s="64">
        <f>IF($W$2="关闭",0,角色升级!G23)</f>
        <v>515</v>
      </c>
      <c r="BT23" s="64">
        <f>IF($W$3="关闭",0,IFERROR((VLOOKUP((VLOOKUP($AE23,参数!$G:$H,2,FALSE)&amp;$W$18&amp;$V$18),装备量化!$D$2:$J$241,装备量化!BE$11,FALSE)),0))+IF($W$3="关闭",0,IFERROR((VLOOKUP((VLOOKUP($AE23,参数!$G:$H,2,FALSE)&amp;$W$19&amp;$V$19),装备量化!$D$2:$J$241,装备量化!BE$11,FALSE)),0))+IF($W$3="关闭",0,IFERROR((VLOOKUP((VLOOKUP($AE23,参数!$G:$H,2,FALSE)&amp;$W$20&amp;$V$20),装备量化!$D$2:$J$241,装备量化!BE$11,FALSE)),0))+IF($W$3="关闭",0,IFERROR((VLOOKUP((VLOOKUP($AE23,参数!$G:$H,2,FALSE)&amp;$W$21&amp;$V$21),装备量化!$D$2:$J$241,装备量化!BE$11,FALSE)),0))+IF($W$3="关闭",0,IFERROR((VLOOKUP((VLOOKUP($AE23,参数!$G:$H,2,FALSE)&amp;$W$22&amp;$V$22),装备量化!$D$2:$J$241,装备量化!BE$11,FALSE)),0))+IF($W$3="关闭",0,IFERROR((VLOOKUP((VLOOKUP($AE23,参数!$G:$H,2,FALSE)&amp;$W$23&amp;$V$23),装备量化!$D$2:$J$241,装备量化!BE$11,FALSE)),0))+IF($W$3="关闭",0,IFERROR((VLOOKUP((VLOOKUP($AE23,参数!$G:$H,2,FALSE)&amp;$W$24&amp;$V$24),装备量化!$D$2:$J$241,装备量化!BE$11,FALSE)),0))+IF($W$3="关闭",0,IFERROR((VLOOKUP((VLOOKUP($AE23,参数!$G:$H,2,FALSE)&amp;$W$25&amp;$V$25),装备量化!$D$2:$J$241,装备量化!BE$11,FALSE)),0))</f>
        <v>0</v>
      </c>
      <c r="BU23" s="64">
        <f>IF($W$3="关闭",0,IFERROR((VLOOKUP((VLOOKUP($AE23,参数!$G:$H,2,FALSE)&amp;$W$18&amp;$V$18),装备量化!$D$2:$J$241,装备量化!BF$11,FALSE)),0))+IF($W$3="关闭",0,IFERROR((VLOOKUP((VLOOKUP($AE23,参数!$G:$H,2,FALSE)&amp;$W$19&amp;$V$19),装备量化!$D$2:$J$241,装备量化!BF$11,FALSE)),0))+IF($W$3="关闭",0,IFERROR((VLOOKUP((VLOOKUP($AE23,参数!$G:$H,2,FALSE)&amp;$W$20&amp;$V$20),装备量化!$D$2:$J$241,装备量化!BF$11,FALSE)),0))+IF($W$3="关闭",0,IFERROR((VLOOKUP((VLOOKUP($AE23,参数!$G:$H,2,FALSE)&amp;$W$21&amp;$V$21),装备量化!$D$2:$J$241,装备量化!BF$11,FALSE)),0))+IF($W$3="关闭",0,IFERROR((VLOOKUP((VLOOKUP($AE23,参数!$G:$H,2,FALSE)&amp;$W$22&amp;$V$22),装备量化!$D$2:$J$241,装备量化!BF$11,FALSE)),0))+IF($W$3="关闭",0,IFERROR((VLOOKUP((VLOOKUP($AE23,参数!$G:$H,2,FALSE)&amp;$W$23&amp;$V$23),装备量化!$D$2:$J$241,装备量化!BF$11,FALSE)),0))+IF($W$3="关闭",0,IFERROR((VLOOKUP((VLOOKUP($AE23,参数!$G:$H,2,FALSE)&amp;$W$24&amp;$V$24),装备量化!$D$2:$J$241,装备量化!BF$11,FALSE)),0))+IF($W$3="关闭",0,IFERROR((VLOOKUP((VLOOKUP($AE23,参数!$G:$H,2,FALSE)&amp;$W$25&amp;$V$25),装备量化!$D$2:$J$241,装备量化!BF$11,FALSE)),0))</f>
        <v>0</v>
      </c>
      <c r="BV23" s="64">
        <f>IF($W$3="关闭",0,IFERROR((VLOOKUP((VLOOKUP($AE23,参数!$G:$H,2,FALSE)&amp;$W$18&amp;$V$18),装备量化!$D$2:$J$241,装备量化!BG$11,FALSE)),0))+IF($W$3="关闭",0,IFERROR((VLOOKUP((VLOOKUP($AE23,参数!$G:$H,2,FALSE)&amp;$W$19&amp;$V$19),装备量化!$D$2:$J$241,装备量化!BG$11,FALSE)),0))+IF($W$3="关闭",0,IFERROR((VLOOKUP((VLOOKUP($AE23,参数!$G:$H,2,FALSE)&amp;$W$20&amp;$V$20),装备量化!$D$2:$J$241,装备量化!BG$11,FALSE)),0))+IF($W$3="关闭",0,IFERROR((VLOOKUP((VLOOKUP($AE23,参数!$G:$H,2,FALSE)&amp;$W$21&amp;$V$21),装备量化!$D$2:$J$241,装备量化!BG$11,FALSE)),0))+IF($W$3="关闭",0,IFERROR((VLOOKUP((VLOOKUP($AE23,参数!$G:$H,2,FALSE)&amp;$W$22&amp;$V$22),装备量化!$D$2:$J$241,装备量化!BG$11,FALSE)),0))+IF($W$3="关闭",0,IFERROR((VLOOKUP((VLOOKUP($AE23,参数!$G:$H,2,FALSE)&amp;$W$23&amp;$V$23),装备量化!$D$2:$J$241,装备量化!BG$11,FALSE)),0))+IF($W$3="关闭",0,IFERROR((VLOOKUP((VLOOKUP($AE23,参数!$G:$H,2,FALSE)&amp;$W$24&amp;$V$24),装备量化!$D$2:$J$241,装备量化!BG$11,FALSE)),0))+IF($W$3="关闭",0,IFERROR((VLOOKUP((VLOOKUP($AE23,参数!$G:$H,2,FALSE)&amp;$W$25&amp;$V$25),装备量化!$D$2:$J$241,装备量化!BG$11,FALSE)),0))</f>
        <v>0</v>
      </c>
      <c r="BW23" s="64">
        <f>IF($W$3="关闭",0,IFERROR((VLOOKUP((VLOOKUP($AE23,参数!$G:$H,2,FALSE)&amp;$W$18&amp;$V$18),装备量化!$D$2:$J$241,装备量化!BH$11,FALSE)),0))+IF($W$3="关闭",0,IFERROR((VLOOKUP((VLOOKUP($AE23,参数!$G:$H,2,FALSE)&amp;$W$19&amp;$V$19),装备量化!$D$2:$J$241,装备量化!BH$11,FALSE)),0))+IF($W$3="关闭",0,IFERROR((VLOOKUP((VLOOKUP($AE23,参数!$G:$H,2,FALSE)&amp;$W$20&amp;$V$20),装备量化!$D$2:$J$241,装备量化!BH$11,FALSE)),0))+IF($W$3="关闭",0,IFERROR((VLOOKUP((VLOOKUP($AE23,参数!$G:$H,2,FALSE)&amp;$W$21&amp;$V$21),装备量化!$D$2:$J$241,装备量化!BH$11,FALSE)),0))+IF($W$3="关闭",0,IFERROR((VLOOKUP((VLOOKUP($AE23,参数!$G:$H,2,FALSE)&amp;$W$22&amp;$V$22),装备量化!$D$2:$J$241,装备量化!BH$11,FALSE)),0))+IF($W$3="关闭",0,IFERROR((VLOOKUP((VLOOKUP($AE23,参数!$G:$H,2,FALSE)&amp;$W$23&amp;$V$23),装备量化!$D$2:$J$241,装备量化!BH$11,FALSE)),0))+IF($W$3="关闭",0,IFERROR((VLOOKUP((VLOOKUP($AE23,参数!$G:$H,2,FALSE)&amp;$W$24&amp;$V$24),装备量化!$D$2:$J$241,装备量化!BH$11,FALSE)),0))+IF($W$3="关闭",0,IFERROR((VLOOKUP((VLOOKUP($AE23,参数!$G:$H,2,FALSE)&amp;$W$25&amp;$V$25),装备量化!$D$2:$J$241,装备量化!BH$11,FALSE)),0))</f>
        <v>0</v>
      </c>
      <c r="BX23" s="64">
        <f>IF($W$3="关闭",0,IFERROR((VLOOKUP((VLOOKUP($AE23,参数!$G:$H,2,FALSE)&amp;$W$18&amp;$V$18),装备量化!$D$2:$J$241,装备量化!BI$11,FALSE)),0))+IF($W$3="关闭",0,IFERROR((VLOOKUP((VLOOKUP($AE23,参数!$G:$H,2,FALSE)&amp;$W$19&amp;$V$19),装备量化!$D$2:$J$241,装备量化!BI$11,FALSE)),0))+IF($W$3="关闭",0,IFERROR((VLOOKUP((VLOOKUP($AE23,参数!$G:$H,2,FALSE)&amp;$W$20&amp;$V$20),装备量化!$D$2:$J$241,装备量化!BI$11,FALSE)),0))+IF($W$3="关闭",0,IFERROR((VLOOKUP((VLOOKUP($AE23,参数!$G:$H,2,FALSE)&amp;$W$21&amp;$V$21),装备量化!$D$2:$J$241,装备量化!BI$11,FALSE)),0))+IF($W$3="关闭",0,IFERROR((VLOOKUP((VLOOKUP($AE23,参数!$G:$H,2,FALSE)&amp;$W$22&amp;$V$22),装备量化!$D$2:$J$241,装备量化!BI$11,FALSE)),0))+IF($W$3="关闭",0,IFERROR((VLOOKUP((VLOOKUP($AE23,参数!$G:$H,2,FALSE)&amp;$W$23&amp;$V$23),装备量化!$D$2:$J$241,装备量化!BI$11,FALSE)),0))+IF($W$3="关闭",0,IFERROR((VLOOKUP((VLOOKUP($AE23,参数!$G:$H,2,FALSE)&amp;$W$24&amp;$V$24),装备量化!$D$2:$J$241,装备量化!BI$11,FALSE)),0))+IF($W$3="关闭",0,IFERROR((VLOOKUP((VLOOKUP($AE23,参数!$G:$H,2,FALSE)&amp;$W$25&amp;$V$25),装备量化!$D$2:$J$241,装备量化!BI$11,FALSE)),0))</f>
        <v>0</v>
      </c>
      <c r="BY23" s="64">
        <f>IF($W$3="关闭",0,IFERROR((VLOOKUP((VLOOKUP($AE23,参数!$G:$H,2,FALSE)&amp;$W$18&amp;$V$18),装备量化!$D$2:$J$241,装备量化!BJ$11,FALSE)),0))+IF($W$3="关闭",0,IFERROR((VLOOKUP((VLOOKUP($AE23,参数!$G:$H,2,FALSE)&amp;$W$19&amp;$V$19),装备量化!$D$2:$J$241,装备量化!BJ$11,FALSE)),0))+IF($W$3="关闭",0,IFERROR((VLOOKUP((VLOOKUP($AE23,参数!$G:$H,2,FALSE)&amp;$W$20&amp;$V$20),装备量化!$D$2:$J$241,装备量化!BJ$11,FALSE)),0))+IF($W$3="关闭",0,IFERROR((VLOOKUP((VLOOKUP($AE23,参数!$G:$H,2,FALSE)&amp;$W$21&amp;$V$21),装备量化!$D$2:$J$241,装备量化!BJ$11,FALSE)),0))+IF($W$3="关闭",0,IFERROR((VLOOKUP((VLOOKUP($AE23,参数!$G:$H,2,FALSE)&amp;$W$22&amp;$V$22),装备量化!$D$2:$J$241,装备量化!BJ$11,FALSE)),0))+IF($W$3="关闭",0,IFERROR((VLOOKUP((VLOOKUP($AE23,参数!$G:$H,2,FALSE)&amp;$W$23&amp;$V$23),装备量化!$D$2:$J$241,装备量化!BJ$11,FALSE)),0))+IF($W$3="关闭",0,IFERROR((VLOOKUP((VLOOKUP($AE23,参数!$G:$H,2,FALSE)&amp;$W$24&amp;$V$24),装备量化!$D$2:$J$241,装备量化!BJ$11,FALSE)),0))+IF($W$3="关闭",0,IFERROR((VLOOKUP((VLOOKUP($AE23,参数!$G:$H,2,FALSE)&amp;$W$25&amp;$V$25),装备量化!$D$2:$J$241,装备量化!BJ$11,FALSE)),0))</f>
        <v>0</v>
      </c>
      <c r="BZ23" s="64">
        <f>IF($W$3="关闭",0,IFERROR((VLOOKUP((VLOOKUP($AE23,参数!$G:$H,2,FALSE)&amp;$W$18&amp;$V$18),装备量化!$D$2:$J$241,装备量化!BK$11,FALSE)),0))+IF($W$3="关闭",0,IFERROR((VLOOKUP((VLOOKUP($AE23,参数!$G:$H,2,FALSE)&amp;$W$19&amp;$V$19),装备量化!$D$2:$J$241,装备量化!BK$11,FALSE)),0))+IF($W$3="关闭",0,IFERROR((VLOOKUP((VLOOKUP($AE23,参数!$G:$H,2,FALSE)&amp;$W$20&amp;$V$20),装备量化!$D$2:$J$241,装备量化!BK$11,FALSE)),0))+IF($W$3="关闭",0,IFERROR((VLOOKUP((VLOOKUP($AE23,参数!$G:$H,2,FALSE)&amp;$W$21&amp;$V$21),装备量化!$D$2:$J$241,装备量化!BK$11,FALSE)),0))+IF($W$3="关闭",0,IFERROR((VLOOKUP((VLOOKUP($AE23,参数!$G:$H,2,FALSE)&amp;$W$22&amp;$V$22),装备量化!$D$2:$J$241,装备量化!BK$11,FALSE)),0))+IF($W$3="关闭",0,IFERROR((VLOOKUP((VLOOKUP($AE23,参数!$G:$H,2,FALSE)&amp;$W$23&amp;$V$23),装备量化!$D$2:$J$241,装备量化!BK$11,FALSE)),0))+IF($W$3="关闭",0,IFERROR((VLOOKUP((VLOOKUP($AE23,参数!$G:$H,2,FALSE)&amp;$W$24&amp;$V$24),装备量化!$D$2:$J$241,装备量化!BK$11,FALSE)),0))+IF($W$3="关闭",0,IFERROR((VLOOKUP((VLOOKUP($AE23,参数!$G:$H,2,FALSE)&amp;$W$25&amp;$V$25),装备量化!$D$2:$J$241,装备量化!BK$11,FALSE)),0))</f>
        <v>0</v>
      </c>
      <c r="CA23" s="64">
        <f>IF($W$3="关闭",0,IFERROR((VLOOKUP((VLOOKUP($AE23,参数!$G:$H,2,FALSE)&amp;$W$18&amp;$V$18),装备量化!$D$2:$J$241,装备量化!BL$11,FALSE)),0))+IF($W$3="关闭",0,IFERROR((VLOOKUP((VLOOKUP($AE23,参数!$G:$H,2,FALSE)&amp;$W$19&amp;$V$19),装备量化!$D$2:$J$241,装备量化!BL$11,FALSE)),0))+IF($W$3="关闭",0,IFERROR((VLOOKUP((VLOOKUP($AE23,参数!$G:$H,2,FALSE)&amp;$W$20&amp;$V$20),装备量化!$D$2:$J$241,装备量化!BL$11,FALSE)),0))+IF($W$3="关闭",0,IFERROR((VLOOKUP((VLOOKUP($AE23,参数!$G:$H,2,FALSE)&amp;$W$21&amp;$V$21),装备量化!$D$2:$J$241,装备量化!BL$11,FALSE)),0))+IF($W$3="关闭",0,IFERROR((VLOOKUP((VLOOKUP($AE23,参数!$G:$H,2,FALSE)&amp;$W$22&amp;$V$22),装备量化!$D$2:$J$241,装备量化!BL$11,FALSE)),0))+IF($W$3="关闭",0,IFERROR((VLOOKUP((VLOOKUP($AE23,参数!$G:$H,2,FALSE)&amp;$W$23&amp;$V$23),装备量化!$D$2:$J$241,装备量化!BL$11,FALSE)),0))+IF($W$3="关闭",0,IFERROR((VLOOKUP((VLOOKUP($AE23,参数!$G:$H,2,FALSE)&amp;$W$24&amp;$V$24),装备量化!$D$2:$J$241,装备量化!BL$11,FALSE)),0))+IF($W$3="关闭",0,IFERROR((VLOOKUP((VLOOKUP($AE23,参数!$G:$H,2,FALSE)&amp;$W$25&amp;$V$25),装备量化!$D$2:$J$241,装备量化!BL$11,FALSE)),0))</f>
        <v>0</v>
      </c>
    </row>
    <row r="24" spans="1:79">
      <c r="A24" s="1">
        <v>23</v>
      </c>
      <c r="B24" s="1">
        <f t="shared" si="2"/>
        <v>6167</v>
      </c>
      <c r="C24" s="1">
        <f t="shared" si="11"/>
        <v>200</v>
      </c>
      <c r="D24" s="1">
        <f t="shared" si="12"/>
        <v>526</v>
      </c>
      <c r="E24" s="1">
        <f t="shared" si="13"/>
        <v>526</v>
      </c>
      <c r="F24" s="1">
        <f t="shared" si="14"/>
        <v>890</v>
      </c>
      <c r="G24" s="1">
        <f t="shared" si="15"/>
        <v>890</v>
      </c>
      <c r="H24" s="1">
        <f t="shared" si="3"/>
        <v>0</v>
      </c>
      <c r="I24" s="1">
        <f t="shared" si="4"/>
        <v>0</v>
      </c>
      <c r="J24" s="1">
        <f t="shared" si="5"/>
        <v>0</v>
      </c>
      <c r="K24" s="1">
        <f t="shared" si="6"/>
        <v>0</v>
      </c>
      <c r="L24" s="1">
        <f t="shared" si="7"/>
        <v>0</v>
      </c>
      <c r="M24" s="1">
        <f t="shared" si="8"/>
        <v>0</v>
      </c>
      <c r="N24" s="1">
        <f t="shared" si="9"/>
        <v>0</v>
      </c>
      <c r="O24" s="1">
        <f t="shared" si="10"/>
        <v>0</v>
      </c>
      <c r="P24" s="32"/>
      <c r="Q24" s="32"/>
      <c r="R24" s="32"/>
      <c r="S24" s="32"/>
      <c r="V24" s="82" t="s">
        <v>256</v>
      </c>
      <c r="W24" s="86" t="s">
        <v>539</v>
      </c>
      <c r="X24" s="1">
        <v>3</v>
      </c>
      <c r="AE24" s="1">
        <v>23</v>
      </c>
      <c r="AF24" s="64">
        <f>IF($W$3="关闭",0,IFERROR((VLOOKUP((VLOOKUP($AE24,参数!$G:$H,2,FALSE)&amp;$W$18&amp;$V$18),装备量化!$D$2:$J$241,装备量化!Q$11,FALSE)),0))+IF($W$3="关闭",0,IFERROR((VLOOKUP((VLOOKUP($AE24,参数!$G:$H,2,FALSE)&amp;$W$19&amp;$V$19),装备量化!$D$2:$J$241,装备量化!Q$11,FALSE)),0))+IF($W$3="关闭",0,IFERROR((VLOOKUP((VLOOKUP($AE24,参数!$G:$H,2,FALSE)&amp;$W$20&amp;$V$20),装备量化!$D$2:$J$241,装备量化!Q$11,FALSE)),0))+IF($W$3="关闭",0,IFERROR((VLOOKUP((VLOOKUP($AE24,参数!$G:$H,2,FALSE)&amp;$W$21&amp;$V$21),装备量化!$D$2:$J$241,装备量化!Q$11,FALSE)),0))+IF($W$3="关闭",0,IFERROR((VLOOKUP((VLOOKUP($AE24,参数!$G:$H,2,FALSE)&amp;$W$22&amp;$V$22),装备量化!$D$2:$J$241,装备量化!Q$11,FALSE)),0))+IF($W$3="关闭",0,IFERROR((VLOOKUP((VLOOKUP($AE24,参数!$G:$H,2,FALSE)&amp;$W$23&amp;$V$23),装备量化!$D$2:$J$241,装备量化!Q$11,FALSE)),0))+IF($W$3="关闭",0,IFERROR((VLOOKUP((VLOOKUP($AE24,参数!$G:$H,2,FALSE)&amp;$W$24&amp;$V$24),装备量化!$D$2:$J$241,装备量化!Q$11,FALSE)),0))+IF($W$3="关闭",0,IFERROR((VLOOKUP((VLOOKUP($AE24,参数!$G:$H,2,FALSE)&amp;$W$25&amp;$V$25),装备量化!$D$2:$J$241,装备量化!Q$11,FALSE)),0))</f>
        <v>1876</v>
      </c>
      <c r="AG24" s="64"/>
      <c r="AH24" s="64">
        <f>IF($W$3="关闭",0,IFERROR((VLOOKUP((VLOOKUP($AE24,参数!$G:$H,2,FALSE)&amp;$W$18&amp;$V$18),装备量化!$D$2:$J$241,装备量化!S$11,FALSE)),0))+IF($W$3="关闭",0,IFERROR((VLOOKUP((VLOOKUP($AE24,参数!$G:$H,2,FALSE)&amp;$W$19&amp;$V$19),装备量化!$D$2:$J$241,装备量化!S$11,FALSE)),0))+IF($W$3="关闭",0,IFERROR((VLOOKUP((VLOOKUP($AE24,参数!$G:$H,2,FALSE)&amp;$W$20&amp;$V$20),装备量化!$D$2:$J$241,装备量化!S$11,FALSE)),0))+IF($W$3="关闭",0,IFERROR((VLOOKUP((VLOOKUP($AE24,参数!$G:$H,2,FALSE)&amp;$W$21&amp;$V$21),装备量化!$D$2:$J$241,装备量化!S$11,FALSE)),0))+IF($W$3="关闭",0,IFERROR((VLOOKUP((VLOOKUP($AE24,参数!$G:$H,2,FALSE)&amp;$W$22&amp;$V$22),装备量化!$D$2:$J$241,装备量化!S$11,FALSE)),0))+IF($W$3="关闭",0,IFERROR((VLOOKUP((VLOOKUP($AE24,参数!$G:$H,2,FALSE)&amp;$W$23&amp;$V$23),装备量化!$D$2:$J$241,装备量化!S$11,FALSE)),0))+IF($W$3="关闭",0,IFERROR((VLOOKUP((VLOOKUP($AE24,参数!$G:$H,2,FALSE)&amp;$W$24&amp;$V$24),装备量化!$D$2:$J$241,装备量化!S$11,FALSE)),0))+IF($W$3="关闭",0,IFERROR((VLOOKUP((VLOOKUP($AE24,参数!$G:$H,2,FALSE)&amp;$W$25&amp;$V$25),装备量化!$D$2:$J$241,装备量化!S$11,FALSE)),0))</f>
        <v>163</v>
      </c>
      <c r="AI24" s="64">
        <f>IF($W$3="关闭",0,IFERROR((VLOOKUP((VLOOKUP($AE24,参数!$G:$H,2,FALSE)&amp;$W$18&amp;$V$18),装备量化!$D$2:$J$241,装备量化!T$11,FALSE)),0))+IF($W$3="关闭",0,IFERROR((VLOOKUP((VLOOKUP($AE24,参数!$G:$H,2,FALSE)&amp;$W$19&amp;$V$19),装备量化!$D$2:$J$241,装备量化!T$11,FALSE)),0))+IF($W$3="关闭",0,IFERROR((VLOOKUP((VLOOKUP($AE24,参数!$G:$H,2,FALSE)&amp;$W$20&amp;$V$20),装备量化!$D$2:$J$241,装备量化!T$11,FALSE)),0))+IF($W$3="关闭",0,IFERROR((VLOOKUP((VLOOKUP($AE24,参数!$G:$H,2,FALSE)&amp;$W$21&amp;$V$21),装备量化!$D$2:$J$241,装备量化!T$11,FALSE)),0))+IF($W$3="关闭",0,IFERROR((VLOOKUP((VLOOKUP($AE24,参数!$G:$H,2,FALSE)&amp;$W$22&amp;$V$22),装备量化!$D$2:$J$241,装备量化!T$11,FALSE)),0))+IF($W$3="关闭",0,IFERROR((VLOOKUP((VLOOKUP($AE24,参数!$G:$H,2,FALSE)&amp;$W$23&amp;$V$23),装备量化!$D$2:$J$241,装备量化!T$11,FALSE)),0))+IF($W$3="关闭",0,IFERROR((VLOOKUP((VLOOKUP($AE24,参数!$G:$H,2,FALSE)&amp;$W$24&amp;$V$24),装备量化!$D$2:$J$241,装备量化!T$11,FALSE)),0))+IF($W$3="关闭",0,IFERROR((VLOOKUP((VLOOKUP($AE24,参数!$G:$H,2,FALSE)&amp;$W$25&amp;$V$25),装备量化!$D$2:$J$241,装备量化!T$11,FALSE)),0))</f>
        <v>163</v>
      </c>
      <c r="AJ24" s="64">
        <f>IF($W$3="关闭",0,IFERROR((VLOOKUP((VLOOKUP($AE24,参数!$G:$H,2,FALSE)&amp;$W$18&amp;$V$18),装备量化!$D$2:$J$241,装备量化!U$11,FALSE)),0))+IF($W$3="关闭",0,IFERROR((VLOOKUP((VLOOKUP($AE24,参数!$G:$H,2,FALSE)&amp;$W$19&amp;$V$19),装备量化!$D$2:$J$241,装备量化!U$11,FALSE)),0))+IF($W$3="关闭",0,IFERROR((VLOOKUP((VLOOKUP($AE24,参数!$G:$H,2,FALSE)&amp;$W$20&amp;$V$20),装备量化!$D$2:$J$241,装备量化!U$11,FALSE)),0))+IF($W$3="关闭",0,IFERROR((VLOOKUP((VLOOKUP($AE24,参数!$G:$H,2,FALSE)&amp;$W$21&amp;$V$21),装备量化!$D$2:$J$241,装备量化!U$11,FALSE)),0))+IF($W$3="关闭",0,IFERROR((VLOOKUP((VLOOKUP($AE24,参数!$G:$H,2,FALSE)&amp;$W$22&amp;$V$22),装备量化!$D$2:$J$241,装备量化!U$11,FALSE)),0))+IF($W$3="关闭",0,IFERROR((VLOOKUP((VLOOKUP($AE24,参数!$G:$H,2,FALSE)&amp;$W$23&amp;$V$23),装备量化!$D$2:$J$241,装备量化!U$11,FALSE)),0))+IF($W$3="关闭",0,IFERROR((VLOOKUP((VLOOKUP($AE24,参数!$G:$H,2,FALSE)&amp;$W$24&amp;$V$24),装备量化!$D$2:$J$241,装备量化!U$11,FALSE)),0))+IF($W$3="关闭",0,IFERROR((VLOOKUP((VLOOKUP($AE24,参数!$G:$H,2,FALSE)&amp;$W$25&amp;$V$25),装备量化!$D$2:$J$241,装备量化!U$11,FALSE)),0))</f>
        <v>250</v>
      </c>
      <c r="AK24" s="64">
        <f>IF($W$3="关闭",0,IFERROR((VLOOKUP((VLOOKUP($AE24,参数!$G:$H,2,FALSE)&amp;$W$18&amp;$V$18),装备量化!$D$2:$J$241,装备量化!V$11,FALSE)),0))+IF($W$3="关闭",0,IFERROR((VLOOKUP((VLOOKUP($AE24,参数!$G:$H,2,FALSE)&amp;$W$19&amp;$V$19),装备量化!$D$2:$J$241,装备量化!V$11,FALSE)),0))+IF($W$3="关闭",0,IFERROR((VLOOKUP((VLOOKUP($AE24,参数!$G:$H,2,FALSE)&amp;$W$20&amp;$V$20),装备量化!$D$2:$J$241,装备量化!V$11,FALSE)),0))+IF($W$3="关闭",0,IFERROR((VLOOKUP((VLOOKUP($AE24,参数!$G:$H,2,FALSE)&amp;$W$21&amp;$V$21),装备量化!$D$2:$J$241,装备量化!V$11,FALSE)),0))+IF($W$3="关闭",0,IFERROR((VLOOKUP((VLOOKUP($AE24,参数!$G:$H,2,FALSE)&amp;$W$22&amp;$V$22),装备量化!$D$2:$J$241,装备量化!V$11,FALSE)),0))+IF($W$3="关闭",0,IFERROR((VLOOKUP((VLOOKUP($AE24,参数!$G:$H,2,FALSE)&amp;$W$23&amp;$V$23),装备量化!$D$2:$J$241,装备量化!V$11,FALSE)),0))+IF($W$3="关闭",0,IFERROR((VLOOKUP((VLOOKUP($AE24,参数!$G:$H,2,FALSE)&amp;$W$24&amp;$V$24),装备量化!$D$2:$J$241,装备量化!V$11,FALSE)),0))+IF($W$3="关闭",0,IFERROR((VLOOKUP((VLOOKUP($AE24,参数!$G:$H,2,FALSE)&amp;$W$25&amp;$V$25),装备量化!$D$2:$J$241,装备量化!V$11,FALSE)),0))</f>
        <v>250</v>
      </c>
      <c r="AL24" s="64">
        <f>IF($W$3="关闭",0,IFERROR((VLOOKUP((VLOOKUP($AE24,参数!$G:$H,2,FALSE)&amp;$W$18&amp;$V$18),装备量化!$D$2:$J$241,装备量化!W$11,FALSE)),0))+IF($W$3="关闭",0,IFERROR((VLOOKUP((VLOOKUP($AE24,参数!$G:$H,2,FALSE)&amp;$W$19&amp;$V$19),装备量化!$D$2:$J$241,装备量化!W$11,FALSE)),0))+IF($W$3="关闭",0,IFERROR((VLOOKUP((VLOOKUP($AE24,参数!$G:$H,2,FALSE)&amp;$W$20&amp;$V$20),装备量化!$D$2:$J$241,装备量化!W$11,FALSE)),0))+IF($W$3="关闭",0,IFERROR((VLOOKUP((VLOOKUP($AE24,参数!$G:$H,2,FALSE)&amp;$W$21&amp;$V$21),装备量化!$D$2:$J$241,装备量化!W$11,FALSE)),0))+IF($W$3="关闭",0,IFERROR((VLOOKUP((VLOOKUP($AE24,参数!$G:$H,2,FALSE)&amp;$W$22&amp;$V$22),装备量化!$D$2:$J$241,装备量化!W$11,FALSE)),0))+IF($W$3="关闭",0,IFERROR((VLOOKUP((VLOOKUP($AE24,参数!$G:$H,2,FALSE)&amp;$W$23&amp;$V$23),装备量化!$D$2:$J$241,装备量化!W$11,FALSE)),0))+IF($W$3="关闭",0,IFERROR((VLOOKUP((VLOOKUP($AE24,参数!$G:$H,2,FALSE)&amp;$W$24&amp;$V$24),装备量化!$D$2:$J$241,装备量化!W$11,FALSE)),0))+IF($W$3="关闭",0,IFERROR((VLOOKUP((VLOOKUP($AE24,参数!$G:$H,2,FALSE)&amp;$W$25&amp;$V$25),装备量化!$D$2:$J$241,装备量化!W$11,FALSE)),0))</f>
        <v>0</v>
      </c>
      <c r="AM24" s="64">
        <f>IF($W$3="关闭",0,IFERROR((VLOOKUP((VLOOKUP($AE24,参数!$G:$H,2,FALSE)&amp;$W$18&amp;$V$18),装备量化!$D$2:$J$241,装备量化!X$11,FALSE)),0))+IF($W$3="关闭",0,IFERROR((VLOOKUP((VLOOKUP($AE24,参数!$G:$H,2,FALSE)&amp;$W$19&amp;$V$19),装备量化!$D$2:$J$241,装备量化!X$11,FALSE)),0))+IF($W$3="关闭",0,IFERROR((VLOOKUP((VLOOKUP($AE24,参数!$G:$H,2,FALSE)&amp;$W$20&amp;$V$20),装备量化!$D$2:$J$241,装备量化!X$11,FALSE)),0))+IF($W$3="关闭",0,IFERROR((VLOOKUP((VLOOKUP($AE24,参数!$G:$H,2,FALSE)&amp;$W$21&amp;$V$21),装备量化!$D$2:$J$241,装备量化!X$11,FALSE)),0))+IF($W$3="关闭",0,IFERROR((VLOOKUP((VLOOKUP($AE24,参数!$G:$H,2,FALSE)&amp;$W$22&amp;$V$22),装备量化!$D$2:$J$241,装备量化!X$11,FALSE)),0))+IF($W$3="关闭",0,IFERROR((VLOOKUP((VLOOKUP($AE24,参数!$G:$H,2,FALSE)&amp;$W$23&amp;$V$23),装备量化!$D$2:$J$241,装备量化!X$11,FALSE)),0))+IF($W$3="关闭",0,IFERROR((VLOOKUP((VLOOKUP($AE24,参数!$G:$H,2,FALSE)&amp;$W$24&amp;$V$24),装备量化!$D$2:$J$241,装备量化!X$11,FALSE)),0))+IF($W$3="关闭",0,IFERROR((VLOOKUP((VLOOKUP($AE24,参数!$G:$H,2,FALSE)&amp;$W$25&amp;$V$25),装备量化!$D$2:$J$241,装备量化!X$11,FALSE)),0))</f>
        <v>0</v>
      </c>
      <c r="AN24" s="64">
        <f>IF($W$3="关闭",0,IFERROR((VLOOKUP((VLOOKUP($AE24,参数!$G:$H,2,FALSE)&amp;$W$18&amp;$V$18),装备量化!$D$2:$J$241,装备量化!Y$11,FALSE)),0))+IF($W$3="关闭",0,IFERROR((VLOOKUP((VLOOKUP($AE24,参数!$G:$H,2,FALSE)&amp;$W$19&amp;$V$19),装备量化!$D$2:$J$241,装备量化!Y$11,FALSE)),0))+IF($W$3="关闭",0,IFERROR((VLOOKUP((VLOOKUP($AE24,参数!$G:$H,2,FALSE)&amp;$W$20&amp;$V$20),装备量化!$D$2:$J$241,装备量化!Y$11,FALSE)),0))+IF($W$3="关闭",0,IFERROR((VLOOKUP((VLOOKUP($AE24,参数!$G:$H,2,FALSE)&amp;$W$21&amp;$V$21),装备量化!$D$2:$J$241,装备量化!Y$11,FALSE)),0))+IF($W$3="关闭",0,IFERROR((VLOOKUP((VLOOKUP($AE24,参数!$G:$H,2,FALSE)&amp;$W$22&amp;$V$22),装备量化!$D$2:$J$241,装备量化!Y$11,FALSE)),0))+IF($W$3="关闭",0,IFERROR((VLOOKUP((VLOOKUP($AE24,参数!$G:$H,2,FALSE)&amp;$W$23&amp;$V$23),装备量化!$D$2:$J$241,装备量化!Y$11,FALSE)),0))+IF($W$3="关闭",0,IFERROR((VLOOKUP((VLOOKUP($AE24,参数!$G:$H,2,FALSE)&amp;$W$24&amp;$V$24),装备量化!$D$2:$J$241,装备量化!Y$11,FALSE)),0))+IF($W$3="关闭",0,IFERROR((VLOOKUP((VLOOKUP($AE24,参数!$G:$H,2,FALSE)&amp;$W$25&amp;$V$25),装备量化!$D$2:$J$241,装备量化!Y$11,FALSE)),0))</f>
        <v>0</v>
      </c>
      <c r="AO24" s="64">
        <f>IF($W$3="关闭",0,IFERROR((VLOOKUP((VLOOKUP($AE24,参数!$G:$H,2,FALSE)&amp;$W$18&amp;$V$18),装备量化!$D$2:$J$241,装备量化!Z$11,FALSE)),0))+IF($W$3="关闭",0,IFERROR((VLOOKUP((VLOOKUP($AE24,参数!$G:$H,2,FALSE)&amp;$W$19&amp;$V$19),装备量化!$D$2:$J$241,装备量化!Z$11,FALSE)),0))+IF($W$3="关闭",0,IFERROR((VLOOKUP((VLOOKUP($AE24,参数!$G:$H,2,FALSE)&amp;$W$20&amp;$V$20),装备量化!$D$2:$J$241,装备量化!Z$11,FALSE)),0))+IF($W$3="关闭",0,IFERROR((VLOOKUP((VLOOKUP($AE24,参数!$G:$H,2,FALSE)&amp;$W$21&amp;$V$21),装备量化!$D$2:$J$241,装备量化!Z$11,FALSE)),0))+IF($W$3="关闭",0,IFERROR((VLOOKUP((VLOOKUP($AE24,参数!$G:$H,2,FALSE)&amp;$W$22&amp;$V$22),装备量化!$D$2:$J$241,装备量化!Z$11,FALSE)),0))+IF($W$3="关闭",0,IFERROR((VLOOKUP((VLOOKUP($AE24,参数!$G:$H,2,FALSE)&amp;$W$23&amp;$V$23),装备量化!$D$2:$J$241,装备量化!Z$11,FALSE)),0))+IF($W$3="关闭",0,IFERROR((VLOOKUP((VLOOKUP($AE24,参数!$G:$H,2,FALSE)&amp;$W$24&amp;$V$24),装备量化!$D$2:$J$241,装备量化!Z$11,FALSE)),0))+IF($W$3="关闭",0,IFERROR((VLOOKUP((VLOOKUP($AE24,参数!$G:$H,2,FALSE)&amp;$W$25&amp;$V$25),装备量化!$D$2:$J$241,装备量化!Z$11,FALSE)),0))</f>
        <v>0</v>
      </c>
      <c r="AP24" s="64">
        <f>IF($W$3="关闭",0,IFERROR((VLOOKUP((VLOOKUP($AE24,参数!$G:$H,2,FALSE)&amp;$W$18&amp;$V$18),装备量化!$D$2:$J$241,装备量化!AA$11,FALSE)),0))+IF($W$3="关闭",0,IFERROR((VLOOKUP((VLOOKUP($AE24,参数!$G:$H,2,FALSE)&amp;$W$19&amp;$V$19),装备量化!$D$2:$J$241,装备量化!AA$11,FALSE)),0))+IF($W$3="关闭",0,IFERROR((VLOOKUP((VLOOKUP($AE24,参数!$G:$H,2,FALSE)&amp;$W$20&amp;$V$20),装备量化!$D$2:$J$241,装备量化!AA$11,FALSE)),0))+IF($W$3="关闭",0,IFERROR((VLOOKUP((VLOOKUP($AE24,参数!$G:$H,2,FALSE)&amp;$W$21&amp;$V$21),装备量化!$D$2:$J$241,装备量化!AA$11,FALSE)),0))+IF($W$3="关闭",0,IFERROR((VLOOKUP((VLOOKUP($AE24,参数!$G:$H,2,FALSE)&amp;$W$22&amp;$V$22),装备量化!$D$2:$J$241,装备量化!AA$11,FALSE)),0))+IF($W$3="关闭",0,IFERROR((VLOOKUP((VLOOKUP($AE24,参数!$G:$H,2,FALSE)&amp;$W$23&amp;$V$23),装备量化!$D$2:$J$241,装备量化!AA$11,FALSE)),0))+IF($W$3="关闭",0,IFERROR((VLOOKUP((VLOOKUP($AE24,参数!$G:$H,2,FALSE)&amp;$W$24&amp;$V$24),装备量化!$D$2:$J$241,装备量化!AA$11,FALSE)),0))+IF($W$3="关闭",0,IFERROR((VLOOKUP((VLOOKUP($AE24,参数!$G:$H,2,FALSE)&amp;$W$25&amp;$V$25),装备量化!$D$2:$J$241,装备量化!AA$11,FALSE)),0))</f>
        <v>0</v>
      </c>
      <c r="AQ24" s="64">
        <f>IF($W$3="关闭",0,IFERROR((VLOOKUP((VLOOKUP($AE24,参数!$G:$H,2,FALSE)&amp;$W$18&amp;$V$18),装备量化!$D$2:$J$241,装备量化!AB$11,FALSE)),0))+IF($W$3="关闭",0,IFERROR((VLOOKUP((VLOOKUP($AE24,参数!$G:$H,2,FALSE)&amp;$W$19&amp;$V$19),装备量化!$D$2:$J$241,装备量化!AB$11,FALSE)),0))+IF($W$3="关闭",0,IFERROR((VLOOKUP((VLOOKUP($AE24,参数!$G:$H,2,FALSE)&amp;$W$20&amp;$V$20),装备量化!$D$2:$J$241,装备量化!AB$11,FALSE)),0))+IF($W$3="关闭",0,IFERROR((VLOOKUP((VLOOKUP($AE24,参数!$G:$H,2,FALSE)&amp;$W$21&amp;$V$21),装备量化!$D$2:$J$241,装备量化!AB$11,FALSE)),0))+IF($W$3="关闭",0,IFERROR((VLOOKUP((VLOOKUP($AE24,参数!$G:$H,2,FALSE)&amp;$W$22&amp;$V$22),装备量化!$D$2:$J$241,装备量化!AB$11,FALSE)),0))+IF($W$3="关闭",0,IFERROR((VLOOKUP((VLOOKUP($AE24,参数!$G:$H,2,FALSE)&amp;$W$23&amp;$V$23),装备量化!$D$2:$J$241,装备量化!AB$11,FALSE)),0))+IF($W$3="关闭",0,IFERROR((VLOOKUP((VLOOKUP($AE24,参数!$G:$H,2,FALSE)&amp;$W$24&amp;$V$24),装备量化!$D$2:$J$241,装备量化!AB$11,FALSE)),0))+IF($W$3="关闭",0,IFERROR((VLOOKUP((VLOOKUP($AE24,参数!$G:$H,2,FALSE)&amp;$W$25&amp;$V$25),装备量化!$D$2:$J$241,装备量化!AB$11,FALSE)),0))</f>
        <v>0</v>
      </c>
      <c r="AR24" s="64">
        <f>IF($W$3="关闭",0,IFERROR((VLOOKUP((VLOOKUP($AE24,参数!$G:$H,2,FALSE)&amp;$W$18&amp;$V$18),装备量化!$D$2:$J$241,装备量化!AC$11,FALSE)),0))+IF($W$3="关闭",0,IFERROR((VLOOKUP((VLOOKUP($AE24,参数!$G:$H,2,FALSE)&amp;$W$19&amp;$V$19),装备量化!$D$2:$J$241,装备量化!AC$11,FALSE)),0))+IF($W$3="关闭",0,IFERROR((VLOOKUP((VLOOKUP($AE24,参数!$G:$H,2,FALSE)&amp;$W$20&amp;$V$20),装备量化!$D$2:$J$241,装备量化!AC$11,FALSE)),0))+IF($W$3="关闭",0,IFERROR((VLOOKUP((VLOOKUP($AE24,参数!$G:$H,2,FALSE)&amp;$W$21&amp;$V$21),装备量化!$D$2:$J$241,装备量化!AC$11,FALSE)),0))+IF($W$3="关闭",0,IFERROR((VLOOKUP((VLOOKUP($AE24,参数!$G:$H,2,FALSE)&amp;$W$22&amp;$V$22),装备量化!$D$2:$J$241,装备量化!AC$11,FALSE)),0))+IF($W$3="关闭",0,IFERROR((VLOOKUP((VLOOKUP($AE24,参数!$G:$H,2,FALSE)&amp;$W$23&amp;$V$23),装备量化!$D$2:$J$241,装备量化!AC$11,FALSE)),0))+IF($W$3="关闭",0,IFERROR((VLOOKUP((VLOOKUP($AE24,参数!$G:$H,2,FALSE)&amp;$W$24&amp;$V$24),装备量化!$D$2:$J$241,装备量化!AC$11,FALSE)),0))+IF($W$3="关闭",0,IFERROR((VLOOKUP((VLOOKUP($AE24,参数!$G:$H,2,FALSE)&amp;$W$25&amp;$V$25),装备量化!$D$2:$J$241,装备量化!AC$11,FALSE)),0))</f>
        <v>0</v>
      </c>
      <c r="AS24" s="64">
        <f>IF($W$3="关闭",0,IFERROR((VLOOKUP((VLOOKUP($AE24,参数!$G:$H,2,FALSE)&amp;$W$18&amp;$V$18),装备量化!$D$2:$J$241,装备量化!AD$11,FALSE)),0))+IF($W$3="关闭",0,IFERROR((VLOOKUP((VLOOKUP($AE24,参数!$G:$H,2,FALSE)&amp;$W$19&amp;$V$19),装备量化!$D$2:$J$241,装备量化!AD$11,FALSE)),0))+IF($W$3="关闭",0,IFERROR((VLOOKUP((VLOOKUP($AE24,参数!$G:$H,2,FALSE)&amp;$W$20&amp;$V$20),装备量化!$D$2:$J$241,装备量化!AD$11,FALSE)),0))+IF($W$3="关闭",0,IFERROR((VLOOKUP((VLOOKUP($AE24,参数!$G:$H,2,FALSE)&amp;$W$21&amp;$V$21),装备量化!$D$2:$J$241,装备量化!AD$11,FALSE)),0))+IF($W$3="关闭",0,IFERROR((VLOOKUP((VLOOKUP($AE24,参数!$G:$H,2,FALSE)&amp;$W$22&amp;$V$22),装备量化!$D$2:$J$241,装备量化!AD$11,FALSE)),0))+IF($W$3="关闭",0,IFERROR((VLOOKUP((VLOOKUP($AE24,参数!$G:$H,2,FALSE)&amp;$W$23&amp;$V$23),装备量化!$D$2:$J$241,装备量化!AD$11,FALSE)),0))+IF($W$3="关闭",0,IFERROR((VLOOKUP((VLOOKUP($AE24,参数!$G:$H,2,FALSE)&amp;$W$24&amp;$V$24),装备量化!$D$2:$J$241,装备量化!AD$11,FALSE)),0))+IF($W$3="关闭",0,IFERROR((VLOOKUP((VLOOKUP($AE24,参数!$G:$H,2,FALSE)&amp;$W$25&amp;$V$25),装备量化!$D$2:$J$241,装备量化!AD$11,FALSE)),0))</f>
        <v>0</v>
      </c>
      <c r="AV24" s="1">
        <v>23</v>
      </c>
      <c r="AW24" s="64">
        <f>IF($W$6="关闭",0,IFERROR((VLOOKUP((VLOOKUP($AE24,参数!$G:$H,2,FALSE)&amp;$V$18),装备强化属性!$V$3:$FP$50,$X$18+VLOOKUP(AW$1,参数!$J$1:$K$6,2,FALSE),FALSE)),0))+IF($W$6="关闭",0,IFERROR((VLOOKUP((VLOOKUP($AE24,参数!$G:$H,2,FALSE)&amp;$V$19),装备强化属性!$V$3:$FP$50,$X$19+VLOOKUP(AW$1,参数!$J$1:$K$6,2,FALSE),FALSE)),0))+IF($W$6="关闭",0,IFERROR((VLOOKUP((VLOOKUP($AE24,参数!$G:$H,2,FALSE)&amp;$V$20),装备强化属性!$V$3:$FP$50,$X$20+VLOOKUP(AW$1,参数!$J$1:$K$6,2,FALSE),FALSE)),0))+IF($W$6="关闭",0,IFERROR((VLOOKUP((VLOOKUP($AE24,参数!$G:$H,2,FALSE)&amp;$V$21),装备强化属性!$V$3:$FP$50,$X$21+VLOOKUP(AW$1,参数!$J$1:$K$6,2,FALSE),FALSE)),0))+IF($W$6="关闭",0,IFERROR((VLOOKUP((VLOOKUP($AE24,参数!$G:$H,2,FALSE)&amp;$V$22),装备强化属性!$V$3:$FP$50,$X$22+VLOOKUP(AW$1,参数!$J$1:$K$6,2,FALSE),FALSE)),0))+IF($W$6="关闭",0,IFERROR((VLOOKUP((VLOOKUP($AE24,参数!$G:$H,2,FALSE)&amp;$V$23),装备强化属性!$V$3:$FP$50,$X$23+VLOOKUP(AW$1,参数!$J$1:$K$6,2,FALSE),FALSE)),0))+IF($W$6="关闭",0,IFERROR((VLOOKUP((VLOOKUP($AE24,参数!$G:$H,2,FALSE)&amp;$V$24),装备强化属性!$V$3:$FP$50,$X$24+VLOOKUP(AW$1,参数!$J$1:$K$6,2,FALSE),FALSE)),0))+IF($W$6="关闭",0,IFERROR((VLOOKUP((VLOOKUP($AE24,参数!$G:$H,2,FALSE)&amp;$V$25),装备强化属性!$V$3:$FP$50,$X$25+VLOOKUP(AW$1,参数!$J$1:$K$6,2,FALSE),FALSE)),0))</f>
        <v>816</v>
      </c>
      <c r="AX24" s="64"/>
      <c r="AY24" s="64">
        <f>IF($W$6="关闭",0,IFERROR((VLOOKUP((VLOOKUP($AE24,参数!$G:$H,2,FALSE)&amp;$V$18),装备强化属性!$V$3:$FP$50,$X$18+VLOOKUP(AY$1,参数!$J$1:$K$6,2,FALSE),FALSE)),0))+IF($W$6="关闭",0,IFERROR((VLOOKUP((VLOOKUP($AE24,参数!$G:$H,2,FALSE)&amp;$V$19),装备强化属性!$V$3:$FP$50,$X$19+VLOOKUP(AY$1,参数!$J$1:$K$6,2,FALSE),FALSE)),0))+IF($W$6="关闭",0,IFERROR((VLOOKUP((VLOOKUP($AE24,参数!$G:$H,2,FALSE)&amp;$V$20),装备强化属性!$V$3:$FP$50,$X$20+VLOOKUP(AY$1,参数!$J$1:$K$6,2,FALSE),FALSE)),0))+IF($W$6="关闭",0,IFERROR((VLOOKUP((VLOOKUP($AE24,参数!$G:$H,2,FALSE)&amp;$V$21),装备强化属性!$V$3:$FP$50,$X$21+VLOOKUP(AY$1,参数!$J$1:$K$6,2,FALSE),FALSE)),0))+IF($W$6="关闭",0,IFERROR((VLOOKUP((VLOOKUP($AE24,参数!$G:$H,2,FALSE)&amp;$V$22),装备强化属性!$V$3:$FP$50,$X$22+VLOOKUP(AY$1,参数!$J$1:$K$6,2,FALSE),FALSE)),0))+IF($W$6="关闭",0,IFERROR((VLOOKUP((VLOOKUP($AE24,参数!$G:$H,2,FALSE)&amp;$V$23),装备强化属性!$V$3:$FP$50,$X$23+VLOOKUP(AY$1,参数!$J$1:$K$6,2,FALSE),FALSE)),0))+IF($W$6="关闭",0,IFERROR((VLOOKUP((VLOOKUP($AE24,参数!$G:$H,2,FALSE)&amp;$V$24),装备强化属性!$V$3:$FP$50,$X$24+VLOOKUP(AY$1,参数!$J$1:$K$6,2,FALSE),FALSE)),0))+IF($W$6="关闭",0,IFERROR((VLOOKUP((VLOOKUP($AE24,参数!$G:$H,2,FALSE)&amp;$V$25),装备强化属性!$V$3:$FP$50,$X$25+VLOOKUP(AY$1,参数!$J$1:$K$6,2,FALSE),FALSE)),0))</f>
        <v>98</v>
      </c>
      <c r="AZ24" s="64">
        <f>IF($W$6="关闭",0,IFERROR((VLOOKUP((VLOOKUP($AE24,参数!$G:$H,2,FALSE)&amp;$V$18),装备强化属性!$V$3:$FP$50,$X$18+VLOOKUP(AZ$1,参数!$J$1:$K$6,2,FALSE),FALSE)),0))+IF($W$6="关闭",0,IFERROR((VLOOKUP((VLOOKUP($AE24,参数!$G:$H,2,FALSE)&amp;$V$19),装备强化属性!$V$3:$FP$50,$X$19+VLOOKUP(AZ$1,参数!$J$1:$K$6,2,FALSE),FALSE)),0))+IF($W$6="关闭",0,IFERROR((VLOOKUP((VLOOKUP($AE24,参数!$G:$H,2,FALSE)&amp;$V$20),装备强化属性!$V$3:$FP$50,$X$20+VLOOKUP(AZ$1,参数!$J$1:$K$6,2,FALSE),FALSE)),0))+IF($W$6="关闭",0,IFERROR((VLOOKUP((VLOOKUP($AE24,参数!$G:$H,2,FALSE)&amp;$V$21),装备强化属性!$V$3:$FP$50,$X$21+VLOOKUP(AZ$1,参数!$J$1:$K$6,2,FALSE),FALSE)),0))+IF($W$6="关闭",0,IFERROR((VLOOKUP((VLOOKUP($AE24,参数!$G:$H,2,FALSE)&amp;$V$22),装备强化属性!$V$3:$FP$50,$X$22+VLOOKUP(AZ$1,参数!$J$1:$K$6,2,FALSE),FALSE)),0))+IF($W$6="关闭",0,IFERROR((VLOOKUP((VLOOKUP($AE24,参数!$G:$H,2,FALSE)&amp;$V$23),装备强化属性!$V$3:$FP$50,$X$23+VLOOKUP(AZ$1,参数!$J$1:$K$6,2,FALSE),FALSE)),0))+IF($W$6="关闭",0,IFERROR((VLOOKUP((VLOOKUP($AE24,参数!$G:$H,2,FALSE)&amp;$V$24),装备强化属性!$V$3:$FP$50,$X$24+VLOOKUP(AZ$1,参数!$J$1:$K$6,2,FALSE),FALSE)),0))+IF($W$6="关闭",0,IFERROR((VLOOKUP((VLOOKUP($AE24,参数!$G:$H,2,FALSE)&amp;$V$25),装备强化属性!$V$3:$FP$50,$X$25+VLOOKUP(AZ$1,参数!$J$1:$K$6,2,FALSE),FALSE)),0))</f>
        <v>98</v>
      </c>
      <c r="BA24" s="64">
        <f>IF($W$6="关闭",0,IFERROR((VLOOKUP((VLOOKUP($AE24,参数!$G:$H,2,FALSE)&amp;$V$18),装备强化属性!$V$3:$FP$50,$X$18+VLOOKUP(BA$1,参数!$J$1:$K$6,2,FALSE),FALSE)),0))+IF($W$6="关闭",0,IFERROR((VLOOKUP((VLOOKUP($AE24,参数!$G:$H,2,FALSE)&amp;$V$19),装备强化属性!$V$3:$FP$50,$X$19+VLOOKUP(BA$1,参数!$J$1:$K$6,2,FALSE),FALSE)),0))+IF($W$6="关闭",0,IFERROR((VLOOKUP((VLOOKUP($AE24,参数!$G:$H,2,FALSE)&amp;$V$20),装备强化属性!$V$3:$FP$50,$X$20+VLOOKUP(BA$1,参数!$J$1:$K$6,2,FALSE),FALSE)),0))+IF($W$6="关闭",0,IFERROR((VLOOKUP((VLOOKUP($AE24,参数!$G:$H,2,FALSE)&amp;$V$21),装备强化属性!$V$3:$FP$50,$X$21+VLOOKUP(BA$1,参数!$J$1:$K$6,2,FALSE),FALSE)),0))+IF($W$6="关闭",0,IFERROR((VLOOKUP((VLOOKUP($AE24,参数!$G:$H,2,FALSE)&amp;$V$22),装备强化属性!$V$3:$FP$50,$X$22+VLOOKUP(BA$1,参数!$J$1:$K$6,2,FALSE),FALSE)),0))+IF($W$6="关闭",0,IFERROR((VLOOKUP((VLOOKUP($AE24,参数!$G:$H,2,FALSE)&amp;$V$23),装备强化属性!$V$3:$FP$50,$X$23+VLOOKUP(BA$1,参数!$J$1:$K$6,2,FALSE),FALSE)),0))+IF($W$6="关闭",0,IFERROR((VLOOKUP((VLOOKUP($AE24,参数!$G:$H,2,FALSE)&amp;$V$24),装备强化属性!$V$3:$FP$50,$X$24+VLOOKUP(BA$1,参数!$J$1:$K$6,2,FALSE),FALSE)),0))+IF($W$6="关闭",0,IFERROR((VLOOKUP((VLOOKUP($AE24,参数!$G:$H,2,FALSE)&amp;$V$25),装备强化属性!$V$3:$FP$50,$X$25+VLOOKUP(BA$1,参数!$J$1:$K$6,2,FALSE),FALSE)),0))</f>
        <v>110</v>
      </c>
      <c r="BB24" s="64">
        <f>IF($W$6="关闭",0,IFERROR((VLOOKUP((VLOOKUP($AE24,参数!$G:$H,2,FALSE)&amp;$V$18),装备强化属性!$V$3:$FP$50,$X$18+VLOOKUP(BB$1,参数!$J$1:$K$6,2,FALSE),FALSE)),0))+IF($W$6="关闭",0,IFERROR((VLOOKUP((VLOOKUP($AE24,参数!$G:$H,2,FALSE)&amp;$V$19),装备强化属性!$V$3:$FP$50,$X$19+VLOOKUP(BB$1,参数!$J$1:$K$6,2,FALSE),FALSE)),0))+IF($W$6="关闭",0,IFERROR((VLOOKUP((VLOOKUP($AE24,参数!$G:$H,2,FALSE)&amp;$V$20),装备强化属性!$V$3:$FP$50,$X$20+VLOOKUP(BB$1,参数!$J$1:$K$6,2,FALSE),FALSE)),0))+IF($W$6="关闭",0,IFERROR((VLOOKUP((VLOOKUP($AE24,参数!$G:$H,2,FALSE)&amp;$V$21),装备强化属性!$V$3:$FP$50,$X$21+VLOOKUP(BB$1,参数!$J$1:$K$6,2,FALSE),FALSE)),0))+IF($W$6="关闭",0,IFERROR((VLOOKUP((VLOOKUP($AE24,参数!$G:$H,2,FALSE)&amp;$V$22),装备强化属性!$V$3:$FP$50,$X$22+VLOOKUP(BB$1,参数!$J$1:$K$6,2,FALSE),FALSE)),0))+IF($W$6="关闭",0,IFERROR((VLOOKUP((VLOOKUP($AE24,参数!$G:$H,2,FALSE)&amp;$V$23),装备强化属性!$V$3:$FP$50,$X$23+VLOOKUP(BB$1,参数!$J$1:$K$6,2,FALSE),FALSE)),0))+IF($W$6="关闭",0,IFERROR((VLOOKUP((VLOOKUP($AE24,参数!$G:$H,2,FALSE)&amp;$V$24),装备强化属性!$V$3:$FP$50,$X$24+VLOOKUP(BB$1,参数!$J$1:$K$6,2,FALSE),FALSE)),0))+IF($W$6="关闭",0,IFERROR((VLOOKUP((VLOOKUP($AE24,参数!$G:$H,2,FALSE)&amp;$V$25),装备强化属性!$V$3:$FP$50,$X$25+VLOOKUP(BB$1,参数!$J$1:$K$6,2,FALSE),FALSE)),0))</f>
        <v>110</v>
      </c>
      <c r="BC24" s="64">
        <f>IF($W$3="关闭",0,IFERROR((VLOOKUP((VLOOKUP($AE24,参数!$G:$H,2,FALSE)&amp;$W$18&amp;$V$18),装备量化!$D$2:$J$241,装备量化!AN$11,FALSE)),0))+IF($W$3="关闭",0,IFERROR((VLOOKUP((VLOOKUP($AE24,参数!$G:$H,2,FALSE)&amp;$W$19&amp;$V$19),装备量化!$D$2:$J$241,装备量化!AN$11,FALSE)),0))+IF($W$3="关闭",0,IFERROR((VLOOKUP((VLOOKUP($AE24,参数!$G:$H,2,FALSE)&amp;$W$20&amp;$V$20),装备量化!$D$2:$J$241,装备量化!AN$11,FALSE)),0))+IF($W$3="关闭",0,IFERROR((VLOOKUP((VLOOKUP($AE24,参数!$G:$H,2,FALSE)&amp;$W$21&amp;$V$21),装备量化!$D$2:$J$241,装备量化!AN$11,FALSE)),0))+IF($W$3="关闭",0,IFERROR((VLOOKUP((VLOOKUP($AE24,参数!$G:$H,2,FALSE)&amp;$W$22&amp;$V$22),装备量化!$D$2:$J$241,装备量化!AN$11,FALSE)),0))+IF($W$3="关闭",0,IFERROR((VLOOKUP((VLOOKUP($AE24,参数!$G:$H,2,FALSE)&amp;$W$23&amp;$V$23),装备量化!$D$2:$J$241,装备量化!AN$11,FALSE)),0))+IF($W$3="关闭",0,IFERROR((VLOOKUP((VLOOKUP($AE24,参数!$G:$H,2,FALSE)&amp;$W$24&amp;$V$24),装备量化!$D$2:$J$241,装备量化!AN$11,FALSE)),0))+IF($W$3="关闭",0,IFERROR((VLOOKUP((VLOOKUP($AE24,参数!$G:$H,2,FALSE)&amp;$W$25&amp;$V$25),装备量化!$D$2:$J$241,装备量化!AN$11,FALSE)),0))</f>
        <v>0</v>
      </c>
      <c r="BD24" s="64">
        <f>IF($W$3="关闭",0,IFERROR((VLOOKUP((VLOOKUP($AE24,参数!$G:$H,2,FALSE)&amp;$W$18&amp;$V$18),装备量化!$D$2:$J$241,装备量化!AO$11,FALSE)),0))+IF($W$3="关闭",0,IFERROR((VLOOKUP((VLOOKUP($AE24,参数!$G:$H,2,FALSE)&amp;$W$19&amp;$V$19),装备量化!$D$2:$J$241,装备量化!AO$11,FALSE)),0))+IF($W$3="关闭",0,IFERROR((VLOOKUP((VLOOKUP($AE24,参数!$G:$H,2,FALSE)&amp;$W$20&amp;$V$20),装备量化!$D$2:$J$241,装备量化!AO$11,FALSE)),0))+IF($W$3="关闭",0,IFERROR((VLOOKUP((VLOOKUP($AE24,参数!$G:$H,2,FALSE)&amp;$W$21&amp;$V$21),装备量化!$D$2:$J$241,装备量化!AO$11,FALSE)),0))+IF($W$3="关闭",0,IFERROR((VLOOKUP((VLOOKUP($AE24,参数!$G:$H,2,FALSE)&amp;$W$22&amp;$V$22),装备量化!$D$2:$J$241,装备量化!AO$11,FALSE)),0))+IF($W$3="关闭",0,IFERROR((VLOOKUP((VLOOKUP($AE24,参数!$G:$H,2,FALSE)&amp;$W$23&amp;$V$23),装备量化!$D$2:$J$241,装备量化!AO$11,FALSE)),0))+IF($W$3="关闭",0,IFERROR((VLOOKUP((VLOOKUP($AE24,参数!$G:$H,2,FALSE)&amp;$W$24&amp;$V$24),装备量化!$D$2:$J$241,装备量化!AO$11,FALSE)),0))+IF($W$3="关闭",0,IFERROR((VLOOKUP((VLOOKUP($AE24,参数!$G:$H,2,FALSE)&amp;$W$25&amp;$V$25),装备量化!$D$2:$J$241,装备量化!AO$11,FALSE)),0))</f>
        <v>0</v>
      </c>
      <c r="BE24" s="64">
        <f>IF($W$3="关闭",0,IFERROR((VLOOKUP((VLOOKUP($AE24,参数!$G:$H,2,FALSE)&amp;$W$18&amp;$V$18),装备量化!$D$2:$J$241,装备量化!AP$11,FALSE)),0))+IF($W$3="关闭",0,IFERROR((VLOOKUP((VLOOKUP($AE24,参数!$G:$H,2,FALSE)&amp;$W$19&amp;$V$19),装备量化!$D$2:$J$241,装备量化!AP$11,FALSE)),0))+IF($W$3="关闭",0,IFERROR((VLOOKUP((VLOOKUP($AE24,参数!$G:$H,2,FALSE)&amp;$W$20&amp;$V$20),装备量化!$D$2:$J$241,装备量化!AP$11,FALSE)),0))+IF($W$3="关闭",0,IFERROR((VLOOKUP((VLOOKUP($AE24,参数!$G:$H,2,FALSE)&amp;$W$21&amp;$V$21),装备量化!$D$2:$J$241,装备量化!AP$11,FALSE)),0))+IF($W$3="关闭",0,IFERROR((VLOOKUP((VLOOKUP($AE24,参数!$G:$H,2,FALSE)&amp;$W$22&amp;$V$22),装备量化!$D$2:$J$241,装备量化!AP$11,FALSE)),0))+IF($W$3="关闭",0,IFERROR((VLOOKUP((VLOOKUP($AE24,参数!$G:$H,2,FALSE)&amp;$W$23&amp;$V$23),装备量化!$D$2:$J$241,装备量化!AP$11,FALSE)),0))+IF($W$3="关闭",0,IFERROR((VLOOKUP((VLOOKUP($AE24,参数!$G:$H,2,FALSE)&amp;$W$24&amp;$V$24),装备量化!$D$2:$J$241,装备量化!AP$11,FALSE)),0))+IF($W$3="关闭",0,IFERROR((VLOOKUP((VLOOKUP($AE24,参数!$G:$H,2,FALSE)&amp;$W$25&amp;$V$25),装备量化!$D$2:$J$241,装备量化!AP$11,FALSE)),0))</f>
        <v>0</v>
      </c>
      <c r="BF24" s="64">
        <f>IF($W$3="关闭",0,IFERROR((VLOOKUP((VLOOKUP($AE24,参数!$G:$H,2,FALSE)&amp;$W$18&amp;$V$18),装备量化!$D$2:$J$241,装备量化!AQ$11,FALSE)),0))+IF($W$3="关闭",0,IFERROR((VLOOKUP((VLOOKUP($AE24,参数!$G:$H,2,FALSE)&amp;$W$19&amp;$V$19),装备量化!$D$2:$J$241,装备量化!AQ$11,FALSE)),0))+IF($W$3="关闭",0,IFERROR((VLOOKUP((VLOOKUP($AE24,参数!$G:$H,2,FALSE)&amp;$W$20&amp;$V$20),装备量化!$D$2:$J$241,装备量化!AQ$11,FALSE)),0))+IF($W$3="关闭",0,IFERROR((VLOOKUP((VLOOKUP($AE24,参数!$G:$H,2,FALSE)&amp;$W$21&amp;$V$21),装备量化!$D$2:$J$241,装备量化!AQ$11,FALSE)),0))+IF($W$3="关闭",0,IFERROR((VLOOKUP((VLOOKUP($AE24,参数!$G:$H,2,FALSE)&amp;$W$22&amp;$V$22),装备量化!$D$2:$J$241,装备量化!AQ$11,FALSE)),0))+IF($W$3="关闭",0,IFERROR((VLOOKUP((VLOOKUP($AE24,参数!$G:$H,2,FALSE)&amp;$W$23&amp;$V$23),装备量化!$D$2:$J$241,装备量化!AQ$11,FALSE)),0))+IF($W$3="关闭",0,IFERROR((VLOOKUP((VLOOKUP($AE24,参数!$G:$H,2,FALSE)&amp;$W$24&amp;$V$24),装备量化!$D$2:$J$241,装备量化!AQ$11,FALSE)),0))+IF($W$3="关闭",0,IFERROR((VLOOKUP((VLOOKUP($AE24,参数!$G:$H,2,FALSE)&amp;$W$25&amp;$V$25),装备量化!$D$2:$J$241,装备量化!AQ$11,FALSE)),0))</f>
        <v>0</v>
      </c>
      <c r="BG24" s="64">
        <f>IF($W$3="关闭",0,IFERROR((VLOOKUP((VLOOKUP($AE24,参数!$G:$H,2,FALSE)&amp;$W$18&amp;$V$18),装备量化!$D$2:$J$241,装备量化!AR$11,FALSE)),0))+IF($W$3="关闭",0,IFERROR((VLOOKUP((VLOOKUP($AE24,参数!$G:$H,2,FALSE)&amp;$W$19&amp;$V$19),装备量化!$D$2:$J$241,装备量化!AR$11,FALSE)),0))+IF($W$3="关闭",0,IFERROR((VLOOKUP((VLOOKUP($AE24,参数!$G:$H,2,FALSE)&amp;$W$20&amp;$V$20),装备量化!$D$2:$J$241,装备量化!AR$11,FALSE)),0))+IF($W$3="关闭",0,IFERROR((VLOOKUP((VLOOKUP($AE24,参数!$G:$H,2,FALSE)&amp;$W$21&amp;$V$21),装备量化!$D$2:$J$241,装备量化!AR$11,FALSE)),0))+IF($W$3="关闭",0,IFERROR((VLOOKUP((VLOOKUP($AE24,参数!$G:$H,2,FALSE)&amp;$W$22&amp;$V$22),装备量化!$D$2:$J$241,装备量化!AR$11,FALSE)),0))+IF($W$3="关闭",0,IFERROR((VLOOKUP((VLOOKUP($AE24,参数!$G:$H,2,FALSE)&amp;$W$23&amp;$V$23),装备量化!$D$2:$J$241,装备量化!AR$11,FALSE)),0))+IF($W$3="关闭",0,IFERROR((VLOOKUP((VLOOKUP($AE24,参数!$G:$H,2,FALSE)&amp;$W$24&amp;$V$24),装备量化!$D$2:$J$241,装备量化!AR$11,FALSE)),0))+IF($W$3="关闭",0,IFERROR((VLOOKUP((VLOOKUP($AE24,参数!$G:$H,2,FALSE)&amp;$W$25&amp;$V$25),装备量化!$D$2:$J$241,装备量化!AR$11,FALSE)),0))</f>
        <v>0</v>
      </c>
      <c r="BH24" s="64">
        <f>IF($W$3="关闭",0,IFERROR((VLOOKUP((VLOOKUP($AE24,参数!$G:$H,2,FALSE)&amp;$W$18&amp;$V$18),装备量化!$D$2:$J$241,装备量化!AS$11,FALSE)),0))+IF($W$3="关闭",0,IFERROR((VLOOKUP((VLOOKUP($AE24,参数!$G:$H,2,FALSE)&amp;$W$19&amp;$V$19),装备量化!$D$2:$J$241,装备量化!AS$11,FALSE)),0))+IF($W$3="关闭",0,IFERROR((VLOOKUP((VLOOKUP($AE24,参数!$G:$H,2,FALSE)&amp;$W$20&amp;$V$20),装备量化!$D$2:$J$241,装备量化!AS$11,FALSE)),0))+IF($W$3="关闭",0,IFERROR((VLOOKUP((VLOOKUP($AE24,参数!$G:$H,2,FALSE)&amp;$W$21&amp;$V$21),装备量化!$D$2:$J$241,装备量化!AS$11,FALSE)),0))+IF($W$3="关闭",0,IFERROR((VLOOKUP((VLOOKUP($AE24,参数!$G:$H,2,FALSE)&amp;$W$22&amp;$V$22),装备量化!$D$2:$J$241,装备量化!AS$11,FALSE)),0))+IF($W$3="关闭",0,IFERROR((VLOOKUP((VLOOKUP($AE24,参数!$G:$H,2,FALSE)&amp;$W$23&amp;$V$23),装备量化!$D$2:$J$241,装备量化!AS$11,FALSE)),0))+IF($W$3="关闭",0,IFERROR((VLOOKUP((VLOOKUP($AE24,参数!$G:$H,2,FALSE)&amp;$W$24&amp;$V$24),装备量化!$D$2:$J$241,装备量化!AS$11,FALSE)),0))+IF($W$3="关闭",0,IFERROR((VLOOKUP((VLOOKUP($AE24,参数!$G:$H,2,FALSE)&amp;$W$25&amp;$V$25),装备量化!$D$2:$J$241,装备量化!AS$11,FALSE)),0))</f>
        <v>0</v>
      </c>
      <c r="BI24" s="64">
        <f>IF($W$3="关闭",0,IFERROR((VLOOKUP((VLOOKUP($AE24,参数!$G:$H,2,FALSE)&amp;$W$18&amp;$V$18),装备量化!$D$2:$J$241,装备量化!AT$11,FALSE)),0))+IF($W$3="关闭",0,IFERROR((VLOOKUP((VLOOKUP($AE24,参数!$G:$H,2,FALSE)&amp;$W$19&amp;$V$19),装备量化!$D$2:$J$241,装备量化!AT$11,FALSE)),0))+IF($W$3="关闭",0,IFERROR((VLOOKUP((VLOOKUP($AE24,参数!$G:$H,2,FALSE)&amp;$W$20&amp;$V$20),装备量化!$D$2:$J$241,装备量化!AT$11,FALSE)),0))+IF($W$3="关闭",0,IFERROR((VLOOKUP((VLOOKUP($AE24,参数!$G:$H,2,FALSE)&amp;$W$21&amp;$V$21),装备量化!$D$2:$J$241,装备量化!AT$11,FALSE)),0))+IF($W$3="关闭",0,IFERROR((VLOOKUP((VLOOKUP($AE24,参数!$G:$H,2,FALSE)&amp;$W$22&amp;$V$22),装备量化!$D$2:$J$241,装备量化!AT$11,FALSE)),0))+IF($W$3="关闭",0,IFERROR((VLOOKUP((VLOOKUP($AE24,参数!$G:$H,2,FALSE)&amp;$W$23&amp;$V$23),装备量化!$D$2:$J$241,装备量化!AT$11,FALSE)),0))+IF($W$3="关闭",0,IFERROR((VLOOKUP((VLOOKUP($AE24,参数!$G:$H,2,FALSE)&amp;$W$24&amp;$V$24),装备量化!$D$2:$J$241,装备量化!AT$11,FALSE)),0))+IF($W$3="关闭",0,IFERROR((VLOOKUP((VLOOKUP($AE24,参数!$G:$H,2,FALSE)&amp;$W$25&amp;$V$25),装备量化!$D$2:$J$241,装备量化!AT$11,FALSE)),0))</f>
        <v>0</v>
      </c>
      <c r="BJ24" s="64">
        <f>IF($W$3="关闭",0,IFERROR((VLOOKUP((VLOOKUP($AE24,参数!$G:$H,2,FALSE)&amp;$W$18&amp;$V$18),装备量化!$D$2:$J$241,装备量化!AU$11,FALSE)),0))+IF($W$3="关闭",0,IFERROR((VLOOKUP((VLOOKUP($AE24,参数!$G:$H,2,FALSE)&amp;$W$19&amp;$V$19),装备量化!$D$2:$J$241,装备量化!AU$11,FALSE)),0))+IF($W$3="关闭",0,IFERROR((VLOOKUP((VLOOKUP($AE24,参数!$G:$H,2,FALSE)&amp;$W$20&amp;$V$20),装备量化!$D$2:$J$241,装备量化!AU$11,FALSE)),0))+IF($W$3="关闭",0,IFERROR((VLOOKUP((VLOOKUP($AE24,参数!$G:$H,2,FALSE)&amp;$W$21&amp;$V$21),装备量化!$D$2:$J$241,装备量化!AU$11,FALSE)),0))+IF($W$3="关闭",0,IFERROR((VLOOKUP((VLOOKUP($AE24,参数!$G:$H,2,FALSE)&amp;$W$22&amp;$V$22),装备量化!$D$2:$J$241,装备量化!AU$11,FALSE)),0))+IF($W$3="关闭",0,IFERROR((VLOOKUP((VLOOKUP($AE24,参数!$G:$H,2,FALSE)&amp;$W$23&amp;$V$23),装备量化!$D$2:$J$241,装备量化!AU$11,FALSE)),0))+IF($W$3="关闭",0,IFERROR((VLOOKUP((VLOOKUP($AE24,参数!$G:$H,2,FALSE)&amp;$W$24&amp;$V$24),装备量化!$D$2:$J$241,装备量化!AU$11,FALSE)),0))+IF($W$3="关闭",0,IFERROR((VLOOKUP((VLOOKUP($AE24,参数!$G:$H,2,FALSE)&amp;$W$25&amp;$V$25),装备量化!$D$2:$J$241,装备量化!AU$11,FALSE)),0))</f>
        <v>0</v>
      </c>
      <c r="BM24" s="1">
        <v>23</v>
      </c>
      <c r="BN24" s="64">
        <f>IF($W$2="关闭",0,角色升级!B24)</f>
        <v>3475</v>
      </c>
      <c r="BO24" s="64">
        <v>200</v>
      </c>
      <c r="BP24" s="64">
        <f>IF($W$2="关闭",0,角色升级!D24)</f>
        <v>265</v>
      </c>
      <c r="BQ24" s="64">
        <f>IF($W$2="关闭",0,角色升级!E24)</f>
        <v>265</v>
      </c>
      <c r="BR24" s="64">
        <f>IF($W$2="关闭",0,角色升级!F24)</f>
        <v>530</v>
      </c>
      <c r="BS24" s="64">
        <f>IF($W$2="关闭",0,角色升级!G24)</f>
        <v>530</v>
      </c>
      <c r="BT24" s="64">
        <f>IF($W$3="关闭",0,IFERROR((VLOOKUP((VLOOKUP($AE24,参数!$G:$H,2,FALSE)&amp;$W$18&amp;$V$18),装备量化!$D$2:$J$241,装备量化!BE$11,FALSE)),0))+IF($W$3="关闭",0,IFERROR((VLOOKUP((VLOOKUP($AE24,参数!$G:$H,2,FALSE)&amp;$W$19&amp;$V$19),装备量化!$D$2:$J$241,装备量化!BE$11,FALSE)),0))+IF($W$3="关闭",0,IFERROR((VLOOKUP((VLOOKUP($AE24,参数!$G:$H,2,FALSE)&amp;$W$20&amp;$V$20),装备量化!$D$2:$J$241,装备量化!BE$11,FALSE)),0))+IF($W$3="关闭",0,IFERROR((VLOOKUP((VLOOKUP($AE24,参数!$G:$H,2,FALSE)&amp;$W$21&amp;$V$21),装备量化!$D$2:$J$241,装备量化!BE$11,FALSE)),0))+IF($W$3="关闭",0,IFERROR((VLOOKUP((VLOOKUP($AE24,参数!$G:$H,2,FALSE)&amp;$W$22&amp;$V$22),装备量化!$D$2:$J$241,装备量化!BE$11,FALSE)),0))+IF($W$3="关闭",0,IFERROR((VLOOKUP((VLOOKUP($AE24,参数!$G:$H,2,FALSE)&amp;$W$23&amp;$V$23),装备量化!$D$2:$J$241,装备量化!BE$11,FALSE)),0))+IF($W$3="关闭",0,IFERROR((VLOOKUP((VLOOKUP($AE24,参数!$G:$H,2,FALSE)&amp;$W$24&amp;$V$24),装备量化!$D$2:$J$241,装备量化!BE$11,FALSE)),0))+IF($W$3="关闭",0,IFERROR((VLOOKUP((VLOOKUP($AE24,参数!$G:$H,2,FALSE)&amp;$W$25&amp;$V$25),装备量化!$D$2:$J$241,装备量化!BE$11,FALSE)),0))</f>
        <v>0</v>
      </c>
      <c r="BU24" s="64">
        <f>IF($W$3="关闭",0,IFERROR((VLOOKUP((VLOOKUP($AE24,参数!$G:$H,2,FALSE)&amp;$W$18&amp;$V$18),装备量化!$D$2:$J$241,装备量化!BF$11,FALSE)),0))+IF($W$3="关闭",0,IFERROR((VLOOKUP((VLOOKUP($AE24,参数!$G:$H,2,FALSE)&amp;$W$19&amp;$V$19),装备量化!$D$2:$J$241,装备量化!BF$11,FALSE)),0))+IF($W$3="关闭",0,IFERROR((VLOOKUP((VLOOKUP($AE24,参数!$G:$H,2,FALSE)&amp;$W$20&amp;$V$20),装备量化!$D$2:$J$241,装备量化!BF$11,FALSE)),0))+IF($W$3="关闭",0,IFERROR((VLOOKUP((VLOOKUP($AE24,参数!$G:$H,2,FALSE)&amp;$W$21&amp;$V$21),装备量化!$D$2:$J$241,装备量化!BF$11,FALSE)),0))+IF($W$3="关闭",0,IFERROR((VLOOKUP((VLOOKUP($AE24,参数!$G:$H,2,FALSE)&amp;$W$22&amp;$V$22),装备量化!$D$2:$J$241,装备量化!BF$11,FALSE)),0))+IF($W$3="关闭",0,IFERROR((VLOOKUP((VLOOKUP($AE24,参数!$G:$H,2,FALSE)&amp;$W$23&amp;$V$23),装备量化!$D$2:$J$241,装备量化!BF$11,FALSE)),0))+IF($W$3="关闭",0,IFERROR((VLOOKUP((VLOOKUP($AE24,参数!$G:$H,2,FALSE)&amp;$W$24&amp;$V$24),装备量化!$D$2:$J$241,装备量化!BF$11,FALSE)),0))+IF($W$3="关闭",0,IFERROR((VLOOKUP((VLOOKUP($AE24,参数!$G:$H,2,FALSE)&amp;$W$25&amp;$V$25),装备量化!$D$2:$J$241,装备量化!BF$11,FALSE)),0))</f>
        <v>0</v>
      </c>
      <c r="BV24" s="64">
        <f>IF($W$3="关闭",0,IFERROR((VLOOKUP((VLOOKUP($AE24,参数!$G:$H,2,FALSE)&amp;$W$18&amp;$V$18),装备量化!$D$2:$J$241,装备量化!BG$11,FALSE)),0))+IF($W$3="关闭",0,IFERROR((VLOOKUP((VLOOKUP($AE24,参数!$G:$H,2,FALSE)&amp;$W$19&amp;$V$19),装备量化!$D$2:$J$241,装备量化!BG$11,FALSE)),0))+IF($W$3="关闭",0,IFERROR((VLOOKUP((VLOOKUP($AE24,参数!$G:$H,2,FALSE)&amp;$W$20&amp;$V$20),装备量化!$D$2:$J$241,装备量化!BG$11,FALSE)),0))+IF($W$3="关闭",0,IFERROR((VLOOKUP((VLOOKUP($AE24,参数!$G:$H,2,FALSE)&amp;$W$21&amp;$V$21),装备量化!$D$2:$J$241,装备量化!BG$11,FALSE)),0))+IF($W$3="关闭",0,IFERROR((VLOOKUP((VLOOKUP($AE24,参数!$G:$H,2,FALSE)&amp;$W$22&amp;$V$22),装备量化!$D$2:$J$241,装备量化!BG$11,FALSE)),0))+IF($W$3="关闭",0,IFERROR((VLOOKUP((VLOOKUP($AE24,参数!$G:$H,2,FALSE)&amp;$W$23&amp;$V$23),装备量化!$D$2:$J$241,装备量化!BG$11,FALSE)),0))+IF($W$3="关闭",0,IFERROR((VLOOKUP((VLOOKUP($AE24,参数!$G:$H,2,FALSE)&amp;$W$24&amp;$V$24),装备量化!$D$2:$J$241,装备量化!BG$11,FALSE)),0))+IF($W$3="关闭",0,IFERROR((VLOOKUP((VLOOKUP($AE24,参数!$G:$H,2,FALSE)&amp;$W$25&amp;$V$25),装备量化!$D$2:$J$241,装备量化!BG$11,FALSE)),0))</f>
        <v>0</v>
      </c>
      <c r="BW24" s="64">
        <f>IF($W$3="关闭",0,IFERROR((VLOOKUP((VLOOKUP($AE24,参数!$G:$H,2,FALSE)&amp;$W$18&amp;$V$18),装备量化!$D$2:$J$241,装备量化!BH$11,FALSE)),0))+IF($W$3="关闭",0,IFERROR((VLOOKUP((VLOOKUP($AE24,参数!$G:$H,2,FALSE)&amp;$W$19&amp;$V$19),装备量化!$D$2:$J$241,装备量化!BH$11,FALSE)),0))+IF($W$3="关闭",0,IFERROR((VLOOKUP((VLOOKUP($AE24,参数!$G:$H,2,FALSE)&amp;$W$20&amp;$V$20),装备量化!$D$2:$J$241,装备量化!BH$11,FALSE)),0))+IF($W$3="关闭",0,IFERROR((VLOOKUP((VLOOKUP($AE24,参数!$G:$H,2,FALSE)&amp;$W$21&amp;$V$21),装备量化!$D$2:$J$241,装备量化!BH$11,FALSE)),0))+IF($W$3="关闭",0,IFERROR((VLOOKUP((VLOOKUP($AE24,参数!$G:$H,2,FALSE)&amp;$W$22&amp;$V$22),装备量化!$D$2:$J$241,装备量化!BH$11,FALSE)),0))+IF($W$3="关闭",0,IFERROR((VLOOKUP((VLOOKUP($AE24,参数!$G:$H,2,FALSE)&amp;$W$23&amp;$V$23),装备量化!$D$2:$J$241,装备量化!BH$11,FALSE)),0))+IF($W$3="关闭",0,IFERROR((VLOOKUP((VLOOKUP($AE24,参数!$G:$H,2,FALSE)&amp;$W$24&amp;$V$24),装备量化!$D$2:$J$241,装备量化!BH$11,FALSE)),0))+IF($W$3="关闭",0,IFERROR((VLOOKUP((VLOOKUP($AE24,参数!$G:$H,2,FALSE)&amp;$W$25&amp;$V$25),装备量化!$D$2:$J$241,装备量化!BH$11,FALSE)),0))</f>
        <v>0</v>
      </c>
      <c r="BX24" s="64">
        <f>IF($W$3="关闭",0,IFERROR((VLOOKUP((VLOOKUP($AE24,参数!$G:$H,2,FALSE)&amp;$W$18&amp;$V$18),装备量化!$D$2:$J$241,装备量化!BI$11,FALSE)),0))+IF($W$3="关闭",0,IFERROR((VLOOKUP((VLOOKUP($AE24,参数!$G:$H,2,FALSE)&amp;$W$19&amp;$V$19),装备量化!$D$2:$J$241,装备量化!BI$11,FALSE)),0))+IF($W$3="关闭",0,IFERROR((VLOOKUP((VLOOKUP($AE24,参数!$G:$H,2,FALSE)&amp;$W$20&amp;$V$20),装备量化!$D$2:$J$241,装备量化!BI$11,FALSE)),0))+IF($W$3="关闭",0,IFERROR((VLOOKUP((VLOOKUP($AE24,参数!$G:$H,2,FALSE)&amp;$W$21&amp;$V$21),装备量化!$D$2:$J$241,装备量化!BI$11,FALSE)),0))+IF($W$3="关闭",0,IFERROR((VLOOKUP((VLOOKUP($AE24,参数!$G:$H,2,FALSE)&amp;$W$22&amp;$V$22),装备量化!$D$2:$J$241,装备量化!BI$11,FALSE)),0))+IF($W$3="关闭",0,IFERROR((VLOOKUP((VLOOKUP($AE24,参数!$G:$H,2,FALSE)&amp;$W$23&amp;$V$23),装备量化!$D$2:$J$241,装备量化!BI$11,FALSE)),0))+IF($W$3="关闭",0,IFERROR((VLOOKUP((VLOOKUP($AE24,参数!$G:$H,2,FALSE)&amp;$W$24&amp;$V$24),装备量化!$D$2:$J$241,装备量化!BI$11,FALSE)),0))+IF($W$3="关闭",0,IFERROR((VLOOKUP((VLOOKUP($AE24,参数!$G:$H,2,FALSE)&amp;$W$25&amp;$V$25),装备量化!$D$2:$J$241,装备量化!BI$11,FALSE)),0))</f>
        <v>0</v>
      </c>
      <c r="BY24" s="64">
        <f>IF($W$3="关闭",0,IFERROR((VLOOKUP((VLOOKUP($AE24,参数!$G:$H,2,FALSE)&amp;$W$18&amp;$V$18),装备量化!$D$2:$J$241,装备量化!BJ$11,FALSE)),0))+IF($W$3="关闭",0,IFERROR((VLOOKUP((VLOOKUP($AE24,参数!$G:$H,2,FALSE)&amp;$W$19&amp;$V$19),装备量化!$D$2:$J$241,装备量化!BJ$11,FALSE)),0))+IF($W$3="关闭",0,IFERROR((VLOOKUP((VLOOKUP($AE24,参数!$G:$H,2,FALSE)&amp;$W$20&amp;$V$20),装备量化!$D$2:$J$241,装备量化!BJ$11,FALSE)),0))+IF($W$3="关闭",0,IFERROR((VLOOKUP((VLOOKUP($AE24,参数!$G:$H,2,FALSE)&amp;$W$21&amp;$V$21),装备量化!$D$2:$J$241,装备量化!BJ$11,FALSE)),0))+IF($W$3="关闭",0,IFERROR((VLOOKUP((VLOOKUP($AE24,参数!$G:$H,2,FALSE)&amp;$W$22&amp;$V$22),装备量化!$D$2:$J$241,装备量化!BJ$11,FALSE)),0))+IF($W$3="关闭",0,IFERROR((VLOOKUP((VLOOKUP($AE24,参数!$G:$H,2,FALSE)&amp;$W$23&amp;$V$23),装备量化!$D$2:$J$241,装备量化!BJ$11,FALSE)),0))+IF($W$3="关闭",0,IFERROR((VLOOKUP((VLOOKUP($AE24,参数!$G:$H,2,FALSE)&amp;$W$24&amp;$V$24),装备量化!$D$2:$J$241,装备量化!BJ$11,FALSE)),0))+IF($W$3="关闭",0,IFERROR((VLOOKUP((VLOOKUP($AE24,参数!$G:$H,2,FALSE)&amp;$W$25&amp;$V$25),装备量化!$D$2:$J$241,装备量化!BJ$11,FALSE)),0))</f>
        <v>0</v>
      </c>
      <c r="BZ24" s="64">
        <f>IF($W$3="关闭",0,IFERROR((VLOOKUP((VLOOKUP($AE24,参数!$G:$H,2,FALSE)&amp;$W$18&amp;$V$18),装备量化!$D$2:$J$241,装备量化!BK$11,FALSE)),0))+IF($W$3="关闭",0,IFERROR((VLOOKUP((VLOOKUP($AE24,参数!$G:$H,2,FALSE)&amp;$W$19&amp;$V$19),装备量化!$D$2:$J$241,装备量化!BK$11,FALSE)),0))+IF($W$3="关闭",0,IFERROR((VLOOKUP((VLOOKUP($AE24,参数!$G:$H,2,FALSE)&amp;$W$20&amp;$V$20),装备量化!$D$2:$J$241,装备量化!BK$11,FALSE)),0))+IF($W$3="关闭",0,IFERROR((VLOOKUP((VLOOKUP($AE24,参数!$G:$H,2,FALSE)&amp;$W$21&amp;$V$21),装备量化!$D$2:$J$241,装备量化!BK$11,FALSE)),0))+IF($W$3="关闭",0,IFERROR((VLOOKUP((VLOOKUP($AE24,参数!$G:$H,2,FALSE)&amp;$W$22&amp;$V$22),装备量化!$D$2:$J$241,装备量化!BK$11,FALSE)),0))+IF($W$3="关闭",0,IFERROR((VLOOKUP((VLOOKUP($AE24,参数!$G:$H,2,FALSE)&amp;$W$23&amp;$V$23),装备量化!$D$2:$J$241,装备量化!BK$11,FALSE)),0))+IF($W$3="关闭",0,IFERROR((VLOOKUP((VLOOKUP($AE24,参数!$G:$H,2,FALSE)&amp;$W$24&amp;$V$24),装备量化!$D$2:$J$241,装备量化!BK$11,FALSE)),0))+IF($W$3="关闭",0,IFERROR((VLOOKUP((VLOOKUP($AE24,参数!$G:$H,2,FALSE)&amp;$W$25&amp;$V$25),装备量化!$D$2:$J$241,装备量化!BK$11,FALSE)),0))</f>
        <v>0</v>
      </c>
      <c r="CA24" s="64">
        <f>IF($W$3="关闭",0,IFERROR((VLOOKUP((VLOOKUP($AE24,参数!$G:$H,2,FALSE)&amp;$W$18&amp;$V$18),装备量化!$D$2:$J$241,装备量化!BL$11,FALSE)),0))+IF($W$3="关闭",0,IFERROR((VLOOKUP((VLOOKUP($AE24,参数!$G:$H,2,FALSE)&amp;$W$19&amp;$V$19),装备量化!$D$2:$J$241,装备量化!BL$11,FALSE)),0))+IF($W$3="关闭",0,IFERROR((VLOOKUP((VLOOKUP($AE24,参数!$G:$H,2,FALSE)&amp;$W$20&amp;$V$20),装备量化!$D$2:$J$241,装备量化!BL$11,FALSE)),0))+IF($W$3="关闭",0,IFERROR((VLOOKUP((VLOOKUP($AE24,参数!$G:$H,2,FALSE)&amp;$W$21&amp;$V$21),装备量化!$D$2:$J$241,装备量化!BL$11,FALSE)),0))+IF($W$3="关闭",0,IFERROR((VLOOKUP((VLOOKUP($AE24,参数!$G:$H,2,FALSE)&amp;$W$22&amp;$V$22),装备量化!$D$2:$J$241,装备量化!BL$11,FALSE)),0))+IF($W$3="关闭",0,IFERROR((VLOOKUP((VLOOKUP($AE24,参数!$G:$H,2,FALSE)&amp;$W$23&amp;$V$23),装备量化!$D$2:$J$241,装备量化!BL$11,FALSE)),0))+IF($W$3="关闭",0,IFERROR((VLOOKUP((VLOOKUP($AE24,参数!$G:$H,2,FALSE)&amp;$W$24&amp;$V$24),装备量化!$D$2:$J$241,装备量化!BL$11,FALSE)),0))+IF($W$3="关闭",0,IFERROR((VLOOKUP((VLOOKUP($AE24,参数!$G:$H,2,FALSE)&amp;$W$25&amp;$V$25),装备量化!$D$2:$J$241,装备量化!BL$11,FALSE)),0))</f>
        <v>0</v>
      </c>
    </row>
    <row r="25" spans="1:79">
      <c r="A25" s="1">
        <v>24</v>
      </c>
      <c r="B25" s="1">
        <f t="shared" si="2"/>
        <v>6279</v>
      </c>
      <c r="C25" s="1">
        <f t="shared" si="11"/>
        <v>200</v>
      </c>
      <c r="D25" s="1">
        <f t="shared" si="12"/>
        <v>533</v>
      </c>
      <c r="E25" s="1">
        <f t="shared" si="13"/>
        <v>533</v>
      </c>
      <c r="F25" s="1">
        <f t="shared" si="14"/>
        <v>905</v>
      </c>
      <c r="G25" s="1">
        <f t="shared" si="15"/>
        <v>905</v>
      </c>
      <c r="H25" s="1">
        <f t="shared" si="3"/>
        <v>0</v>
      </c>
      <c r="I25" s="1">
        <f t="shared" si="4"/>
        <v>0</v>
      </c>
      <c r="J25" s="1">
        <f t="shared" si="5"/>
        <v>0</v>
      </c>
      <c r="K25" s="1">
        <f t="shared" si="6"/>
        <v>0</v>
      </c>
      <c r="L25" s="1">
        <f t="shared" si="7"/>
        <v>0</v>
      </c>
      <c r="M25" s="1">
        <f t="shared" si="8"/>
        <v>0</v>
      </c>
      <c r="N25" s="1">
        <f t="shared" si="9"/>
        <v>0</v>
      </c>
      <c r="O25" s="1">
        <f t="shared" si="10"/>
        <v>0</v>
      </c>
      <c r="P25" s="32"/>
      <c r="Q25" s="32"/>
      <c r="R25" s="32"/>
      <c r="S25" s="32"/>
      <c r="V25" s="82" t="s">
        <v>257</v>
      </c>
      <c r="W25" s="86" t="s">
        <v>539</v>
      </c>
      <c r="X25" s="1">
        <v>3</v>
      </c>
      <c r="AE25" s="1">
        <v>24</v>
      </c>
      <c r="AF25" s="64">
        <f>IF($W$3="关闭",0,IFERROR((VLOOKUP((VLOOKUP($AE25,参数!$G:$H,2,FALSE)&amp;$W$18&amp;$V$18),装备量化!$D$2:$J$241,装备量化!Q$11,FALSE)),0))+IF($W$3="关闭",0,IFERROR((VLOOKUP((VLOOKUP($AE25,参数!$G:$H,2,FALSE)&amp;$W$19&amp;$V$19),装备量化!$D$2:$J$241,装备量化!Q$11,FALSE)),0))+IF($W$3="关闭",0,IFERROR((VLOOKUP((VLOOKUP($AE25,参数!$G:$H,2,FALSE)&amp;$W$20&amp;$V$20),装备量化!$D$2:$J$241,装备量化!Q$11,FALSE)),0))+IF($W$3="关闭",0,IFERROR((VLOOKUP((VLOOKUP($AE25,参数!$G:$H,2,FALSE)&amp;$W$21&amp;$V$21),装备量化!$D$2:$J$241,装备量化!Q$11,FALSE)),0))+IF($W$3="关闭",0,IFERROR((VLOOKUP((VLOOKUP($AE25,参数!$G:$H,2,FALSE)&amp;$W$22&amp;$V$22),装备量化!$D$2:$J$241,装备量化!Q$11,FALSE)),0))+IF($W$3="关闭",0,IFERROR((VLOOKUP((VLOOKUP($AE25,参数!$G:$H,2,FALSE)&amp;$W$23&amp;$V$23),装备量化!$D$2:$J$241,装备量化!Q$11,FALSE)),0))+IF($W$3="关闭",0,IFERROR((VLOOKUP((VLOOKUP($AE25,参数!$G:$H,2,FALSE)&amp;$W$24&amp;$V$24),装备量化!$D$2:$J$241,装备量化!Q$11,FALSE)),0))+IF($W$3="关闭",0,IFERROR((VLOOKUP((VLOOKUP($AE25,参数!$G:$H,2,FALSE)&amp;$W$25&amp;$V$25),装备量化!$D$2:$J$241,装备量化!Q$11,FALSE)),0))</f>
        <v>1876</v>
      </c>
      <c r="AG25" s="64"/>
      <c r="AH25" s="64">
        <f>IF($W$3="关闭",0,IFERROR((VLOOKUP((VLOOKUP($AE25,参数!$G:$H,2,FALSE)&amp;$W$18&amp;$V$18),装备量化!$D$2:$J$241,装备量化!S$11,FALSE)),0))+IF($W$3="关闭",0,IFERROR((VLOOKUP((VLOOKUP($AE25,参数!$G:$H,2,FALSE)&amp;$W$19&amp;$V$19),装备量化!$D$2:$J$241,装备量化!S$11,FALSE)),0))+IF($W$3="关闭",0,IFERROR((VLOOKUP((VLOOKUP($AE25,参数!$G:$H,2,FALSE)&amp;$W$20&amp;$V$20),装备量化!$D$2:$J$241,装备量化!S$11,FALSE)),0))+IF($W$3="关闭",0,IFERROR((VLOOKUP((VLOOKUP($AE25,参数!$G:$H,2,FALSE)&amp;$W$21&amp;$V$21),装备量化!$D$2:$J$241,装备量化!S$11,FALSE)),0))+IF($W$3="关闭",0,IFERROR((VLOOKUP((VLOOKUP($AE25,参数!$G:$H,2,FALSE)&amp;$W$22&amp;$V$22),装备量化!$D$2:$J$241,装备量化!S$11,FALSE)),0))+IF($W$3="关闭",0,IFERROR((VLOOKUP((VLOOKUP($AE25,参数!$G:$H,2,FALSE)&amp;$W$23&amp;$V$23),装备量化!$D$2:$J$241,装备量化!S$11,FALSE)),0))+IF($W$3="关闭",0,IFERROR((VLOOKUP((VLOOKUP($AE25,参数!$G:$H,2,FALSE)&amp;$W$24&amp;$V$24),装备量化!$D$2:$J$241,装备量化!S$11,FALSE)),0))+IF($W$3="关闭",0,IFERROR((VLOOKUP((VLOOKUP($AE25,参数!$G:$H,2,FALSE)&amp;$W$25&amp;$V$25),装备量化!$D$2:$J$241,装备量化!S$11,FALSE)),0))</f>
        <v>163</v>
      </c>
      <c r="AI25" s="64">
        <f>IF($W$3="关闭",0,IFERROR((VLOOKUP((VLOOKUP($AE25,参数!$G:$H,2,FALSE)&amp;$W$18&amp;$V$18),装备量化!$D$2:$J$241,装备量化!T$11,FALSE)),0))+IF($W$3="关闭",0,IFERROR((VLOOKUP((VLOOKUP($AE25,参数!$G:$H,2,FALSE)&amp;$W$19&amp;$V$19),装备量化!$D$2:$J$241,装备量化!T$11,FALSE)),0))+IF($W$3="关闭",0,IFERROR((VLOOKUP((VLOOKUP($AE25,参数!$G:$H,2,FALSE)&amp;$W$20&amp;$V$20),装备量化!$D$2:$J$241,装备量化!T$11,FALSE)),0))+IF($W$3="关闭",0,IFERROR((VLOOKUP((VLOOKUP($AE25,参数!$G:$H,2,FALSE)&amp;$W$21&amp;$V$21),装备量化!$D$2:$J$241,装备量化!T$11,FALSE)),0))+IF($W$3="关闭",0,IFERROR((VLOOKUP((VLOOKUP($AE25,参数!$G:$H,2,FALSE)&amp;$W$22&amp;$V$22),装备量化!$D$2:$J$241,装备量化!T$11,FALSE)),0))+IF($W$3="关闭",0,IFERROR((VLOOKUP((VLOOKUP($AE25,参数!$G:$H,2,FALSE)&amp;$W$23&amp;$V$23),装备量化!$D$2:$J$241,装备量化!T$11,FALSE)),0))+IF($W$3="关闭",0,IFERROR((VLOOKUP((VLOOKUP($AE25,参数!$G:$H,2,FALSE)&amp;$W$24&amp;$V$24),装备量化!$D$2:$J$241,装备量化!T$11,FALSE)),0))+IF($W$3="关闭",0,IFERROR((VLOOKUP((VLOOKUP($AE25,参数!$G:$H,2,FALSE)&amp;$W$25&amp;$V$25),装备量化!$D$2:$J$241,装备量化!T$11,FALSE)),0))</f>
        <v>163</v>
      </c>
      <c r="AJ25" s="64">
        <f>IF($W$3="关闭",0,IFERROR((VLOOKUP((VLOOKUP($AE25,参数!$G:$H,2,FALSE)&amp;$W$18&amp;$V$18),装备量化!$D$2:$J$241,装备量化!U$11,FALSE)),0))+IF($W$3="关闭",0,IFERROR((VLOOKUP((VLOOKUP($AE25,参数!$G:$H,2,FALSE)&amp;$W$19&amp;$V$19),装备量化!$D$2:$J$241,装备量化!U$11,FALSE)),0))+IF($W$3="关闭",0,IFERROR((VLOOKUP((VLOOKUP($AE25,参数!$G:$H,2,FALSE)&amp;$W$20&amp;$V$20),装备量化!$D$2:$J$241,装备量化!U$11,FALSE)),0))+IF($W$3="关闭",0,IFERROR((VLOOKUP((VLOOKUP($AE25,参数!$G:$H,2,FALSE)&amp;$W$21&amp;$V$21),装备量化!$D$2:$J$241,装备量化!U$11,FALSE)),0))+IF($W$3="关闭",0,IFERROR((VLOOKUP((VLOOKUP($AE25,参数!$G:$H,2,FALSE)&amp;$W$22&amp;$V$22),装备量化!$D$2:$J$241,装备量化!U$11,FALSE)),0))+IF($W$3="关闭",0,IFERROR((VLOOKUP((VLOOKUP($AE25,参数!$G:$H,2,FALSE)&amp;$W$23&amp;$V$23),装备量化!$D$2:$J$241,装备量化!U$11,FALSE)),0))+IF($W$3="关闭",0,IFERROR((VLOOKUP((VLOOKUP($AE25,参数!$G:$H,2,FALSE)&amp;$W$24&amp;$V$24),装备量化!$D$2:$J$241,装备量化!U$11,FALSE)),0))+IF($W$3="关闭",0,IFERROR((VLOOKUP((VLOOKUP($AE25,参数!$G:$H,2,FALSE)&amp;$W$25&amp;$V$25),装备量化!$D$2:$J$241,装备量化!U$11,FALSE)),0))</f>
        <v>250</v>
      </c>
      <c r="AK25" s="64">
        <f>IF($W$3="关闭",0,IFERROR((VLOOKUP((VLOOKUP($AE25,参数!$G:$H,2,FALSE)&amp;$W$18&amp;$V$18),装备量化!$D$2:$J$241,装备量化!V$11,FALSE)),0))+IF($W$3="关闭",0,IFERROR((VLOOKUP((VLOOKUP($AE25,参数!$G:$H,2,FALSE)&amp;$W$19&amp;$V$19),装备量化!$D$2:$J$241,装备量化!V$11,FALSE)),0))+IF($W$3="关闭",0,IFERROR((VLOOKUP((VLOOKUP($AE25,参数!$G:$H,2,FALSE)&amp;$W$20&amp;$V$20),装备量化!$D$2:$J$241,装备量化!V$11,FALSE)),0))+IF($W$3="关闭",0,IFERROR((VLOOKUP((VLOOKUP($AE25,参数!$G:$H,2,FALSE)&amp;$W$21&amp;$V$21),装备量化!$D$2:$J$241,装备量化!V$11,FALSE)),0))+IF($W$3="关闭",0,IFERROR((VLOOKUP((VLOOKUP($AE25,参数!$G:$H,2,FALSE)&amp;$W$22&amp;$V$22),装备量化!$D$2:$J$241,装备量化!V$11,FALSE)),0))+IF($W$3="关闭",0,IFERROR((VLOOKUP((VLOOKUP($AE25,参数!$G:$H,2,FALSE)&amp;$W$23&amp;$V$23),装备量化!$D$2:$J$241,装备量化!V$11,FALSE)),0))+IF($W$3="关闭",0,IFERROR((VLOOKUP((VLOOKUP($AE25,参数!$G:$H,2,FALSE)&amp;$W$24&amp;$V$24),装备量化!$D$2:$J$241,装备量化!V$11,FALSE)),0))+IF($W$3="关闭",0,IFERROR((VLOOKUP((VLOOKUP($AE25,参数!$G:$H,2,FALSE)&amp;$W$25&amp;$V$25),装备量化!$D$2:$J$241,装备量化!V$11,FALSE)),0))</f>
        <v>250</v>
      </c>
      <c r="AL25" s="64">
        <f>IF($W$3="关闭",0,IFERROR((VLOOKUP((VLOOKUP($AE25,参数!$G:$H,2,FALSE)&amp;$W$18&amp;$V$18),装备量化!$D$2:$J$241,装备量化!W$11,FALSE)),0))+IF($W$3="关闭",0,IFERROR((VLOOKUP((VLOOKUP($AE25,参数!$G:$H,2,FALSE)&amp;$W$19&amp;$V$19),装备量化!$D$2:$J$241,装备量化!W$11,FALSE)),0))+IF($W$3="关闭",0,IFERROR((VLOOKUP((VLOOKUP($AE25,参数!$G:$H,2,FALSE)&amp;$W$20&amp;$V$20),装备量化!$D$2:$J$241,装备量化!W$11,FALSE)),0))+IF($W$3="关闭",0,IFERROR((VLOOKUP((VLOOKUP($AE25,参数!$G:$H,2,FALSE)&amp;$W$21&amp;$V$21),装备量化!$D$2:$J$241,装备量化!W$11,FALSE)),0))+IF($W$3="关闭",0,IFERROR((VLOOKUP((VLOOKUP($AE25,参数!$G:$H,2,FALSE)&amp;$W$22&amp;$V$22),装备量化!$D$2:$J$241,装备量化!W$11,FALSE)),0))+IF($W$3="关闭",0,IFERROR((VLOOKUP((VLOOKUP($AE25,参数!$G:$H,2,FALSE)&amp;$W$23&amp;$V$23),装备量化!$D$2:$J$241,装备量化!W$11,FALSE)),0))+IF($W$3="关闭",0,IFERROR((VLOOKUP((VLOOKUP($AE25,参数!$G:$H,2,FALSE)&amp;$W$24&amp;$V$24),装备量化!$D$2:$J$241,装备量化!W$11,FALSE)),0))+IF($W$3="关闭",0,IFERROR((VLOOKUP((VLOOKUP($AE25,参数!$G:$H,2,FALSE)&amp;$W$25&amp;$V$25),装备量化!$D$2:$J$241,装备量化!W$11,FALSE)),0))</f>
        <v>0</v>
      </c>
      <c r="AM25" s="64">
        <f>IF($W$3="关闭",0,IFERROR((VLOOKUP((VLOOKUP($AE25,参数!$G:$H,2,FALSE)&amp;$W$18&amp;$V$18),装备量化!$D$2:$J$241,装备量化!X$11,FALSE)),0))+IF($W$3="关闭",0,IFERROR((VLOOKUP((VLOOKUP($AE25,参数!$G:$H,2,FALSE)&amp;$W$19&amp;$V$19),装备量化!$D$2:$J$241,装备量化!X$11,FALSE)),0))+IF($W$3="关闭",0,IFERROR((VLOOKUP((VLOOKUP($AE25,参数!$G:$H,2,FALSE)&amp;$W$20&amp;$V$20),装备量化!$D$2:$J$241,装备量化!X$11,FALSE)),0))+IF($W$3="关闭",0,IFERROR((VLOOKUP((VLOOKUP($AE25,参数!$G:$H,2,FALSE)&amp;$W$21&amp;$V$21),装备量化!$D$2:$J$241,装备量化!X$11,FALSE)),0))+IF($W$3="关闭",0,IFERROR((VLOOKUP((VLOOKUP($AE25,参数!$G:$H,2,FALSE)&amp;$W$22&amp;$V$22),装备量化!$D$2:$J$241,装备量化!X$11,FALSE)),0))+IF($W$3="关闭",0,IFERROR((VLOOKUP((VLOOKUP($AE25,参数!$G:$H,2,FALSE)&amp;$W$23&amp;$V$23),装备量化!$D$2:$J$241,装备量化!X$11,FALSE)),0))+IF($W$3="关闭",0,IFERROR((VLOOKUP((VLOOKUP($AE25,参数!$G:$H,2,FALSE)&amp;$W$24&amp;$V$24),装备量化!$D$2:$J$241,装备量化!X$11,FALSE)),0))+IF($W$3="关闭",0,IFERROR((VLOOKUP((VLOOKUP($AE25,参数!$G:$H,2,FALSE)&amp;$W$25&amp;$V$25),装备量化!$D$2:$J$241,装备量化!X$11,FALSE)),0))</f>
        <v>0</v>
      </c>
      <c r="AN25" s="64">
        <f>IF($W$3="关闭",0,IFERROR((VLOOKUP((VLOOKUP($AE25,参数!$G:$H,2,FALSE)&amp;$W$18&amp;$V$18),装备量化!$D$2:$J$241,装备量化!Y$11,FALSE)),0))+IF($W$3="关闭",0,IFERROR((VLOOKUP((VLOOKUP($AE25,参数!$G:$H,2,FALSE)&amp;$W$19&amp;$V$19),装备量化!$D$2:$J$241,装备量化!Y$11,FALSE)),0))+IF($W$3="关闭",0,IFERROR((VLOOKUP((VLOOKUP($AE25,参数!$G:$H,2,FALSE)&amp;$W$20&amp;$V$20),装备量化!$D$2:$J$241,装备量化!Y$11,FALSE)),0))+IF($W$3="关闭",0,IFERROR((VLOOKUP((VLOOKUP($AE25,参数!$G:$H,2,FALSE)&amp;$W$21&amp;$V$21),装备量化!$D$2:$J$241,装备量化!Y$11,FALSE)),0))+IF($W$3="关闭",0,IFERROR((VLOOKUP((VLOOKUP($AE25,参数!$G:$H,2,FALSE)&amp;$W$22&amp;$V$22),装备量化!$D$2:$J$241,装备量化!Y$11,FALSE)),0))+IF($W$3="关闭",0,IFERROR((VLOOKUP((VLOOKUP($AE25,参数!$G:$H,2,FALSE)&amp;$W$23&amp;$V$23),装备量化!$D$2:$J$241,装备量化!Y$11,FALSE)),0))+IF($W$3="关闭",0,IFERROR((VLOOKUP((VLOOKUP($AE25,参数!$G:$H,2,FALSE)&amp;$W$24&amp;$V$24),装备量化!$D$2:$J$241,装备量化!Y$11,FALSE)),0))+IF($W$3="关闭",0,IFERROR((VLOOKUP((VLOOKUP($AE25,参数!$G:$H,2,FALSE)&amp;$W$25&amp;$V$25),装备量化!$D$2:$J$241,装备量化!Y$11,FALSE)),0))</f>
        <v>0</v>
      </c>
      <c r="AO25" s="64">
        <f>IF($W$3="关闭",0,IFERROR((VLOOKUP((VLOOKUP($AE25,参数!$G:$H,2,FALSE)&amp;$W$18&amp;$V$18),装备量化!$D$2:$J$241,装备量化!Z$11,FALSE)),0))+IF($W$3="关闭",0,IFERROR((VLOOKUP((VLOOKUP($AE25,参数!$G:$H,2,FALSE)&amp;$W$19&amp;$V$19),装备量化!$D$2:$J$241,装备量化!Z$11,FALSE)),0))+IF($W$3="关闭",0,IFERROR((VLOOKUP((VLOOKUP($AE25,参数!$G:$H,2,FALSE)&amp;$W$20&amp;$V$20),装备量化!$D$2:$J$241,装备量化!Z$11,FALSE)),0))+IF($W$3="关闭",0,IFERROR((VLOOKUP((VLOOKUP($AE25,参数!$G:$H,2,FALSE)&amp;$W$21&amp;$V$21),装备量化!$D$2:$J$241,装备量化!Z$11,FALSE)),0))+IF($W$3="关闭",0,IFERROR((VLOOKUP((VLOOKUP($AE25,参数!$G:$H,2,FALSE)&amp;$W$22&amp;$V$22),装备量化!$D$2:$J$241,装备量化!Z$11,FALSE)),0))+IF($W$3="关闭",0,IFERROR((VLOOKUP((VLOOKUP($AE25,参数!$G:$H,2,FALSE)&amp;$W$23&amp;$V$23),装备量化!$D$2:$J$241,装备量化!Z$11,FALSE)),0))+IF($W$3="关闭",0,IFERROR((VLOOKUP((VLOOKUP($AE25,参数!$G:$H,2,FALSE)&amp;$W$24&amp;$V$24),装备量化!$D$2:$J$241,装备量化!Z$11,FALSE)),0))+IF($W$3="关闭",0,IFERROR((VLOOKUP((VLOOKUP($AE25,参数!$G:$H,2,FALSE)&amp;$W$25&amp;$V$25),装备量化!$D$2:$J$241,装备量化!Z$11,FALSE)),0))</f>
        <v>0</v>
      </c>
      <c r="AP25" s="64">
        <f>IF($W$3="关闭",0,IFERROR((VLOOKUP((VLOOKUP($AE25,参数!$G:$H,2,FALSE)&amp;$W$18&amp;$V$18),装备量化!$D$2:$J$241,装备量化!AA$11,FALSE)),0))+IF($W$3="关闭",0,IFERROR((VLOOKUP((VLOOKUP($AE25,参数!$G:$H,2,FALSE)&amp;$W$19&amp;$V$19),装备量化!$D$2:$J$241,装备量化!AA$11,FALSE)),0))+IF($W$3="关闭",0,IFERROR((VLOOKUP((VLOOKUP($AE25,参数!$G:$H,2,FALSE)&amp;$W$20&amp;$V$20),装备量化!$D$2:$J$241,装备量化!AA$11,FALSE)),0))+IF($W$3="关闭",0,IFERROR((VLOOKUP((VLOOKUP($AE25,参数!$G:$H,2,FALSE)&amp;$W$21&amp;$V$21),装备量化!$D$2:$J$241,装备量化!AA$11,FALSE)),0))+IF($W$3="关闭",0,IFERROR((VLOOKUP((VLOOKUP($AE25,参数!$G:$H,2,FALSE)&amp;$W$22&amp;$V$22),装备量化!$D$2:$J$241,装备量化!AA$11,FALSE)),0))+IF($W$3="关闭",0,IFERROR((VLOOKUP((VLOOKUP($AE25,参数!$G:$H,2,FALSE)&amp;$W$23&amp;$V$23),装备量化!$D$2:$J$241,装备量化!AA$11,FALSE)),0))+IF($W$3="关闭",0,IFERROR((VLOOKUP((VLOOKUP($AE25,参数!$G:$H,2,FALSE)&amp;$W$24&amp;$V$24),装备量化!$D$2:$J$241,装备量化!AA$11,FALSE)),0))+IF($W$3="关闭",0,IFERROR((VLOOKUP((VLOOKUP($AE25,参数!$G:$H,2,FALSE)&amp;$W$25&amp;$V$25),装备量化!$D$2:$J$241,装备量化!AA$11,FALSE)),0))</f>
        <v>0</v>
      </c>
      <c r="AQ25" s="64">
        <f>IF($W$3="关闭",0,IFERROR((VLOOKUP((VLOOKUP($AE25,参数!$G:$H,2,FALSE)&amp;$W$18&amp;$V$18),装备量化!$D$2:$J$241,装备量化!AB$11,FALSE)),0))+IF($W$3="关闭",0,IFERROR((VLOOKUP((VLOOKUP($AE25,参数!$G:$H,2,FALSE)&amp;$W$19&amp;$V$19),装备量化!$D$2:$J$241,装备量化!AB$11,FALSE)),0))+IF($W$3="关闭",0,IFERROR((VLOOKUP((VLOOKUP($AE25,参数!$G:$H,2,FALSE)&amp;$W$20&amp;$V$20),装备量化!$D$2:$J$241,装备量化!AB$11,FALSE)),0))+IF($W$3="关闭",0,IFERROR((VLOOKUP((VLOOKUP($AE25,参数!$G:$H,2,FALSE)&amp;$W$21&amp;$V$21),装备量化!$D$2:$J$241,装备量化!AB$11,FALSE)),0))+IF($W$3="关闭",0,IFERROR((VLOOKUP((VLOOKUP($AE25,参数!$G:$H,2,FALSE)&amp;$W$22&amp;$V$22),装备量化!$D$2:$J$241,装备量化!AB$11,FALSE)),0))+IF($W$3="关闭",0,IFERROR((VLOOKUP((VLOOKUP($AE25,参数!$G:$H,2,FALSE)&amp;$W$23&amp;$V$23),装备量化!$D$2:$J$241,装备量化!AB$11,FALSE)),0))+IF($W$3="关闭",0,IFERROR((VLOOKUP((VLOOKUP($AE25,参数!$G:$H,2,FALSE)&amp;$W$24&amp;$V$24),装备量化!$D$2:$J$241,装备量化!AB$11,FALSE)),0))+IF($W$3="关闭",0,IFERROR((VLOOKUP((VLOOKUP($AE25,参数!$G:$H,2,FALSE)&amp;$W$25&amp;$V$25),装备量化!$D$2:$J$241,装备量化!AB$11,FALSE)),0))</f>
        <v>0</v>
      </c>
      <c r="AR25" s="64">
        <f>IF($W$3="关闭",0,IFERROR((VLOOKUP((VLOOKUP($AE25,参数!$G:$H,2,FALSE)&amp;$W$18&amp;$V$18),装备量化!$D$2:$J$241,装备量化!AC$11,FALSE)),0))+IF($W$3="关闭",0,IFERROR((VLOOKUP((VLOOKUP($AE25,参数!$G:$H,2,FALSE)&amp;$W$19&amp;$V$19),装备量化!$D$2:$J$241,装备量化!AC$11,FALSE)),0))+IF($W$3="关闭",0,IFERROR((VLOOKUP((VLOOKUP($AE25,参数!$G:$H,2,FALSE)&amp;$W$20&amp;$V$20),装备量化!$D$2:$J$241,装备量化!AC$11,FALSE)),0))+IF($W$3="关闭",0,IFERROR((VLOOKUP((VLOOKUP($AE25,参数!$G:$H,2,FALSE)&amp;$W$21&amp;$V$21),装备量化!$D$2:$J$241,装备量化!AC$11,FALSE)),0))+IF($W$3="关闭",0,IFERROR((VLOOKUP((VLOOKUP($AE25,参数!$G:$H,2,FALSE)&amp;$W$22&amp;$V$22),装备量化!$D$2:$J$241,装备量化!AC$11,FALSE)),0))+IF($W$3="关闭",0,IFERROR((VLOOKUP((VLOOKUP($AE25,参数!$G:$H,2,FALSE)&amp;$W$23&amp;$V$23),装备量化!$D$2:$J$241,装备量化!AC$11,FALSE)),0))+IF($W$3="关闭",0,IFERROR((VLOOKUP((VLOOKUP($AE25,参数!$G:$H,2,FALSE)&amp;$W$24&amp;$V$24),装备量化!$D$2:$J$241,装备量化!AC$11,FALSE)),0))+IF($W$3="关闭",0,IFERROR((VLOOKUP((VLOOKUP($AE25,参数!$G:$H,2,FALSE)&amp;$W$25&amp;$V$25),装备量化!$D$2:$J$241,装备量化!AC$11,FALSE)),0))</f>
        <v>0</v>
      </c>
      <c r="AS25" s="64">
        <f>IF($W$3="关闭",0,IFERROR((VLOOKUP((VLOOKUP($AE25,参数!$G:$H,2,FALSE)&amp;$W$18&amp;$V$18),装备量化!$D$2:$J$241,装备量化!AD$11,FALSE)),0))+IF($W$3="关闭",0,IFERROR((VLOOKUP((VLOOKUP($AE25,参数!$G:$H,2,FALSE)&amp;$W$19&amp;$V$19),装备量化!$D$2:$J$241,装备量化!AD$11,FALSE)),0))+IF($W$3="关闭",0,IFERROR((VLOOKUP((VLOOKUP($AE25,参数!$G:$H,2,FALSE)&amp;$W$20&amp;$V$20),装备量化!$D$2:$J$241,装备量化!AD$11,FALSE)),0))+IF($W$3="关闭",0,IFERROR((VLOOKUP((VLOOKUP($AE25,参数!$G:$H,2,FALSE)&amp;$W$21&amp;$V$21),装备量化!$D$2:$J$241,装备量化!AD$11,FALSE)),0))+IF($W$3="关闭",0,IFERROR((VLOOKUP((VLOOKUP($AE25,参数!$G:$H,2,FALSE)&amp;$W$22&amp;$V$22),装备量化!$D$2:$J$241,装备量化!AD$11,FALSE)),0))+IF($W$3="关闭",0,IFERROR((VLOOKUP((VLOOKUP($AE25,参数!$G:$H,2,FALSE)&amp;$W$23&amp;$V$23),装备量化!$D$2:$J$241,装备量化!AD$11,FALSE)),0))+IF($W$3="关闭",0,IFERROR((VLOOKUP((VLOOKUP($AE25,参数!$G:$H,2,FALSE)&amp;$W$24&amp;$V$24),装备量化!$D$2:$J$241,装备量化!AD$11,FALSE)),0))+IF($W$3="关闭",0,IFERROR((VLOOKUP((VLOOKUP($AE25,参数!$G:$H,2,FALSE)&amp;$W$25&amp;$V$25),装备量化!$D$2:$J$241,装备量化!AD$11,FALSE)),0))</f>
        <v>0</v>
      </c>
      <c r="AV25" s="1">
        <v>24</v>
      </c>
      <c r="AW25" s="64">
        <f>IF($W$6="关闭",0,IFERROR((VLOOKUP((VLOOKUP($AE25,参数!$G:$H,2,FALSE)&amp;$V$18),装备强化属性!$V$3:$FP$50,$X$18+VLOOKUP(AW$1,参数!$J$1:$K$6,2,FALSE),FALSE)),0))+IF($W$6="关闭",0,IFERROR((VLOOKUP((VLOOKUP($AE25,参数!$G:$H,2,FALSE)&amp;$V$19),装备强化属性!$V$3:$FP$50,$X$19+VLOOKUP(AW$1,参数!$J$1:$K$6,2,FALSE),FALSE)),0))+IF($W$6="关闭",0,IFERROR((VLOOKUP((VLOOKUP($AE25,参数!$G:$H,2,FALSE)&amp;$V$20),装备强化属性!$V$3:$FP$50,$X$20+VLOOKUP(AW$1,参数!$J$1:$K$6,2,FALSE),FALSE)),0))+IF($W$6="关闭",0,IFERROR((VLOOKUP((VLOOKUP($AE25,参数!$G:$H,2,FALSE)&amp;$V$21),装备强化属性!$V$3:$FP$50,$X$21+VLOOKUP(AW$1,参数!$J$1:$K$6,2,FALSE),FALSE)),0))+IF($W$6="关闭",0,IFERROR((VLOOKUP((VLOOKUP($AE25,参数!$G:$H,2,FALSE)&amp;$V$22),装备强化属性!$V$3:$FP$50,$X$22+VLOOKUP(AW$1,参数!$J$1:$K$6,2,FALSE),FALSE)),0))+IF($W$6="关闭",0,IFERROR((VLOOKUP((VLOOKUP($AE25,参数!$G:$H,2,FALSE)&amp;$V$23),装备强化属性!$V$3:$FP$50,$X$23+VLOOKUP(AW$1,参数!$J$1:$K$6,2,FALSE),FALSE)),0))+IF($W$6="关闭",0,IFERROR((VLOOKUP((VLOOKUP($AE25,参数!$G:$H,2,FALSE)&amp;$V$24),装备强化属性!$V$3:$FP$50,$X$24+VLOOKUP(AW$1,参数!$J$1:$K$6,2,FALSE),FALSE)),0))+IF($W$6="关闭",0,IFERROR((VLOOKUP((VLOOKUP($AE25,参数!$G:$H,2,FALSE)&amp;$V$25),装备强化属性!$V$3:$FP$50,$X$25+VLOOKUP(AW$1,参数!$J$1:$K$6,2,FALSE),FALSE)),0))</f>
        <v>816</v>
      </c>
      <c r="AX25" s="64"/>
      <c r="AY25" s="64">
        <f>IF($W$6="关闭",0,IFERROR((VLOOKUP((VLOOKUP($AE25,参数!$G:$H,2,FALSE)&amp;$V$18),装备强化属性!$V$3:$FP$50,$X$18+VLOOKUP(AY$1,参数!$J$1:$K$6,2,FALSE),FALSE)),0))+IF($W$6="关闭",0,IFERROR((VLOOKUP((VLOOKUP($AE25,参数!$G:$H,2,FALSE)&amp;$V$19),装备强化属性!$V$3:$FP$50,$X$19+VLOOKUP(AY$1,参数!$J$1:$K$6,2,FALSE),FALSE)),0))+IF($W$6="关闭",0,IFERROR((VLOOKUP((VLOOKUP($AE25,参数!$G:$H,2,FALSE)&amp;$V$20),装备强化属性!$V$3:$FP$50,$X$20+VLOOKUP(AY$1,参数!$J$1:$K$6,2,FALSE),FALSE)),0))+IF($W$6="关闭",0,IFERROR((VLOOKUP((VLOOKUP($AE25,参数!$G:$H,2,FALSE)&amp;$V$21),装备强化属性!$V$3:$FP$50,$X$21+VLOOKUP(AY$1,参数!$J$1:$K$6,2,FALSE),FALSE)),0))+IF($W$6="关闭",0,IFERROR((VLOOKUP((VLOOKUP($AE25,参数!$G:$H,2,FALSE)&amp;$V$22),装备强化属性!$V$3:$FP$50,$X$22+VLOOKUP(AY$1,参数!$J$1:$K$6,2,FALSE),FALSE)),0))+IF($W$6="关闭",0,IFERROR((VLOOKUP((VLOOKUP($AE25,参数!$G:$H,2,FALSE)&amp;$V$23),装备强化属性!$V$3:$FP$50,$X$23+VLOOKUP(AY$1,参数!$J$1:$K$6,2,FALSE),FALSE)),0))+IF($W$6="关闭",0,IFERROR((VLOOKUP((VLOOKUP($AE25,参数!$G:$H,2,FALSE)&amp;$V$24),装备强化属性!$V$3:$FP$50,$X$24+VLOOKUP(AY$1,参数!$J$1:$K$6,2,FALSE),FALSE)),0))+IF($W$6="关闭",0,IFERROR((VLOOKUP((VLOOKUP($AE25,参数!$G:$H,2,FALSE)&amp;$V$25),装备强化属性!$V$3:$FP$50,$X$25+VLOOKUP(AY$1,参数!$J$1:$K$6,2,FALSE),FALSE)),0))</f>
        <v>98</v>
      </c>
      <c r="AZ25" s="64">
        <f>IF($W$6="关闭",0,IFERROR((VLOOKUP((VLOOKUP($AE25,参数!$G:$H,2,FALSE)&amp;$V$18),装备强化属性!$V$3:$FP$50,$X$18+VLOOKUP(AZ$1,参数!$J$1:$K$6,2,FALSE),FALSE)),0))+IF($W$6="关闭",0,IFERROR((VLOOKUP((VLOOKUP($AE25,参数!$G:$H,2,FALSE)&amp;$V$19),装备强化属性!$V$3:$FP$50,$X$19+VLOOKUP(AZ$1,参数!$J$1:$K$6,2,FALSE),FALSE)),0))+IF($W$6="关闭",0,IFERROR((VLOOKUP((VLOOKUP($AE25,参数!$G:$H,2,FALSE)&amp;$V$20),装备强化属性!$V$3:$FP$50,$X$20+VLOOKUP(AZ$1,参数!$J$1:$K$6,2,FALSE),FALSE)),0))+IF($W$6="关闭",0,IFERROR((VLOOKUP((VLOOKUP($AE25,参数!$G:$H,2,FALSE)&amp;$V$21),装备强化属性!$V$3:$FP$50,$X$21+VLOOKUP(AZ$1,参数!$J$1:$K$6,2,FALSE),FALSE)),0))+IF($W$6="关闭",0,IFERROR((VLOOKUP((VLOOKUP($AE25,参数!$G:$H,2,FALSE)&amp;$V$22),装备强化属性!$V$3:$FP$50,$X$22+VLOOKUP(AZ$1,参数!$J$1:$K$6,2,FALSE),FALSE)),0))+IF($W$6="关闭",0,IFERROR((VLOOKUP((VLOOKUP($AE25,参数!$G:$H,2,FALSE)&amp;$V$23),装备强化属性!$V$3:$FP$50,$X$23+VLOOKUP(AZ$1,参数!$J$1:$K$6,2,FALSE),FALSE)),0))+IF($W$6="关闭",0,IFERROR((VLOOKUP((VLOOKUP($AE25,参数!$G:$H,2,FALSE)&amp;$V$24),装备强化属性!$V$3:$FP$50,$X$24+VLOOKUP(AZ$1,参数!$J$1:$K$6,2,FALSE),FALSE)),0))+IF($W$6="关闭",0,IFERROR((VLOOKUP((VLOOKUP($AE25,参数!$G:$H,2,FALSE)&amp;$V$25),装备强化属性!$V$3:$FP$50,$X$25+VLOOKUP(AZ$1,参数!$J$1:$K$6,2,FALSE),FALSE)),0))</f>
        <v>98</v>
      </c>
      <c r="BA25" s="64">
        <f>IF($W$6="关闭",0,IFERROR((VLOOKUP((VLOOKUP($AE25,参数!$G:$H,2,FALSE)&amp;$V$18),装备强化属性!$V$3:$FP$50,$X$18+VLOOKUP(BA$1,参数!$J$1:$K$6,2,FALSE),FALSE)),0))+IF($W$6="关闭",0,IFERROR((VLOOKUP((VLOOKUP($AE25,参数!$G:$H,2,FALSE)&amp;$V$19),装备强化属性!$V$3:$FP$50,$X$19+VLOOKUP(BA$1,参数!$J$1:$K$6,2,FALSE),FALSE)),0))+IF($W$6="关闭",0,IFERROR((VLOOKUP((VLOOKUP($AE25,参数!$G:$H,2,FALSE)&amp;$V$20),装备强化属性!$V$3:$FP$50,$X$20+VLOOKUP(BA$1,参数!$J$1:$K$6,2,FALSE),FALSE)),0))+IF($W$6="关闭",0,IFERROR((VLOOKUP((VLOOKUP($AE25,参数!$G:$H,2,FALSE)&amp;$V$21),装备强化属性!$V$3:$FP$50,$X$21+VLOOKUP(BA$1,参数!$J$1:$K$6,2,FALSE),FALSE)),0))+IF($W$6="关闭",0,IFERROR((VLOOKUP((VLOOKUP($AE25,参数!$G:$H,2,FALSE)&amp;$V$22),装备强化属性!$V$3:$FP$50,$X$22+VLOOKUP(BA$1,参数!$J$1:$K$6,2,FALSE),FALSE)),0))+IF($W$6="关闭",0,IFERROR((VLOOKUP((VLOOKUP($AE25,参数!$G:$H,2,FALSE)&amp;$V$23),装备强化属性!$V$3:$FP$50,$X$23+VLOOKUP(BA$1,参数!$J$1:$K$6,2,FALSE),FALSE)),0))+IF($W$6="关闭",0,IFERROR((VLOOKUP((VLOOKUP($AE25,参数!$G:$H,2,FALSE)&amp;$V$24),装备强化属性!$V$3:$FP$50,$X$24+VLOOKUP(BA$1,参数!$J$1:$K$6,2,FALSE),FALSE)),0))+IF($W$6="关闭",0,IFERROR((VLOOKUP((VLOOKUP($AE25,参数!$G:$H,2,FALSE)&amp;$V$25),装备强化属性!$V$3:$FP$50,$X$25+VLOOKUP(BA$1,参数!$J$1:$K$6,2,FALSE),FALSE)),0))</f>
        <v>110</v>
      </c>
      <c r="BB25" s="64">
        <f>IF($W$6="关闭",0,IFERROR((VLOOKUP((VLOOKUP($AE25,参数!$G:$H,2,FALSE)&amp;$V$18),装备强化属性!$V$3:$FP$50,$X$18+VLOOKUP(BB$1,参数!$J$1:$K$6,2,FALSE),FALSE)),0))+IF($W$6="关闭",0,IFERROR((VLOOKUP((VLOOKUP($AE25,参数!$G:$H,2,FALSE)&amp;$V$19),装备强化属性!$V$3:$FP$50,$X$19+VLOOKUP(BB$1,参数!$J$1:$K$6,2,FALSE),FALSE)),0))+IF($W$6="关闭",0,IFERROR((VLOOKUP((VLOOKUP($AE25,参数!$G:$H,2,FALSE)&amp;$V$20),装备强化属性!$V$3:$FP$50,$X$20+VLOOKUP(BB$1,参数!$J$1:$K$6,2,FALSE),FALSE)),0))+IF($W$6="关闭",0,IFERROR((VLOOKUP((VLOOKUP($AE25,参数!$G:$H,2,FALSE)&amp;$V$21),装备强化属性!$V$3:$FP$50,$X$21+VLOOKUP(BB$1,参数!$J$1:$K$6,2,FALSE),FALSE)),0))+IF($W$6="关闭",0,IFERROR((VLOOKUP((VLOOKUP($AE25,参数!$G:$H,2,FALSE)&amp;$V$22),装备强化属性!$V$3:$FP$50,$X$22+VLOOKUP(BB$1,参数!$J$1:$K$6,2,FALSE),FALSE)),0))+IF($W$6="关闭",0,IFERROR((VLOOKUP((VLOOKUP($AE25,参数!$G:$H,2,FALSE)&amp;$V$23),装备强化属性!$V$3:$FP$50,$X$23+VLOOKUP(BB$1,参数!$J$1:$K$6,2,FALSE),FALSE)),0))+IF($W$6="关闭",0,IFERROR((VLOOKUP((VLOOKUP($AE25,参数!$G:$H,2,FALSE)&amp;$V$24),装备强化属性!$V$3:$FP$50,$X$24+VLOOKUP(BB$1,参数!$J$1:$K$6,2,FALSE),FALSE)),0))+IF($W$6="关闭",0,IFERROR((VLOOKUP((VLOOKUP($AE25,参数!$G:$H,2,FALSE)&amp;$V$25),装备强化属性!$V$3:$FP$50,$X$25+VLOOKUP(BB$1,参数!$J$1:$K$6,2,FALSE),FALSE)),0))</f>
        <v>110</v>
      </c>
      <c r="BC25" s="64">
        <f>IF($W$3="关闭",0,IFERROR((VLOOKUP((VLOOKUP($AE25,参数!$G:$H,2,FALSE)&amp;$W$18&amp;$V$18),装备量化!$D$2:$J$241,装备量化!AN$11,FALSE)),0))+IF($W$3="关闭",0,IFERROR((VLOOKUP((VLOOKUP($AE25,参数!$G:$H,2,FALSE)&amp;$W$19&amp;$V$19),装备量化!$D$2:$J$241,装备量化!AN$11,FALSE)),0))+IF($W$3="关闭",0,IFERROR((VLOOKUP((VLOOKUP($AE25,参数!$G:$H,2,FALSE)&amp;$W$20&amp;$V$20),装备量化!$D$2:$J$241,装备量化!AN$11,FALSE)),0))+IF($W$3="关闭",0,IFERROR((VLOOKUP((VLOOKUP($AE25,参数!$G:$H,2,FALSE)&amp;$W$21&amp;$V$21),装备量化!$D$2:$J$241,装备量化!AN$11,FALSE)),0))+IF($W$3="关闭",0,IFERROR((VLOOKUP((VLOOKUP($AE25,参数!$G:$H,2,FALSE)&amp;$W$22&amp;$V$22),装备量化!$D$2:$J$241,装备量化!AN$11,FALSE)),0))+IF($W$3="关闭",0,IFERROR((VLOOKUP((VLOOKUP($AE25,参数!$G:$H,2,FALSE)&amp;$W$23&amp;$V$23),装备量化!$D$2:$J$241,装备量化!AN$11,FALSE)),0))+IF($W$3="关闭",0,IFERROR((VLOOKUP((VLOOKUP($AE25,参数!$G:$H,2,FALSE)&amp;$W$24&amp;$V$24),装备量化!$D$2:$J$241,装备量化!AN$11,FALSE)),0))+IF($W$3="关闭",0,IFERROR((VLOOKUP((VLOOKUP($AE25,参数!$G:$H,2,FALSE)&amp;$W$25&amp;$V$25),装备量化!$D$2:$J$241,装备量化!AN$11,FALSE)),0))</f>
        <v>0</v>
      </c>
      <c r="BD25" s="64">
        <f>IF($W$3="关闭",0,IFERROR((VLOOKUP((VLOOKUP($AE25,参数!$G:$H,2,FALSE)&amp;$W$18&amp;$V$18),装备量化!$D$2:$J$241,装备量化!AO$11,FALSE)),0))+IF($W$3="关闭",0,IFERROR((VLOOKUP((VLOOKUP($AE25,参数!$G:$H,2,FALSE)&amp;$W$19&amp;$V$19),装备量化!$D$2:$J$241,装备量化!AO$11,FALSE)),0))+IF($W$3="关闭",0,IFERROR((VLOOKUP((VLOOKUP($AE25,参数!$G:$H,2,FALSE)&amp;$W$20&amp;$V$20),装备量化!$D$2:$J$241,装备量化!AO$11,FALSE)),0))+IF($W$3="关闭",0,IFERROR((VLOOKUP((VLOOKUP($AE25,参数!$G:$H,2,FALSE)&amp;$W$21&amp;$V$21),装备量化!$D$2:$J$241,装备量化!AO$11,FALSE)),0))+IF($W$3="关闭",0,IFERROR((VLOOKUP((VLOOKUP($AE25,参数!$G:$H,2,FALSE)&amp;$W$22&amp;$V$22),装备量化!$D$2:$J$241,装备量化!AO$11,FALSE)),0))+IF($W$3="关闭",0,IFERROR((VLOOKUP((VLOOKUP($AE25,参数!$G:$H,2,FALSE)&amp;$W$23&amp;$V$23),装备量化!$D$2:$J$241,装备量化!AO$11,FALSE)),0))+IF($W$3="关闭",0,IFERROR((VLOOKUP((VLOOKUP($AE25,参数!$G:$H,2,FALSE)&amp;$W$24&amp;$V$24),装备量化!$D$2:$J$241,装备量化!AO$11,FALSE)),0))+IF($W$3="关闭",0,IFERROR((VLOOKUP((VLOOKUP($AE25,参数!$G:$H,2,FALSE)&amp;$W$25&amp;$V$25),装备量化!$D$2:$J$241,装备量化!AO$11,FALSE)),0))</f>
        <v>0</v>
      </c>
      <c r="BE25" s="64">
        <f>IF($W$3="关闭",0,IFERROR((VLOOKUP((VLOOKUP($AE25,参数!$G:$H,2,FALSE)&amp;$W$18&amp;$V$18),装备量化!$D$2:$J$241,装备量化!AP$11,FALSE)),0))+IF($W$3="关闭",0,IFERROR((VLOOKUP((VLOOKUP($AE25,参数!$G:$H,2,FALSE)&amp;$W$19&amp;$V$19),装备量化!$D$2:$J$241,装备量化!AP$11,FALSE)),0))+IF($W$3="关闭",0,IFERROR((VLOOKUP((VLOOKUP($AE25,参数!$G:$H,2,FALSE)&amp;$W$20&amp;$V$20),装备量化!$D$2:$J$241,装备量化!AP$11,FALSE)),0))+IF($W$3="关闭",0,IFERROR((VLOOKUP((VLOOKUP($AE25,参数!$G:$H,2,FALSE)&amp;$W$21&amp;$V$21),装备量化!$D$2:$J$241,装备量化!AP$11,FALSE)),0))+IF($W$3="关闭",0,IFERROR((VLOOKUP((VLOOKUP($AE25,参数!$G:$H,2,FALSE)&amp;$W$22&amp;$V$22),装备量化!$D$2:$J$241,装备量化!AP$11,FALSE)),0))+IF($W$3="关闭",0,IFERROR((VLOOKUP((VLOOKUP($AE25,参数!$G:$H,2,FALSE)&amp;$W$23&amp;$V$23),装备量化!$D$2:$J$241,装备量化!AP$11,FALSE)),0))+IF($W$3="关闭",0,IFERROR((VLOOKUP((VLOOKUP($AE25,参数!$G:$H,2,FALSE)&amp;$W$24&amp;$V$24),装备量化!$D$2:$J$241,装备量化!AP$11,FALSE)),0))+IF($W$3="关闭",0,IFERROR((VLOOKUP((VLOOKUP($AE25,参数!$G:$H,2,FALSE)&amp;$W$25&amp;$V$25),装备量化!$D$2:$J$241,装备量化!AP$11,FALSE)),0))</f>
        <v>0</v>
      </c>
      <c r="BF25" s="64">
        <f>IF($W$3="关闭",0,IFERROR((VLOOKUP((VLOOKUP($AE25,参数!$G:$H,2,FALSE)&amp;$W$18&amp;$V$18),装备量化!$D$2:$J$241,装备量化!AQ$11,FALSE)),0))+IF($W$3="关闭",0,IFERROR((VLOOKUP((VLOOKUP($AE25,参数!$G:$H,2,FALSE)&amp;$W$19&amp;$V$19),装备量化!$D$2:$J$241,装备量化!AQ$11,FALSE)),0))+IF($W$3="关闭",0,IFERROR((VLOOKUP((VLOOKUP($AE25,参数!$G:$H,2,FALSE)&amp;$W$20&amp;$V$20),装备量化!$D$2:$J$241,装备量化!AQ$11,FALSE)),0))+IF($W$3="关闭",0,IFERROR((VLOOKUP((VLOOKUP($AE25,参数!$G:$H,2,FALSE)&amp;$W$21&amp;$V$21),装备量化!$D$2:$J$241,装备量化!AQ$11,FALSE)),0))+IF($W$3="关闭",0,IFERROR((VLOOKUP((VLOOKUP($AE25,参数!$G:$H,2,FALSE)&amp;$W$22&amp;$V$22),装备量化!$D$2:$J$241,装备量化!AQ$11,FALSE)),0))+IF($W$3="关闭",0,IFERROR((VLOOKUP((VLOOKUP($AE25,参数!$G:$H,2,FALSE)&amp;$W$23&amp;$V$23),装备量化!$D$2:$J$241,装备量化!AQ$11,FALSE)),0))+IF($W$3="关闭",0,IFERROR((VLOOKUP((VLOOKUP($AE25,参数!$G:$H,2,FALSE)&amp;$W$24&amp;$V$24),装备量化!$D$2:$J$241,装备量化!AQ$11,FALSE)),0))+IF($W$3="关闭",0,IFERROR((VLOOKUP((VLOOKUP($AE25,参数!$G:$H,2,FALSE)&amp;$W$25&amp;$V$25),装备量化!$D$2:$J$241,装备量化!AQ$11,FALSE)),0))</f>
        <v>0</v>
      </c>
      <c r="BG25" s="64">
        <f>IF($W$3="关闭",0,IFERROR((VLOOKUP((VLOOKUP($AE25,参数!$G:$H,2,FALSE)&amp;$W$18&amp;$V$18),装备量化!$D$2:$J$241,装备量化!AR$11,FALSE)),0))+IF($W$3="关闭",0,IFERROR((VLOOKUP((VLOOKUP($AE25,参数!$G:$H,2,FALSE)&amp;$W$19&amp;$V$19),装备量化!$D$2:$J$241,装备量化!AR$11,FALSE)),0))+IF($W$3="关闭",0,IFERROR((VLOOKUP((VLOOKUP($AE25,参数!$G:$H,2,FALSE)&amp;$W$20&amp;$V$20),装备量化!$D$2:$J$241,装备量化!AR$11,FALSE)),0))+IF($W$3="关闭",0,IFERROR((VLOOKUP((VLOOKUP($AE25,参数!$G:$H,2,FALSE)&amp;$W$21&amp;$V$21),装备量化!$D$2:$J$241,装备量化!AR$11,FALSE)),0))+IF($W$3="关闭",0,IFERROR((VLOOKUP((VLOOKUP($AE25,参数!$G:$H,2,FALSE)&amp;$W$22&amp;$V$22),装备量化!$D$2:$J$241,装备量化!AR$11,FALSE)),0))+IF($W$3="关闭",0,IFERROR((VLOOKUP((VLOOKUP($AE25,参数!$G:$H,2,FALSE)&amp;$W$23&amp;$V$23),装备量化!$D$2:$J$241,装备量化!AR$11,FALSE)),0))+IF($W$3="关闭",0,IFERROR((VLOOKUP((VLOOKUP($AE25,参数!$G:$H,2,FALSE)&amp;$W$24&amp;$V$24),装备量化!$D$2:$J$241,装备量化!AR$11,FALSE)),0))+IF($W$3="关闭",0,IFERROR((VLOOKUP((VLOOKUP($AE25,参数!$G:$H,2,FALSE)&amp;$W$25&amp;$V$25),装备量化!$D$2:$J$241,装备量化!AR$11,FALSE)),0))</f>
        <v>0</v>
      </c>
      <c r="BH25" s="64">
        <f>IF($W$3="关闭",0,IFERROR((VLOOKUP((VLOOKUP($AE25,参数!$G:$H,2,FALSE)&amp;$W$18&amp;$V$18),装备量化!$D$2:$J$241,装备量化!AS$11,FALSE)),0))+IF($W$3="关闭",0,IFERROR((VLOOKUP((VLOOKUP($AE25,参数!$G:$H,2,FALSE)&amp;$W$19&amp;$V$19),装备量化!$D$2:$J$241,装备量化!AS$11,FALSE)),0))+IF($W$3="关闭",0,IFERROR((VLOOKUP((VLOOKUP($AE25,参数!$G:$H,2,FALSE)&amp;$W$20&amp;$V$20),装备量化!$D$2:$J$241,装备量化!AS$11,FALSE)),0))+IF($W$3="关闭",0,IFERROR((VLOOKUP((VLOOKUP($AE25,参数!$G:$H,2,FALSE)&amp;$W$21&amp;$V$21),装备量化!$D$2:$J$241,装备量化!AS$11,FALSE)),0))+IF($W$3="关闭",0,IFERROR((VLOOKUP((VLOOKUP($AE25,参数!$G:$H,2,FALSE)&amp;$W$22&amp;$V$22),装备量化!$D$2:$J$241,装备量化!AS$11,FALSE)),0))+IF($W$3="关闭",0,IFERROR((VLOOKUP((VLOOKUP($AE25,参数!$G:$H,2,FALSE)&amp;$W$23&amp;$V$23),装备量化!$D$2:$J$241,装备量化!AS$11,FALSE)),0))+IF($W$3="关闭",0,IFERROR((VLOOKUP((VLOOKUP($AE25,参数!$G:$H,2,FALSE)&amp;$W$24&amp;$V$24),装备量化!$D$2:$J$241,装备量化!AS$11,FALSE)),0))+IF($W$3="关闭",0,IFERROR((VLOOKUP((VLOOKUP($AE25,参数!$G:$H,2,FALSE)&amp;$W$25&amp;$V$25),装备量化!$D$2:$J$241,装备量化!AS$11,FALSE)),0))</f>
        <v>0</v>
      </c>
      <c r="BI25" s="64">
        <f>IF($W$3="关闭",0,IFERROR((VLOOKUP((VLOOKUP($AE25,参数!$G:$H,2,FALSE)&amp;$W$18&amp;$V$18),装备量化!$D$2:$J$241,装备量化!AT$11,FALSE)),0))+IF($W$3="关闭",0,IFERROR((VLOOKUP((VLOOKUP($AE25,参数!$G:$H,2,FALSE)&amp;$W$19&amp;$V$19),装备量化!$D$2:$J$241,装备量化!AT$11,FALSE)),0))+IF($W$3="关闭",0,IFERROR((VLOOKUP((VLOOKUP($AE25,参数!$G:$H,2,FALSE)&amp;$W$20&amp;$V$20),装备量化!$D$2:$J$241,装备量化!AT$11,FALSE)),0))+IF($W$3="关闭",0,IFERROR((VLOOKUP((VLOOKUP($AE25,参数!$G:$H,2,FALSE)&amp;$W$21&amp;$V$21),装备量化!$D$2:$J$241,装备量化!AT$11,FALSE)),0))+IF($W$3="关闭",0,IFERROR((VLOOKUP((VLOOKUP($AE25,参数!$G:$H,2,FALSE)&amp;$W$22&amp;$V$22),装备量化!$D$2:$J$241,装备量化!AT$11,FALSE)),0))+IF($W$3="关闭",0,IFERROR((VLOOKUP((VLOOKUP($AE25,参数!$G:$H,2,FALSE)&amp;$W$23&amp;$V$23),装备量化!$D$2:$J$241,装备量化!AT$11,FALSE)),0))+IF($W$3="关闭",0,IFERROR((VLOOKUP((VLOOKUP($AE25,参数!$G:$H,2,FALSE)&amp;$W$24&amp;$V$24),装备量化!$D$2:$J$241,装备量化!AT$11,FALSE)),0))+IF($W$3="关闭",0,IFERROR((VLOOKUP((VLOOKUP($AE25,参数!$G:$H,2,FALSE)&amp;$W$25&amp;$V$25),装备量化!$D$2:$J$241,装备量化!AT$11,FALSE)),0))</f>
        <v>0</v>
      </c>
      <c r="BJ25" s="64">
        <f>IF($W$3="关闭",0,IFERROR((VLOOKUP((VLOOKUP($AE25,参数!$G:$H,2,FALSE)&amp;$W$18&amp;$V$18),装备量化!$D$2:$J$241,装备量化!AU$11,FALSE)),0))+IF($W$3="关闭",0,IFERROR((VLOOKUP((VLOOKUP($AE25,参数!$G:$H,2,FALSE)&amp;$W$19&amp;$V$19),装备量化!$D$2:$J$241,装备量化!AU$11,FALSE)),0))+IF($W$3="关闭",0,IFERROR((VLOOKUP((VLOOKUP($AE25,参数!$G:$H,2,FALSE)&amp;$W$20&amp;$V$20),装备量化!$D$2:$J$241,装备量化!AU$11,FALSE)),0))+IF($W$3="关闭",0,IFERROR((VLOOKUP((VLOOKUP($AE25,参数!$G:$H,2,FALSE)&amp;$W$21&amp;$V$21),装备量化!$D$2:$J$241,装备量化!AU$11,FALSE)),0))+IF($W$3="关闭",0,IFERROR((VLOOKUP((VLOOKUP($AE25,参数!$G:$H,2,FALSE)&amp;$W$22&amp;$V$22),装备量化!$D$2:$J$241,装备量化!AU$11,FALSE)),0))+IF($W$3="关闭",0,IFERROR((VLOOKUP((VLOOKUP($AE25,参数!$G:$H,2,FALSE)&amp;$W$23&amp;$V$23),装备量化!$D$2:$J$241,装备量化!AU$11,FALSE)),0))+IF($W$3="关闭",0,IFERROR((VLOOKUP((VLOOKUP($AE25,参数!$G:$H,2,FALSE)&amp;$W$24&amp;$V$24),装备量化!$D$2:$J$241,装备量化!AU$11,FALSE)),0))+IF($W$3="关闭",0,IFERROR((VLOOKUP((VLOOKUP($AE25,参数!$G:$H,2,FALSE)&amp;$W$25&amp;$V$25),装备量化!$D$2:$J$241,装备量化!AU$11,FALSE)),0))</f>
        <v>0</v>
      </c>
      <c r="BM25" s="1">
        <v>24</v>
      </c>
      <c r="BN25" s="64">
        <f>IF($W$2="关闭",0,角色升级!B25)</f>
        <v>3587</v>
      </c>
      <c r="BO25" s="64">
        <v>200</v>
      </c>
      <c r="BP25" s="64">
        <f>IF($W$2="关闭",0,角色升级!D25)</f>
        <v>272</v>
      </c>
      <c r="BQ25" s="64">
        <f>IF($W$2="关闭",0,角色升级!E25)</f>
        <v>272</v>
      </c>
      <c r="BR25" s="64">
        <f>IF($W$2="关闭",0,角色升级!F25)</f>
        <v>545</v>
      </c>
      <c r="BS25" s="64">
        <f>IF($W$2="关闭",0,角色升级!G25)</f>
        <v>545</v>
      </c>
      <c r="BT25" s="64">
        <f>IF($W$3="关闭",0,IFERROR((VLOOKUP((VLOOKUP($AE25,参数!$G:$H,2,FALSE)&amp;$W$18&amp;$V$18),装备量化!$D$2:$J$241,装备量化!BE$11,FALSE)),0))+IF($W$3="关闭",0,IFERROR((VLOOKUP((VLOOKUP($AE25,参数!$G:$H,2,FALSE)&amp;$W$19&amp;$V$19),装备量化!$D$2:$J$241,装备量化!BE$11,FALSE)),0))+IF($W$3="关闭",0,IFERROR((VLOOKUP((VLOOKUP($AE25,参数!$G:$H,2,FALSE)&amp;$W$20&amp;$V$20),装备量化!$D$2:$J$241,装备量化!BE$11,FALSE)),0))+IF($W$3="关闭",0,IFERROR((VLOOKUP((VLOOKUP($AE25,参数!$G:$H,2,FALSE)&amp;$W$21&amp;$V$21),装备量化!$D$2:$J$241,装备量化!BE$11,FALSE)),0))+IF($W$3="关闭",0,IFERROR((VLOOKUP((VLOOKUP($AE25,参数!$G:$H,2,FALSE)&amp;$W$22&amp;$V$22),装备量化!$D$2:$J$241,装备量化!BE$11,FALSE)),0))+IF($W$3="关闭",0,IFERROR((VLOOKUP((VLOOKUP($AE25,参数!$G:$H,2,FALSE)&amp;$W$23&amp;$V$23),装备量化!$D$2:$J$241,装备量化!BE$11,FALSE)),0))+IF($W$3="关闭",0,IFERROR((VLOOKUP((VLOOKUP($AE25,参数!$G:$H,2,FALSE)&amp;$W$24&amp;$V$24),装备量化!$D$2:$J$241,装备量化!BE$11,FALSE)),0))+IF($W$3="关闭",0,IFERROR((VLOOKUP((VLOOKUP($AE25,参数!$G:$H,2,FALSE)&amp;$W$25&amp;$V$25),装备量化!$D$2:$J$241,装备量化!BE$11,FALSE)),0))</f>
        <v>0</v>
      </c>
      <c r="BU25" s="64">
        <f>IF($W$3="关闭",0,IFERROR((VLOOKUP((VLOOKUP($AE25,参数!$G:$H,2,FALSE)&amp;$W$18&amp;$V$18),装备量化!$D$2:$J$241,装备量化!BF$11,FALSE)),0))+IF($W$3="关闭",0,IFERROR((VLOOKUP((VLOOKUP($AE25,参数!$G:$H,2,FALSE)&amp;$W$19&amp;$V$19),装备量化!$D$2:$J$241,装备量化!BF$11,FALSE)),0))+IF($W$3="关闭",0,IFERROR((VLOOKUP((VLOOKUP($AE25,参数!$G:$H,2,FALSE)&amp;$W$20&amp;$V$20),装备量化!$D$2:$J$241,装备量化!BF$11,FALSE)),0))+IF($W$3="关闭",0,IFERROR((VLOOKUP((VLOOKUP($AE25,参数!$G:$H,2,FALSE)&amp;$W$21&amp;$V$21),装备量化!$D$2:$J$241,装备量化!BF$11,FALSE)),0))+IF($W$3="关闭",0,IFERROR((VLOOKUP((VLOOKUP($AE25,参数!$G:$H,2,FALSE)&amp;$W$22&amp;$V$22),装备量化!$D$2:$J$241,装备量化!BF$11,FALSE)),0))+IF($W$3="关闭",0,IFERROR((VLOOKUP((VLOOKUP($AE25,参数!$G:$H,2,FALSE)&amp;$W$23&amp;$V$23),装备量化!$D$2:$J$241,装备量化!BF$11,FALSE)),0))+IF($W$3="关闭",0,IFERROR((VLOOKUP((VLOOKUP($AE25,参数!$G:$H,2,FALSE)&amp;$W$24&amp;$V$24),装备量化!$D$2:$J$241,装备量化!BF$11,FALSE)),0))+IF($W$3="关闭",0,IFERROR((VLOOKUP((VLOOKUP($AE25,参数!$G:$H,2,FALSE)&amp;$W$25&amp;$V$25),装备量化!$D$2:$J$241,装备量化!BF$11,FALSE)),0))</f>
        <v>0</v>
      </c>
      <c r="BV25" s="64">
        <f>IF($W$3="关闭",0,IFERROR((VLOOKUP((VLOOKUP($AE25,参数!$G:$H,2,FALSE)&amp;$W$18&amp;$V$18),装备量化!$D$2:$J$241,装备量化!BG$11,FALSE)),0))+IF($W$3="关闭",0,IFERROR((VLOOKUP((VLOOKUP($AE25,参数!$G:$H,2,FALSE)&amp;$W$19&amp;$V$19),装备量化!$D$2:$J$241,装备量化!BG$11,FALSE)),0))+IF($W$3="关闭",0,IFERROR((VLOOKUP((VLOOKUP($AE25,参数!$G:$H,2,FALSE)&amp;$W$20&amp;$V$20),装备量化!$D$2:$J$241,装备量化!BG$11,FALSE)),0))+IF($W$3="关闭",0,IFERROR((VLOOKUP((VLOOKUP($AE25,参数!$G:$H,2,FALSE)&amp;$W$21&amp;$V$21),装备量化!$D$2:$J$241,装备量化!BG$11,FALSE)),0))+IF($W$3="关闭",0,IFERROR((VLOOKUP((VLOOKUP($AE25,参数!$G:$H,2,FALSE)&amp;$W$22&amp;$V$22),装备量化!$D$2:$J$241,装备量化!BG$11,FALSE)),0))+IF($W$3="关闭",0,IFERROR((VLOOKUP((VLOOKUP($AE25,参数!$G:$H,2,FALSE)&amp;$W$23&amp;$V$23),装备量化!$D$2:$J$241,装备量化!BG$11,FALSE)),0))+IF($W$3="关闭",0,IFERROR((VLOOKUP((VLOOKUP($AE25,参数!$G:$H,2,FALSE)&amp;$W$24&amp;$V$24),装备量化!$D$2:$J$241,装备量化!BG$11,FALSE)),0))+IF($W$3="关闭",0,IFERROR((VLOOKUP((VLOOKUP($AE25,参数!$G:$H,2,FALSE)&amp;$W$25&amp;$V$25),装备量化!$D$2:$J$241,装备量化!BG$11,FALSE)),0))</f>
        <v>0</v>
      </c>
      <c r="BW25" s="64">
        <f>IF($W$3="关闭",0,IFERROR((VLOOKUP((VLOOKUP($AE25,参数!$G:$H,2,FALSE)&amp;$W$18&amp;$V$18),装备量化!$D$2:$J$241,装备量化!BH$11,FALSE)),0))+IF($W$3="关闭",0,IFERROR((VLOOKUP((VLOOKUP($AE25,参数!$G:$H,2,FALSE)&amp;$W$19&amp;$V$19),装备量化!$D$2:$J$241,装备量化!BH$11,FALSE)),0))+IF($W$3="关闭",0,IFERROR((VLOOKUP((VLOOKUP($AE25,参数!$G:$H,2,FALSE)&amp;$W$20&amp;$V$20),装备量化!$D$2:$J$241,装备量化!BH$11,FALSE)),0))+IF($W$3="关闭",0,IFERROR((VLOOKUP((VLOOKUP($AE25,参数!$G:$H,2,FALSE)&amp;$W$21&amp;$V$21),装备量化!$D$2:$J$241,装备量化!BH$11,FALSE)),0))+IF($W$3="关闭",0,IFERROR((VLOOKUP((VLOOKUP($AE25,参数!$G:$H,2,FALSE)&amp;$W$22&amp;$V$22),装备量化!$D$2:$J$241,装备量化!BH$11,FALSE)),0))+IF($W$3="关闭",0,IFERROR((VLOOKUP((VLOOKUP($AE25,参数!$G:$H,2,FALSE)&amp;$W$23&amp;$V$23),装备量化!$D$2:$J$241,装备量化!BH$11,FALSE)),0))+IF($W$3="关闭",0,IFERROR((VLOOKUP((VLOOKUP($AE25,参数!$G:$H,2,FALSE)&amp;$W$24&amp;$V$24),装备量化!$D$2:$J$241,装备量化!BH$11,FALSE)),0))+IF($W$3="关闭",0,IFERROR((VLOOKUP((VLOOKUP($AE25,参数!$G:$H,2,FALSE)&amp;$W$25&amp;$V$25),装备量化!$D$2:$J$241,装备量化!BH$11,FALSE)),0))</f>
        <v>0</v>
      </c>
      <c r="BX25" s="64">
        <f>IF($W$3="关闭",0,IFERROR((VLOOKUP((VLOOKUP($AE25,参数!$G:$H,2,FALSE)&amp;$W$18&amp;$V$18),装备量化!$D$2:$J$241,装备量化!BI$11,FALSE)),0))+IF($W$3="关闭",0,IFERROR((VLOOKUP((VLOOKUP($AE25,参数!$G:$H,2,FALSE)&amp;$W$19&amp;$V$19),装备量化!$D$2:$J$241,装备量化!BI$11,FALSE)),0))+IF($W$3="关闭",0,IFERROR((VLOOKUP((VLOOKUP($AE25,参数!$G:$H,2,FALSE)&amp;$W$20&amp;$V$20),装备量化!$D$2:$J$241,装备量化!BI$11,FALSE)),0))+IF($W$3="关闭",0,IFERROR((VLOOKUP((VLOOKUP($AE25,参数!$G:$H,2,FALSE)&amp;$W$21&amp;$V$21),装备量化!$D$2:$J$241,装备量化!BI$11,FALSE)),0))+IF($W$3="关闭",0,IFERROR((VLOOKUP((VLOOKUP($AE25,参数!$G:$H,2,FALSE)&amp;$W$22&amp;$V$22),装备量化!$D$2:$J$241,装备量化!BI$11,FALSE)),0))+IF($W$3="关闭",0,IFERROR((VLOOKUP((VLOOKUP($AE25,参数!$G:$H,2,FALSE)&amp;$W$23&amp;$V$23),装备量化!$D$2:$J$241,装备量化!BI$11,FALSE)),0))+IF($W$3="关闭",0,IFERROR((VLOOKUP((VLOOKUP($AE25,参数!$G:$H,2,FALSE)&amp;$W$24&amp;$V$24),装备量化!$D$2:$J$241,装备量化!BI$11,FALSE)),0))+IF($W$3="关闭",0,IFERROR((VLOOKUP((VLOOKUP($AE25,参数!$G:$H,2,FALSE)&amp;$W$25&amp;$V$25),装备量化!$D$2:$J$241,装备量化!BI$11,FALSE)),0))</f>
        <v>0</v>
      </c>
      <c r="BY25" s="64">
        <f>IF($W$3="关闭",0,IFERROR((VLOOKUP((VLOOKUP($AE25,参数!$G:$H,2,FALSE)&amp;$W$18&amp;$V$18),装备量化!$D$2:$J$241,装备量化!BJ$11,FALSE)),0))+IF($W$3="关闭",0,IFERROR((VLOOKUP((VLOOKUP($AE25,参数!$G:$H,2,FALSE)&amp;$W$19&amp;$V$19),装备量化!$D$2:$J$241,装备量化!BJ$11,FALSE)),0))+IF($W$3="关闭",0,IFERROR((VLOOKUP((VLOOKUP($AE25,参数!$G:$H,2,FALSE)&amp;$W$20&amp;$V$20),装备量化!$D$2:$J$241,装备量化!BJ$11,FALSE)),0))+IF($W$3="关闭",0,IFERROR((VLOOKUP((VLOOKUP($AE25,参数!$G:$H,2,FALSE)&amp;$W$21&amp;$V$21),装备量化!$D$2:$J$241,装备量化!BJ$11,FALSE)),0))+IF($W$3="关闭",0,IFERROR((VLOOKUP((VLOOKUP($AE25,参数!$G:$H,2,FALSE)&amp;$W$22&amp;$V$22),装备量化!$D$2:$J$241,装备量化!BJ$11,FALSE)),0))+IF($W$3="关闭",0,IFERROR((VLOOKUP((VLOOKUP($AE25,参数!$G:$H,2,FALSE)&amp;$W$23&amp;$V$23),装备量化!$D$2:$J$241,装备量化!BJ$11,FALSE)),0))+IF($W$3="关闭",0,IFERROR((VLOOKUP((VLOOKUP($AE25,参数!$G:$H,2,FALSE)&amp;$W$24&amp;$V$24),装备量化!$D$2:$J$241,装备量化!BJ$11,FALSE)),0))+IF($W$3="关闭",0,IFERROR((VLOOKUP((VLOOKUP($AE25,参数!$G:$H,2,FALSE)&amp;$W$25&amp;$V$25),装备量化!$D$2:$J$241,装备量化!BJ$11,FALSE)),0))</f>
        <v>0</v>
      </c>
      <c r="BZ25" s="64">
        <f>IF($W$3="关闭",0,IFERROR((VLOOKUP((VLOOKUP($AE25,参数!$G:$H,2,FALSE)&amp;$W$18&amp;$V$18),装备量化!$D$2:$J$241,装备量化!BK$11,FALSE)),0))+IF($W$3="关闭",0,IFERROR((VLOOKUP((VLOOKUP($AE25,参数!$G:$H,2,FALSE)&amp;$W$19&amp;$V$19),装备量化!$D$2:$J$241,装备量化!BK$11,FALSE)),0))+IF($W$3="关闭",0,IFERROR((VLOOKUP((VLOOKUP($AE25,参数!$G:$H,2,FALSE)&amp;$W$20&amp;$V$20),装备量化!$D$2:$J$241,装备量化!BK$11,FALSE)),0))+IF($W$3="关闭",0,IFERROR((VLOOKUP((VLOOKUP($AE25,参数!$G:$H,2,FALSE)&amp;$W$21&amp;$V$21),装备量化!$D$2:$J$241,装备量化!BK$11,FALSE)),0))+IF($W$3="关闭",0,IFERROR((VLOOKUP((VLOOKUP($AE25,参数!$G:$H,2,FALSE)&amp;$W$22&amp;$V$22),装备量化!$D$2:$J$241,装备量化!BK$11,FALSE)),0))+IF($W$3="关闭",0,IFERROR((VLOOKUP((VLOOKUP($AE25,参数!$G:$H,2,FALSE)&amp;$W$23&amp;$V$23),装备量化!$D$2:$J$241,装备量化!BK$11,FALSE)),0))+IF($W$3="关闭",0,IFERROR((VLOOKUP((VLOOKUP($AE25,参数!$G:$H,2,FALSE)&amp;$W$24&amp;$V$24),装备量化!$D$2:$J$241,装备量化!BK$11,FALSE)),0))+IF($W$3="关闭",0,IFERROR((VLOOKUP((VLOOKUP($AE25,参数!$G:$H,2,FALSE)&amp;$W$25&amp;$V$25),装备量化!$D$2:$J$241,装备量化!BK$11,FALSE)),0))</f>
        <v>0</v>
      </c>
      <c r="CA25" s="64">
        <f>IF($W$3="关闭",0,IFERROR((VLOOKUP((VLOOKUP($AE25,参数!$G:$H,2,FALSE)&amp;$W$18&amp;$V$18),装备量化!$D$2:$J$241,装备量化!BL$11,FALSE)),0))+IF($W$3="关闭",0,IFERROR((VLOOKUP((VLOOKUP($AE25,参数!$G:$H,2,FALSE)&amp;$W$19&amp;$V$19),装备量化!$D$2:$J$241,装备量化!BL$11,FALSE)),0))+IF($W$3="关闭",0,IFERROR((VLOOKUP((VLOOKUP($AE25,参数!$G:$H,2,FALSE)&amp;$W$20&amp;$V$20),装备量化!$D$2:$J$241,装备量化!BL$11,FALSE)),0))+IF($W$3="关闭",0,IFERROR((VLOOKUP((VLOOKUP($AE25,参数!$G:$H,2,FALSE)&amp;$W$21&amp;$V$21),装备量化!$D$2:$J$241,装备量化!BL$11,FALSE)),0))+IF($W$3="关闭",0,IFERROR((VLOOKUP((VLOOKUP($AE25,参数!$G:$H,2,FALSE)&amp;$W$22&amp;$V$22),装备量化!$D$2:$J$241,装备量化!BL$11,FALSE)),0))+IF($W$3="关闭",0,IFERROR((VLOOKUP((VLOOKUP($AE25,参数!$G:$H,2,FALSE)&amp;$W$23&amp;$V$23),装备量化!$D$2:$J$241,装备量化!BL$11,FALSE)),0))+IF($W$3="关闭",0,IFERROR((VLOOKUP((VLOOKUP($AE25,参数!$G:$H,2,FALSE)&amp;$W$24&amp;$V$24),装备量化!$D$2:$J$241,装备量化!BL$11,FALSE)),0))+IF($W$3="关闭",0,IFERROR((VLOOKUP((VLOOKUP($AE25,参数!$G:$H,2,FALSE)&amp;$W$25&amp;$V$25),装备量化!$D$2:$J$241,装备量化!BL$11,FALSE)),0))</f>
        <v>0</v>
      </c>
    </row>
    <row r="26" spans="1:79">
      <c r="A26" s="1">
        <v>25</v>
      </c>
      <c r="B26" s="1">
        <f t="shared" si="2"/>
        <v>6392</v>
      </c>
      <c r="C26" s="1">
        <f t="shared" si="11"/>
        <v>200</v>
      </c>
      <c r="D26" s="1">
        <f t="shared" si="12"/>
        <v>541</v>
      </c>
      <c r="E26" s="1">
        <f t="shared" si="13"/>
        <v>541</v>
      </c>
      <c r="F26" s="1">
        <f t="shared" si="14"/>
        <v>920</v>
      </c>
      <c r="G26" s="1">
        <f t="shared" si="15"/>
        <v>920</v>
      </c>
      <c r="H26" s="1">
        <f t="shared" si="3"/>
        <v>0</v>
      </c>
      <c r="I26" s="1">
        <f t="shared" si="4"/>
        <v>0</v>
      </c>
      <c r="J26" s="1">
        <f t="shared" si="5"/>
        <v>0</v>
      </c>
      <c r="K26" s="1">
        <f t="shared" si="6"/>
        <v>0</v>
      </c>
      <c r="L26" s="1">
        <f t="shared" si="7"/>
        <v>0</v>
      </c>
      <c r="M26" s="1">
        <f t="shared" si="8"/>
        <v>0</v>
      </c>
      <c r="N26" s="1">
        <f t="shared" si="9"/>
        <v>0</v>
      </c>
      <c r="O26" s="1">
        <f t="shared" si="10"/>
        <v>0</v>
      </c>
      <c r="P26" s="32"/>
      <c r="Q26" s="32"/>
      <c r="R26" s="32"/>
      <c r="S26" s="32"/>
      <c r="AE26" s="1">
        <v>25</v>
      </c>
      <c r="AF26" s="64">
        <f>IF($W$3="关闭",0,IFERROR((VLOOKUP((VLOOKUP($AE26,参数!$G:$H,2,FALSE)&amp;$W$18&amp;$V$18),装备量化!$D$2:$J$241,装备量化!Q$11,FALSE)),0))+IF($W$3="关闭",0,IFERROR((VLOOKUP((VLOOKUP($AE26,参数!$G:$H,2,FALSE)&amp;$W$19&amp;$V$19),装备量化!$D$2:$J$241,装备量化!Q$11,FALSE)),0))+IF($W$3="关闭",0,IFERROR((VLOOKUP((VLOOKUP($AE26,参数!$G:$H,2,FALSE)&amp;$W$20&amp;$V$20),装备量化!$D$2:$J$241,装备量化!Q$11,FALSE)),0))+IF($W$3="关闭",0,IFERROR((VLOOKUP((VLOOKUP($AE26,参数!$G:$H,2,FALSE)&amp;$W$21&amp;$V$21),装备量化!$D$2:$J$241,装备量化!Q$11,FALSE)),0))+IF($W$3="关闭",0,IFERROR((VLOOKUP((VLOOKUP($AE26,参数!$G:$H,2,FALSE)&amp;$W$22&amp;$V$22),装备量化!$D$2:$J$241,装备量化!Q$11,FALSE)),0))+IF($W$3="关闭",0,IFERROR((VLOOKUP((VLOOKUP($AE26,参数!$G:$H,2,FALSE)&amp;$W$23&amp;$V$23),装备量化!$D$2:$J$241,装备量化!Q$11,FALSE)),0))+IF($W$3="关闭",0,IFERROR((VLOOKUP((VLOOKUP($AE26,参数!$G:$H,2,FALSE)&amp;$W$24&amp;$V$24),装备量化!$D$2:$J$241,装备量化!Q$11,FALSE)),0))+IF($W$3="关闭",0,IFERROR((VLOOKUP((VLOOKUP($AE26,参数!$G:$H,2,FALSE)&amp;$W$25&amp;$V$25),装备量化!$D$2:$J$241,装备量化!Q$11,FALSE)),0))</f>
        <v>1876</v>
      </c>
      <c r="AG26" s="64"/>
      <c r="AH26" s="64">
        <f>IF($W$3="关闭",0,IFERROR((VLOOKUP((VLOOKUP($AE26,参数!$G:$H,2,FALSE)&amp;$W$18&amp;$V$18),装备量化!$D$2:$J$241,装备量化!S$11,FALSE)),0))+IF($W$3="关闭",0,IFERROR((VLOOKUP((VLOOKUP($AE26,参数!$G:$H,2,FALSE)&amp;$W$19&amp;$V$19),装备量化!$D$2:$J$241,装备量化!S$11,FALSE)),0))+IF($W$3="关闭",0,IFERROR((VLOOKUP((VLOOKUP($AE26,参数!$G:$H,2,FALSE)&amp;$W$20&amp;$V$20),装备量化!$D$2:$J$241,装备量化!S$11,FALSE)),0))+IF($W$3="关闭",0,IFERROR((VLOOKUP((VLOOKUP($AE26,参数!$G:$H,2,FALSE)&amp;$W$21&amp;$V$21),装备量化!$D$2:$J$241,装备量化!S$11,FALSE)),0))+IF($W$3="关闭",0,IFERROR((VLOOKUP((VLOOKUP($AE26,参数!$G:$H,2,FALSE)&amp;$W$22&amp;$V$22),装备量化!$D$2:$J$241,装备量化!S$11,FALSE)),0))+IF($W$3="关闭",0,IFERROR((VLOOKUP((VLOOKUP($AE26,参数!$G:$H,2,FALSE)&amp;$W$23&amp;$V$23),装备量化!$D$2:$J$241,装备量化!S$11,FALSE)),0))+IF($W$3="关闭",0,IFERROR((VLOOKUP((VLOOKUP($AE26,参数!$G:$H,2,FALSE)&amp;$W$24&amp;$V$24),装备量化!$D$2:$J$241,装备量化!S$11,FALSE)),0))+IF($W$3="关闭",0,IFERROR((VLOOKUP((VLOOKUP($AE26,参数!$G:$H,2,FALSE)&amp;$W$25&amp;$V$25),装备量化!$D$2:$J$241,装备量化!S$11,FALSE)),0))</f>
        <v>163</v>
      </c>
      <c r="AI26" s="64">
        <f>IF($W$3="关闭",0,IFERROR((VLOOKUP((VLOOKUP($AE26,参数!$G:$H,2,FALSE)&amp;$W$18&amp;$V$18),装备量化!$D$2:$J$241,装备量化!T$11,FALSE)),0))+IF($W$3="关闭",0,IFERROR((VLOOKUP((VLOOKUP($AE26,参数!$G:$H,2,FALSE)&amp;$W$19&amp;$V$19),装备量化!$D$2:$J$241,装备量化!T$11,FALSE)),0))+IF($W$3="关闭",0,IFERROR((VLOOKUP((VLOOKUP($AE26,参数!$G:$H,2,FALSE)&amp;$W$20&amp;$V$20),装备量化!$D$2:$J$241,装备量化!T$11,FALSE)),0))+IF($W$3="关闭",0,IFERROR((VLOOKUP((VLOOKUP($AE26,参数!$G:$H,2,FALSE)&amp;$W$21&amp;$V$21),装备量化!$D$2:$J$241,装备量化!T$11,FALSE)),0))+IF($W$3="关闭",0,IFERROR((VLOOKUP((VLOOKUP($AE26,参数!$G:$H,2,FALSE)&amp;$W$22&amp;$V$22),装备量化!$D$2:$J$241,装备量化!T$11,FALSE)),0))+IF($W$3="关闭",0,IFERROR((VLOOKUP((VLOOKUP($AE26,参数!$G:$H,2,FALSE)&amp;$W$23&amp;$V$23),装备量化!$D$2:$J$241,装备量化!T$11,FALSE)),0))+IF($W$3="关闭",0,IFERROR((VLOOKUP((VLOOKUP($AE26,参数!$G:$H,2,FALSE)&amp;$W$24&amp;$V$24),装备量化!$D$2:$J$241,装备量化!T$11,FALSE)),0))+IF($W$3="关闭",0,IFERROR((VLOOKUP((VLOOKUP($AE26,参数!$G:$H,2,FALSE)&amp;$W$25&amp;$V$25),装备量化!$D$2:$J$241,装备量化!T$11,FALSE)),0))</f>
        <v>163</v>
      </c>
      <c r="AJ26" s="64">
        <f>IF($W$3="关闭",0,IFERROR((VLOOKUP((VLOOKUP($AE26,参数!$G:$H,2,FALSE)&amp;$W$18&amp;$V$18),装备量化!$D$2:$J$241,装备量化!U$11,FALSE)),0))+IF($W$3="关闭",0,IFERROR((VLOOKUP((VLOOKUP($AE26,参数!$G:$H,2,FALSE)&amp;$W$19&amp;$V$19),装备量化!$D$2:$J$241,装备量化!U$11,FALSE)),0))+IF($W$3="关闭",0,IFERROR((VLOOKUP((VLOOKUP($AE26,参数!$G:$H,2,FALSE)&amp;$W$20&amp;$V$20),装备量化!$D$2:$J$241,装备量化!U$11,FALSE)),0))+IF($W$3="关闭",0,IFERROR((VLOOKUP((VLOOKUP($AE26,参数!$G:$H,2,FALSE)&amp;$W$21&amp;$V$21),装备量化!$D$2:$J$241,装备量化!U$11,FALSE)),0))+IF($W$3="关闭",0,IFERROR((VLOOKUP((VLOOKUP($AE26,参数!$G:$H,2,FALSE)&amp;$W$22&amp;$V$22),装备量化!$D$2:$J$241,装备量化!U$11,FALSE)),0))+IF($W$3="关闭",0,IFERROR((VLOOKUP((VLOOKUP($AE26,参数!$G:$H,2,FALSE)&amp;$W$23&amp;$V$23),装备量化!$D$2:$J$241,装备量化!U$11,FALSE)),0))+IF($W$3="关闭",0,IFERROR((VLOOKUP((VLOOKUP($AE26,参数!$G:$H,2,FALSE)&amp;$W$24&amp;$V$24),装备量化!$D$2:$J$241,装备量化!U$11,FALSE)),0))+IF($W$3="关闭",0,IFERROR((VLOOKUP((VLOOKUP($AE26,参数!$G:$H,2,FALSE)&amp;$W$25&amp;$V$25),装备量化!$D$2:$J$241,装备量化!U$11,FALSE)),0))</f>
        <v>250</v>
      </c>
      <c r="AK26" s="64">
        <f>IF($W$3="关闭",0,IFERROR((VLOOKUP((VLOOKUP($AE26,参数!$G:$H,2,FALSE)&amp;$W$18&amp;$V$18),装备量化!$D$2:$J$241,装备量化!V$11,FALSE)),0))+IF($W$3="关闭",0,IFERROR((VLOOKUP((VLOOKUP($AE26,参数!$G:$H,2,FALSE)&amp;$W$19&amp;$V$19),装备量化!$D$2:$J$241,装备量化!V$11,FALSE)),0))+IF($W$3="关闭",0,IFERROR((VLOOKUP((VLOOKUP($AE26,参数!$G:$H,2,FALSE)&amp;$W$20&amp;$V$20),装备量化!$D$2:$J$241,装备量化!V$11,FALSE)),0))+IF($W$3="关闭",0,IFERROR((VLOOKUP((VLOOKUP($AE26,参数!$G:$H,2,FALSE)&amp;$W$21&amp;$V$21),装备量化!$D$2:$J$241,装备量化!V$11,FALSE)),0))+IF($W$3="关闭",0,IFERROR((VLOOKUP((VLOOKUP($AE26,参数!$G:$H,2,FALSE)&amp;$W$22&amp;$V$22),装备量化!$D$2:$J$241,装备量化!V$11,FALSE)),0))+IF($W$3="关闭",0,IFERROR((VLOOKUP((VLOOKUP($AE26,参数!$G:$H,2,FALSE)&amp;$W$23&amp;$V$23),装备量化!$D$2:$J$241,装备量化!V$11,FALSE)),0))+IF($W$3="关闭",0,IFERROR((VLOOKUP((VLOOKUP($AE26,参数!$G:$H,2,FALSE)&amp;$W$24&amp;$V$24),装备量化!$D$2:$J$241,装备量化!V$11,FALSE)),0))+IF($W$3="关闭",0,IFERROR((VLOOKUP((VLOOKUP($AE26,参数!$G:$H,2,FALSE)&amp;$W$25&amp;$V$25),装备量化!$D$2:$J$241,装备量化!V$11,FALSE)),0))</f>
        <v>250</v>
      </c>
      <c r="AL26" s="64">
        <f>IF($W$3="关闭",0,IFERROR((VLOOKUP((VLOOKUP($AE26,参数!$G:$H,2,FALSE)&amp;$W$18&amp;$V$18),装备量化!$D$2:$J$241,装备量化!W$11,FALSE)),0))+IF($W$3="关闭",0,IFERROR((VLOOKUP((VLOOKUP($AE26,参数!$G:$H,2,FALSE)&amp;$W$19&amp;$V$19),装备量化!$D$2:$J$241,装备量化!W$11,FALSE)),0))+IF($W$3="关闭",0,IFERROR((VLOOKUP((VLOOKUP($AE26,参数!$G:$H,2,FALSE)&amp;$W$20&amp;$V$20),装备量化!$D$2:$J$241,装备量化!W$11,FALSE)),0))+IF($W$3="关闭",0,IFERROR((VLOOKUP((VLOOKUP($AE26,参数!$G:$H,2,FALSE)&amp;$W$21&amp;$V$21),装备量化!$D$2:$J$241,装备量化!W$11,FALSE)),0))+IF($W$3="关闭",0,IFERROR((VLOOKUP((VLOOKUP($AE26,参数!$G:$H,2,FALSE)&amp;$W$22&amp;$V$22),装备量化!$D$2:$J$241,装备量化!W$11,FALSE)),0))+IF($W$3="关闭",0,IFERROR((VLOOKUP((VLOOKUP($AE26,参数!$G:$H,2,FALSE)&amp;$W$23&amp;$V$23),装备量化!$D$2:$J$241,装备量化!W$11,FALSE)),0))+IF($W$3="关闭",0,IFERROR((VLOOKUP((VLOOKUP($AE26,参数!$G:$H,2,FALSE)&amp;$W$24&amp;$V$24),装备量化!$D$2:$J$241,装备量化!W$11,FALSE)),0))+IF($W$3="关闭",0,IFERROR((VLOOKUP((VLOOKUP($AE26,参数!$G:$H,2,FALSE)&amp;$W$25&amp;$V$25),装备量化!$D$2:$J$241,装备量化!W$11,FALSE)),0))</f>
        <v>0</v>
      </c>
      <c r="AM26" s="64">
        <f>IF($W$3="关闭",0,IFERROR((VLOOKUP((VLOOKUP($AE26,参数!$G:$H,2,FALSE)&amp;$W$18&amp;$V$18),装备量化!$D$2:$J$241,装备量化!X$11,FALSE)),0))+IF($W$3="关闭",0,IFERROR((VLOOKUP((VLOOKUP($AE26,参数!$G:$H,2,FALSE)&amp;$W$19&amp;$V$19),装备量化!$D$2:$J$241,装备量化!X$11,FALSE)),0))+IF($W$3="关闭",0,IFERROR((VLOOKUP((VLOOKUP($AE26,参数!$G:$H,2,FALSE)&amp;$W$20&amp;$V$20),装备量化!$D$2:$J$241,装备量化!X$11,FALSE)),0))+IF($W$3="关闭",0,IFERROR((VLOOKUP((VLOOKUP($AE26,参数!$G:$H,2,FALSE)&amp;$W$21&amp;$V$21),装备量化!$D$2:$J$241,装备量化!X$11,FALSE)),0))+IF($W$3="关闭",0,IFERROR((VLOOKUP((VLOOKUP($AE26,参数!$G:$H,2,FALSE)&amp;$W$22&amp;$V$22),装备量化!$D$2:$J$241,装备量化!X$11,FALSE)),0))+IF($W$3="关闭",0,IFERROR((VLOOKUP((VLOOKUP($AE26,参数!$G:$H,2,FALSE)&amp;$W$23&amp;$V$23),装备量化!$D$2:$J$241,装备量化!X$11,FALSE)),0))+IF($W$3="关闭",0,IFERROR((VLOOKUP((VLOOKUP($AE26,参数!$G:$H,2,FALSE)&amp;$W$24&amp;$V$24),装备量化!$D$2:$J$241,装备量化!X$11,FALSE)),0))+IF($W$3="关闭",0,IFERROR((VLOOKUP((VLOOKUP($AE26,参数!$G:$H,2,FALSE)&amp;$W$25&amp;$V$25),装备量化!$D$2:$J$241,装备量化!X$11,FALSE)),0))</f>
        <v>0</v>
      </c>
      <c r="AN26" s="64">
        <f>IF($W$3="关闭",0,IFERROR((VLOOKUP((VLOOKUP($AE26,参数!$G:$H,2,FALSE)&amp;$W$18&amp;$V$18),装备量化!$D$2:$J$241,装备量化!Y$11,FALSE)),0))+IF($W$3="关闭",0,IFERROR((VLOOKUP((VLOOKUP($AE26,参数!$G:$H,2,FALSE)&amp;$W$19&amp;$V$19),装备量化!$D$2:$J$241,装备量化!Y$11,FALSE)),0))+IF($W$3="关闭",0,IFERROR((VLOOKUP((VLOOKUP($AE26,参数!$G:$H,2,FALSE)&amp;$W$20&amp;$V$20),装备量化!$D$2:$J$241,装备量化!Y$11,FALSE)),0))+IF($W$3="关闭",0,IFERROR((VLOOKUP((VLOOKUP($AE26,参数!$G:$H,2,FALSE)&amp;$W$21&amp;$V$21),装备量化!$D$2:$J$241,装备量化!Y$11,FALSE)),0))+IF($W$3="关闭",0,IFERROR((VLOOKUP((VLOOKUP($AE26,参数!$G:$H,2,FALSE)&amp;$W$22&amp;$V$22),装备量化!$D$2:$J$241,装备量化!Y$11,FALSE)),0))+IF($W$3="关闭",0,IFERROR((VLOOKUP((VLOOKUP($AE26,参数!$G:$H,2,FALSE)&amp;$W$23&amp;$V$23),装备量化!$D$2:$J$241,装备量化!Y$11,FALSE)),0))+IF($W$3="关闭",0,IFERROR((VLOOKUP((VLOOKUP($AE26,参数!$G:$H,2,FALSE)&amp;$W$24&amp;$V$24),装备量化!$D$2:$J$241,装备量化!Y$11,FALSE)),0))+IF($W$3="关闭",0,IFERROR((VLOOKUP((VLOOKUP($AE26,参数!$G:$H,2,FALSE)&amp;$W$25&amp;$V$25),装备量化!$D$2:$J$241,装备量化!Y$11,FALSE)),0))</f>
        <v>0</v>
      </c>
      <c r="AO26" s="64">
        <f>IF($W$3="关闭",0,IFERROR((VLOOKUP((VLOOKUP($AE26,参数!$G:$H,2,FALSE)&amp;$W$18&amp;$V$18),装备量化!$D$2:$J$241,装备量化!Z$11,FALSE)),0))+IF($W$3="关闭",0,IFERROR((VLOOKUP((VLOOKUP($AE26,参数!$G:$H,2,FALSE)&amp;$W$19&amp;$V$19),装备量化!$D$2:$J$241,装备量化!Z$11,FALSE)),0))+IF($W$3="关闭",0,IFERROR((VLOOKUP((VLOOKUP($AE26,参数!$G:$H,2,FALSE)&amp;$W$20&amp;$V$20),装备量化!$D$2:$J$241,装备量化!Z$11,FALSE)),0))+IF($W$3="关闭",0,IFERROR((VLOOKUP((VLOOKUP($AE26,参数!$G:$H,2,FALSE)&amp;$W$21&amp;$V$21),装备量化!$D$2:$J$241,装备量化!Z$11,FALSE)),0))+IF($W$3="关闭",0,IFERROR((VLOOKUP((VLOOKUP($AE26,参数!$G:$H,2,FALSE)&amp;$W$22&amp;$V$22),装备量化!$D$2:$J$241,装备量化!Z$11,FALSE)),0))+IF($W$3="关闭",0,IFERROR((VLOOKUP((VLOOKUP($AE26,参数!$G:$H,2,FALSE)&amp;$W$23&amp;$V$23),装备量化!$D$2:$J$241,装备量化!Z$11,FALSE)),0))+IF($W$3="关闭",0,IFERROR((VLOOKUP((VLOOKUP($AE26,参数!$G:$H,2,FALSE)&amp;$W$24&amp;$V$24),装备量化!$D$2:$J$241,装备量化!Z$11,FALSE)),0))+IF($W$3="关闭",0,IFERROR((VLOOKUP((VLOOKUP($AE26,参数!$G:$H,2,FALSE)&amp;$W$25&amp;$V$25),装备量化!$D$2:$J$241,装备量化!Z$11,FALSE)),0))</f>
        <v>0</v>
      </c>
      <c r="AP26" s="64">
        <f>IF($W$3="关闭",0,IFERROR((VLOOKUP((VLOOKUP($AE26,参数!$G:$H,2,FALSE)&amp;$W$18&amp;$V$18),装备量化!$D$2:$J$241,装备量化!AA$11,FALSE)),0))+IF($W$3="关闭",0,IFERROR((VLOOKUP((VLOOKUP($AE26,参数!$G:$H,2,FALSE)&amp;$W$19&amp;$V$19),装备量化!$D$2:$J$241,装备量化!AA$11,FALSE)),0))+IF($W$3="关闭",0,IFERROR((VLOOKUP((VLOOKUP($AE26,参数!$G:$H,2,FALSE)&amp;$W$20&amp;$V$20),装备量化!$D$2:$J$241,装备量化!AA$11,FALSE)),0))+IF($W$3="关闭",0,IFERROR((VLOOKUP((VLOOKUP($AE26,参数!$G:$H,2,FALSE)&amp;$W$21&amp;$V$21),装备量化!$D$2:$J$241,装备量化!AA$11,FALSE)),0))+IF($W$3="关闭",0,IFERROR((VLOOKUP((VLOOKUP($AE26,参数!$G:$H,2,FALSE)&amp;$W$22&amp;$V$22),装备量化!$D$2:$J$241,装备量化!AA$11,FALSE)),0))+IF($W$3="关闭",0,IFERROR((VLOOKUP((VLOOKUP($AE26,参数!$G:$H,2,FALSE)&amp;$W$23&amp;$V$23),装备量化!$D$2:$J$241,装备量化!AA$11,FALSE)),0))+IF($W$3="关闭",0,IFERROR((VLOOKUP((VLOOKUP($AE26,参数!$G:$H,2,FALSE)&amp;$W$24&amp;$V$24),装备量化!$D$2:$J$241,装备量化!AA$11,FALSE)),0))+IF($W$3="关闭",0,IFERROR((VLOOKUP((VLOOKUP($AE26,参数!$G:$H,2,FALSE)&amp;$W$25&amp;$V$25),装备量化!$D$2:$J$241,装备量化!AA$11,FALSE)),0))</f>
        <v>0</v>
      </c>
      <c r="AQ26" s="64">
        <f>IF($W$3="关闭",0,IFERROR((VLOOKUP((VLOOKUP($AE26,参数!$G:$H,2,FALSE)&amp;$W$18&amp;$V$18),装备量化!$D$2:$J$241,装备量化!AB$11,FALSE)),0))+IF($W$3="关闭",0,IFERROR((VLOOKUP((VLOOKUP($AE26,参数!$G:$H,2,FALSE)&amp;$W$19&amp;$V$19),装备量化!$D$2:$J$241,装备量化!AB$11,FALSE)),0))+IF($W$3="关闭",0,IFERROR((VLOOKUP((VLOOKUP($AE26,参数!$G:$H,2,FALSE)&amp;$W$20&amp;$V$20),装备量化!$D$2:$J$241,装备量化!AB$11,FALSE)),0))+IF($W$3="关闭",0,IFERROR((VLOOKUP((VLOOKUP($AE26,参数!$G:$H,2,FALSE)&amp;$W$21&amp;$V$21),装备量化!$D$2:$J$241,装备量化!AB$11,FALSE)),0))+IF($W$3="关闭",0,IFERROR((VLOOKUP((VLOOKUP($AE26,参数!$G:$H,2,FALSE)&amp;$W$22&amp;$V$22),装备量化!$D$2:$J$241,装备量化!AB$11,FALSE)),0))+IF($W$3="关闭",0,IFERROR((VLOOKUP((VLOOKUP($AE26,参数!$G:$H,2,FALSE)&amp;$W$23&amp;$V$23),装备量化!$D$2:$J$241,装备量化!AB$11,FALSE)),0))+IF($W$3="关闭",0,IFERROR((VLOOKUP((VLOOKUP($AE26,参数!$G:$H,2,FALSE)&amp;$W$24&amp;$V$24),装备量化!$D$2:$J$241,装备量化!AB$11,FALSE)),0))+IF($W$3="关闭",0,IFERROR((VLOOKUP((VLOOKUP($AE26,参数!$G:$H,2,FALSE)&amp;$W$25&amp;$V$25),装备量化!$D$2:$J$241,装备量化!AB$11,FALSE)),0))</f>
        <v>0</v>
      </c>
      <c r="AR26" s="64">
        <f>IF($W$3="关闭",0,IFERROR((VLOOKUP((VLOOKUP($AE26,参数!$G:$H,2,FALSE)&amp;$W$18&amp;$V$18),装备量化!$D$2:$J$241,装备量化!AC$11,FALSE)),0))+IF($W$3="关闭",0,IFERROR((VLOOKUP((VLOOKUP($AE26,参数!$G:$H,2,FALSE)&amp;$W$19&amp;$V$19),装备量化!$D$2:$J$241,装备量化!AC$11,FALSE)),0))+IF($W$3="关闭",0,IFERROR((VLOOKUP((VLOOKUP($AE26,参数!$G:$H,2,FALSE)&amp;$W$20&amp;$V$20),装备量化!$D$2:$J$241,装备量化!AC$11,FALSE)),0))+IF($W$3="关闭",0,IFERROR((VLOOKUP((VLOOKUP($AE26,参数!$G:$H,2,FALSE)&amp;$W$21&amp;$V$21),装备量化!$D$2:$J$241,装备量化!AC$11,FALSE)),0))+IF($W$3="关闭",0,IFERROR((VLOOKUP((VLOOKUP($AE26,参数!$G:$H,2,FALSE)&amp;$W$22&amp;$V$22),装备量化!$D$2:$J$241,装备量化!AC$11,FALSE)),0))+IF($W$3="关闭",0,IFERROR((VLOOKUP((VLOOKUP($AE26,参数!$G:$H,2,FALSE)&amp;$W$23&amp;$V$23),装备量化!$D$2:$J$241,装备量化!AC$11,FALSE)),0))+IF($W$3="关闭",0,IFERROR((VLOOKUP((VLOOKUP($AE26,参数!$G:$H,2,FALSE)&amp;$W$24&amp;$V$24),装备量化!$D$2:$J$241,装备量化!AC$11,FALSE)),0))+IF($W$3="关闭",0,IFERROR((VLOOKUP((VLOOKUP($AE26,参数!$G:$H,2,FALSE)&amp;$W$25&amp;$V$25),装备量化!$D$2:$J$241,装备量化!AC$11,FALSE)),0))</f>
        <v>0</v>
      </c>
      <c r="AS26" s="64">
        <f>IF($W$3="关闭",0,IFERROR((VLOOKUP((VLOOKUP($AE26,参数!$G:$H,2,FALSE)&amp;$W$18&amp;$V$18),装备量化!$D$2:$J$241,装备量化!AD$11,FALSE)),0))+IF($W$3="关闭",0,IFERROR((VLOOKUP((VLOOKUP($AE26,参数!$G:$H,2,FALSE)&amp;$W$19&amp;$V$19),装备量化!$D$2:$J$241,装备量化!AD$11,FALSE)),0))+IF($W$3="关闭",0,IFERROR((VLOOKUP((VLOOKUP($AE26,参数!$G:$H,2,FALSE)&amp;$W$20&amp;$V$20),装备量化!$D$2:$J$241,装备量化!AD$11,FALSE)),0))+IF($W$3="关闭",0,IFERROR((VLOOKUP((VLOOKUP($AE26,参数!$G:$H,2,FALSE)&amp;$W$21&amp;$V$21),装备量化!$D$2:$J$241,装备量化!AD$11,FALSE)),0))+IF($W$3="关闭",0,IFERROR((VLOOKUP((VLOOKUP($AE26,参数!$G:$H,2,FALSE)&amp;$W$22&amp;$V$22),装备量化!$D$2:$J$241,装备量化!AD$11,FALSE)),0))+IF($W$3="关闭",0,IFERROR((VLOOKUP((VLOOKUP($AE26,参数!$G:$H,2,FALSE)&amp;$W$23&amp;$V$23),装备量化!$D$2:$J$241,装备量化!AD$11,FALSE)),0))+IF($W$3="关闭",0,IFERROR((VLOOKUP((VLOOKUP($AE26,参数!$G:$H,2,FALSE)&amp;$W$24&amp;$V$24),装备量化!$D$2:$J$241,装备量化!AD$11,FALSE)),0))+IF($W$3="关闭",0,IFERROR((VLOOKUP((VLOOKUP($AE26,参数!$G:$H,2,FALSE)&amp;$W$25&amp;$V$25),装备量化!$D$2:$J$241,装备量化!AD$11,FALSE)),0))</f>
        <v>0</v>
      </c>
      <c r="AV26" s="1">
        <v>25</v>
      </c>
      <c r="AW26" s="64">
        <f>IF($W$6="关闭",0,IFERROR((VLOOKUP((VLOOKUP($AE26,参数!$G:$H,2,FALSE)&amp;$V$18),装备强化属性!$V$3:$FP$50,$X$18+VLOOKUP(AW$1,参数!$J$1:$K$6,2,FALSE),FALSE)),0))+IF($W$6="关闭",0,IFERROR((VLOOKUP((VLOOKUP($AE26,参数!$G:$H,2,FALSE)&amp;$V$19),装备强化属性!$V$3:$FP$50,$X$19+VLOOKUP(AW$1,参数!$J$1:$K$6,2,FALSE),FALSE)),0))+IF($W$6="关闭",0,IFERROR((VLOOKUP((VLOOKUP($AE26,参数!$G:$H,2,FALSE)&amp;$V$20),装备强化属性!$V$3:$FP$50,$X$20+VLOOKUP(AW$1,参数!$J$1:$K$6,2,FALSE),FALSE)),0))+IF($W$6="关闭",0,IFERROR((VLOOKUP((VLOOKUP($AE26,参数!$G:$H,2,FALSE)&amp;$V$21),装备强化属性!$V$3:$FP$50,$X$21+VLOOKUP(AW$1,参数!$J$1:$K$6,2,FALSE),FALSE)),0))+IF($W$6="关闭",0,IFERROR((VLOOKUP((VLOOKUP($AE26,参数!$G:$H,2,FALSE)&amp;$V$22),装备强化属性!$V$3:$FP$50,$X$22+VLOOKUP(AW$1,参数!$J$1:$K$6,2,FALSE),FALSE)),0))+IF($W$6="关闭",0,IFERROR((VLOOKUP((VLOOKUP($AE26,参数!$G:$H,2,FALSE)&amp;$V$23),装备强化属性!$V$3:$FP$50,$X$23+VLOOKUP(AW$1,参数!$J$1:$K$6,2,FALSE),FALSE)),0))+IF($W$6="关闭",0,IFERROR((VLOOKUP((VLOOKUP($AE26,参数!$G:$H,2,FALSE)&amp;$V$24),装备强化属性!$V$3:$FP$50,$X$24+VLOOKUP(AW$1,参数!$J$1:$K$6,2,FALSE),FALSE)),0))+IF($W$6="关闭",0,IFERROR((VLOOKUP((VLOOKUP($AE26,参数!$G:$H,2,FALSE)&amp;$V$25),装备强化属性!$V$3:$FP$50,$X$25+VLOOKUP(AW$1,参数!$J$1:$K$6,2,FALSE),FALSE)),0))</f>
        <v>816</v>
      </c>
      <c r="AX26" s="64"/>
      <c r="AY26" s="64">
        <f>IF($W$6="关闭",0,IFERROR((VLOOKUP((VLOOKUP($AE26,参数!$G:$H,2,FALSE)&amp;$V$18),装备强化属性!$V$3:$FP$50,$X$18+VLOOKUP(AY$1,参数!$J$1:$K$6,2,FALSE),FALSE)),0))+IF($W$6="关闭",0,IFERROR((VLOOKUP((VLOOKUP($AE26,参数!$G:$H,2,FALSE)&amp;$V$19),装备强化属性!$V$3:$FP$50,$X$19+VLOOKUP(AY$1,参数!$J$1:$K$6,2,FALSE),FALSE)),0))+IF($W$6="关闭",0,IFERROR((VLOOKUP((VLOOKUP($AE26,参数!$G:$H,2,FALSE)&amp;$V$20),装备强化属性!$V$3:$FP$50,$X$20+VLOOKUP(AY$1,参数!$J$1:$K$6,2,FALSE),FALSE)),0))+IF($W$6="关闭",0,IFERROR((VLOOKUP((VLOOKUP($AE26,参数!$G:$H,2,FALSE)&amp;$V$21),装备强化属性!$V$3:$FP$50,$X$21+VLOOKUP(AY$1,参数!$J$1:$K$6,2,FALSE),FALSE)),0))+IF($W$6="关闭",0,IFERROR((VLOOKUP((VLOOKUP($AE26,参数!$G:$H,2,FALSE)&amp;$V$22),装备强化属性!$V$3:$FP$50,$X$22+VLOOKUP(AY$1,参数!$J$1:$K$6,2,FALSE),FALSE)),0))+IF($W$6="关闭",0,IFERROR((VLOOKUP((VLOOKUP($AE26,参数!$G:$H,2,FALSE)&amp;$V$23),装备强化属性!$V$3:$FP$50,$X$23+VLOOKUP(AY$1,参数!$J$1:$K$6,2,FALSE),FALSE)),0))+IF($W$6="关闭",0,IFERROR((VLOOKUP((VLOOKUP($AE26,参数!$G:$H,2,FALSE)&amp;$V$24),装备强化属性!$V$3:$FP$50,$X$24+VLOOKUP(AY$1,参数!$J$1:$K$6,2,FALSE),FALSE)),0))+IF($W$6="关闭",0,IFERROR((VLOOKUP((VLOOKUP($AE26,参数!$G:$H,2,FALSE)&amp;$V$25),装备强化属性!$V$3:$FP$50,$X$25+VLOOKUP(AY$1,参数!$J$1:$K$6,2,FALSE),FALSE)),0))</f>
        <v>98</v>
      </c>
      <c r="AZ26" s="64">
        <f>IF($W$6="关闭",0,IFERROR((VLOOKUP((VLOOKUP($AE26,参数!$G:$H,2,FALSE)&amp;$V$18),装备强化属性!$V$3:$FP$50,$X$18+VLOOKUP(AZ$1,参数!$J$1:$K$6,2,FALSE),FALSE)),0))+IF($W$6="关闭",0,IFERROR((VLOOKUP((VLOOKUP($AE26,参数!$G:$H,2,FALSE)&amp;$V$19),装备强化属性!$V$3:$FP$50,$X$19+VLOOKUP(AZ$1,参数!$J$1:$K$6,2,FALSE),FALSE)),0))+IF($W$6="关闭",0,IFERROR((VLOOKUP((VLOOKUP($AE26,参数!$G:$H,2,FALSE)&amp;$V$20),装备强化属性!$V$3:$FP$50,$X$20+VLOOKUP(AZ$1,参数!$J$1:$K$6,2,FALSE),FALSE)),0))+IF($W$6="关闭",0,IFERROR((VLOOKUP((VLOOKUP($AE26,参数!$G:$H,2,FALSE)&amp;$V$21),装备强化属性!$V$3:$FP$50,$X$21+VLOOKUP(AZ$1,参数!$J$1:$K$6,2,FALSE),FALSE)),0))+IF($W$6="关闭",0,IFERROR((VLOOKUP((VLOOKUP($AE26,参数!$G:$H,2,FALSE)&amp;$V$22),装备强化属性!$V$3:$FP$50,$X$22+VLOOKUP(AZ$1,参数!$J$1:$K$6,2,FALSE),FALSE)),0))+IF($W$6="关闭",0,IFERROR((VLOOKUP((VLOOKUP($AE26,参数!$G:$H,2,FALSE)&amp;$V$23),装备强化属性!$V$3:$FP$50,$X$23+VLOOKUP(AZ$1,参数!$J$1:$K$6,2,FALSE),FALSE)),0))+IF($W$6="关闭",0,IFERROR((VLOOKUP((VLOOKUP($AE26,参数!$G:$H,2,FALSE)&amp;$V$24),装备强化属性!$V$3:$FP$50,$X$24+VLOOKUP(AZ$1,参数!$J$1:$K$6,2,FALSE),FALSE)),0))+IF($W$6="关闭",0,IFERROR((VLOOKUP((VLOOKUP($AE26,参数!$G:$H,2,FALSE)&amp;$V$25),装备强化属性!$V$3:$FP$50,$X$25+VLOOKUP(AZ$1,参数!$J$1:$K$6,2,FALSE),FALSE)),0))</f>
        <v>98</v>
      </c>
      <c r="BA26" s="64">
        <f>IF($W$6="关闭",0,IFERROR((VLOOKUP((VLOOKUP($AE26,参数!$G:$H,2,FALSE)&amp;$V$18),装备强化属性!$V$3:$FP$50,$X$18+VLOOKUP(BA$1,参数!$J$1:$K$6,2,FALSE),FALSE)),0))+IF($W$6="关闭",0,IFERROR((VLOOKUP((VLOOKUP($AE26,参数!$G:$H,2,FALSE)&amp;$V$19),装备强化属性!$V$3:$FP$50,$X$19+VLOOKUP(BA$1,参数!$J$1:$K$6,2,FALSE),FALSE)),0))+IF($W$6="关闭",0,IFERROR((VLOOKUP((VLOOKUP($AE26,参数!$G:$H,2,FALSE)&amp;$V$20),装备强化属性!$V$3:$FP$50,$X$20+VLOOKUP(BA$1,参数!$J$1:$K$6,2,FALSE),FALSE)),0))+IF($W$6="关闭",0,IFERROR((VLOOKUP((VLOOKUP($AE26,参数!$G:$H,2,FALSE)&amp;$V$21),装备强化属性!$V$3:$FP$50,$X$21+VLOOKUP(BA$1,参数!$J$1:$K$6,2,FALSE),FALSE)),0))+IF($W$6="关闭",0,IFERROR((VLOOKUP((VLOOKUP($AE26,参数!$G:$H,2,FALSE)&amp;$V$22),装备强化属性!$V$3:$FP$50,$X$22+VLOOKUP(BA$1,参数!$J$1:$K$6,2,FALSE),FALSE)),0))+IF($W$6="关闭",0,IFERROR((VLOOKUP((VLOOKUP($AE26,参数!$G:$H,2,FALSE)&amp;$V$23),装备强化属性!$V$3:$FP$50,$X$23+VLOOKUP(BA$1,参数!$J$1:$K$6,2,FALSE),FALSE)),0))+IF($W$6="关闭",0,IFERROR((VLOOKUP((VLOOKUP($AE26,参数!$G:$H,2,FALSE)&amp;$V$24),装备强化属性!$V$3:$FP$50,$X$24+VLOOKUP(BA$1,参数!$J$1:$K$6,2,FALSE),FALSE)),0))+IF($W$6="关闭",0,IFERROR((VLOOKUP((VLOOKUP($AE26,参数!$G:$H,2,FALSE)&amp;$V$25),装备强化属性!$V$3:$FP$50,$X$25+VLOOKUP(BA$1,参数!$J$1:$K$6,2,FALSE),FALSE)),0))</f>
        <v>110</v>
      </c>
      <c r="BB26" s="64">
        <f>IF($W$6="关闭",0,IFERROR((VLOOKUP((VLOOKUP($AE26,参数!$G:$H,2,FALSE)&amp;$V$18),装备强化属性!$V$3:$FP$50,$X$18+VLOOKUP(BB$1,参数!$J$1:$K$6,2,FALSE),FALSE)),0))+IF($W$6="关闭",0,IFERROR((VLOOKUP((VLOOKUP($AE26,参数!$G:$H,2,FALSE)&amp;$V$19),装备强化属性!$V$3:$FP$50,$X$19+VLOOKUP(BB$1,参数!$J$1:$K$6,2,FALSE),FALSE)),0))+IF($W$6="关闭",0,IFERROR((VLOOKUP((VLOOKUP($AE26,参数!$G:$H,2,FALSE)&amp;$V$20),装备强化属性!$V$3:$FP$50,$X$20+VLOOKUP(BB$1,参数!$J$1:$K$6,2,FALSE),FALSE)),0))+IF($W$6="关闭",0,IFERROR((VLOOKUP((VLOOKUP($AE26,参数!$G:$H,2,FALSE)&amp;$V$21),装备强化属性!$V$3:$FP$50,$X$21+VLOOKUP(BB$1,参数!$J$1:$K$6,2,FALSE),FALSE)),0))+IF($W$6="关闭",0,IFERROR((VLOOKUP((VLOOKUP($AE26,参数!$G:$H,2,FALSE)&amp;$V$22),装备强化属性!$V$3:$FP$50,$X$22+VLOOKUP(BB$1,参数!$J$1:$K$6,2,FALSE),FALSE)),0))+IF($W$6="关闭",0,IFERROR((VLOOKUP((VLOOKUP($AE26,参数!$G:$H,2,FALSE)&amp;$V$23),装备强化属性!$V$3:$FP$50,$X$23+VLOOKUP(BB$1,参数!$J$1:$K$6,2,FALSE),FALSE)),0))+IF($W$6="关闭",0,IFERROR((VLOOKUP((VLOOKUP($AE26,参数!$G:$H,2,FALSE)&amp;$V$24),装备强化属性!$V$3:$FP$50,$X$24+VLOOKUP(BB$1,参数!$J$1:$K$6,2,FALSE),FALSE)),0))+IF($W$6="关闭",0,IFERROR((VLOOKUP((VLOOKUP($AE26,参数!$G:$H,2,FALSE)&amp;$V$25),装备强化属性!$V$3:$FP$50,$X$25+VLOOKUP(BB$1,参数!$J$1:$K$6,2,FALSE),FALSE)),0))</f>
        <v>110</v>
      </c>
      <c r="BC26" s="64">
        <f>IF($W$3="关闭",0,IFERROR((VLOOKUP((VLOOKUP($AE26,参数!$G:$H,2,FALSE)&amp;$W$18&amp;$V$18),装备量化!$D$2:$J$241,装备量化!AN$11,FALSE)),0))+IF($W$3="关闭",0,IFERROR((VLOOKUP((VLOOKUP($AE26,参数!$G:$H,2,FALSE)&amp;$W$19&amp;$V$19),装备量化!$D$2:$J$241,装备量化!AN$11,FALSE)),0))+IF($W$3="关闭",0,IFERROR((VLOOKUP((VLOOKUP($AE26,参数!$G:$H,2,FALSE)&amp;$W$20&amp;$V$20),装备量化!$D$2:$J$241,装备量化!AN$11,FALSE)),0))+IF($W$3="关闭",0,IFERROR((VLOOKUP((VLOOKUP($AE26,参数!$G:$H,2,FALSE)&amp;$W$21&amp;$V$21),装备量化!$D$2:$J$241,装备量化!AN$11,FALSE)),0))+IF($W$3="关闭",0,IFERROR((VLOOKUP((VLOOKUP($AE26,参数!$G:$H,2,FALSE)&amp;$W$22&amp;$V$22),装备量化!$D$2:$J$241,装备量化!AN$11,FALSE)),0))+IF($W$3="关闭",0,IFERROR((VLOOKUP((VLOOKUP($AE26,参数!$G:$H,2,FALSE)&amp;$W$23&amp;$V$23),装备量化!$D$2:$J$241,装备量化!AN$11,FALSE)),0))+IF($W$3="关闭",0,IFERROR((VLOOKUP((VLOOKUP($AE26,参数!$G:$H,2,FALSE)&amp;$W$24&amp;$V$24),装备量化!$D$2:$J$241,装备量化!AN$11,FALSE)),0))+IF($W$3="关闭",0,IFERROR((VLOOKUP((VLOOKUP($AE26,参数!$G:$H,2,FALSE)&amp;$W$25&amp;$V$25),装备量化!$D$2:$J$241,装备量化!AN$11,FALSE)),0))</f>
        <v>0</v>
      </c>
      <c r="BD26" s="64">
        <f>IF($W$3="关闭",0,IFERROR((VLOOKUP((VLOOKUP($AE26,参数!$G:$H,2,FALSE)&amp;$W$18&amp;$V$18),装备量化!$D$2:$J$241,装备量化!AO$11,FALSE)),0))+IF($W$3="关闭",0,IFERROR((VLOOKUP((VLOOKUP($AE26,参数!$G:$H,2,FALSE)&amp;$W$19&amp;$V$19),装备量化!$D$2:$J$241,装备量化!AO$11,FALSE)),0))+IF($W$3="关闭",0,IFERROR((VLOOKUP((VLOOKUP($AE26,参数!$G:$H,2,FALSE)&amp;$W$20&amp;$V$20),装备量化!$D$2:$J$241,装备量化!AO$11,FALSE)),0))+IF($W$3="关闭",0,IFERROR((VLOOKUP((VLOOKUP($AE26,参数!$G:$H,2,FALSE)&amp;$W$21&amp;$V$21),装备量化!$D$2:$J$241,装备量化!AO$11,FALSE)),0))+IF($W$3="关闭",0,IFERROR((VLOOKUP((VLOOKUP($AE26,参数!$G:$H,2,FALSE)&amp;$W$22&amp;$V$22),装备量化!$D$2:$J$241,装备量化!AO$11,FALSE)),0))+IF($W$3="关闭",0,IFERROR((VLOOKUP((VLOOKUP($AE26,参数!$G:$H,2,FALSE)&amp;$W$23&amp;$V$23),装备量化!$D$2:$J$241,装备量化!AO$11,FALSE)),0))+IF($W$3="关闭",0,IFERROR((VLOOKUP((VLOOKUP($AE26,参数!$G:$H,2,FALSE)&amp;$W$24&amp;$V$24),装备量化!$D$2:$J$241,装备量化!AO$11,FALSE)),0))+IF($W$3="关闭",0,IFERROR((VLOOKUP((VLOOKUP($AE26,参数!$G:$H,2,FALSE)&amp;$W$25&amp;$V$25),装备量化!$D$2:$J$241,装备量化!AO$11,FALSE)),0))</f>
        <v>0</v>
      </c>
      <c r="BE26" s="64">
        <f>IF($W$3="关闭",0,IFERROR((VLOOKUP((VLOOKUP($AE26,参数!$G:$H,2,FALSE)&amp;$W$18&amp;$V$18),装备量化!$D$2:$J$241,装备量化!AP$11,FALSE)),0))+IF($W$3="关闭",0,IFERROR((VLOOKUP((VLOOKUP($AE26,参数!$G:$H,2,FALSE)&amp;$W$19&amp;$V$19),装备量化!$D$2:$J$241,装备量化!AP$11,FALSE)),0))+IF($W$3="关闭",0,IFERROR((VLOOKUP((VLOOKUP($AE26,参数!$G:$H,2,FALSE)&amp;$W$20&amp;$V$20),装备量化!$D$2:$J$241,装备量化!AP$11,FALSE)),0))+IF($W$3="关闭",0,IFERROR((VLOOKUP((VLOOKUP($AE26,参数!$G:$H,2,FALSE)&amp;$W$21&amp;$V$21),装备量化!$D$2:$J$241,装备量化!AP$11,FALSE)),0))+IF($W$3="关闭",0,IFERROR((VLOOKUP((VLOOKUP($AE26,参数!$G:$H,2,FALSE)&amp;$W$22&amp;$V$22),装备量化!$D$2:$J$241,装备量化!AP$11,FALSE)),0))+IF($W$3="关闭",0,IFERROR((VLOOKUP((VLOOKUP($AE26,参数!$G:$H,2,FALSE)&amp;$W$23&amp;$V$23),装备量化!$D$2:$J$241,装备量化!AP$11,FALSE)),0))+IF($W$3="关闭",0,IFERROR((VLOOKUP((VLOOKUP($AE26,参数!$G:$H,2,FALSE)&amp;$W$24&amp;$V$24),装备量化!$D$2:$J$241,装备量化!AP$11,FALSE)),0))+IF($W$3="关闭",0,IFERROR((VLOOKUP((VLOOKUP($AE26,参数!$G:$H,2,FALSE)&amp;$W$25&amp;$V$25),装备量化!$D$2:$J$241,装备量化!AP$11,FALSE)),0))</f>
        <v>0</v>
      </c>
      <c r="BF26" s="64">
        <f>IF($W$3="关闭",0,IFERROR((VLOOKUP((VLOOKUP($AE26,参数!$G:$H,2,FALSE)&amp;$W$18&amp;$V$18),装备量化!$D$2:$J$241,装备量化!AQ$11,FALSE)),0))+IF($W$3="关闭",0,IFERROR((VLOOKUP((VLOOKUP($AE26,参数!$G:$H,2,FALSE)&amp;$W$19&amp;$V$19),装备量化!$D$2:$J$241,装备量化!AQ$11,FALSE)),0))+IF($W$3="关闭",0,IFERROR((VLOOKUP((VLOOKUP($AE26,参数!$G:$H,2,FALSE)&amp;$W$20&amp;$V$20),装备量化!$D$2:$J$241,装备量化!AQ$11,FALSE)),0))+IF($W$3="关闭",0,IFERROR((VLOOKUP((VLOOKUP($AE26,参数!$G:$H,2,FALSE)&amp;$W$21&amp;$V$21),装备量化!$D$2:$J$241,装备量化!AQ$11,FALSE)),0))+IF($W$3="关闭",0,IFERROR((VLOOKUP((VLOOKUP($AE26,参数!$G:$H,2,FALSE)&amp;$W$22&amp;$V$22),装备量化!$D$2:$J$241,装备量化!AQ$11,FALSE)),0))+IF($W$3="关闭",0,IFERROR((VLOOKUP((VLOOKUP($AE26,参数!$G:$H,2,FALSE)&amp;$W$23&amp;$V$23),装备量化!$D$2:$J$241,装备量化!AQ$11,FALSE)),0))+IF($W$3="关闭",0,IFERROR((VLOOKUP((VLOOKUP($AE26,参数!$G:$H,2,FALSE)&amp;$W$24&amp;$V$24),装备量化!$D$2:$J$241,装备量化!AQ$11,FALSE)),0))+IF($W$3="关闭",0,IFERROR((VLOOKUP((VLOOKUP($AE26,参数!$G:$H,2,FALSE)&amp;$W$25&amp;$V$25),装备量化!$D$2:$J$241,装备量化!AQ$11,FALSE)),0))</f>
        <v>0</v>
      </c>
      <c r="BG26" s="64">
        <f>IF($W$3="关闭",0,IFERROR((VLOOKUP((VLOOKUP($AE26,参数!$G:$H,2,FALSE)&amp;$W$18&amp;$V$18),装备量化!$D$2:$J$241,装备量化!AR$11,FALSE)),0))+IF($W$3="关闭",0,IFERROR((VLOOKUP((VLOOKUP($AE26,参数!$G:$H,2,FALSE)&amp;$W$19&amp;$V$19),装备量化!$D$2:$J$241,装备量化!AR$11,FALSE)),0))+IF($W$3="关闭",0,IFERROR((VLOOKUP((VLOOKUP($AE26,参数!$G:$H,2,FALSE)&amp;$W$20&amp;$V$20),装备量化!$D$2:$J$241,装备量化!AR$11,FALSE)),0))+IF($W$3="关闭",0,IFERROR((VLOOKUP((VLOOKUP($AE26,参数!$G:$H,2,FALSE)&amp;$W$21&amp;$V$21),装备量化!$D$2:$J$241,装备量化!AR$11,FALSE)),0))+IF($W$3="关闭",0,IFERROR((VLOOKUP((VLOOKUP($AE26,参数!$G:$H,2,FALSE)&amp;$W$22&amp;$V$22),装备量化!$D$2:$J$241,装备量化!AR$11,FALSE)),0))+IF($W$3="关闭",0,IFERROR((VLOOKUP((VLOOKUP($AE26,参数!$G:$H,2,FALSE)&amp;$W$23&amp;$V$23),装备量化!$D$2:$J$241,装备量化!AR$11,FALSE)),0))+IF($W$3="关闭",0,IFERROR((VLOOKUP((VLOOKUP($AE26,参数!$G:$H,2,FALSE)&amp;$W$24&amp;$V$24),装备量化!$D$2:$J$241,装备量化!AR$11,FALSE)),0))+IF($W$3="关闭",0,IFERROR((VLOOKUP((VLOOKUP($AE26,参数!$G:$H,2,FALSE)&amp;$W$25&amp;$V$25),装备量化!$D$2:$J$241,装备量化!AR$11,FALSE)),0))</f>
        <v>0</v>
      </c>
      <c r="BH26" s="64">
        <f>IF($W$3="关闭",0,IFERROR((VLOOKUP((VLOOKUP($AE26,参数!$G:$H,2,FALSE)&amp;$W$18&amp;$V$18),装备量化!$D$2:$J$241,装备量化!AS$11,FALSE)),0))+IF($W$3="关闭",0,IFERROR((VLOOKUP((VLOOKUP($AE26,参数!$G:$H,2,FALSE)&amp;$W$19&amp;$V$19),装备量化!$D$2:$J$241,装备量化!AS$11,FALSE)),0))+IF($W$3="关闭",0,IFERROR((VLOOKUP((VLOOKUP($AE26,参数!$G:$H,2,FALSE)&amp;$W$20&amp;$V$20),装备量化!$D$2:$J$241,装备量化!AS$11,FALSE)),0))+IF($W$3="关闭",0,IFERROR((VLOOKUP((VLOOKUP($AE26,参数!$G:$H,2,FALSE)&amp;$W$21&amp;$V$21),装备量化!$D$2:$J$241,装备量化!AS$11,FALSE)),0))+IF($W$3="关闭",0,IFERROR((VLOOKUP((VLOOKUP($AE26,参数!$G:$H,2,FALSE)&amp;$W$22&amp;$V$22),装备量化!$D$2:$J$241,装备量化!AS$11,FALSE)),0))+IF($W$3="关闭",0,IFERROR((VLOOKUP((VLOOKUP($AE26,参数!$G:$H,2,FALSE)&amp;$W$23&amp;$V$23),装备量化!$D$2:$J$241,装备量化!AS$11,FALSE)),0))+IF($W$3="关闭",0,IFERROR((VLOOKUP((VLOOKUP($AE26,参数!$G:$H,2,FALSE)&amp;$W$24&amp;$V$24),装备量化!$D$2:$J$241,装备量化!AS$11,FALSE)),0))+IF($W$3="关闭",0,IFERROR((VLOOKUP((VLOOKUP($AE26,参数!$G:$H,2,FALSE)&amp;$W$25&amp;$V$25),装备量化!$D$2:$J$241,装备量化!AS$11,FALSE)),0))</f>
        <v>0</v>
      </c>
      <c r="BI26" s="64">
        <f>IF($W$3="关闭",0,IFERROR((VLOOKUP((VLOOKUP($AE26,参数!$G:$H,2,FALSE)&amp;$W$18&amp;$V$18),装备量化!$D$2:$J$241,装备量化!AT$11,FALSE)),0))+IF($W$3="关闭",0,IFERROR((VLOOKUP((VLOOKUP($AE26,参数!$G:$H,2,FALSE)&amp;$W$19&amp;$V$19),装备量化!$D$2:$J$241,装备量化!AT$11,FALSE)),0))+IF($W$3="关闭",0,IFERROR((VLOOKUP((VLOOKUP($AE26,参数!$G:$H,2,FALSE)&amp;$W$20&amp;$V$20),装备量化!$D$2:$J$241,装备量化!AT$11,FALSE)),0))+IF($W$3="关闭",0,IFERROR((VLOOKUP((VLOOKUP($AE26,参数!$G:$H,2,FALSE)&amp;$W$21&amp;$V$21),装备量化!$D$2:$J$241,装备量化!AT$11,FALSE)),0))+IF($W$3="关闭",0,IFERROR((VLOOKUP((VLOOKUP($AE26,参数!$G:$H,2,FALSE)&amp;$W$22&amp;$V$22),装备量化!$D$2:$J$241,装备量化!AT$11,FALSE)),0))+IF($W$3="关闭",0,IFERROR((VLOOKUP((VLOOKUP($AE26,参数!$G:$H,2,FALSE)&amp;$W$23&amp;$V$23),装备量化!$D$2:$J$241,装备量化!AT$11,FALSE)),0))+IF($W$3="关闭",0,IFERROR((VLOOKUP((VLOOKUP($AE26,参数!$G:$H,2,FALSE)&amp;$W$24&amp;$V$24),装备量化!$D$2:$J$241,装备量化!AT$11,FALSE)),0))+IF($W$3="关闭",0,IFERROR((VLOOKUP((VLOOKUP($AE26,参数!$G:$H,2,FALSE)&amp;$W$25&amp;$V$25),装备量化!$D$2:$J$241,装备量化!AT$11,FALSE)),0))</f>
        <v>0</v>
      </c>
      <c r="BJ26" s="64">
        <f>IF($W$3="关闭",0,IFERROR((VLOOKUP((VLOOKUP($AE26,参数!$G:$H,2,FALSE)&amp;$W$18&amp;$V$18),装备量化!$D$2:$J$241,装备量化!AU$11,FALSE)),0))+IF($W$3="关闭",0,IFERROR((VLOOKUP((VLOOKUP($AE26,参数!$G:$H,2,FALSE)&amp;$W$19&amp;$V$19),装备量化!$D$2:$J$241,装备量化!AU$11,FALSE)),0))+IF($W$3="关闭",0,IFERROR((VLOOKUP((VLOOKUP($AE26,参数!$G:$H,2,FALSE)&amp;$W$20&amp;$V$20),装备量化!$D$2:$J$241,装备量化!AU$11,FALSE)),0))+IF($W$3="关闭",0,IFERROR((VLOOKUP((VLOOKUP($AE26,参数!$G:$H,2,FALSE)&amp;$W$21&amp;$V$21),装备量化!$D$2:$J$241,装备量化!AU$11,FALSE)),0))+IF($W$3="关闭",0,IFERROR((VLOOKUP((VLOOKUP($AE26,参数!$G:$H,2,FALSE)&amp;$W$22&amp;$V$22),装备量化!$D$2:$J$241,装备量化!AU$11,FALSE)),0))+IF($W$3="关闭",0,IFERROR((VLOOKUP((VLOOKUP($AE26,参数!$G:$H,2,FALSE)&amp;$W$23&amp;$V$23),装备量化!$D$2:$J$241,装备量化!AU$11,FALSE)),0))+IF($W$3="关闭",0,IFERROR((VLOOKUP((VLOOKUP($AE26,参数!$G:$H,2,FALSE)&amp;$W$24&amp;$V$24),装备量化!$D$2:$J$241,装备量化!AU$11,FALSE)),0))+IF($W$3="关闭",0,IFERROR((VLOOKUP((VLOOKUP($AE26,参数!$G:$H,2,FALSE)&amp;$W$25&amp;$V$25),装备量化!$D$2:$J$241,装备量化!AU$11,FALSE)),0))</f>
        <v>0</v>
      </c>
      <c r="BM26" s="1">
        <v>25</v>
      </c>
      <c r="BN26" s="64">
        <f>IF($W$2="关闭",0,角色升级!B26)</f>
        <v>3700</v>
      </c>
      <c r="BO26" s="64">
        <v>200</v>
      </c>
      <c r="BP26" s="64">
        <f>IF($W$2="关闭",0,角色升级!D26)</f>
        <v>280</v>
      </c>
      <c r="BQ26" s="64">
        <f>IF($W$2="关闭",0,角色升级!E26)</f>
        <v>280</v>
      </c>
      <c r="BR26" s="64">
        <f>IF($W$2="关闭",0,角色升级!F26)</f>
        <v>560</v>
      </c>
      <c r="BS26" s="64">
        <f>IF($W$2="关闭",0,角色升级!G26)</f>
        <v>560</v>
      </c>
      <c r="BT26" s="64">
        <f>IF($W$3="关闭",0,IFERROR((VLOOKUP((VLOOKUP($AE26,参数!$G:$H,2,FALSE)&amp;$W$18&amp;$V$18),装备量化!$D$2:$J$241,装备量化!BE$11,FALSE)),0))+IF($W$3="关闭",0,IFERROR((VLOOKUP((VLOOKUP($AE26,参数!$G:$H,2,FALSE)&amp;$W$19&amp;$V$19),装备量化!$D$2:$J$241,装备量化!BE$11,FALSE)),0))+IF($W$3="关闭",0,IFERROR((VLOOKUP((VLOOKUP($AE26,参数!$G:$H,2,FALSE)&amp;$W$20&amp;$V$20),装备量化!$D$2:$J$241,装备量化!BE$11,FALSE)),0))+IF($W$3="关闭",0,IFERROR((VLOOKUP((VLOOKUP($AE26,参数!$G:$H,2,FALSE)&amp;$W$21&amp;$V$21),装备量化!$D$2:$J$241,装备量化!BE$11,FALSE)),0))+IF($W$3="关闭",0,IFERROR((VLOOKUP((VLOOKUP($AE26,参数!$G:$H,2,FALSE)&amp;$W$22&amp;$V$22),装备量化!$D$2:$J$241,装备量化!BE$11,FALSE)),0))+IF($W$3="关闭",0,IFERROR((VLOOKUP((VLOOKUP($AE26,参数!$G:$H,2,FALSE)&amp;$W$23&amp;$V$23),装备量化!$D$2:$J$241,装备量化!BE$11,FALSE)),0))+IF($W$3="关闭",0,IFERROR((VLOOKUP((VLOOKUP($AE26,参数!$G:$H,2,FALSE)&amp;$W$24&amp;$V$24),装备量化!$D$2:$J$241,装备量化!BE$11,FALSE)),0))+IF($W$3="关闭",0,IFERROR((VLOOKUP((VLOOKUP($AE26,参数!$G:$H,2,FALSE)&amp;$W$25&amp;$V$25),装备量化!$D$2:$J$241,装备量化!BE$11,FALSE)),0))</f>
        <v>0</v>
      </c>
      <c r="BU26" s="64">
        <f>IF($W$3="关闭",0,IFERROR((VLOOKUP((VLOOKUP($AE26,参数!$G:$H,2,FALSE)&amp;$W$18&amp;$V$18),装备量化!$D$2:$J$241,装备量化!BF$11,FALSE)),0))+IF($W$3="关闭",0,IFERROR((VLOOKUP((VLOOKUP($AE26,参数!$G:$H,2,FALSE)&amp;$W$19&amp;$V$19),装备量化!$D$2:$J$241,装备量化!BF$11,FALSE)),0))+IF($W$3="关闭",0,IFERROR((VLOOKUP((VLOOKUP($AE26,参数!$G:$H,2,FALSE)&amp;$W$20&amp;$V$20),装备量化!$D$2:$J$241,装备量化!BF$11,FALSE)),0))+IF($W$3="关闭",0,IFERROR((VLOOKUP((VLOOKUP($AE26,参数!$G:$H,2,FALSE)&amp;$W$21&amp;$V$21),装备量化!$D$2:$J$241,装备量化!BF$11,FALSE)),0))+IF($W$3="关闭",0,IFERROR((VLOOKUP((VLOOKUP($AE26,参数!$G:$H,2,FALSE)&amp;$W$22&amp;$V$22),装备量化!$D$2:$J$241,装备量化!BF$11,FALSE)),0))+IF($W$3="关闭",0,IFERROR((VLOOKUP((VLOOKUP($AE26,参数!$G:$H,2,FALSE)&amp;$W$23&amp;$V$23),装备量化!$D$2:$J$241,装备量化!BF$11,FALSE)),0))+IF($W$3="关闭",0,IFERROR((VLOOKUP((VLOOKUP($AE26,参数!$G:$H,2,FALSE)&amp;$W$24&amp;$V$24),装备量化!$D$2:$J$241,装备量化!BF$11,FALSE)),0))+IF($W$3="关闭",0,IFERROR((VLOOKUP((VLOOKUP($AE26,参数!$G:$H,2,FALSE)&amp;$W$25&amp;$V$25),装备量化!$D$2:$J$241,装备量化!BF$11,FALSE)),0))</f>
        <v>0</v>
      </c>
      <c r="BV26" s="64">
        <f>IF($W$3="关闭",0,IFERROR((VLOOKUP((VLOOKUP($AE26,参数!$G:$H,2,FALSE)&amp;$W$18&amp;$V$18),装备量化!$D$2:$J$241,装备量化!BG$11,FALSE)),0))+IF($W$3="关闭",0,IFERROR((VLOOKUP((VLOOKUP($AE26,参数!$G:$H,2,FALSE)&amp;$W$19&amp;$V$19),装备量化!$D$2:$J$241,装备量化!BG$11,FALSE)),0))+IF($W$3="关闭",0,IFERROR((VLOOKUP((VLOOKUP($AE26,参数!$G:$H,2,FALSE)&amp;$W$20&amp;$V$20),装备量化!$D$2:$J$241,装备量化!BG$11,FALSE)),0))+IF($W$3="关闭",0,IFERROR((VLOOKUP((VLOOKUP($AE26,参数!$G:$H,2,FALSE)&amp;$W$21&amp;$V$21),装备量化!$D$2:$J$241,装备量化!BG$11,FALSE)),0))+IF($W$3="关闭",0,IFERROR((VLOOKUP((VLOOKUP($AE26,参数!$G:$H,2,FALSE)&amp;$W$22&amp;$V$22),装备量化!$D$2:$J$241,装备量化!BG$11,FALSE)),0))+IF($W$3="关闭",0,IFERROR((VLOOKUP((VLOOKUP($AE26,参数!$G:$H,2,FALSE)&amp;$W$23&amp;$V$23),装备量化!$D$2:$J$241,装备量化!BG$11,FALSE)),0))+IF($W$3="关闭",0,IFERROR((VLOOKUP((VLOOKUP($AE26,参数!$G:$H,2,FALSE)&amp;$W$24&amp;$V$24),装备量化!$D$2:$J$241,装备量化!BG$11,FALSE)),0))+IF($W$3="关闭",0,IFERROR((VLOOKUP((VLOOKUP($AE26,参数!$G:$H,2,FALSE)&amp;$W$25&amp;$V$25),装备量化!$D$2:$J$241,装备量化!BG$11,FALSE)),0))</f>
        <v>0</v>
      </c>
      <c r="BW26" s="64">
        <f>IF($W$3="关闭",0,IFERROR((VLOOKUP((VLOOKUP($AE26,参数!$G:$H,2,FALSE)&amp;$W$18&amp;$V$18),装备量化!$D$2:$J$241,装备量化!BH$11,FALSE)),0))+IF($W$3="关闭",0,IFERROR((VLOOKUP((VLOOKUP($AE26,参数!$G:$H,2,FALSE)&amp;$W$19&amp;$V$19),装备量化!$D$2:$J$241,装备量化!BH$11,FALSE)),0))+IF($W$3="关闭",0,IFERROR((VLOOKUP((VLOOKUP($AE26,参数!$G:$H,2,FALSE)&amp;$W$20&amp;$V$20),装备量化!$D$2:$J$241,装备量化!BH$11,FALSE)),0))+IF($W$3="关闭",0,IFERROR((VLOOKUP((VLOOKUP($AE26,参数!$G:$H,2,FALSE)&amp;$W$21&amp;$V$21),装备量化!$D$2:$J$241,装备量化!BH$11,FALSE)),0))+IF($W$3="关闭",0,IFERROR((VLOOKUP((VLOOKUP($AE26,参数!$G:$H,2,FALSE)&amp;$W$22&amp;$V$22),装备量化!$D$2:$J$241,装备量化!BH$11,FALSE)),0))+IF($W$3="关闭",0,IFERROR((VLOOKUP((VLOOKUP($AE26,参数!$G:$H,2,FALSE)&amp;$W$23&amp;$V$23),装备量化!$D$2:$J$241,装备量化!BH$11,FALSE)),0))+IF($W$3="关闭",0,IFERROR((VLOOKUP((VLOOKUP($AE26,参数!$G:$H,2,FALSE)&amp;$W$24&amp;$V$24),装备量化!$D$2:$J$241,装备量化!BH$11,FALSE)),0))+IF($W$3="关闭",0,IFERROR((VLOOKUP((VLOOKUP($AE26,参数!$G:$H,2,FALSE)&amp;$W$25&amp;$V$25),装备量化!$D$2:$J$241,装备量化!BH$11,FALSE)),0))</f>
        <v>0</v>
      </c>
      <c r="BX26" s="64">
        <f>IF($W$3="关闭",0,IFERROR((VLOOKUP((VLOOKUP($AE26,参数!$G:$H,2,FALSE)&amp;$W$18&amp;$V$18),装备量化!$D$2:$J$241,装备量化!BI$11,FALSE)),0))+IF($W$3="关闭",0,IFERROR((VLOOKUP((VLOOKUP($AE26,参数!$G:$H,2,FALSE)&amp;$W$19&amp;$V$19),装备量化!$D$2:$J$241,装备量化!BI$11,FALSE)),0))+IF($W$3="关闭",0,IFERROR((VLOOKUP((VLOOKUP($AE26,参数!$G:$H,2,FALSE)&amp;$W$20&amp;$V$20),装备量化!$D$2:$J$241,装备量化!BI$11,FALSE)),0))+IF($W$3="关闭",0,IFERROR((VLOOKUP((VLOOKUP($AE26,参数!$G:$H,2,FALSE)&amp;$W$21&amp;$V$21),装备量化!$D$2:$J$241,装备量化!BI$11,FALSE)),0))+IF($W$3="关闭",0,IFERROR((VLOOKUP((VLOOKUP($AE26,参数!$G:$H,2,FALSE)&amp;$W$22&amp;$V$22),装备量化!$D$2:$J$241,装备量化!BI$11,FALSE)),0))+IF($W$3="关闭",0,IFERROR((VLOOKUP((VLOOKUP($AE26,参数!$G:$H,2,FALSE)&amp;$W$23&amp;$V$23),装备量化!$D$2:$J$241,装备量化!BI$11,FALSE)),0))+IF($W$3="关闭",0,IFERROR((VLOOKUP((VLOOKUP($AE26,参数!$G:$H,2,FALSE)&amp;$W$24&amp;$V$24),装备量化!$D$2:$J$241,装备量化!BI$11,FALSE)),0))+IF($W$3="关闭",0,IFERROR((VLOOKUP((VLOOKUP($AE26,参数!$G:$H,2,FALSE)&amp;$W$25&amp;$V$25),装备量化!$D$2:$J$241,装备量化!BI$11,FALSE)),0))</f>
        <v>0</v>
      </c>
      <c r="BY26" s="64">
        <f>IF($W$3="关闭",0,IFERROR((VLOOKUP((VLOOKUP($AE26,参数!$G:$H,2,FALSE)&amp;$W$18&amp;$V$18),装备量化!$D$2:$J$241,装备量化!BJ$11,FALSE)),0))+IF($W$3="关闭",0,IFERROR((VLOOKUP((VLOOKUP($AE26,参数!$G:$H,2,FALSE)&amp;$W$19&amp;$V$19),装备量化!$D$2:$J$241,装备量化!BJ$11,FALSE)),0))+IF($W$3="关闭",0,IFERROR((VLOOKUP((VLOOKUP($AE26,参数!$G:$H,2,FALSE)&amp;$W$20&amp;$V$20),装备量化!$D$2:$J$241,装备量化!BJ$11,FALSE)),0))+IF($W$3="关闭",0,IFERROR((VLOOKUP((VLOOKUP($AE26,参数!$G:$H,2,FALSE)&amp;$W$21&amp;$V$21),装备量化!$D$2:$J$241,装备量化!BJ$11,FALSE)),0))+IF($W$3="关闭",0,IFERROR((VLOOKUP((VLOOKUP($AE26,参数!$G:$H,2,FALSE)&amp;$W$22&amp;$V$22),装备量化!$D$2:$J$241,装备量化!BJ$11,FALSE)),0))+IF($W$3="关闭",0,IFERROR((VLOOKUP((VLOOKUP($AE26,参数!$G:$H,2,FALSE)&amp;$W$23&amp;$V$23),装备量化!$D$2:$J$241,装备量化!BJ$11,FALSE)),0))+IF($W$3="关闭",0,IFERROR((VLOOKUP((VLOOKUP($AE26,参数!$G:$H,2,FALSE)&amp;$W$24&amp;$V$24),装备量化!$D$2:$J$241,装备量化!BJ$11,FALSE)),0))+IF($W$3="关闭",0,IFERROR((VLOOKUP((VLOOKUP($AE26,参数!$G:$H,2,FALSE)&amp;$W$25&amp;$V$25),装备量化!$D$2:$J$241,装备量化!BJ$11,FALSE)),0))</f>
        <v>0</v>
      </c>
      <c r="BZ26" s="64">
        <f>IF($W$3="关闭",0,IFERROR((VLOOKUP((VLOOKUP($AE26,参数!$G:$H,2,FALSE)&amp;$W$18&amp;$V$18),装备量化!$D$2:$J$241,装备量化!BK$11,FALSE)),0))+IF($W$3="关闭",0,IFERROR((VLOOKUP((VLOOKUP($AE26,参数!$G:$H,2,FALSE)&amp;$W$19&amp;$V$19),装备量化!$D$2:$J$241,装备量化!BK$11,FALSE)),0))+IF($W$3="关闭",0,IFERROR((VLOOKUP((VLOOKUP($AE26,参数!$G:$H,2,FALSE)&amp;$W$20&amp;$V$20),装备量化!$D$2:$J$241,装备量化!BK$11,FALSE)),0))+IF($W$3="关闭",0,IFERROR((VLOOKUP((VLOOKUP($AE26,参数!$G:$H,2,FALSE)&amp;$W$21&amp;$V$21),装备量化!$D$2:$J$241,装备量化!BK$11,FALSE)),0))+IF($W$3="关闭",0,IFERROR((VLOOKUP((VLOOKUP($AE26,参数!$G:$H,2,FALSE)&amp;$W$22&amp;$V$22),装备量化!$D$2:$J$241,装备量化!BK$11,FALSE)),0))+IF($W$3="关闭",0,IFERROR((VLOOKUP((VLOOKUP($AE26,参数!$G:$H,2,FALSE)&amp;$W$23&amp;$V$23),装备量化!$D$2:$J$241,装备量化!BK$11,FALSE)),0))+IF($W$3="关闭",0,IFERROR((VLOOKUP((VLOOKUP($AE26,参数!$G:$H,2,FALSE)&amp;$W$24&amp;$V$24),装备量化!$D$2:$J$241,装备量化!BK$11,FALSE)),0))+IF($W$3="关闭",0,IFERROR((VLOOKUP((VLOOKUP($AE26,参数!$G:$H,2,FALSE)&amp;$W$25&amp;$V$25),装备量化!$D$2:$J$241,装备量化!BK$11,FALSE)),0))</f>
        <v>0</v>
      </c>
      <c r="CA26" s="64">
        <f>IF($W$3="关闭",0,IFERROR((VLOOKUP((VLOOKUP($AE26,参数!$G:$H,2,FALSE)&amp;$W$18&amp;$V$18),装备量化!$D$2:$J$241,装备量化!BL$11,FALSE)),0))+IF($W$3="关闭",0,IFERROR((VLOOKUP((VLOOKUP($AE26,参数!$G:$H,2,FALSE)&amp;$W$19&amp;$V$19),装备量化!$D$2:$J$241,装备量化!BL$11,FALSE)),0))+IF($W$3="关闭",0,IFERROR((VLOOKUP((VLOOKUP($AE26,参数!$G:$H,2,FALSE)&amp;$W$20&amp;$V$20),装备量化!$D$2:$J$241,装备量化!BL$11,FALSE)),0))+IF($W$3="关闭",0,IFERROR((VLOOKUP((VLOOKUP($AE26,参数!$G:$H,2,FALSE)&amp;$W$21&amp;$V$21),装备量化!$D$2:$J$241,装备量化!BL$11,FALSE)),0))+IF($W$3="关闭",0,IFERROR((VLOOKUP((VLOOKUP($AE26,参数!$G:$H,2,FALSE)&amp;$W$22&amp;$V$22),装备量化!$D$2:$J$241,装备量化!BL$11,FALSE)),0))+IF($W$3="关闭",0,IFERROR((VLOOKUP((VLOOKUP($AE26,参数!$G:$H,2,FALSE)&amp;$W$23&amp;$V$23),装备量化!$D$2:$J$241,装备量化!BL$11,FALSE)),0))+IF($W$3="关闭",0,IFERROR((VLOOKUP((VLOOKUP($AE26,参数!$G:$H,2,FALSE)&amp;$W$24&amp;$V$24),装备量化!$D$2:$J$241,装备量化!BL$11,FALSE)),0))+IF($W$3="关闭",0,IFERROR((VLOOKUP((VLOOKUP($AE26,参数!$G:$H,2,FALSE)&amp;$W$25&amp;$V$25),装备量化!$D$2:$J$241,装备量化!BL$11,FALSE)),0))</f>
        <v>0</v>
      </c>
    </row>
    <row r="27" spans="1:79">
      <c r="A27" s="1">
        <v>26</v>
      </c>
      <c r="B27" s="1">
        <f t="shared" si="2"/>
        <v>6504</v>
      </c>
      <c r="C27" s="1">
        <f t="shared" si="11"/>
        <v>200</v>
      </c>
      <c r="D27" s="1">
        <f t="shared" si="12"/>
        <v>548</v>
      </c>
      <c r="E27" s="1">
        <f t="shared" si="13"/>
        <v>548</v>
      </c>
      <c r="F27" s="1">
        <f t="shared" si="14"/>
        <v>935</v>
      </c>
      <c r="G27" s="1">
        <f t="shared" si="15"/>
        <v>935</v>
      </c>
      <c r="H27" s="1">
        <f t="shared" si="3"/>
        <v>0</v>
      </c>
      <c r="I27" s="1">
        <f t="shared" si="4"/>
        <v>0</v>
      </c>
      <c r="J27" s="1">
        <f t="shared" si="5"/>
        <v>0</v>
      </c>
      <c r="K27" s="1">
        <f t="shared" si="6"/>
        <v>0</v>
      </c>
      <c r="L27" s="1">
        <f t="shared" si="7"/>
        <v>0</v>
      </c>
      <c r="M27" s="1">
        <f t="shared" si="8"/>
        <v>0</v>
      </c>
      <c r="N27" s="1">
        <f t="shared" si="9"/>
        <v>0</v>
      </c>
      <c r="O27" s="1">
        <f t="shared" si="10"/>
        <v>0</v>
      </c>
      <c r="P27" s="32"/>
      <c r="Q27" s="32"/>
      <c r="R27" s="32"/>
      <c r="S27" s="32"/>
      <c r="AE27" s="1">
        <v>26</v>
      </c>
      <c r="AF27" s="64">
        <f>IF($W$3="关闭",0,IFERROR((VLOOKUP((VLOOKUP($AE27,参数!$G:$H,2,FALSE)&amp;$W$18&amp;$V$18),装备量化!$D$2:$J$241,装备量化!Q$11,FALSE)),0))+IF($W$3="关闭",0,IFERROR((VLOOKUP((VLOOKUP($AE27,参数!$G:$H,2,FALSE)&amp;$W$19&amp;$V$19),装备量化!$D$2:$J$241,装备量化!Q$11,FALSE)),0))+IF($W$3="关闭",0,IFERROR((VLOOKUP((VLOOKUP($AE27,参数!$G:$H,2,FALSE)&amp;$W$20&amp;$V$20),装备量化!$D$2:$J$241,装备量化!Q$11,FALSE)),0))+IF($W$3="关闭",0,IFERROR((VLOOKUP((VLOOKUP($AE27,参数!$G:$H,2,FALSE)&amp;$W$21&amp;$V$21),装备量化!$D$2:$J$241,装备量化!Q$11,FALSE)),0))+IF($W$3="关闭",0,IFERROR((VLOOKUP((VLOOKUP($AE27,参数!$G:$H,2,FALSE)&amp;$W$22&amp;$V$22),装备量化!$D$2:$J$241,装备量化!Q$11,FALSE)),0))+IF($W$3="关闭",0,IFERROR((VLOOKUP((VLOOKUP($AE27,参数!$G:$H,2,FALSE)&amp;$W$23&amp;$V$23),装备量化!$D$2:$J$241,装备量化!Q$11,FALSE)),0))+IF($W$3="关闭",0,IFERROR((VLOOKUP((VLOOKUP($AE27,参数!$G:$H,2,FALSE)&amp;$W$24&amp;$V$24),装备量化!$D$2:$J$241,装备量化!Q$11,FALSE)),0))+IF($W$3="关闭",0,IFERROR((VLOOKUP((VLOOKUP($AE27,参数!$G:$H,2,FALSE)&amp;$W$25&amp;$V$25),装备量化!$D$2:$J$241,装备量化!Q$11,FALSE)),0))</f>
        <v>1876</v>
      </c>
      <c r="AG27" s="64"/>
      <c r="AH27" s="64">
        <f>IF($W$3="关闭",0,IFERROR((VLOOKUP((VLOOKUP($AE27,参数!$G:$H,2,FALSE)&amp;$W$18&amp;$V$18),装备量化!$D$2:$J$241,装备量化!S$11,FALSE)),0))+IF($W$3="关闭",0,IFERROR((VLOOKUP((VLOOKUP($AE27,参数!$G:$H,2,FALSE)&amp;$W$19&amp;$V$19),装备量化!$D$2:$J$241,装备量化!S$11,FALSE)),0))+IF($W$3="关闭",0,IFERROR((VLOOKUP((VLOOKUP($AE27,参数!$G:$H,2,FALSE)&amp;$W$20&amp;$V$20),装备量化!$D$2:$J$241,装备量化!S$11,FALSE)),0))+IF($W$3="关闭",0,IFERROR((VLOOKUP((VLOOKUP($AE27,参数!$G:$H,2,FALSE)&amp;$W$21&amp;$V$21),装备量化!$D$2:$J$241,装备量化!S$11,FALSE)),0))+IF($W$3="关闭",0,IFERROR((VLOOKUP((VLOOKUP($AE27,参数!$G:$H,2,FALSE)&amp;$W$22&amp;$V$22),装备量化!$D$2:$J$241,装备量化!S$11,FALSE)),0))+IF($W$3="关闭",0,IFERROR((VLOOKUP((VLOOKUP($AE27,参数!$G:$H,2,FALSE)&amp;$W$23&amp;$V$23),装备量化!$D$2:$J$241,装备量化!S$11,FALSE)),0))+IF($W$3="关闭",0,IFERROR((VLOOKUP((VLOOKUP($AE27,参数!$G:$H,2,FALSE)&amp;$W$24&amp;$V$24),装备量化!$D$2:$J$241,装备量化!S$11,FALSE)),0))+IF($W$3="关闭",0,IFERROR((VLOOKUP((VLOOKUP($AE27,参数!$G:$H,2,FALSE)&amp;$W$25&amp;$V$25),装备量化!$D$2:$J$241,装备量化!S$11,FALSE)),0))</f>
        <v>163</v>
      </c>
      <c r="AI27" s="64">
        <f>IF($W$3="关闭",0,IFERROR((VLOOKUP((VLOOKUP($AE27,参数!$G:$H,2,FALSE)&amp;$W$18&amp;$V$18),装备量化!$D$2:$J$241,装备量化!T$11,FALSE)),0))+IF($W$3="关闭",0,IFERROR((VLOOKUP((VLOOKUP($AE27,参数!$G:$H,2,FALSE)&amp;$W$19&amp;$V$19),装备量化!$D$2:$J$241,装备量化!T$11,FALSE)),0))+IF($W$3="关闭",0,IFERROR((VLOOKUP((VLOOKUP($AE27,参数!$G:$H,2,FALSE)&amp;$W$20&amp;$V$20),装备量化!$D$2:$J$241,装备量化!T$11,FALSE)),0))+IF($W$3="关闭",0,IFERROR((VLOOKUP((VLOOKUP($AE27,参数!$G:$H,2,FALSE)&amp;$W$21&amp;$V$21),装备量化!$D$2:$J$241,装备量化!T$11,FALSE)),0))+IF($W$3="关闭",0,IFERROR((VLOOKUP((VLOOKUP($AE27,参数!$G:$H,2,FALSE)&amp;$W$22&amp;$V$22),装备量化!$D$2:$J$241,装备量化!T$11,FALSE)),0))+IF($W$3="关闭",0,IFERROR((VLOOKUP((VLOOKUP($AE27,参数!$G:$H,2,FALSE)&amp;$W$23&amp;$V$23),装备量化!$D$2:$J$241,装备量化!T$11,FALSE)),0))+IF($W$3="关闭",0,IFERROR((VLOOKUP((VLOOKUP($AE27,参数!$G:$H,2,FALSE)&amp;$W$24&amp;$V$24),装备量化!$D$2:$J$241,装备量化!T$11,FALSE)),0))+IF($W$3="关闭",0,IFERROR((VLOOKUP((VLOOKUP($AE27,参数!$G:$H,2,FALSE)&amp;$W$25&amp;$V$25),装备量化!$D$2:$J$241,装备量化!T$11,FALSE)),0))</f>
        <v>163</v>
      </c>
      <c r="AJ27" s="64">
        <f>IF($W$3="关闭",0,IFERROR((VLOOKUP((VLOOKUP($AE27,参数!$G:$H,2,FALSE)&amp;$W$18&amp;$V$18),装备量化!$D$2:$J$241,装备量化!U$11,FALSE)),0))+IF($W$3="关闭",0,IFERROR((VLOOKUP((VLOOKUP($AE27,参数!$G:$H,2,FALSE)&amp;$W$19&amp;$V$19),装备量化!$D$2:$J$241,装备量化!U$11,FALSE)),0))+IF($W$3="关闭",0,IFERROR((VLOOKUP((VLOOKUP($AE27,参数!$G:$H,2,FALSE)&amp;$W$20&amp;$V$20),装备量化!$D$2:$J$241,装备量化!U$11,FALSE)),0))+IF($W$3="关闭",0,IFERROR((VLOOKUP((VLOOKUP($AE27,参数!$G:$H,2,FALSE)&amp;$W$21&amp;$V$21),装备量化!$D$2:$J$241,装备量化!U$11,FALSE)),0))+IF($W$3="关闭",0,IFERROR((VLOOKUP((VLOOKUP($AE27,参数!$G:$H,2,FALSE)&amp;$W$22&amp;$V$22),装备量化!$D$2:$J$241,装备量化!U$11,FALSE)),0))+IF($W$3="关闭",0,IFERROR((VLOOKUP((VLOOKUP($AE27,参数!$G:$H,2,FALSE)&amp;$W$23&amp;$V$23),装备量化!$D$2:$J$241,装备量化!U$11,FALSE)),0))+IF($W$3="关闭",0,IFERROR((VLOOKUP((VLOOKUP($AE27,参数!$G:$H,2,FALSE)&amp;$W$24&amp;$V$24),装备量化!$D$2:$J$241,装备量化!U$11,FALSE)),0))+IF($W$3="关闭",0,IFERROR((VLOOKUP((VLOOKUP($AE27,参数!$G:$H,2,FALSE)&amp;$W$25&amp;$V$25),装备量化!$D$2:$J$241,装备量化!U$11,FALSE)),0))</f>
        <v>250</v>
      </c>
      <c r="AK27" s="64">
        <f>IF($W$3="关闭",0,IFERROR((VLOOKUP((VLOOKUP($AE27,参数!$G:$H,2,FALSE)&amp;$W$18&amp;$V$18),装备量化!$D$2:$J$241,装备量化!V$11,FALSE)),0))+IF($W$3="关闭",0,IFERROR((VLOOKUP((VLOOKUP($AE27,参数!$G:$H,2,FALSE)&amp;$W$19&amp;$V$19),装备量化!$D$2:$J$241,装备量化!V$11,FALSE)),0))+IF($W$3="关闭",0,IFERROR((VLOOKUP((VLOOKUP($AE27,参数!$G:$H,2,FALSE)&amp;$W$20&amp;$V$20),装备量化!$D$2:$J$241,装备量化!V$11,FALSE)),0))+IF($W$3="关闭",0,IFERROR((VLOOKUP((VLOOKUP($AE27,参数!$G:$H,2,FALSE)&amp;$W$21&amp;$V$21),装备量化!$D$2:$J$241,装备量化!V$11,FALSE)),0))+IF($W$3="关闭",0,IFERROR((VLOOKUP((VLOOKUP($AE27,参数!$G:$H,2,FALSE)&amp;$W$22&amp;$V$22),装备量化!$D$2:$J$241,装备量化!V$11,FALSE)),0))+IF($W$3="关闭",0,IFERROR((VLOOKUP((VLOOKUP($AE27,参数!$G:$H,2,FALSE)&amp;$W$23&amp;$V$23),装备量化!$D$2:$J$241,装备量化!V$11,FALSE)),0))+IF($W$3="关闭",0,IFERROR((VLOOKUP((VLOOKUP($AE27,参数!$G:$H,2,FALSE)&amp;$W$24&amp;$V$24),装备量化!$D$2:$J$241,装备量化!V$11,FALSE)),0))+IF($W$3="关闭",0,IFERROR((VLOOKUP((VLOOKUP($AE27,参数!$G:$H,2,FALSE)&amp;$W$25&amp;$V$25),装备量化!$D$2:$J$241,装备量化!V$11,FALSE)),0))</f>
        <v>250</v>
      </c>
      <c r="AL27" s="64">
        <f>IF($W$3="关闭",0,IFERROR((VLOOKUP((VLOOKUP($AE27,参数!$G:$H,2,FALSE)&amp;$W$18&amp;$V$18),装备量化!$D$2:$J$241,装备量化!W$11,FALSE)),0))+IF($W$3="关闭",0,IFERROR((VLOOKUP((VLOOKUP($AE27,参数!$G:$H,2,FALSE)&amp;$W$19&amp;$V$19),装备量化!$D$2:$J$241,装备量化!W$11,FALSE)),0))+IF($W$3="关闭",0,IFERROR((VLOOKUP((VLOOKUP($AE27,参数!$G:$H,2,FALSE)&amp;$W$20&amp;$V$20),装备量化!$D$2:$J$241,装备量化!W$11,FALSE)),0))+IF($W$3="关闭",0,IFERROR((VLOOKUP((VLOOKUP($AE27,参数!$G:$H,2,FALSE)&amp;$W$21&amp;$V$21),装备量化!$D$2:$J$241,装备量化!W$11,FALSE)),0))+IF($W$3="关闭",0,IFERROR((VLOOKUP((VLOOKUP($AE27,参数!$G:$H,2,FALSE)&amp;$W$22&amp;$V$22),装备量化!$D$2:$J$241,装备量化!W$11,FALSE)),0))+IF($W$3="关闭",0,IFERROR((VLOOKUP((VLOOKUP($AE27,参数!$G:$H,2,FALSE)&amp;$W$23&amp;$V$23),装备量化!$D$2:$J$241,装备量化!W$11,FALSE)),0))+IF($W$3="关闭",0,IFERROR((VLOOKUP((VLOOKUP($AE27,参数!$G:$H,2,FALSE)&amp;$W$24&amp;$V$24),装备量化!$D$2:$J$241,装备量化!W$11,FALSE)),0))+IF($W$3="关闭",0,IFERROR((VLOOKUP((VLOOKUP($AE27,参数!$G:$H,2,FALSE)&amp;$W$25&amp;$V$25),装备量化!$D$2:$J$241,装备量化!W$11,FALSE)),0))</f>
        <v>0</v>
      </c>
      <c r="AM27" s="64">
        <f>IF($W$3="关闭",0,IFERROR((VLOOKUP((VLOOKUP($AE27,参数!$G:$H,2,FALSE)&amp;$W$18&amp;$V$18),装备量化!$D$2:$J$241,装备量化!X$11,FALSE)),0))+IF($W$3="关闭",0,IFERROR((VLOOKUP((VLOOKUP($AE27,参数!$G:$H,2,FALSE)&amp;$W$19&amp;$V$19),装备量化!$D$2:$J$241,装备量化!X$11,FALSE)),0))+IF($W$3="关闭",0,IFERROR((VLOOKUP((VLOOKUP($AE27,参数!$G:$H,2,FALSE)&amp;$W$20&amp;$V$20),装备量化!$D$2:$J$241,装备量化!X$11,FALSE)),0))+IF($W$3="关闭",0,IFERROR((VLOOKUP((VLOOKUP($AE27,参数!$G:$H,2,FALSE)&amp;$W$21&amp;$V$21),装备量化!$D$2:$J$241,装备量化!X$11,FALSE)),0))+IF($W$3="关闭",0,IFERROR((VLOOKUP((VLOOKUP($AE27,参数!$G:$H,2,FALSE)&amp;$W$22&amp;$V$22),装备量化!$D$2:$J$241,装备量化!X$11,FALSE)),0))+IF($W$3="关闭",0,IFERROR((VLOOKUP((VLOOKUP($AE27,参数!$G:$H,2,FALSE)&amp;$W$23&amp;$V$23),装备量化!$D$2:$J$241,装备量化!X$11,FALSE)),0))+IF($W$3="关闭",0,IFERROR((VLOOKUP((VLOOKUP($AE27,参数!$G:$H,2,FALSE)&amp;$W$24&amp;$V$24),装备量化!$D$2:$J$241,装备量化!X$11,FALSE)),0))+IF($W$3="关闭",0,IFERROR((VLOOKUP((VLOOKUP($AE27,参数!$G:$H,2,FALSE)&amp;$W$25&amp;$V$25),装备量化!$D$2:$J$241,装备量化!X$11,FALSE)),0))</f>
        <v>0</v>
      </c>
      <c r="AN27" s="64">
        <f>IF($W$3="关闭",0,IFERROR((VLOOKUP((VLOOKUP($AE27,参数!$G:$H,2,FALSE)&amp;$W$18&amp;$V$18),装备量化!$D$2:$J$241,装备量化!Y$11,FALSE)),0))+IF($W$3="关闭",0,IFERROR((VLOOKUP((VLOOKUP($AE27,参数!$G:$H,2,FALSE)&amp;$W$19&amp;$V$19),装备量化!$D$2:$J$241,装备量化!Y$11,FALSE)),0))+IF($W$3="关闭",0,IFERROR((VLOOKUP((VLOOKUP($AE27,参数!$G:$H,2,FALSE)&amp;$W$20&amp;$V$20),装备量化!$D$2:$J$241,装备量化!Y$11,FALSE)),0))+IF($W$3="关闭",0,IFERROR((VLOOKUP((VLOOKUP($AE27,参数!$G:$H,2,FALSE)&amp;$W$21&amp;$V$21),装备量化!$D$2:$J$241,装备量化!Y$11,FALSE)),0))+IF($W$3="关闭",0,IFERROR((VLOOKUP((VLOOKUP($AE27,参数!$G:$H,2,FALSE)&amp;$W$22&amp;$V$22),装备量化!$D$2:$J$241,装备量化!Y$11,FALSE)),0))+IF($W$3="关闭",0,IFERROR((VLOOKUP((VLOOKUP($AE27,参数!$G:$H,2,FALSE)&amp;$W$23&amp;$V$23),装备量化!$D$2:$J$241,装备量化!Y$11,FALSE)),0))+IF($W$3="关闭",0,IFERROR((VLOOKUP((VLOOKUP($AE27,参数!$G:$H,2,FALSE)&amp;$W$24&amp;$V$24),装备量化!$D$2:$J$241,装备量化!Y$11,FALSE)),0))+IF($W$3="关闭",0,IFERROR((VLOOKUP((VLOOKUP($AE27,参数!$G:$H,2,FALSE)&amp;$W$25&amp;$V$25),装备量化!$D$2:$J$241,装备量化!Y$11,FALSE)),0))</f>
        <v>0</v>
      </c>
      <c r="AO27" s="64">
        <f>IF($W$3="关闭",0,IFERROR((VLOOKUP((VLOOKUP($AE27,参数!$G:$H,2,FALSE)&amp;$W$18&amp;$V$18),装备量化!$D$2:$J$241,装备量化!Z$11,FALSE)),0))+IF($W$3="关闭",0,IFERROR((VLOOKUP((VLOOKUP($AE27,参数!$G:$H,2,FALSE)&amp;$W$19&amp;$V$19),装备量化!$D$2:$J$241,装备量化!Z$11,FALSE)),0))+IF($W$3="关闭",0,IFERROR((VLOOKUP((VLOOKUP($AE27,参数!$G:$H,2,FALSE)&amp;$W$20&amp;$V$20),装备量化!$D$2:$J$241,装备量化!Z$11,FALSE)),0))+IF($W$3="关闭",0,IFERROR((VLOOKUP((VLOOKUP($AE27,参数!$G:$H,2,FALSE)&amp;$W$21&amp;$V$21),装备量化!$D$2:$J$241,装备量化!Z$11,FALSE)),0))+IF($W$3="关闭",0,IFERROR((VLOOKUP((VLOOKUP($AE27,参数!$G:$H,2,FALSE)&amp;$W$22&amp;$V$22),装备量化!$D$2:$J$241,装备量化!Z$11,FALSE)),0))+IF($W$3="关闭",0,IFERROR((VLOOKUP((VLOOKUP($AE27,参数!$G:$H,2,FALSE)&amp;$W$23&amp;$V$23),装备量化!$D$2:$J$241,装备量化!Z$11,FALSE)),0))+IF($W$3="关闭",0,IFERROR((VLOOKUP((VLOOKUP($AE27,参数!$G:$H,2,FALSE)&amp;$W$24&amp;$V$24),装备量化!$D$2:$J$241,装备量化!Z$11,FALSE)),0))+IF($W$3="关闭",0,IFERROR((VLOOKUP((VLOOKUP($AE27,参数!$G:$H,2,FALSE)&amp;$W$25&amp;$V$25),装备量化!$D$2:$J$241,装备量化!Z$11,FALSE)),0))</f>
        <v>0</v>
      </c>
      <c r="AP27" s="64">
        <f>IF($W$3="关闭",0,IFERROR((VLOOKUP((VLOOKUP($AE27,参数!$G:$H,2,FALSE)&amp;$W$18&amp;$V$18),装备量化!$D$2:$J$241,装备量化!AA$11,FALSE)),0))+IF($W$3="关闭",0,IFERROR((VLOOKUP((VLOOKUP($AE27,参数!$G:$H,2,FALSE)&amp;$W$19&amp;$V$19),装备量化!$D$2:$J$241,装备量化!AA$11,FALSE)),0))+IF($W$3="关闭",0,IFERROR((VLOOKUP((VLOOKUP($AE27,参数!$G:$H,2,FALSE)&amp;$W$20&amp;$V$20),装备量化!$D$2:$J$241,装备量化!AA$11,FALSE)),0))+IF($W$3="关闭",0,IFERROR((VLOOKUP((VLOOKUP($AE27,参数!$G:$H,2,FALSE)&amp;$W$21&amp;$V$21),装备量化!$D$2:$J$241,装备量化!AA$11,FALSE)),0))+IF($W$3="关闭",0,IFERROR((VLOOKUP((VLOOKUP($AE27,参数!$G:$H,2,FALSE)&amp;$W$22&amp;$V$22),装备量化!$D$2:$J$241,装备量化!AA$11,FALSE)),0))+IF($W$3="关闭",0,IFERROR((VLOOKUP((VLOOKUP($AE27,参数!$G:$H,2,FALSE)&amp;$W$23&amp;$V$23),装备量化!$D$2:$J$241,装备量化!AA$11,FALSE)),0))+IF($W$3="关闭",0,IFERROR((VLOOKUP((VLOOKUP($AE27,参数!$G:$H,2,FALSE)&amp;$W$24&amp;$V$24),装备量化!$D$2:$J$241,装备量化!AA$11,FALSE)),0))+IF($W$3="关闭",0,IFERROR((VLOOKUP((VLOOKUP($AE27,参数!$G:$H,2,FALSE)&amp;$W$25&amp;$V$25),装备量化!$D$2:$J$241,装备量化!AA$11,FALSE)),0))</f>
        <v>0</v>
      </c>
      <c r="AQ27" s="64">
        <f>IF($W$3="关闭",0,IFERROR((VLOOKUP((VLOOKUP($AE27,参数!$G:$H,2,FALSE)&amp;$W$18&amp;$V$18),装备量化!$D$2:$J$241,装备量化!AB$11,FALSE)),0))+IF($W$3="关闭",0,IFERROR((VLOOKUP((VLOOKUP($AE27,参数!$G:$H,2,FALSE)&amp;$W$19&amp;$V$19),装备量化!$D$2:$J$241,装备量化!AB$11,FALSE)),0))+IF($W$3="关闭",0,IFERROR((VLOOKUP((VLOOKUP($AE27,参数!$G:$H,2,FALSE)&amp;$W$20&amp;$V$20),装备量化!$D$2:$J$241,装备量化!AB$11,FALSE)),0))+IF($W$3="关闭",0,IFERROR((VLOOKUP((VLOOKUP($AE27,参数!$G:$H,2,FALSE)&amp;$W$21&amp;$V$21),装备量化!$D$2:$J$241,装备量化!AB$11,FALSE)),0))+IF($W$3="关闭",0,IFERROR((VLOOKUP((VLOOKUP($AE27,参数!$G:$H,2,FALSE)&amp;$W$22&amp;$V$22),装备量化!$D$2:$J$241,装备量化!AB$11,FALSE)),0))+IF($W$3="关闭",0,IFERROR((VLOOKUP((VLOOKUP($AE27,参数!$G:$H,2,FALSE)&amp;$W$23&amp;$V$23),装备量化!$D$2:$J$241,装备量化!AB$11,FALSE)),0))+IF($W$3="关闭",0,IFERROR((VLOOKUP((VLOOKUP($AE27,参数!$G:$H,2,FALSE)&amp;$W$24&amp;$V$24),装备量化!$D$2:$J$241,装备量化!AB$11,FALSE)),0))+IF($W$3="关闭",0,IFERROR((VLOOKUP((VLOOKUP($AE27,参数!$G:$H,2,FALSE)&amp;$W$25&amp;$V$25),装备量化!$D$2:$J$241,装备量化!AB$11,FALSE)),0))</f>
        <v>0</v>
      </c>
      <c r="AR27" s="64">
        <f>IF($W$3="关闭",0,IFERROR((VLOOKUP((VLOOKUP($AE27,参数!$G:$H,2,FALSE)&amp;$W$18&amp;$V$18),装备量化!$D$2:$J$241,装备量化!AC$11,FALSE)),0))+IF($W$3="关闭",0,IFERROR((VLOOKUP((VLOOKUP($AE27,参数!$G:$H,2,FALSE)&amp;$W$19&amp;$V$19),装备量化!$D$2:$J$241,装备量化!AC$11,FALSE)),0))+IF($W$3="关闭",0,IFERROR((VLOOKUP((VLOOKUP($AE27,参数!$G:$H,2,FALSE)&amp;$W$20&amp;$V$20),装备量化!$D$2:$J$241,装备量化!AC$11,FALSE)),0))+IF($W$3="关闭",0,IFERROR((VLOOKUP((VLOOKUP($AE27,参数!$G:$H,2,FALSE)&amp;$W$21&amp;$V$21),装备量化!$D$2:$J$241,装备量化!AC$11,FALSE)),0))+IF($W$3="关闭",0,IFERROR((VLOOKUP((VLOOKUP($AE27,参数!$G:$H,2,FALSE)&amp;$W$22&amp;$V$22),装备量化!$D$2:$J$241,装备量化!AC$11,FALSE)),0))+IF($W$3="关闭",0,IFERROR((VLOOKUP((VLOOKUP($AE27,参数!$G:$H,2,FALSE)&amp;$W$23&amp;$V$23),装备量化!$D$2:$J$241,装备量化!AC$11,FALSE)),0))+IF($W$3="关闭",0,IFERROR((VLOOKUP((VLOOKUP($AE27,参数!$G:$H,2,FALSE)&amp;$W$24&amp;$V$24),装备量化!$D$2:$J$241,装备量化!AC$11,FALSE)),0))+IF($W$3="关闭",0,IFERROR((VLOOKUP((VLOOKUP($AE27,参数!$G:$H,2,FALSE)&amp;$W$25&amp;$V$25),装备量化!$D$2:$J$241,装备量化!AC$11,FALSE)),0))</f>
        <v>0</v>
      </c>
      <c r="AS27" s="64">
        <f>IF($W$3="关闭",0,IFERROR((VLOOKUP((VLOOKUP($AE27,参数!$G:$H,2,FALSE)&amp;$W$18&amp;$V$18),装备量化!$D$2:$J$241,装备量化!AD$11,FALSE)),0))+IF($W$3="关闭",0,IFERROR((VLOOKUP((VLOOKUP($AE27,参数!$G:$H,2,FALSE)&amp;$W$19&amp;$V$19),装备量化!$D$2:$J$241,装备量化!AD$11,FALSE)),0))+IF($W$3="关闭",0,IFERROR((VLOOKUP((VLOOKUP($AE27,参数!$G:$H,2,FALSE)&amp;$W$20&amp;$V$20),装备量化!$D$2:$J$241,装备量化!AD$11,FALSE)),0))+IF($W$3="关闭",0,IFERROR((VLOOKUP((VLOOKUP($AE27,参数!$G:$H,2,FALSE)&amp;$W$21&amp;$V$21),装备量化!$D$2:$J$241,装备量化!AD$11,FALSE)),0))+IF($W$3="关闭",0,IFERROR((VLOOKUP((VLOOKUP($AE27,参数!$G:$H,2,FALSE)&amp;$W$22&amp;$V$22),装备量化!$D$2:$J$241,装备量化!AD$11,FALSE)),0))+IF($W$3="关闭",0,IFERROR((VLOOKUP((VLOOKUP($AE27,参数!$G:$H,2,FALSE)&amp;$W$23&amp;$V$23),装备量化!$D$2:$J$241,装备量化!AD$11,FALSE)),0))+IF($W$3="关闭",0,IFERROR((VLOOKUP((VLOOKUP($AE27,参数!$G:$H,2,FALSE)&amp;$W$24&amp;$V$24),装备量化!$D$2:$J$241,装备量化!AD$11,FALSE)),0))+IF($W$3="关闭",0,IFERROR((VLOOKUP((VLOOKUP($AE27,参数!$G:$H,2,FALSE)&amp;$W$25&amp;$V$25),装备量化!$D$2:$J$241,装备量化!AD$11,FALSE)),0))</f>
        <v>0</v>
      </c>
      <c r="AV27" s="1">
        <v>26</v>
      </c>
      <c r="AW27" s="64">
        <f>IF($W$6="关闭",0,IFERROR((VLOOKUP((VLOOKUP($AE27,参数!$G:$H,2,FALSE)&amp;$V$18),装备强化属性!$V$3:$FP$50,$X$18+VLOOKUP(AW$1,参数!$J$1:$K$6,2,FALSE),FALSE)),0))+IF($W$6="关闭",0,IFERROR((VLOOKUP((VLOOKUP($AE27,参数!$G:$H,2,FALSE)&amp;$V$19),装备强化属性!$V$3:$FP$50,$X$19+VLOOKUP(AW$1,参数!$J$1:$K$6,2,FALSE),FALSE)),0))+IF($W$6="关闭",0,IFERROR((VLOOKUP((VLOOKUP($AE27,参数!$G:$H,2,FALSE)&amp;$V$20),装备强化属性!$V$3:$FP$50,$X$20+VLOOKUP(AW$1,参数!$J$1:$K$6,2,FALSE),FALSE)),0))+IF($W$6="关闭",0,IFERROR((VLOOKUP((VLOOKUP($AE27,参数!$G:$H,2,FALSE)&amp;$V$21),装备强化属性!$V$3:$FP$50,$X$21+VLOOKUP(AW$1,参数!$J$1:$K$6,2,FALSE),FALSE)),0))+IF($W$6="关闭",0,IFERROR((VLOOKUP((VLOOKUP($AE27,参数!$G:$H,2,FALSE)&amp;$V$22),装备强化属性!$V$3:$FP$50,$X$22+VLOOKUP(AW$1,参数!$J$1:$K$6,2,FALSE),FALSE)),0))+IF($W$6="关闭",0,IFERROR((VLOOKUP((VLOOKUP($AE27,参数!$G:$H,2,FALSE)&amp;$V$23),装备强化属性!$V$3:$FP$50,$X$23+VLOOKUP(AW$1,参数!$J$1:$K$6,2,FALSE),FALSE)),0))+IF($W$6="关闭",0,IFERROR((VLOOKUP((VLOOKUP($AE27,参数!$G:$H,2,FALSE)&amp;$V$24),装备强化属性!$V$3:$FP$50,$X$24+VLOOKUP(AW$1,参数!$J$1:$K$6,2,FALSE),FALSE)),0))+IF($W$6="关闭",0,IFERROR((VLOOKUP((VLOOKUP($AE27,参数!$G:$H,2,FALSE)&amp;$V$25),装备强化属性!$V$3:$FP$50,$X$25+VLOOKUP(AW$1,参数!$J$1:$K$6,2,FALSE),FALSE)),0))</f>
        <v>816</v>
      </c>
      <c r="AX27" s="64"/>
      <c r="AY27" s="64">
        <f>IF($W$6="关闭",0,IFERROR((VLOOKUP((VLOOKUP($AE27,参数!$G:$H,2,FALSE)&amp;$V$18),装备强化属性!$V$3:$FP$50,$X$18+VLOOKUP(AY$1,参数!$J$1:$K$6,2,FALSE),FALSE)),0))+IF($W$6="关闭",0,IFERROR((VLOOKUP((VLOOKUP($AE27,参数!$G:$H,2,FALSE)&amp;$V$19),装备强化属性!$V$3:$FP$50,$X$19+VLOOKUP(AY$1,参数!$J$1:$K$6,2,FALSE),FALSE)),0))+IF($W$6="关闭",0,IFERROR((VLOOKUP((VLOOKUP($AE27,参数!$G:$H,2,FALSE)&amp;$V$20),装备强化属性!$V$3:$FP$50,$X$20+VLOOKUP(AY$1,参数!$J$1:$K$6,2,FALSE),FALSE)),0))+IF($W$6="关闭",0,IFERROR((VLOOKUP((VLOOKUP($AE27,参数!$G:$H,2,FALSE)&amp;$V$21),装备强化属性!$V$3:$FP$50,$X$21+VLOOKUP(AY$1,参数!$J$1:$K$6,2,FALSE),FALSE)),0))+IF($W$6="关闭",0,IFERROR((VLOOKUP((VLOOKUP($AE27,参数!$G:$H,2,FALSE)&amp;$V$22),装备强化属性!$V$3:$FP$50,$X$22+VLOOKUP(AY$1,参数!$J$1:$K$6,2,FALSE),FALSE)),0))+IF($W$6="关闭",0,IFERROR((VLOOKUP((VLOOKUP($AE27,参数!$G:$H,2,FALSE)&amp;$V$23),装备强化属性!$V$3:$FP$50,$X$23+VLOOKUP(AY$1,参数!$J$1:$K$6,2,FALSE),FALSE)),0))+IF($W$6="关闭",0,IFERROR((VLOOKUP((VLOOKUP($AE27,参数!$G:$H,2,FALSE)&amp;$V$24),装备强化属性!$V$3:$FP$50,$X$24+VLOOKUP(AY$1,参数!$J$1:$K$6,2,FALSE),FALSE)),0))+IF($W$6="关闭",0,IFERROR((VLOOKUP((VLOOKUP($AE27,参数!$G:$H,2,FALSE)&amp;$V$25),装备强化属性!$V$3:$FP$50,$X$25+VLOOKUP(AY$1,参数!$J$1:$K$6,2,FALSE),FALSE)),0))</f>
        <v>98</v>
      </c>
      <c r="AZ27" s="64">
        <f>IF($W$6="关闭",0,IFERROR((VLOOKUP((VLOOKUP($AE27,参数!$G:$H,2,FALSE)&amp;$V$18),装备强化属性!$V$3:$FP$50,$X$18+VLOOKUP(AZ$1,参数!$J$1:$K$6,2,FALSE),FALSE)),0))+IF($W$6="关闭",0,IFERROR((VLOOKUP((VLOOKUP($AE27,参数!$G:$H,2,FALSE)&amp;$V$19),装备强化属性!$V$3:$FP$50,$X$19+VLOOKUP(AZ$1,参数!$J$1:$K$6,2,FALSE),FALSE)),0))+IF($W$6="关闭",0,IFERROR((VLOOKUP((VLOOKUP($AE27,参数!$G:$H,2,FALSE)&amp;$V$20),装备强化属性!$V$3:$FP$50,$X$20+VLOOKUP(AZ$1,参数!$J$1:$K$6,2,FALSE),FALSE)),0))+IF($W$6="关闭",0,IFERROR((VLOOKUP((VLOOKUP($AE27,参数!$G:$H,2,FALSE)&amp;$V$21),装备强化属性!$V$3:$FP$50,$X$21+VLOOKUP(AZ$1,参数!$J$1:$K$6,2,FALSE),FALSE)),0))+IF($W$6="关闭",0,IFERROR((VLOOKUP((VLOOKUP($AE27,参数!$G:$H,2,FALSE)&amp;$V$22),装备强化属性!$V$3:$FP$50,$X$22+VLOOKUP(AZ$1,参数!$J$1:$K$6,2,FALSE),FALSE)),0))+IF($W$6="关闭",0,IFERROR((VLOOKUP((VLOOKUP($AE27,参数!$G:$H,2,FALSE)&amp;$V$23),装备强化属性!$V$3:$FP$50,$X$23+VLOOKUP(AZ$1,参数!$J$1:$K$6,2,FALSE),FALSE)),0))+IF($W$6="关闭",0,IFERROR((VLOOKUP((VLOOKUP($AE27,参数!$G:$H,2,FALSE)&amp;$V$24),装备强化属性!$V$3:$FP$50,$X$24+VLOOKUP(AZ$1,参数!$J$1:$K$6,2,FALSE),FALSE)),0))+IF($W$6="关闭",0,IFERROR((VLOOKUP((VLOOKUP($AE27,参数!$G:$H,2,FALSE)&amp;$V$25),装备强化属性!$V$3:$FP$50,$X$25+VLOOKUP(AZ$1,参数!$J$1:$K$6,2,FALSE),FALSE)),0))</f>
        <v>98</v>
      </c>
      <c r="BA27" s="64">
        <f>IF($W$6="关闭",0,IFERROR((VLOOKUP((VLOOKUP($AE27,参数!$G:$H,2,FALSE)&amp;$V$18),装备强化属性!$V$3:$FP$50,$X$18+VLOOKUP(BA$1,参数!$J$1:$K$6,2,FALSE),FALSE)),0))+IF($W$6="关闭",0,IFERROR((VLOOKUP((VLOOKUP($AE27,参数!$G:$H,2,FALSE)&amp;$V$19),装备强化属性!$V$3:$FP$50,$X$19+VLOOKUP(BA$1,参数!$J$1:$K$6,2,FALSE),FALSE)),0))+IF($W$6="关闭",0,IFERROR((VLOOKUP((VLOOKUP($AE27,参数!$G:$H,2,FALSE)&amp;$V$20),装备强化属性!$V$3:$FP$50,$X$20+VLOOKUP(BA$1,参数!$J$1:$K$6,2,FALSE),FALSE)),0))+IF($W$6="关闭",0,IFERROR((VLOOKUP((VLOOKUP($AE27,参数!$G:$H,2,FALSE)&amp;$V$21),装备强化属性!$V$3:$FP$50,$X$21+VLOOKUP(BA$1,参数!$J$1:$K$6,2,FALSE),FALSE)),0))+IF($W$6="关闭",0,IFERROR((VLOOKUP((VLOOKUP($AE27,参数!$G:$H,2,FALSE)&amp;$V$22),装备强化属性!$V$3:$FP$50,$X$22+VLOOKUP(BA$1,参数!$J$1:$K$6,2,FALSE),FALSE)),0))+IF($W$6="关闭",0,IFERROR((VLOOKUP((VLOOKUP($AE27,参数!$G:$H,2,FALSE)&amp;$V$23),装备强化属性!$V$3:$FP$50,$X$23+VLOOKUP(BA$1,参数!$J$1:$K$6,2,FALSE),FALSE)),0))+IF($W$6="关闭",0,IFERROR((VLOOKUP((VLOOKUP($AE27,参数!$G:$H,2,FALSE)&amp;$V$24),装备强化属性!$V$3:$FP$50,$X$24+VLOOKUP(BA$1,参数!$J$1:$K$6,2,FALSE),FALSE)),0))+IF($W$6="关闭",0,IFERROR((VLOOKUP((VLOOKUP($AE27,参数!$G:$H,2,FALSE)&amp;$V$25),装备强化属性!$V$3:$FP$50,$X$25+VLOOKUP(BA$1,参数!$J$1:$K$6,2,FALSE),FALSE)),0))</f>
        <v>110</v>
      </c>
      <c r="BB27" s="64">
        <f>IF($W$6="关闭",0,IFERROR((VLOOKUP((VLOOKUP($AE27,参数!$G:$H,2,FALSE)&amp;$V$18),装备强化属性!$V$3:$FP$50,$X$18+VLOOKUP(BB$1,参数!$J$1:$K$6,2,FALSE),FALSE)),0))+IF($W$6="关闭",0,IFERROR((VLOOKUP((VLOOKUP($AE27,参数!$G:$H,2,FALSE)&amp;$V$19),装备强化属性!$V$3:$FP$50,$X$19+VLOOKUP(BB$1,参数!$J$1:$K$6,2,FALSE),FALSE)),0))+IF($W$6="关闭",0,IFERROR((VLOOKUP((VLOOKUP($AE27,参数!$G:$H,2,FALSE)&amp;$V$20),装备强化属性!$V$3:$FP$50,$X$20+VLOOKUP(BB$1,参数!$J$1:$K$6,2,FALSE),FALSE)),0))+IF($W$6="关闭",0,IFERROR((VLOOKUP((VLOOKUP($AE27,参数!$G:$H,2,FALSE)&amp;$V$21),装备强化属性!$V$3:$FP$50,$X$21+VLOOKUP(BB$1,参数!$J$1:$K$6,2,FALSE),FALSE)),0))+IF($W$6="关闭",0,IFERROR((VLOOKUP((VLOOKUP($AE27,参数!$G:$H,2,FALSE)&amp;$V$22),装备强化属性!$V$3:$FP$50,$X$22+VLOOKUP(BB$1,参数!$J$1:$K$6,2,FALSE),FALSE)),0))+IF($W$6="关闭",0,IFERROR((VLOOKUP((VLOOKUP($AE27,参数!$G:$H,2,FALSE)&amp;$V$23),装备强化属性!$V$3:$FP$50,$X$23+VLOOKUP(BB$1,参数!$J$1:$K$6,2,FALSE),FALSE)),0))+IF($W$6="关闭",0,IFERROR((VLOOKUP((VLOOKUP($AE27,参数!$G:$H,2,FALSE)&amp;$V$24),装备强化属性!$V$3:$FP$50,$X$24+VLOOKUP(BB$1,参数!$J$1:$K$6,2,FALSE),FALSE)),0))+IF($W$6="关闭",0,IFERROR((VLOOKUP((VLOOKUP($AE27,参数!$G:$H,2,FALSE)&amp;$V$25),装备强化属性!$V$3:$FP$50,$X$25+VLOOKUP(BB$1,参数!$J$1:$K$6,2,FALSE),FALSE)),0))</f>
        <v>110</v>
      </c>
      <c r="BC27" s="64">
        <f>IF($W$3="关闭",0,IFERROR((VLOOKUP((VLOOKUP($AE27,参数!$G:$H,2,FALSE)&amp;$W$18&amp;$V$18),装备量化!$D$2:$J$241,装备量化!AN$11,FALSE)),0))+IF($W$3="关闭",0,IFERROR((VLOOKUP((VLOOKUP($AE27,参数!$G:$H,2,FALSE)&amp;$W$19&amp;$V$19),装备量化!$D$2:$J$241,装备量化!AN$11,FALSE)),0))+IF($W$3="关闭",0,IFERROR((VLOOKUP((VLOOKUP($AE27,参数!$G:$H,2,FALSE)&amp;$W$20&amp;$V$20),装备量化!$D$2:$J$241,装备量化!AN$11,FALSE)),0))+IF($W$3="关闭",0,IFERROR((VLOOKUP((VLOOKUP($AE27,参数!$G:$H,2,FALSE)&amp;$W$21&amp;$V$21),装备量化!$D$2:$J$241,装备量化!AN$11,FALSE)),0))+IF($W$3="关闭",0,IFERROR((VLOOKUP((VLOOKUP($AE27,参数!$G:$H,2,FALSE)&amp;$W$22&amp;$V$22),装备量化!$D$2:$J$241,装备量化!AN$11,FALSE)),0))+IF($W$3="关闭",0,IFERROR((VLOOKUP((VLOOKUP($AE27,参数!$G:$H,2,FALSE)&amp;$W$23&amp;$V$23),装备量化!$D$2:$J$241,装备量化!AN$11,FALSE)),0))+IF($W$3="关闭",0,IFERROR((VLOOKUP((VLOOKUP($AE27,参数!$G:$H,2,FALSE)&amp;$W$24&amp;$V$24),装备量化!$D$2:$J$241,装备量化!AN$11,FALSE)),0))+IF($W$3="关闭",0,IFERROR((VLOOKUP((VLOOKUP($AE27,参数!$G:$H,2,FALSE)&amp;$W$25&amp;$V$25),装备量化!$D$2:$J$241,装备量化!AN$11,FALSE)),0))</f>
        <v>0</v>
      </c>
      <c r="BD27" s="64">
        <f>IF($W$3="关闭",0,IFERROR((VLOOKUP((VLOOKUP($AE27,参数!$G:$H,2,FALSE)&amp;$W$18&amp;$V$18),装备量化!$D$2:$J$241,装备量化!AO$11,FALSE)),0))+IF($W$3="关闭",0,IFERROR((VLOOKUP((VLOOKUP($AE27,参数!$G:$H,2,FALSE)&amp;$W$19&amp;$V$19),装备量化!$D$2:$J$241,装备量化!AO$11,FALSE)),0))+IF($W$3="关闭",0,IFERROR((VLOOKUP((VLOOKUP($AE27,参数!$G:$H,2,FALSE)&amp;$W$20&amp;$V$20),装备量化!$D$2:$J$241,装备量化!AO$11,FALSE)),0))+IF($W$3="关闭",0,IFERROR((VLOOKUP((VLOOKUP($AE27,参数!$G:$H,2,FALSE)&amp;$W$21&amp;$V$21),装备量化!$D$2:$J$241,装备量化!AO$11,FALSE)),0))+IF($W$3="关闭",0,IFERROR((VLOOKUP((VLOOKUP($AE27,参数!$G:$H,2,FALSE)&amp;$W$22&amp;$V$22),装备量化!$D$2:$J$241,装备量化!AO$11,FALSE)),0))+IF($W$3="关闭",0,IFERROR((VLOOKUP((VLOOKUP($AE27,参数!$G:$H,2,FALSE)&amp;$W$23&amp;$V$23),装备量化!$D$2:$J$241,装备量化!AO$11,FALSE)),0))+IF($W$3="关闭",0,IFERROR((VLOOKUP((VLOOKUP($AE27,参数!$G:$H,2,FALSE)&amp;$W$24&amp;$V$24),装备量化!$D$2:$J$241,装备量化!AO$11,FALSE)),0))+IF($W$3="关闭",0,IFERROR((VLOOKUP((VLOOKUP($AE27,参数!$G:$H,2,FALSE)&amp;$W$25&amp;$V$25),装备量化!$D$2:$J$241,装备量化!AO$11,FALSE)),0))</f>
        <v>0</v>
      </c>
      <c r="BE27" s="64">
        <f>IF($W$3="关闭",0,IFERROR((VLOOKUP((VLOOKUP($AE27,参数!$G:$H,2,FALSE)&amp;$W$18&amp;$V$18),装备量化!$D$2:$J$241,装备量化!AP$11,FALSE)),0))+IF($W$3="关闭",0,IFERROR((VLOOKUP((VLOOKUP($AE27,参数!$G:$H,2,FALSE)&amp;$W$19&amp;$V$19),装备量化!$D$2:$J$241,装备量化!AP$11,FALSE)),0))+IF($W$3="关闭",0,IFERROR((VLOOKUP((VLOOKUP($AE27,参数!$G:$H,2,FALSE)&amp;$W$20&amp;$V$20),装备量化!$D$2:$J$241,装备量化!AP$11,FALSE)),0))+IF($W$3="关闭",0,IFERROR((VLOOKUP((VLOOKUP($AE27,参数!$G:$H,2,FALSE)&amp;$W$21&amp;$V$21),装备量化!$D$2:$J$241,装备量化!AP$11,FALSE)),0))+IF($W$3="关闭",0,IFERROR((VLOOKUP((VLOOKUP($AE27,参数!$G:$H,2,FALSE)&amp;$W$22&amp;$V$22),装备量化!$D$2:$J$241,装备量化!AP$11,FALSE)),0))+IF($W$3="关闭",0,IFERROR((VLOOKUP((VLOOKUP($AE27,参数!$G:$H,2,FALSE)&amp;$W$23&amp;$V$23),装备量化!$D$2:$J$241,装备量化!AP$11,FALSE)),0))+IF($W$3="关闭",0,IFERROR((VLOOKUP((VLOOKUP($AE27,参数!$G:$H,2,FALSE)&amp;$W$24&amp;$V$24),装备量化!$D$2:$J$241,装备量化!AP$11,FALSE)),0))+IF($W$3="关闭",0,IFERROR((VLOOKUP((VLOOKUP($AE27,参数!$G:$H,2,FALSE)&amp;$W$25&amp;$V$25),装备量化!$D$2:$J$241,装备量化!AP$11,FALSE)),0))</f>
        <v>0</v>
      </c>
      <c r="BF27" s="64">
        <f>IF($W$3="关闭",0,IFERROR((VLOOKUP((VLOOKUP($AE27,参数!$G:$H,2,FALSE)&amp;$W$18&amp;$V$18),装备量化!$D$2:$J$241,装备量化!AQ$11,FALSE)),0))+IF($W$3="关闭",0,IFERROR((VLOOKUP((VLOOKUP($AE27,参数!$G:$H,2,FALSE)&amp;$W$19&amp;$V$19),装备量化!$D$2:$J$241,装备量化!AQ$11,FALSE)),0))+IF($W$3="关闭",0,IFERROR((VLOOKUP((VLOOKUP($AE27,参数!$G:$H,2,FALSE)&amp;$W$20&amp;$V$20),装备量化!$D$2:$J$241,装备量化!AQ$11,FALSE)),0))+IF($W$3="关闭",0,IFERROR((VLOOKUP((VLOOKUP($AE27,参数!$G:$H,2,FALSE)&amp;$W$21&amp;$V$21),装备量化!$D$2:$J$241,装备量化!AQ$11,FALSE)),0))+IF($W$3="关闭",0,IFERROR((VLOOKUP((VLOOKUP($AE27,参数!$G:$H,2,FALSE)&amp;$W$22&amp;$V$22),装备量化!$D$2:$J$241,装备量化!AQ$11,FALSE)),0))+IF($W$3="关闭",0,IFERROR((VLOOKUP((VLOOKUP($AE27,参数!$G:$H,2,FALSE)&amp;$W$23&amp;$V$23),装备量化!$D$2:$J$241,装备量化!AQ$11,FALSE)),0))+IF($W$3="关闭",0,IFERROR((VLOOKUP((VLOOKUP($AE27,参数!$G:$H,2,FALSE)&amp;$W$24&amp;$V$24),装备量化!$D$2:$J$241,装备量化!AQ$11,FALSE)),0))+IF($W$3="关闭",0,IFERROR((VLOOKUP((VLOOKUP($AE27,参数!$G:$H,2,FALSE)&amp;$W$25&amp;$V$25),装备量化!$D$2:$J$241,装备量化!AQ$11,FALSE)),0))</f>
        <v>0</v>
      </c>
      <c r="BG27" s="64">
        <f>IF($W$3="关闭",0,IFERROR((VLOOKUP((VLOOKUP($AE27,参数!$G:$H,2,FALSE)&amp;$W$18&amp;$V$18),装备量化!$D$2:$J$241,装备量化!AR$11,FALSE)),0))+IF($W$3="关闭",0,IFERROR((VLOOKUP((VLOOKUP($AE27,参数!$G:$H,2,FALSE)&amp;$W$19&amp;$V$19),装备量化!$D$2:$J$241,装备量化!AR$11,FALSE)),0))+IF($W$3="关闭",0,IFERROR((VLOOKUP((VLOOKUP($AE27,参数!$G:$H,2,FALSE)&amp;$W$20&amp;$V$20),装备量化!$D$2:$J$241,装备量化!AR$11,FALSE)),0))+IF($W$3="关闭",0,IFERROR((VLOOKUP((VLOOKUP($AE27,参数!$G:$H,2,FALSE)&amp;$W$21&amp;$V$21),装备量化!$D$2:$J$241,装备量化!AR$11,FALSE)),0))+IF($W$3="关闭",0,IFERROR((VLOOKUP((VLOOKUP($AE27,参数!$G:$H,2,FALSE)&amp;$W$22&amp;$V$22),装备量化!$D$2:$J$241,装备量化!AR$11,FALSE)),0))+IF($W$3="关闭",0,IFERROR((VLOOKUP((VLOOKUP($AE27,参数!$G:$H,2,FALSE)&amp;$W$23&amp;$V$23),装备量化!$D$2:$J$241,装备量化!AR$11,FALSE)),0))+IF($W$3="关闭",0,IFERROR((VLOOKUP((VLOOKUP($AE27,参数!$G:$H,2,FALSE)&amp;$W$24&amp;$V$24),装备量化!$D$2:$J$241,装备量化!AR$11,FALSE)),0))+IF($W$3="关闭",0,IFERROR((VLOOKUP((VLOOKUP($AE27,参数!$G:$H,2,FALSE)&amp;$W$25&amp;$V$25),装备量化!$D$2:$J$241,装备量化!AR$11,FALSE)),0))</f>
        <v>0</v>
      </c>
      <c r="BH27" s="64">
        <f>IF($W$3="关闭",0,IFERROR((VLOOKUP((VLOOKUP($AE27,参数!$G:$H,2,FALSE)&amp;$W$18&amp;$V$18),装备量化!$D$2:$J$241,装备量化!AS$11,FALSE)),0))+IF($W$3="关闭",0,IFERROR((VLOOKUP((VLOOKUP($AE27,参数!$G:$H,2,FALSE)&amp;$W$19&amp;$V$19),装备量化!$D$2:$J$241,装备量化!AS$11,FALSE)),0))+IF($W$3="关闭",0,IFERROR((VLOOKUP((VLOOKUP($AE27,参数!$G:$H,2,FALSE)&amp;$W$20&amp;$V$20),装备量化!$D$2:$J$241,装备量化!AS$11,FALSE)),0))+IF($W$3="关闭",0,IFERROR((VLOOKUP((VLOOKUP($AE27,参数!$G:$H,2,FALSE)&amp;$W$21&amp;$V$21),装备量化!$D$2:$J$241,装备量化!AS$11,FALSE)),0))+IF($W$3="关闭",0,IFERROR((VLOOKUP((VLOOKUP($AE27,参数!$G:$H,2,FALSE)&amp;$W$22&amp;$V$22),装备量化!$D$2:$J$241,装备量化!AS$11,FALSE)),0))+IF($W$3="关闭",0,IFERROR((VLOOKUP((VLOOKUP($AE27,参数!$G:$H,2,FALSE)&amp;$W$23&amp;$V$23),装备量化!$D$2:$J$241,装备量化!AS$11,FALSE)),0))+IF($W$3="关闭",0,IFERROR((VLOOKUP((VLOOKUP($AE27,参数!$G:$H,2,FALSE)&amp;$W$24&amp;$V$24),装备量化!$D$2:$J$241,装备量化!AS$11,FALSE)),0))+IF($W$3="关闭",0,IFERROR((VLOOKUP((VLOOKUP($AE27,参数!$G:$H,2,FALSE)&amp;$W$25&amp;$V$25),装备量化!$D$2:$J$241,装备量化!AS$11,FALSE)),0))</f>
        <v>0</v>
      </c>
      <c r="BI27" s="64">
        <f>IF($W$3="关闭",0,IFERROR((VLOOKUP((VLOOKUP($AE27,参数!$G:$H,2,FALSE)&amp;$W$18&amp;$V$18),装备量化!$D$2:$J$241,装备量化!AT$11,FALSE)),0))+IF($W$3="关闭",0,IFERROR((VLOOKUP((VLOOKUP($AE27,参数!$G:$H,2,FALSE)&amp;$W$19&amp;$V$19),装备量化!$D$2:$J$241,装备量化!AT$11,FALSE)),0))+IF($W$3="关闭",0,IFERROR((VLOOKUP((VLOOKUP($AE27,参数!$G:$H,2,FALSE)&amp;$W$20&amp;$V$20),装备量化!$D$2:$J$241,装备量化!AT$11,FALSE)),0))+IF($W$3="关闭",0,IFERROR((VLOOKUP((VLOOKUP($AE27,参数!$G:$H,2,FALSE)&amp;$W$21&amp;$V$21),装备量化!$D$2:$J$241,装备量化!AT$11,FALSE)),0))+IF($W$3="关闭",0,IFERROR((VLOOKUP((VLOOKUP($AE27,参数!$G:$H,2,FALSE)&amp;$W$22&amp;$V$22),装备量化!$D$2:$J$241,装备量化!AT$11,FALSE)),0))+IF($W$3="关闭",0,IFERROR((VLOOKUP((VLOOKUP($AE27,参数!$G:$H,2,FALSE)&amp;$W$23&amp;$V$23),装备量化!$D$2:$J$241,装备量化!AT$11,FALSE)),0))+IF($W$3="关闭",0,IFERROR((VLOOKUP((VLOOKUP($AE27,参数!$G:$H,2,FALSE)&amp;$W$24&amp;$V$24),装备量化!$D$2:$J$241,装备量化!AT$11,FALSE)),0))+IF($W$3="关闭",0,IFERROR((VLOOKUP((VLOOKUP($AE27,参数!$G:$H,2,FALSE)&amp;$W$25&amp;$V$25),装备量化!$D$2:$J$241,装备量化!AT$11,FALSE)),0))</f>
        <v>0</v>
      </c>
      <c r="BJ27" s="64">
        <f>IF($W$3="关闭",0,IFERROR((VLOOKUP((VLOOKUP($AE27,参数!$G:$H,2,FALSE)&amp;$W$18&amp;$V$18),装备量化!$D$2:$J$241,装备量化!AU$11,FALSE)),0))+IF($W$3="关闭",0,IFERROR((VLOOKUP((VLOOKUP($AE27,参数!$G:$H,2,FALSE)&amp;$W$19&amp;$V$19),装备量化!$D$2:$J$241,装备量化!AU$11,FALSE)),0))+IF($W$3="关闭",0,IFERROR((VLOOKUP((VLOOKUP($AE27,参数!$G:$H,2,FALSE)&amp;$W$20&amp;$V$20),装备量化!$D$2:$J$241,装备量化!AU$11,FALSE)),0))+IF($W$3="关闭",0,IFERROR((VLOOKUP((VLOOKUP($AE27,参数!$G:$H,2,FALSE)&amp;$W$21&amp;$V$21),装备量化!$D$2:$J$241,装备量化!AU$11,FALSE)),0))+IF($W$3="关闭",0,IFERROR((VLOOKUP((VLOOKUP($AE27,参数!$G:$H,2,FALSE)&amp;$W$22&amp;$V$22),装备量化!$D$2:$J$241,装备量化!AU$11,FALSE)),0))+IF($W$3="关闭",0,IFERROR((VLOOKUP((VLOOKUP($AE27,参数!$G:$H,2,FALSE)&amp;$W$23&amp;$V$23),装备量化!$D$2:$J$241,装备量化!AU$11,FALSE)),0))+IF($W$3="关闭",0,IFERROR((VLOOKUP((VLOOKUP($AE27,参数!$G:$H,2,FALSE)&amp;$W$24&amp;$V$24),装备量化!$D$2:$J$241,装备量化!AU$11,FALSE)),0))+IF($W$3="关闭",0,IFERROR((VLOOKUP((VLOOKUP($AE27,参数!$G:$H,2,FALSE)&amp;$W$25&amp;$V$25),装备量化!$D$2:$J$241,装备量化!AU$11,FALSE)),0))</f>
        <v>0</v>
      </c>
      <c r="BM27" s="1">
        <v>26</v>
      </c>
      <c r="BN27" s="64">
        <f>IF($W$2="关闭",0,角色升级!B27)</f>
        <v>3812</v>
      </c>
      <c r="BO27" s="64">
        <v>200</v>
      </c>
      <c r="BP27" s="64">
        <f>IF($W$2="关闭",0,角色升级!D27)</f>
        <v>287</v>
      </c>
      <c r="BQ27" s="64">
        <f>IF($W$2="关闭",0,角色升级!E27)</f>
        <v>287</v>
      </c>
      <c r="BR27" s="64">
        <f>IF($W$2="关闭",0,角色升级!F27)</f>
        <v>575</v>
      </c>
      <c r="BS27" s="64">
        <f>IF($W$2="关闭",0,角色升级!G27)</f>
        <v>575</v>
      </c>
      <c r="BT27" s="64">
        <f>IF($W$3="关闭",0,IFERROR((VLOOKUP((VLOOKUP($AE27,参数!$G:$H,2,FALSE)&amp;$W$18&amp;$V$18),装备量化!$D$2:$J$241,装备量化!BE$11,FALSE)),0))+IF($W$3="关闭",0,IFERROR((VLOOKUP((VLOOKUP($AE27,参数!$G:$H,2,FALSE)&amp;$W$19&amp;$V$19),装备量化!$D$2:$J$241,装备量化!BE$11,FALSE)),0))+IF($W$3="关闭",0,IFERROR((VLOOKUP((VLOOKUP($AE27,参数!$G:$H,2,FALSE)&amp;$W$20&amp;$V$20),装备量化!$D$2:$J$241,装备量化!BE$11,FALSE)),0))+IF($W$3="关闭",0,IFERROR((VLOOKUP((VLOOKUP($AE27,参数!$G:$H,2,FALSE)&amp;$W$21&amp;$V$21),装备量化!$D$2:$J$241,装备量化!BE$11,FALSE)),0))+IF($W$3="关闭",0,IFERROR((VLOOKUP((VLOOKUP($AE27,参数!$G:$H,2,FALSE)&amp;$W$22&amp;$V$22),装备量化!$D$2:$J$241,装备量化!BE$11,FALSE)),0))+IF($W$3="关闭",0,IFERROR((VLOOKUP((VLOOKUP($AE27,参数!$G:$H,2,FALSE)&amp;$W$23&amp;$V$23),装备量化!$D$2:$J$241,装备量化!BE$11,FALSE)),0))+IF($W$3="关闭",0,IFERROR((VLOOKUP((VLOOKUP($AE27,参数!$G:$H,2,FALSE)&amp;$W$24&amp;$V$24),装备量化!$D$2:$J$241,装备量化!BE$11,FALSE)),0))+IF($W$3="关闭",0,IFERROR((VLOOKUP((VLOOKUP($AE27,参数!$G:$H,2,FALSE)&amp;$W$25&amp;$V$25),装备量化!$D$2:$J$241,装备量化!BE$11,FALSE)),0))</f>
        <v>0</v>
      </c>
      <c r="BU27" s="64">
        <f>IF($W$3="关闭",0,IFERROR((VLOOKUP((VLOOKUP($AE27,参数!$G:$H,2,FALSE)&amp;$W$18&amp;$V$18),装备量化!$D$2:$J$241,装备量化!BF$11,FALSE)),0))+IF($W$3="关闭",0,IFERROR((VLOOKUP((VLOOKUP($AE27,参数!$G:$H,2,FALSE)&amp;$W$19&amp;$V$19),装备量化!$D$2:$J$241,装备量化!BF$11,FALSE)),0))+IF($W$3="关闭",0,IFERROR((VLOOKUP((VLOOKUP($AE27,参数!$G:$H,2,FALSE)&amp;$W$20&amp;$V$20),装备量化!$D$2:$J$241,装备量化!BF$11,FALSE)),0))+IF($W$3="关闭",0,IFERROR((VLOOKUP((VLOOKUP($AE27,参数!$G:$H,2,FALSE)&amp;$W$21&amp;$V$21),装备量化!$D$2:$J$241,装备量化!BF$11,FALSE)),0))+IF($W$3="关闭",0,IFERROR((VLOOKUP((VLOOKUP($AE27,参数!$G:$H,2,FALSE)&amp;$W$22&amp;$V$22),装备量化!$D$2:$J$241,装备量化!BF$11,FALSE)),0))+IF($W$3="关闭",0,IFERROR((VLOOKUP((VLOOKUP($AE27,参数!$G:$H,2,FALSE)&amp;$W$23&amp;$V$23),装备量化!$D$2:$J$241,装备量化!BF$11,FALSE)),0))+IF($W$3="关闭",0,IFERROR((VLOOKUP((VLOOKUP($AE27,参数!$G:$H,2,FALSE)&amp;$W$24&amp;$V$24),装备量化!$D$2:$J$241,装备量化!BF$11,FALSE)),0))+IF($W$3="关闭",0,IFERROR((VLOOKUP((VLOOKUP($AE27,参数!$G:$H,2,FALSE)&amp;$W$25&amp;$V$25),装备量化!$D$2:$J$241,装备量化!BF$11,FALSE)),0))</f>
        <v>0</v>
      </c>
      <c r="BV27" s="64">
        <f>IF($W$3="关闭",0,IFERROR((VLOOKUP((VLOOKUP($AE27,参数!$G:$H,2,FALSE)&amp;$W$18&amp;$V$18),装备量化!$D$2:$J$241,装备量化!BG$11,FALSE)),0))+IF($W$3="关闭",0,IFERROR((VLOOKUP((VLOOKUP($AE27,参数!$G:$H,2,FALSE)&amp;$W$19&amp;$V$19),装备量化!$D$2:$J$241,装备量化!BG$11,FALSE)),0))+IF($W$3="关闭",0,IFERROR((VLOOKUP((VLOOKUP($AE27,参数!$G:$H,2,FALSE)&amp;$W$20&amp;$V$20),装备量化!$D$2:$J$241,装备量化!BG$11,FALSE)),0))+IF($W$3="关闭",0,IFERROR((VLOOKUP((VLOOKUP($AE27,参数!$G:$H,2,FALSE)&amp;$W$21&amp;$V$21),装备量化!$D$2:$J$241,装备量化!BG$11,FALSE)),0))+IF($W$3="关闭",0,IFERROR((VLOOKUP((VLOOKUP($AE27,参数!$G:$H,2,FALSE)&amp;$W$22&amp;$V$22),装备量化!$D$2:$J$241,装备量化!BG$11,FALSE)),0))+IF($W$3="关闭",0,IFERROR((VLOOKUP((VLOOKUP($AE27,参数!$G:$H,2,FALSE)&amp;$W$23&amp;$V$23),装备量化!$D$2:$J$241,装备量化!BG$11,FALSE)),0))+IF($W$3="关闭",0,IFERROR((VLOOKUP((VLOOKUP($AE27,参数!$G:$H,2,FALSE)&amp;$W$24&amp;$V$24),装备量化!$D$2:$J$241,装备量化!BG$11,FALSE)),0))+IF($W$3="关闭",0,IFERROR((VLOOKUP((VLOOKUP($AE27,参数!$G:$H,2,FALSE)&amp;$W$25&amp;$V$25),装备量化!$D$2:$J$241,装备量化!BG$11,FALSE)),0))</f>
        <v>0</v>
      </c>
      <c r="BW27" s="64">
        <f>IF($W$3="关闭",0,IFERROR((VLOOKUP((VLOOKUP($AE27,参数!$G:$H,2,FALSE)&amp;$W$18&amp;$V$18),装备量化!$D$2:$J$241,装备量化!BH$11,FALSE)),0))+IF($W$3="关闭",0,IFERROR((VLOOKUP((VLOOKUP($AE27,参数!$G:$H,2,FALSE)&amp;$W$19&amp;$V$19),装备量化!$D$2:$J$241,装备量化!BH$11,FALSE)),0))+IF($W$3="关闭",0,IFERROR((VLOOKUP((VLOOKUP($AE27,参数!$G:$H,2,FALSE)&amp;$W$20&amp;$V$20),装备量化!$D$2:$J$241,装备量化!BH$11,FALSE)),0))+IF($W$3="关闭",0,IFERROR((VLOOKUP((VLOOKUP($AE27,参数!$G:$H,2,FALSE)&amp;$W$21&amp;$V$21),装备量化!$D$2:$J$241,装备量化!BH$11,FALSE)),0))+IF($W$3="关闭",0,IFERROR((VLOOKUP((VLOOKUP($AE27,参数!$G:$H,2,FALSE)&amp;$W$22&amp;$V$22),装备量化!$D$2:$J$241,装备量化!BH$11,FALSE)),0))+IF($W$3="关闭",0,IFERROR((VLOOKUP((VLOOKUP($AE27,参数!$G:$H,2,FALSE)&amp;$W$23&amp;$V$23),装备量化!$D$2:$J$241,装备量化!BH$11,FALSE)),0))+IF($W$3="关闭",0,IFERROR((VLOOKUP((VLOOKUP($AE27,参数!$G:$H,2,FALSE)&amp;$W$24&amp;$V$24),装备量化!$D$2:$J$241,装备量化!BH$11,FALSE)),0))+IF($W$3="关闭",0,IFERROR((VLOOKUP((VLOOKUP($AE27,参数!$G:$H,2,FALSE)&amp;$W$25&amp;$V$25),装备量化!$D$2:$J$241,装备量化!BH$11,FALSE)),0))</f>
        <v>0</v>
      </c>
      <c r="BX27" s="64">
        <f>IF($W$3="关闭",0,IFERROR((VLOOKUP((VLOOKUP($AE27,参数!$G:$H,2,FALSE)&amp;$W$18&amp;$V$18),装备量化!$D$2:$J$241,装备量化!BI$11,FALSE)),0))+IF($W$3="关闭",0,IFERROR((VLOOKUP((VLOOKUP($AE27,参数!$G:$H,2,FALSE)&amp;$W$19&amp;$V$19),装备量化!$D$2:$J$241,装备量化!BI$11,FALSE)),0))+IF($W$3="关闭",0,IFERROR((VLOOKUP((VLOOKUP($AE27,参数!$G:$H,2,FALSE)&amp;$W$20&amp;$V$20),装备量化!$D$2:$J$241,装备量化!BI$11,FALSE)),0))+IF($W$3="关闭",0,IFERROR((VLOOKUP((VLOOKUP($AE27,参数!$G:$H,2,FALSE)&amp;$W$21&amp;$V$21),装备量化!$D$2:$J$241,装备量化!BI$11,FALSE)),0))+IF($W$3="关闭",0,IFERROR((VLOOKUP((VLOOKUP($AE27,参数!$G:$H,2,FALSE)&amp;$W$22&amp;$V$22),装备量化!$D$2:$J$241,装备量化!BI$11,FALSE)),0))+IF($W$3="关闭",0,IFERROR((VLOOKUP((VLOOKUP($AE27,参数!$G:$H,2,FALSE)&amp;$W$23&amp;$V$23),装备量化!$D$2:$J$241,装备量化!BI$11,FALSE)),0))+IF($W$3="关闭",0,IFERROR((VLOOKUP((VLOOKUP($AE27,参数!$G:$H,2,FALSE)&amp;$W$24&amp;$V$24),装备量化!$D$2:$J$241,装备量化!BI$11,FALSE)),0))+IF($W$3="关闭",0,IFERROR((VLOOKUP((VLOOKUP($AE27,参数!$G:$H,2,FALSE)&amp;$W$25&amp;$V$25),装备量化!$D$2:$J$241,装备量化!BI$11,FALSE)),0))</f>
        <v>0</v>
      </c>
      <c r="BY27" s="64">
        <f>IF($W$3="关闭",0,IFERROR((VLOOKUP((VLOOKUP($AE27,参数!$G:$H,2,FALSE)&amp;$W$18&amp;$V$18),装备量化!$D$2:$J$241,装备量化!BJ$11,FALSE)),0))+IF($W$3="关闭",0,IFERROR((VLOOKUP((VLOOKUP($AE27,参数!$G:$H,2,FALSE)&amp;$W$19&amp;$V$19),装备量化!$D$2:$J$241,装备量化!BJ$11,FALSE)),0))+IF($W$3="关闭",0,IFERROR((VLOOKUP((VLOOKUP($AE27,参数!$G:$H,2,FALSE)&amp;$W$20&amp;$V$20),装备量化!$D$2:$J$241,装备量化!BJ$11,FALSE)),0))+IF($W$3="关闭",0,IFERROR((VLOOKUP((VLOOKUP($AE27,参数!$G:$H,2,FALSE)&amp;$W$21&amp;$V$21),装备量化!$D$2:$J$241,装备量化!BJ$11,FALSE)),0))+IF($W$3="关闭",0,IFERROR((VLOOKUP((VLOOKUP($AE27,参数!$G:$H,2,FALSE)&amp;$W$22&amp;$V$22),装备量化!$D$2:$J$241,装备量化!BJ$11,FALSE)),0))+IF($W$3="关闭",0,IFERROR((VLOOKUP((VLOOKUP($AE27,参数!$G:$H,2,FALSE)&amp;$W$23&amp;$V$23),装备量化!$D$2:$J$241,装备量化!BJ$11,FALSE)),0))+IF($W$3="关闭",0,IFERROR((VLOOKUP((VLOOKUP($AE27,参数!$G:$H,2,FALSE)&amp;$W$24&amp;$V$24),装备量化!$D$2:$J$241,装备量化!BJ$11,FALSE)),0))+IF($W$3="关闭",0,IFERROR((VLOOKUP((VLOOKUP($AE27,参数!$G:$H,2,FALSE)&amp;$W$25&amp;$V$25),装备量化!$D$2:$J$241,装备量化!BJ$11,FALSE)),0))</f>
        <v>0</v>
      </c>
      <c r="BZ27" s="64">
        <f>IF($W$3="关闭",0,IFERROR((VLOOKUP((VLOOKUP($AE27,参数!$G:$H,2,FALSE)&amp;$W$18&amp;$V$18),装备量化!$D$2:$J$241,装备量化!BK$11,FALSE)),0))+IF($W$3="关闭",0,IFERROR((VLOOKUP((VLOOKUP($AE27,参数!$G:$H,2,FALSE)&amp;$W$19&amp;$V$19),装备量化!$D$2:$J$241,装备量化!BK$11,FALSE)),0))+IF($W$3="关闭",0,IFERROR((VLOOKUP((VLOOKUP($AE27,参数!$G:$H,2,FALSE)&amp;$W$20&amp;$V$20),装备量化!$D$2:$J$241,装备量化!BK$11,FALSE)),0))+IF($W$3="关闭",0,IFERROR((VLOOKUP((VLOOKUP($AE27,参数!$G:$H,2,FALSE)&amp;$W$21&amp;$V$21),装备量化!$D$2:$J$241,装备量化!BK$11,FALSE)),0))+IF($W$3="关闭",0,IFERROR((VLOOKUP((VLOOKUP($AE27,参数!$G:$H,2,FALSE)&amp;$W$22&amp;$V$22),装备量化!$D$2:$J$241,装备量化!BK$11,FALSE)),0))+IF($W$3="关闭",0,IFERROR((VLOOKUP((VLOOKUP($AE27,参数!$G:$H,2,FALSE)&amp;$W$23&amp;$V$23),装备量化!$D$2:$J$241,装备量化!BK$11,FALSE)),0))+IF($W$3="关闭",0,IFERROR((VLOOKUP((VLOOKUP($AE27,参数!$G:$H,2,FALSE)&amp;$W$24&amp;$V$24),装备量化!$D$2:$J$241,装备量化!BK$11,FALSE)),0))+IF($W$3="关闭",0,IFERROR((VLOOKUP((VLOOKUP($AE27,参数!$G:$H,2,FALSE)&amp;$W$25&amp;$V$25),装备量化!$D$2:$J$241,装备量化!BK$11,FALSE)),0))</f>
        <v>0</v>
      </c>
      <c r="CA27" s="64">
        <f>IF($W$3="关闭",0,IFERROR((VLOOKUP((VLOOKUP($AE27,参数!$G:$H,2,FALSE)&amp;$W$18&amp;$V$18),装备量化!$D$2:$J$241,装备量化!BL$11,FALSE)),0))+IF($W$3="关闭",0,IFERROR((VLOOKUP((VLOOKUP($AE27,参数!$G:$H,2,FALSE)&amp;$W$19&amp;$V$19),装备量化!$D$2:$J$241,装备量化!BL$11,FALSE)),0))+IF($W$3="关闭",0,IFERROR((VLOOKUP((VLOOKUP($AE27,参数!$G:$H,2,FALSE)&amp;$W$20&amp;$V$20),装备量化!$D$2:$J$241,装备量化!BL$11,FALSE)),0))+IF($W$3="关闭",0,IFERROR((VLOOKUP((VLOOKUP($AE27,参数!$G:$H,2,FALSE)&amp;$W$21&amp;$V$21),装备量化!$D$2:$J$241,装备量化!BL$11,FALSE)),0))+IF($W$3="关闭",0,IFERROR((VLOOKUP((VLOOKUP($AE27,参数!$G:$H,2,FALSE)&amp;$W$22&amp;$V$22),装备量化!$D$2:$J$241,装备量化!BL$11,FALSE)),0))+IF($W$3="关闭",0,IFERROR((VLOOKUP((VLOOKUP($AE27,参数!$G:$H,2,FALSE)&amp;$W$23&amp;$V$23),装备量化!$D$2:$J$241,装备量化!BL$11,FALSE)),0))+IF($W$3="关闭",0,IFERROR((VLOOKUP((VLOOKUP($AE27,参数!$G:$H,2,FALSE)&amp;$W$24&amp;$V$24),装备量化!$D$2:$J$241,装备量化!BL$11,FALSE)),0))+IF($W$3="关闭",0,IFERROR((VLOOKUP((VLOOKUP($AE27,参数!$G:$H,2,FALSE)&amp;$W$25&amp;$V$25),装备量化!$D$2:$J$241,装备量化!BL$11,FALSE)),0))</f>
        <v>0</v>
      </c>
    </row>
    <row r="28" spans="1:79">
      <c r="A28" s="1">
        <v>27</v>
      </c>
      <c r="B28" s="1">
        <f t="shared" si="2"/>
        <v>6617</v>
      </c>
      <c r="C28" s="1">
        <f t="shared" si="11"/>
        <v>200</v>
      </c>
      <c r="D28" s="1">
        <f t="shared" si="12"/>
        <v>556</v>
      </c>
      <c r="E28" s="1">
        <f t="shared" si="13"/>
        <v>556</v>
      </c>
      <c r="F28" s="1">
        <f t="shared" si="14"/>
        <v>950</v>
      </c>
      <c r="G28" s="1">
        <f t="shared" si="15"/>
        <v>950</v>
      </c>
      <c r="H28" s="1">
        <f t="shared" si="3"/>
        <v>0</v>
      </c>
      <c r="I28" s="1">
        <f t="shared" si="4"/>
        <v>0</v>
      </c>
      <c r="J28" s="1">
        <f t="shared" si="5"/>
        <v>0</v>
      </c>
      <c r="K28" s="1">
        <f t="shared" si="6"/>
        <v>0</v>
      </c>
      <c r="L28" s="1">
        <f t="shared" si="7"/>
        <v>0</v>
      </c>
      <c r="M28" s="1">
        <f t="shared" si="8"/>
        <v>0</v>
      </c>
      <c r="N28" s="1">
        <f t="shared" si="9"/>
        <v>0</v>
      </c>
      <c r="O28" s="1">
        <f t="shared" si="10"/>
        <v>0</v>
      </c>
      <c r="P28" s="32"/>
      <c r="Q28" s="32"/>
      <c r="R28" s="32"/>
      <c r="S28" s="32"/>
      <c r="AE28" s="1">
        <v>27</v>
      </c>
      <c r="AF28" s="64">
        <f>IF($W$3="关闭",0,IFERROR((VLOOKUP((VLOOKUP($AE28,参数!$G:$H,2,FALSE)&amp;$W$18&amp;$V$18),装备量化!$D$2:$J$241,装备量化!Q$11,FALSE)),0))+IF($W$3="关闭",0,IFERROR((VLOOKUP((VLOOKUP($AE28,参数!$G:$H,2,FALSE)&amp;$W$19&amp;$V$19),装备量化!$D$2:$J$241,装备量化!Q$11,FALSE)),0))+IF($W$3="关闭",0,IFERROR((VLOOKUP((VLOOKUP($AE28,参数!$G:$H,2,FALSE)&amp;$W$20&amp;$V$20),装备量化!$D$2:$J$241,装备量化!Q$11,FALSE)),0))+IF($W$3="关闭",0,IFERROR((VLOOKUP((VLOOKUP($AE28,参数!$G:$H,2,FALSE)&amp;$W$21&amp;$V$21),装备量化!$D$2:$J$241,装备量化!Q$11,FALSE)),0))+IF($W$3="关闭",0,IFERROR((VLOOKUP((VLOOKUP($AE28,参数!$G:$H,2,FALSE)&amp;$W$22&amp;$V$22),装备量化!$D$2:$J$241,装备量化!Q$11,FALSE)),0))+IF($W$3="关闭",0,IFERROR((VLOOKUP((VLOOKUP($AE28,参数!$G:$H,2,FALSE)&amp;$W$23&amp;$V$23),装备量化!$D$2:$J$241,装备量化!Q$11,FALSE)),0))+IF($W$3="关闭",0,IFERROR((VLOOKUP((VLOOKUP($AE28,参数!$G:$H,2,FALSE)&amp;$W$24&amp;$V$24),装备量化!$D$2:$J$241,装备量化!Q$11,FALSE)),0))+IF($W$3="关闭",0,IFERROR((VLOOKUP((VLOOKUP($AE28,参数!$G:$H,2,FALSE)&amp;$W$25&amp;$V$25),装备量化!$D$2:$J$241,装备量化!Q$11,FALSE)),0))</f>
        <v>1876</v>
      </c>
      <c r="AG28" s="64"/>
      <c r="AH28" s="64">
        <f>IF($W$3="关闭",0,IFERROR((VLOOKUP((VLOOKUP($AE28,参数!$G:$H,2,FALSE)&amp;$W$18&amp;$V$18),装备量化!$D$2:$J$241,装备量化!S$11,FALSE)),0))+IF($W$3="关闭",0,IFERROR((VLOOKUP((VLOOKUP($AE28,参数!$G:$H,2,FALSE)&amp;$W$19&amp;$V$19),装备量化!$D$2:$J$241,装备量化!S$11,FALSE)),0))+IF($W$3="关闭",0,IFERROR((VLOOKUP((VLOOKUP($AE28,参数!$G:$H,2,FALSE)&amp;$W$20&amp;$V$20),装备量化!$D$2:$J$241,装备量化!S$11,FALSE)),0))+IF($W$3="关闭",0,IFERROR((VLOOKUP((VLOOKUP($AE28,参数!$G:$H,2,FALSE)&amp;$W$21&amp;$V$21),装备量化!$D$2:$J$241,装备量化!S$11,FALSE)),0))+IF($W$3="关闭",0,IFERROR((VLOOKUP((VLOOKUP($AE28,参数!$G:$H,2,FALSE)&amp;$W$22&amp;$V$22),装备量化!$D$2:$J$241,装备量化!S$11,FALSE)),0))+IF($W$3="关闭",0,IFERROR((VLOOKUP((VLOOKUP($AE28,参数!$G:$H,2,FALSE)&amp;$W$23&amp;$V$23),装备量化!$D$2:$J$241,装备量化!S$11,FALSE)),0))+IF($W$3="关闭",0,IFERROR((VLOOKUP((VLOOKUP($AE28,参数!$G:$H,2,FALSE)&amp;$W$24&amp;$V$24),装备量化!$D$2:$J$241,装备量化!S$11,FALSE)),0))+IF($W$3="关闭",0,IFERROR((VLOOKUP((VLOOKUP($AE28,参数!$G:$H,2,FALSE)&amp;$W$25&amp;$V$25),装备量化!$D$2:$J$241,装备量化!S$11,FALSE)),0))</f>
        <v>163</v>
      </c>
      <c r="AI28" s="64">
        <f>IF($W$3="关闭",0,IFERROR((VLOOKUP((VLOOKUP($AE28,参数!$G:$H,2,FALSE)&amp;$W$18&amp;$V$18),装备量化!$D$2:$J$241,装备量化!T$11,FALSE)),0))+IF($W$3="关闭",0,IFERROR((VLOOKUP((VLOOKUP($AE28,参数!$G:$H,2,FALSE)&amp;$W$19&amp;$V$19),装备量化!$D$2:$J$241,装备量化!T$11,FALSE)),0))+IF($W$3="关闭",0,IFERROR((VLOOKUP((VLOOKUP($AE28,参数!$G:$H,2,FALSE)&amp;$W$20&amp;$V$20),装备量化!$D$2:$J$241,装备量化!T$11,FALSE)),0))+IF($W$3="关闭",0,IFERROR((VLOOKUP((VLOOKUP($AE28,参数!$G:$H,2,FALSE)&amp;$W$21&amp;$V$21),装备量化!$D$2:$J$241,装备量化!T$11,FALSE)),0))+IF($W$3="关闭",0,IFERROR((VLOOKUP((VLOOKUP($AE28,参数!$G:$H,2,FALSE)&amp;$W$22&amp;$V$22),装备量化!$D$2:$J$241,装备量化!T$11,FALSE)),0))+IF($W$3="关闭",0,IFERROR((VLOOKUP((VLOOKUP($AE28,参数!$G:$H,2,FALSE)&amp;$W$23&amp;$V$23),装备量化!$D$2:$J$241,装备量化!T$11,FALSE)),0))+IF($W$3="关闭",0,IFERROR((VLOOKUP((VLOOKUP($AE28,参数!$G:$H,2,FALSE)&amp;$W$24&amp;$V$24),装备量化!$D$2:$J$241,装备量化!T$11,FALSE)),0))+IF($W$3="关闭",0,IFERROR((VLOOKUP((VLOOKUP($AE28,参数!$G:$H,2,FALSE)&amp;$W$25&amp;$V$25),装备量化!$D$2:$J$241,装备量化!T$11,FALSE)),0))</f>
        <v>163</v>
      </c>
      <c r="AJ28" s="64">
        <f>IF($W$3="关闭",0,IFERROR((VLOOKUP((VLOOKUP($AE28,参数!$G:$H,2,FALSE)&amp;$W$18&amp;$V$18),装备量化!$D$2:$J$241,装备量化!U$11,FALSE)),0))+IF($W$3="关闭",0,IFERROR((VLOOKUP((VLOOKUP($AE28,参数!$G:$H,2,FALSE)&amp;$W$19&amp;$V$19),装备量化!$D$2:$J$241,装备量化!U$11,FALSE)),0))+IF($W$3="关闭",0,IFERROR((VLOOKUP((VLOOKUP($AE28,参数!$G:$H,2,FALSE)&amp;$W$20&amp;$V$20),装备量化!$D$2:$J$241,装备量化!U$11,FALSE)),0))+IF($W$3="关闭",0,IFERROR((VLOOKUP((VLOOKUP($AE28,参数!$G:$H,2,FALSE)&amp;$W$21&amp;$V$21),装备量化!$D$2:$J$241,装备量化!U$11,FALSE)),0))+IF($W$3="关闭",0,IFERROR((VLOOKUP((VLOOKUP($AE28,参数!$G:$H,2,FALSE)&amp;$W$22&amp;$V$22),装备量化!$D$2:$J$241,装备量化!U$11,FALSE)),0))+IF($W$3="关闭",0,IFERROR((VLOOKUP((VLOOKUP($AE28,参数!$G:$H,2,FALSE)&amp;$W$23&amp;$V$23),装备量化!$D$2:$J$241,装备量化!U$11,FALSE)),0))+IF($W$3="关闭",0,IFERROR((VLOOKUP((VLOOKUP($AE28,参数!$G:$H,2,FALSE)&amp;$W$24&amp;$V$24),装备量化!$D$2:$J$241,装备量化!U$11,FALSE)),0))+IF($W$3="关闭",0,IFERROR((VLOOKUP((VLOOKUP($AE28,参数!$G:$H,2,FALSE)&amp;$W$25&amp;$V$25),装备量化!$D$2:$J$241,装备量化!U$11,FALSE)),0))</f>
        <v>250</v>
      </c>
      <c r="AK28" s="64">
        <f>IF($W$3="关闭",0,IFERROR((VLOOKUP((VLOOKUP($AE28,参数!$G:$H,2,FALSE)&amp;$W$18&amp;$V$18),装备量化!$D$2:$J$241,装备量化!V$11,FALSE)),0))+IF($W$3="关闭",0,IFERROR((VLOOKUP((VLOOKUP($AE28,参数!$G:$H,2,FALSE)&amp;$W$19&amp;$V$19),装备量化!$D$2:$J$241,装备量化!V$11,FALSE)),0))+IF($W$3="关闭",0,IFERROR((VLOOKUP((VLOOKUP($AE28,参数!$G:$H,2,FALSE)&amp;$W$20&amp;$V$20),装备量化!$D$2:$J$241,装备量化!V$11,FALSE)),0))+IF($W$3="关闭",0,IFERROR((VLOOKUP((VLOOKUP($AE28,参数!$G:$H,2,FALSE)&amp;$W$21&amp;$V$21),装备量化!$D$2:$J$241,装备量化!V$11,FALSE)),0))+IF($W$3="关闭",0,IFERROR((VLOOKUP((VLOOKUP($AE28,参数!$G:$H,2,FALSE)&amp;$W$22&amp;$V$22),装备量化!$D$2:$J$241,装备量化!V$11,FALSE)),0))+IF($W$3="关闭",0,IFERROR((VLOOKUP((VLOOKUP($AE28,参数!$G:$H,2,FALSE)&amp;$W$23&amp;$V$23),装备量化!$D$2:$J$241,装备量化!V$11,FALSE)),0))+IF($W$3="关闭",0,IFERROR((VLOOKUP((VLOOKUP($AE28,参数!$G:$H,2,FALSE)&amp;$W$24&amp;$V$24),装备量化!$D$2:$J$241,装备量化!V$11,FALSE)),0))+IF($W$3="关闭",0,IFERROR((VLOOKUP((VLOOKUP($AE28,参数!$G:$H,2,FALSE)&amp;$W$25&amp;$V$25),装备量化!$D$2:$J$241,装备量化!V$11,FALSE)),0))</f>
        <v>250</v>
      </c>
      <c r="AL28" s="64">
        <f>IF($W$3="关闭",0,IFERROR((VLOOKUP((VLOOKUP($AE28,参数!$G:$H,2,FALSE)&amp;$W$18&amp;$V$18),装备量化!$D$2:$J$241,装备量化!W$11,FALSE)),0))+IF($W$3="关闭",0,IFERROR((VLOOKUP((VLOOKUP($AE28,参数!$G:$H,2,FALSE)&amp;$W$19&amp;$V$19),装备量化!$D$2:$J$241,装备量化!W$11,FALSE)),0))+IF($W$3="关闭",0,IFERROR((VLOOKUP((VLOOKUP($AE28,参数!$G:$H,2,FALSE)&amp;$W$20&amp;$V$20),装备量化!$D$2:$J$241,装备量化!W$11,FALSE)),0))+IF($W$3="关闭",0,IFERROR((VLOOKUP((VLOOKUP($AE28,参数!$G:$H,2,FALSE)&amp;$W$21&amp;$V$21),装备量化!$D$2:$J$241,装备量化!W$11,FALSE)),0))+IF($W$3="关闭",0,IFERROR((VLOOKUP((VLOOKUP($AE28,参数!$G:$H,2,FALSE)&amp;$W$22&amp;$V$22),装备量化!$D$2:$J$241,装备量化!W$11,FALSE)),0))+IF($W$3="关闭",0,IFERROR((VLOOKUP((VLOOKUP($AE28,参数!$G:$H,2,FALSE)&amp;$W$23&amp;$V$23),装备量化!$D$2:$J$241,装备量化!W$11,FALSE)),0))+IF($W$3="关闭",0,IFERROR((VLOOKUP((VLOOKUP($AE28,参数!$G:$H,2,FALSE)&amp;$W$24&amp;$V$24),装备量化!$D$2:$J$241,装备量化!W$11,FALSE)),0))+IF($W$3="关闭",0,IFERROR((VLOOKUP((VLOOKUP($AE28,参数!$G:$H,2,FALSE)&amp;$W$25&amp;$V$25),装备量化!$D$2:$J$241,装备量化!W$11,FALSE)),0))</f>
        <v>0</v>
      </c>
      <c r="AM28" s="64">
        <f>IF($W$3="关闭",0,IFERROR((VLOOKUP((VLOOKUP($AE28,参数!$G:$H,2,FALSE)&amp;$W$18&amp;$V$18),装备量化!$D$2:$J$241,装备量化!X$11,FALSE)),0))+IF($W$3="关闭",0,IFERROR((VLOOKUP((VLOOKUP($AE28,参数!$G:$H,2,FALSE)&amp;$W$19&amp;$V$19),装备量化!$D$2:$J$241,装备量化!X$11,FALSE)),0))+IF($W$3="关闭",0,IFERROR((VLOOKUP((VLOOKUP($AE28,参数!$G:$H,2,FALSE)&amp;$W$20&amp;$V$20),装备量化!$D$2:$J$241,装备量化!X$11,FALSE)),0))+IF($W$3="关闭",0,IFERROR((VLOOKUP((VLOOKUP($AE28,参数!$G:$H,2,FALSE)&amp;$W$21&amp;$V$21),装备量化!$D$2:$J$241,装备量化!X$11,FALSE)),0))+IF($W$3="关闭",0,IFERROR((VLOOKUP((VLOOKUP($AE28,参数!$G:$H,2,FALSE)&amp;$W$22&amp;$V$22),装备量化!$D$2:$J$241,装备量化!X$11,FALSE)),0))+IF($W$3="关闭",0,IFERROR((VLOOKUP((VLOOKUP($AE28,参数!$G:$H,2,FALSE)&amp;$W$23&amp;$V$23),装备量化!$D$2:$J$241,装备量化!X$11,FALSE)),0))+IF($W$3="关闭",0,IFERROR((VLOOKUP((VLOOKUP($AE28,参数!$G:$H,2,FALSE)&amp;$W$24&amp;$V$24),装备量化!$D$2:$J$241,装备量化!X$11,FALSE)),0))+IF($W$3="关闭",0,IFERROR((VLOOKUP((VLOOKUP($AE28,参数!$G:$H,2,FALSE)&amp;$W$25&amp;$V$25),装备量化!$D$2:$J$241,装备量化!X$11,FALSE)),0))</f>
        <v>0</v>
      </c>
      <c r="AN28" s="64">
        <f>IF($W$3="关闭",0,IFERROR((VLOOKUP((VLOOKUP($AE28,参数!$G:$H,2,FALSE)&amp;$W$18&amp;$V$18),装备量化!$D$2:$J$241,装备量化!Y$11,FALSE)),0))+IF($W$3="关闭",0,IFERROR((VLOOKUP((VLOOKUP($AE28,参数!$G:$H,2,FALSE)&amp;$W$19&amp;$V$19),装备量化!$D$2:$J$241,装备量化!Y$11,FALSE)),0))+IF($W$3="关闭",0,IFERROR((VLOOKUP((VLOOKUP($AE28,参数!$G:$H,2,FALSE)&amp;$W$20&amp;$V$20),装备量化!$D$2:$J$241,装备量化!Y$11,FALSE)),0))+IF($W$3="关闭",0,IFERROR((VLOOKUP((VLOOKUP($AE28,参数!$G:$H,2,FALSE)&amp;$W$21&amp;$V$21),装备量化!$D$2:$J$241,装备量化!Y$11,FALSE)),0))+IF($W$3="关闭",0,IFERROR((VLOOKUP((VLOOKUP($AE28,参数!$G:$H,2,FALSE)&amp;$W$22&amp;$V$22),装备量化!$D$2:$J$241,装备量化!Y$11,FALSE)),0))+IF($W$3="关闭",0,IFERROR((VLOOKUP((VLOOKUP($AE28,参数!$G:$H,2,FALSE)&amp;$W$23&amp;$V$23),装备量化!$D$2:$J$241,装备量化!Y$11,FALSE)),0))+IF($W$3="关闭",0,IFERROR((VLOOKUP((VLOOKUP($AE28,参数!$G:$H,2,FALSE)&amp;$W$24&amp;$V$24),装备量化!$D$2:$J$241,装备量化!Y$11,FALSE)),0))+IF($W$3="关闭",0,IFERROR((VLOOKUP((VLOOKUP($AE28,参数!$G:$H,2,FALSE)&amp;$W$25&amp;$V$25),装备量化!$D$2:$J$241,装备量化!Y$11,FALSE)),0))</f>
        <v>0</v>
      </c>
      <c r="AO28" s="64">
        <f>IF($W$3="关闭",0,IFERROR((VLOOKUP((VLOOKUP($AE28,参数!$G:$H,2,FALSE)&amp;$W$18&amp;$V$18),装备量化!$D$2:$J$241,装备量化!Z$11,FALSE)),0))+IF($W$3="关闭",0,IFERROR((VLOOKUP((VLOOKUP($AE28,参数!$G:$H,2,FALSE)&amp;$W$19&amp;$V$19),装备量化!$D$2:$J$241,装备量化!Z$11,FALSE)),0))+IF($W$3="关闭",0,IFERROR((VLOOKUP((VLOOKUP($AE28,参数!$G:$H,2,FALSE)&amp;$W$20&amp;$V$20),装备量化!$D$2:$J$241,装备量化!Z$11,FALSE)),0))+IF($W$3="关闭",0,IFERROR((VLOOKUP((VLOOKUP($AE28,参数!$G:$H,2,FALSE)&amp;$W$21&amp;$V$21),装备量化!$D$2:$J$241,装备量化!Z$11,FALSE)),0))+IF($W$3="关闭",0,IFERROR((VLOOKUP((VLOOKUP($AE28,参数!$G:$H,2,FALSE)&amp;$W$22&amp;$V$22),装备量化!$D$2:$J$241,装备量化!Z$11,FALSE)),0))+IF($W$3="关闭",0,IFERROR((VLOOKUP((VLOOKUP($AE28,参数!$G:$H,2,FALSE)&amp;$W$23&amp;$V$23),装备量化!$D$2:$J$241,装备量化!Z$11,FALSE)),0))+IF($W$3="关闭",0,IFERROR((VLOOKUP((VLOOKUP($AE28,参数!$G:$H,2,FALSE)&amp;$W$24&amp;$V$24),装备量化!$D$2:$J$241,装备量化!Z$11,FALSE)),0))+IF($W$3="关闭",0,IFERROR((VLOOKUP((VLOOKUP($AE28,参数!$G:$H,2,FALSE)&amp;$W$25&amp;$V$25),装备量化!$D$2:$J$241,装备量化!Z$11,FALSE)),0))</f>
        <v>0</v>
      </c>
      <c r="AP28" s="64">
        <f>IF($W$3="关闭",0,IFERROR((VLOOKUP((VLOOKUP($AE28,参数!$G:$H,2,FALSE)&amp;$W$18&amp;$V$18),装备量化!$D$2:$J$241,装备量化!AA$11,FALSE)),0))+IF($W$3="关闭",0,IFERROR((VLOOKUP((VLOOKUP($AE28,参数!$G:$H,2,FALSE)&amp;$W$19&amp;$V$19),装备量化!$D$2:$J$241,装备量化!AA$11,FALSE)),0))+IF($W$3="关闭",0,IFERROR((VLOOKUP((VLOOKUP($AE28,参数!$G:$H,2,FALSE)&amp;$W$20&amp;$V$20),装备量化!$D$2:$J$241,装备量化!AA$11,FALSE)),0))+IF($W$3="关闭",0,IFERROR((VLOOKUP((VLOOKUP($AE28,参数!$G:$H,2,FALSE)&amp;$W$21&amp;$V$21),装备量化!$D$2:$J$241,装备量化!AA$11,FALSE)),0))+IF($W$3="关闭",0,IFERROR((VLOOKUP((VLOOKUP($AE28,参数!$G:$H,2,FALSE)&amp;$W$22&amp;$V$22),装备量化!$D$2:$J$241,装备量化!AA$11,FALSE)),0))+IF($W$3="关闭",0,IFERROR((VLOOKUP((VLOOKUP($AE28,参数!$G:$H,2,FALSE)&amp;$W$23&amp;$V$23),装备量化!$D$2:$J$241,装备量化!AA$11,FALSE)),0))+IF($W$3="关闭",0,IFERROR((VLOOKUP((VLOOKUP($AE28,参数!$G:$H,2,FALSE)&amp;$W$24&amp;$V$24),装备量化!$D$2:$J$241,装备量化!AA$11,FALSE)),0))+IF($W$3="关闭",0,IFERROR((VLOOKUP((VLOOKUP($AE28,参数!$G:$H,2,FALSE)&amp;$W$25&amp;$V$25),装备量化!$D$2:$J$241,装备量化!AA$11,FALSE)),0))</f>
        <v>0</v>
      </c>
      <c r="AQ28" s="64">
        <f>IF($W$3="关闭",0,IFERROR((VLOOKUP((VLOOKUP($AE28,参数!$G:$H,2,FALSE)&amp;$W$18&amp;$V$18),装备量化!$D$2:$J$241,装备量化!AB$11,FALSE)),0))+IF($W$3="关闭",0,IFERROR((VLOOKUP((VLOOKUP($AE28,参数!$G:$H,2,FALSE)&amp;$W$19&amp;$V$19),装备量化!$D$2:$J$241,装备量化!AB$11,FALSE)),0))+IF($W$3="关闭",0,IFERROR((VLOOKUP((VLOOKUP($AE28,参数!$G:$H,2,FALSE)&amp;$W$20&amp;$V$20),装备量化!$D$2:$J$241,装备量化!AB$11,FALSE)),0))+IF($W$3="关闭",0,IFERROR((VLOOKUP((VLOOKUP($AE28,参数!$G:$H,2,FALSE)&amp;$W$21&amp;$V$21),装备量化!$D$2:$J$241,装备量化!AB$11,FALSE)),0))+IF($W$3="关闭",0,IFERROR((VLOOKUP((VLOOKUP($AE28,参数!$G:$H,2,FALSE)&amp;$W$22&amp;$V$22),装备量化!$D$2:$J$241,装备量化!AB$11,FALSE)),0))+IF($W$3="关闭",0,IFERROR((VLOOKUP((VLOOKUP($AE28,参数!$G:$H,2,FALSE)&amp;$W$23&amp;$V$23),装备量化!$D$2:$J$241,装备量化!AB$11,FALSE)),0))+IF($W$3="关闭",0,IFERROR((VLOOKUP((VLOOKUP($AE28,参数!$G:$H,2,FALSE)&amp;$W$24&amp;$V$24),装备量化!$D$2:$J$241,装备量化!AB$11,FALSE)),0))+IF($W$3="关闭",0,IFERROR((VLOOKUP((VLOOKUP($AE28,参数!$G:$H,2,FALSE)&amp;$W$25&amp;$V$25),装备量化!$D$2:$J$241,装备量化!AB$11,FALSE)),0))</f>
        <v>0</v>
      </c>
      <c r="AR28" s="64">
        <f>IF($W$3="关闭",0,IFERROR((VLOOKUP((VLOOKUP($AE28,参数!$G:$H,2,FALSE)&amp;$W$18&amp;$V$18),装备量化!$D$2:$J$241,装备量化!AC$11,FALSE)),0))+IF($W$3="关闭",0,IFERROR((VLOOKUP((VLOOKUP($AE28,参数!$G:$H,2,FALSE)&amp;$W$19&amp;$V$19),装备量化!$D$2:$J$241,装备量化!AC$11,FALSE)),0))+IF($W$3="关闭",0,IFERROR((VLOOKUP((VLOOKUP($AE28,参数!$G:$H,2,FALSE)&amp;$W$20&amp;$V$20),装备量化!$D$2:$J$241,装备量化!AC$11,FALSE)),0))+IF($W$3="关闭",0,IFERROR((VLOOKUP((VLOOKUP($AE28,参数!$G:$H,2,FALSE)&amp;$W$21&amp;$V$21),装备量化!$D$2:$J$241,装备量化!AC$11,FALSE)),0))+IF($W$3="关闭",0,IFERROR((VLOOKUP((VLOOKUP($AE28,参数!$G:$H,2,FALSE)&amp;$W$22&amp;$V$22),装备量化!$D$2:$J$241,装备量化!AC$11,FALSE)),0))+IF($W$3="关闭",0,IFERROR((VLOOKUP((VLOOKUP($AE28,参数!$G:$H,2,FALSE)&amp;$W$23&amp;$V$23),装备量化!$D$2:$J$241,装备量化!AC$11,FALSE)),0))+IF($W$3="关闭",0,IFERROR((VLOOKUP((VLOOKUP($AE28,参数!$G:$H,2,FALSE)&amp;$W$24&amp;$V$24),装备量化!$D$2:$J$241,装备量化!AC$11,FALSE)),0))+IF($W$3="关闭",0,IFERROR((VLOOKUP((VLOOKUP($AE28,参数!$G:$H,2,FALSE)&amp;$W$25&amp;$V$25),装备量化!$D$2:$J$241,装备量化!AC$11,FALSE)),0))</f>
        <v>0</v>
      </c>
      <c r="AS28" s="64">
        <f>IF($W$3="关闭",0,IFERROR((VLOOKUP((VLOOKUP($AE28,参数!$G:$H,2,FALSE)&amp;$W$18&amp;$V$18),装备量化!$D$2:$J$241,装备量化!AD$11,FALSE)),0))+IF($W$3="关闭",0,IFERROR((VLOOKUP((VLOOKUP($AE28,参数!$G:$H,2,FALSE)&amp;$W$19&amp;$V$19),装备量化!$D$2:$J$241,装备量化!AD$11,FALSE)),0))+IF($W$3="关闭",0,IFERROR((VLOOKUP((VLOOKUP($AE28,参数!$G:$H,2,FALSE)&amp;$W$20&amp;$V$20),装备量化!$D$2:$J$241,装备量化!AD$11,FALSE)),0))+IF($W$3="关闭",0,IFERROR((VLOOKUP((VLOOKUP($AE28,参数!$G:$H,2,FALSE)&amp;$W$21&amp;$V$21),装备量化!$D$2:$J$241,装备量化!AD$11,FALSE)),0))+IF($W$3="关闭",0,IFERROR((VLOOKUP((VLOOKUP($AE28,参数!$G:$H,2,FALSE)&amp;$W$22&amp;$V$22),装备量化!$D$2:$J$241,装备量化!AD$11,FALSE)),0))+IF($W$3="关闭",0,IFERROR((VLOOKUP((VLOOKUP($AE28,参数!$G:$H,2,FALSE)&amp;$W$23&amp;$V$23),装备量化!$D$2:$J$241,装备量化!AD$11,FALSE)),0))+IF($W$3="关闭",0,IFERROR((VLOOKUP((VLOOKUP($AE28,参数!$G:$H,2,FALSE)&amp;$W$24&amp;$V$24),装备量化!$D$2:$J$241,装备量化!AD$11,FALSE)),0))+IF($W$3="关闭",0,IFERROR((VLOOKUP((VLOOKUP($AE28,参数!$G:$H,2,FALSE)&amp;$W$25&amp;$V$25),装备量化!$D$2:$J$241,装备量化!AD$11,FALSE)),0))</f>
        <v>0</v>
      </c>
      <c r="AV28" s="1">
        <v>27</v>
      </c>
      <c r="AW28" s="64">
        <f>IF($W$6="关闭",0,IFERROR((VLOOKUP((VLOOKUP($AE28,参数!$G:$H,2,FALSE)&amp;$V$18),装备强化属性!$V$3:$FP$50,$X$18+VLOOKUP(AW$1,参数!$J$1:$K$6,2,FALSE),FALSE)),0))+IF($W$6="关闭",0,IFERROR((VLOOKUP((VLOOKUP($AE28,参数!$G:$H,2,FALSE)&amp;$V$19),装备强化属性!$V$3:$FP$50,$X$19+VLOOKUP(AW$1,参数!$J$1:$K$6,2,FALSE),FALSE)),0))+IF($W$6="关闭",0,IFERROR((VLOOKUP((VLOOKUP($AE28,参数!$G:$H,2,FALSE)&amp;$V$20),装备强化属性!$V$3:$FP$50,$X$20+VLOOKUP(AW$1,参数!$J$1:$K$6,2,FALSE),FALSE)),0))+IF($W$6="关闭",0,IFERROR((VLOOKUP((VLOOKUP($AE28,参数!$G:$H,2,FALSE)&amp;$V$21),装备强化属性!$V$3:$FP$50,$X$21+VLOOKUP(AW$1,参数!$J$1:$K$6,2,FALSE),FALSE)),0))+IF($W$6="关闭",0,IFERROR((VLOOKUP((VLOOKUP($AE28,参数!$G:$H,2,FALSE)&amp;$V$22),装备强化属性!$V$3:$FP$50,$X$22+VLOOKUP(AW$1,参数!$J$1:$K$6,2,FALSE),FALSE)),0))+IF($W$6="关闭",0,IFERROR((VLOOKUP((VLOOKUP($AE28,参数!$G:$H,2,FALSE)&amp;$V$23),装备强化属性!$V$3:$FP$50,$X$23+VLOOKUP(AW$1,参数!$J$1:$K$6,2,FALSE),FALSE)),0))+IF($W$6="关闭",0,IFERROR((VLOOKUP((VLOOKUP($AE28,参数!$G:$H,2,FALSE)&amp;$V$24),装备强化属性!$V$3:$FP$50,$X$24+VLOOKUP(AW$1,参数!$J$1:$K$6,2,FALSE),FALSE)),0))+IF($W$6="关闭",0,IFERROR((VLOOKUP((VLOOKUP($AE28,参数!$G:$H,2,FALSE)&amp;$V$25),装备强化属性!$V$3:$FP$50,$X$25+VLOOKUP(AW$1,参数!$J$1:$K$6,2,FALSE),FALSE)),0))</f>
        <v>816</v>
      </c>
      <c r="AX28" s="64"/>
      <c r="AY28" s="64">
        <f>IF($W$6="关闭",0,IFERROR((VLOOKUP((VLOOKUP($AE28,参数!$G:$H,2,FALSE)&amp;$V$18),装备强化属性!$V$3:$FP$50,$X$18+VLOOKUP(AY$1,参数!$J$1:$K$6,2,FALSE),FALSE)),0))+IF($W$6="关闭",0,IFERROR((VLOOKUP((VLOOKUP($AE28,参数!$G:$H,2,FALSE)&amp;$V$19),装备强化属性!$V$3:$FP$50,$X$19+VLOOKUP(AY$1,参数!$J$1:$K$6,2,FALSE),FALSE)),0))+IF($W$6="关闭",0,IFERROR((VLOOKUP((VLOOKUP($AE28,参数!$G:$H,2,FALSE)&amp;$V$20),装备强化属性!$V$3:$FP$50,$X$20+VLOOKUP(AY$1,参数!$J$1:$K$6,2,FALSE),FALSE)),0))+IF($W$6="关闭",0,IFERROR((VLOOKUP((VLOOKUP($AE28,参数!$G:$H,2,FALSE)&amp;$V$21),装备强化属性!$V$3:$FP$50,$X$21+VLOOKUP(AY$1,参数!$J$1:$K$6,2,FALSE),FALSE)),0))+IF($W$6="关闭",0,IFERROR((VLOOKUP((VLOOKUP($AE28,参数!$G:$H,2,FALSE)&amp;$V$22),装备强化属性!$V$3:$FP$50,$X$22+VLOOKUP(AY$1,参数!$J$1:$K$6,2,FALSE),FALSE)),0))+IF($W$6="关闭",0,IFERROR((VLOOKUP((VLOOKUP($AE28,参数!$G:$H,2,FALSE)&amp;$V$23),装备强化属性!$V$3:$FP$50,$X$23+VLOOKUP(AY$1,参数!$J$1:$K$6,2,FALSE),FALSE)),0))+IF($W$6="关闭",0,IFERROR((VLOOKUP((VLOOKUP($AE28,参数!$G:$H,2,FALSE)&amp;$V$24),装备强化属性!$V$3:$FP$50,$X$24+VLOOKUP(AY$1,参数!$J$1:$K$6,2,FALSE),FALSE)),0))+IF($W$6="关闭",0,IFERROR((VLOOKUP((VLOOKUP($AE28,参数!$G:$H,2,FALSE)&amp;$V$25),装备强化属性!$V$3:$FP$50,$X$25+VLOOKUP(AY$1,参数!$J$1:$K$6,2,FALSE),FALSE)),0))</f>
        <v>98</v>
      </c>
      <c r="AZ28" s="64">
        <f>IF($W$6="关闭",0,IFERROR((VLOOKUP((VLOOKUP($AE28,参数!$G:$H,2,FALSE)&amp;$V$18),装备强化属性!$V$3:$FP$50,$X$18+VLOOKUP(AZ$1,参数!$J$1:$K$6,2,FALSE),FALSE)),0))+IF($W$6="关闭",0,IFERROR((VLOOKUP((VLOOKUP($AE28,参数!$G:$H,2,FALSE)&amp;$V$19),装备强化属性!$V$3:$FP$50,$X$19+VLOOKUP(AZ$1,参数!$J$1:$K$6,2,FALSE),FALSE)),0))+IF($W$6="关闭",0,IFERROR((VLOOKUP((VLOOKUP($AE28,参数!$G:$H,2,FALSE)&amp;$V$20),装备强化属性!$V$3:$FP$50,$X$20+VLOOKUP(AZ$1,参数!$J$1:$K$6,2,FALSE),FALSE)),0))+IF($W$6="关闭",0,IFERROR((VLOOKUP((VLOOKUP($AE28,参数!$G:$H,2,FALSE)&amp;$V$21),装备强化属性!$V$3:$FP$50,$X$21+VLOOKUP(AZ$1,参数!$J$1:$K$6,2,FALSE),FALSE)),0))+IF($W$6="关闭",0,IFERROR((VLOOKUP((VLOOKUP($AE28,参数!$G:$H,2,FALSE)&amp;$V$22),装备强化属性!$V$3:$FP$50,$X$22+VLOOKUP(AZ$1,参数!$J$1:$K$6,2,FALSE),FALSE)),0))+IF($W$6="关闭",0,IFERROR((VLOOKUP((VLOOKUP($AE28,参数!$G:$H,2,FALSE)&amp;$V$23),装备强化属性!$V$3:$FP$50,$X$23+VLOOKUP(AZ$1,参数!$J$1:$K$6,2,FALSE),FALSE)),0))+IF($W$6="关闭",0,IFERROR((VLOOKUP((VLOOKUP($AE28,参数!$G:$H,2,FALSE)&amp;$V$24),装备强化属性!$V$3:$FP$50,$X$24+VLOOKUP(AZ$1,参数!$J$1:$K$6,2,FALSE),FALSE)),0))+IF($W$6="关闭",0,IFERROR((VLOOKUP((VLOOKUP($AE28,参数!$G:$H,2,FALSE)&amp;$V$25),装备强化属性!$V$3:$FP$50,$X$25+VLOOKUP(AZ$1,参数!$J$1:$K$6,2,FALSE),FALSE)),0))</f>
        <v>98</v>
      </c>
      <c r="BA28" s="64">
        <f>IF($W$6="关闭",0,IFERROR((VLOOKUP((VLOOKUP($AE28,参数!$G:$H,2,FALSE)&amp;$V$18),装备强化属性!$V$3:$FP$50,$X$18+VLOOKUP(BA$1,参数!$J$1:$K$6,2,FALSE),FALSE)),0))+IF($W$6="关闭",0,IFERROR((VLOOKUP((VLOOKUP($AE28,参数!$G:$H,2,FALSE)&amp;$V$19),装备强化属性!$V$3:$FP$50,$X$19+VLOOKUP(BA$1,参数!$J$1:$K$6,2,FALSE),FALSE)),0))+IF($W$6="关闭",0,IFERROR((VLOOKUP((VLOOKUP($AE28,参数!$G:$H,2,FALSE)&amp;$V$20),装备强化属性!$V$3:$FP$50,$X$20+VLOOKUP(BA$1,参数!$J$1:$K$6,2,FALSE),FALSE)),0))+IF($W$6="关闭",0,IFERROR((VLOOKUP((VLOOKUP($AE28,参数!$G:$H,2,FALSE)&amp;$V$21),装备强化属性!$V$3:$FP$50,$X$21+VLOOKUP(BA$1,参数!$J$1:$K$6,2,FALSE),FALSE)),0))+IF($W$6="关闭",0,IFERROR((VLOOKUP((VLOOKUP($AE28,参数!$G:$H,2,FALSE)&amp;$V$22),装备强化属性!$V$3:$FP$50,$X$22+VLOOKUP(BA$1,参数!$J$1:$K$6,2,FALSE),FALSE)),0))+IF($W$6="关闭",0,IFERROR((VLOOKUP((VLOOKUP($AE28,参数!$G:$H,2,FALSE)&amp;$V$23),装备强化属性!$V$3:$FP$50,$X$23+VLOOKUP(BA$1,参数!$J$1:$K$6,2,FALSE),FALSE)),0))+IF($W$6="关闭",0,IFERROR((VLOOKUP((VLOOKUP($AE28,参数!$G:$H,2,FALSE)&amp;$V$24),装备强化属性!$V$3:$FP$50,$X$24+VLOOKUP(BA$1,参数!$J$1:$K$6,2,FALSE),FALSE)),0))+IF($W$6="关闭",0,IFERROR((VLOOKUP((VLOOKUP($AE28,参数!$G:$H,2,FALSE)&amp;$V$25),装备强化属性!$V$3:$FP$50,$X$25+VLOOKUP(BA$1,参数!$J$1:$K$6,2,FALSE),FALSE)),0))</f>
        <v>110</v>
      </c>
      <c r="BB28" s="64">
        <f>IF($W$6="关闭",0,IFERROR((VLOOKUP((VLOOKUP($AE28,参数!$G:$H,2,FALSE)&amp;$V$18),装备强化属性!$V$3:$FP$50,$X$18+VLOOKUP(BB$1,参数!$J$1:$K$6,2,FALSE),FALSE)),0))+IF($W$6="关闭",0,IFERROR((VLOOKUP((VLOOKUP($AE28,参数!$G:$H,2,FALSE)&amp;$V$19),装备强化属性!$V$3:$FP$50,$X$19+VLOOKUP(BB$1,参数!$J$1:$K$6,2,FALSE),FALSE)),0))+IF($W$6="关闭",0,IFERROR((VLOOKUP((VLOOKUP($AE28,参数!$G:$H,2,FALSE)&amp;$V$20),装备强化属性!$V$3:$FP$50,$X$20+VLOOKUP(BB$1,参数!$J$1:$K$6,2,FALSE),FALSE)),0))+IF($W$6="关闭",0,IFERROR((VLOOKUP((VLOOKUP($AE28,参数!$G:$H,2,FALSE)&amp;$V$21),装备强化属性!$V$3:$FP$50,$X$21+VLOOKUP(BB$1,参数!$J$1:$K$6,2,FALSE),FALSE)),0))+IF($W$6="关闭",0,IFERROR((VLOOKUP((VLOOKUP($AE28,参数!$G:$H,2,FALSE)&amp;$V$22),装备强化属性!$V$3:$FP$50,$X$22+VLOOKUP(BB$1,参数!$J$1:$K$6,2,FALSE),FALSE)),0))+IF($W$6="关闭",0,IFERROR((VLOOKUP((VLOOKUP($AE28,参数!$G:$H,2,FALSE)&amp;$V$23),装备强化属性!$V$3:$FP$50,$X$23+VLOOKUP(BB$1,参数!$J$1:$K$6,2,FALSE),FALSE)),0))+IF($W$6="关闭",0,IFERROR((VLOOKUP((VLOOKUP($AE28,参数!$G:$H,2,FALSE)&amp;$V$24),装备强化属性!$V$3:$FP$50,$X$24+VLOOKUP(BB$1,参数!$J$1:$K$6,2,FALSE),FALSE)),0))+IF($W$6="关闭",0,IFERROR((VLOOKUP((VLOOKUP($AE28,参数!$G:$H,2,FALSE)&amp;$V$25),装备强化属性!$V$3:$FP$50,$X$25+VLOOKUP(BB$1,参数!$J$1:$K$6,2,FALSE),FALSE)),0))</f>
        <v>110</v>
      </c>
      <c r="BC28" s="64">
        <f>IF($W$3="关闭",0,IFERROR((VLOOKUP((VLOOKUP($AE28,参数!$G:$H,2,FALSE)&amp;$W$18&amp;$V$18),装备量化!$D$2:$J$241,装备量化!AN$11,FALSE)),0))+IF($W$3="关闭",0,IFERROR((VLOOKUP((VLOOKUP($AE28,参数!$G:$H,2,FALSE)&amp;$W$19&amp;$V$19),装备量化!$D$2:$J$241,装备量化!AN$11,FALSE)),0))+IF($W$3="关闭",0,IFERROR((VLOOKUP((VLOOKUP($AE28,参数!$G:$H,2,FALSE)&amp;$W$20&amp;$V$20),装备量化!$D$2:$J$241,装备量化!AN$11,FALSE)),0))+IF($W$3="关闭",0,IFERROR((VLOOKUP((VLOOKUP($AE28,参数!$G:$H,2,FALSE)&amp;$W$21&amp;$V$21),装备量化!$D$2:$J$241,装备量化!AN$11,FALSE)),0))+IF($W$3="关闭",0,IFERROR((VLOOKUP((VLOOKUP($AE28,参数!$G:$H,2,FALSE)&amp;$W$22&amp;$V$22),装备量化!$D$2:$J$241,装备量化!AN$11,FALSE)),0))+IF($W$3="关闭",0,IFERROR((VLOOKUP((VLOOKUP($AE28,参数!$G:$H,2,FALSE)&amp;$W$23&amp;$V$23),装备量化!$D$2:$J$241,装备量化!AN$11,FALSE)),0))+IF($W$3="关闭",0,IFERROR((VLOOKUP((VLOOKUP($AE28,参数!$G:$H,2,FALSE)&amp;$W$24&amp;$V$24),装备量化!$D$2:$J$241,装备量化!AN$11,FALSE)),0))+IF($W$3="关闭",0,IFERROR((VLOOKUP((VLOOKUP($AE28,参数!$G:$H,2,FALSE)&amp;$W$25&amp;$V$25),装备量化!$D$2:$J$241,装备量化!AN$11,FALSE)),0))</f>
        <v>0</v>
      </c>
      <c r="BD28" s="64">
        <f>IF($W$3="关闭",0,IFERROR((VLOOKUP((VLOOKUP($AE28,参数!$G:$H,2,FALSE)&amp;$W$18&amp;$V$18),装备量化!$D$2:$J$241,装备量化!AO$11,FALSE)),0))+IF($W$3="关闭",0,IFERROR((VLOOKUP((VLOOKUP($AE28,参数!$G:$H,2,FALSE)&amp;$W$19&amp;$V$19),装备量化!$D$2:$J$241,装备量化!AO$11,FALSE)),0))+IF($W$3="关闭",0,IFERROR((VLOOKUP((VLOOKUP($AE28,参数!$G:$H,2,FALSE)&amp;$W$20&amp;$V$20),装备量化!$D$2:$J$241,装备量化!AO$11,FALSE)),0))+IF($W$3="关闭",0,IFERROR((VLOOKUP((VLOOKUP($AE28,参数!$G:$H,2,FALSE)&amp;$W$21&amp;$V$21),装备量化!$D$2:$J$241,装备量化!AO$11,FALSE)),0))+IF($W$3="关闭",0,IFERROR((VLOOKUP((VLOOKUP($AE28,参数!$G:$H,2,FALSE)&amp;$W$22&amp;$V$22),装备量化!$D$2:$J$241,装备量化!AO$11,FALSE)),0))+IF($W$3="关闭",0,IFERROR((VLOOKUP((VLOOKUP($AE28,参数!$G:$H,2,FALSE)&amp;$W$23&amp;$V$23),装备量化!$D$2:$J$241,装备量化!AO$11,FALSE)),0))+IF($W$3="关闭",0,IFERROR((VLOOKUP((VLOOKUP($AE28,参数!$G:$H,2,FALSE)&amp;$W$24&amp;$V$24),装备量化!$D$2:$J$241,装备量化!AO$11,FALSE)),0))+IF($W$3="关闭",0,IFERROR((VLOOKUP((VLOOKUP($AE28,参数!$G:$H,2,FALSE)&amp;$W$25&amp;$V$25),装备量化!$D$2:$J$241,装备量化!AO$11,FALSE)),0))</f>
        <v>0</v>
      </c>
      <c r="BE28" s="64">
        <f>IF($W$3="关闭",0,IFERROR((VLOOKUP((VLOOKUP($AE28,参数!$G:$H,2,FALSE)&amp;$W$18&amp;$V$18),装备量化!$D$2:$J$241,装备量化!AP$11,FALSE)),0))+IF($W$3="关闭",0,IFERROR((VLOOKUP((VLOOKUP($AE28,参数!$G:$H,2,FALSE)&amp;$W$19&amp;$V$19),装备量化!$D$2:$J$241,装备量化!AP$11,FALSE)),0))+IF($W$3="关闭",0,IFERROR((VLOOKUP((VLOOKUP($AE28,参数!$G:$H,2,FALSE)&amp;$W$20&amp;$V$20),装备量化!$D$2:$J$241,装备量化!AP$11,FALSE)),0))+IF($W$3="关闭",0,IFERROR((VLOOKUP((VLOOKUP($AE28,参数!$G:$H,2,FALSE)&amp;$W$21&amp;$V$21),装备量化!$D$2:$J$241,装备量化!AP$11,FALSE)),0))+IF($W$3="关闭",0,IFERROR((VLOOKUP((VLOOKUP($AE28,参数!$G:$H,2,FALSE)&amp;$W$22&amp;$V$22),装备量化!$D$2:$J$241,装备量化!AP$11,FALSE)),0))+IF($W$3="关闭",0,IFERROR((VLOOKUP((VLOOKUP($AE28,参数!$G:$H,2,FALSE)&amp;$W$23&amp;$V$23),装备量化!$D$2:$J$241,装备量化!AP$11,FALSE)),0))+IF($W$3="关闭",0,IFERROR((VLOOKUP((VLOOKUP($AE28,参数!$G:$H,2,FALSE)&amp;$W$24&amp;$V$24),装备量化!$D$2:$J$241,装备量化!AP$11,FALSE)),0))+IF($W$3="关闭",0,IFERROR((VLOOKUP((VLOOKUP($AE28,参数!$G:$H,2,FALSE)&amp;$W$25&amp;$V$25),装备量化!$D$2:$J$241,装备量化!AP$11,FALSE)),0))</f>
        <v>0</v>
      </c>
      <c r="BF28" s="64">
        <f>IF($W$3="关闭",0,IFERROR((VLOOKUP((VLOOKUP($AE28,参数!$G:$H,2,FALSE)&amp;$W$18&amp;$V$18),装备量化!$D$2:$J$241,装备量化!AQ$11,FALSE)),0))+IF($W$3="关闭",0,IFERROR((VLOOKUP((VLOOKUP($AE28,参数!$G:$H,2,FALSE)&amp;$W$19&amp;$V$19),装备量化!$D$2:$J$241,装备量化!AQ$11,FALSE)),0))+IF($W$3="关闭",0,IFERROR((VLOOKUP((VLOOKUP($AE28,参数!$G:$H,2,FALSE)&amp;$W$20&amp;$V$20),装备量化!$D$2:$J$241,装备量化!AQ$11,FALSE)),0))+IF($W$3="关闭",0,IFERROR((VLOOKUP((VLOOKUP($AE28,参数!$G:$H,2,FALSE)&amp;$W$21&amp;$V$21),装备量化!$D$2:$J$241,装备量化!AQ$11,FALSE)),0))+IF($W$3="关闭",0,IFERROR((VLOOKUP((VLOOKUP($AE28,参数!$G:$H,2,FALSE)&amp;$W$22&amp;$V$22),装备量化!$D$2:$J$241,装备量化!AQ$11,FALSE)),0))+IF($W$3="关闭",0,IFERROR((VLOOKUP((VLOOKUP($AE28,参数!$G:$H,2,FALSE)&amp;$W$23&amp;$V$23),装备量化!$D$2:$J$241,装备量化!AQ$11,FALSE)),0))+IF($W$3="关闭",0,IFERROR((VLOOKUP((VLOOKUP($AE28,参数!$G:$H,2,FALSE)&amp;$W$24&amp;$V$24),装备量化!$D$2:$J$241,装备量化!AQ$11,FALSE)),0))+IF($W$3="关闭",0,IFERROR((VLOOKUP((VLOOKUP($AE28,参数!$G:$H,2,FALSE)&amp;$W$25&amp;$V$25),装备量化!$D$2:$J$241,装备量化!AQ$11,FALSE)),0))</f>
        <v>0</v>
      </c>
      <c r="BG28" s="64">
        <f>IF($W$3="关闭",0,IFERROR((VLOOKUP((VLOOKUP($AE28,参数!$G:$H,2,FALSE)&amp;$W$18&amp;$V$18),装备量化!$D$2:$J$241,装备量化!AR$11,FALSE)),0))+IF($W$3="关闭",0,IFERROR((VLOOKUP((VLOOKUP($AE28,参数!$G:$H,2,FALSE)&amp;$W$19&amp;$V$19),装备量化!$D$2:$J$241,装备量化!AR$11,FALSE)),0))+IF($W$3="关闭",0,IFERROR((VLOOKUP((VLOOKUP($AE28,参数!$G:$H,2,FALSE)&amp;$W$20&amp;$V$20),装备量化!$D$2:$J$241,装备量化!AR$11,FALSE)),0))+IF($W$3="关闭",0,IFERROR((VLOOKUP((VLOOKUP($AE28,参数!$G:$H,2,FALSE)&amp;$W$21&amp;$V$21),装备量化!$D$2:$J$241,装备量化!AR$11,FALSE)),0))+IF($W$3="关闭",0,IFERROR((VLOOKUP((VLOOKUP($AE28,参数!$G:$H,2,FALSE)&amp;$W$22&amp;$V$22),装备量化!$D$2:$J$241,装备量化!AR$11,FALSE)),0))+IF($W$3="关闭",0,IFERROR((VLOOKUP((VLOOKUP($AE28,参数!$G:$H,2,FALSE)&amp;$W$23&amp;$V$23),装备量化!$D$2:$J$241,装备量化!AR$11,FALSE)),0))+IF($W$3="关闭",0,IFERROR((VLOOKUP((VLOOKUP($AE28,参数!$G:$H,2,FALSE)&amp;$W$24&amp;$V$24),装备量化!$D$2:$J$241,装备量化!AR$11,FALSE)),0))+IF($W$3="关闭",0,IFERROR((VLOOKUP((VLOOKUP($AE28,参数!$G:$H,2,FALSE)&amp;$W$25&amp;$V$25),装备量化!$D$2:$J$241,装备量化!AR$11,FALSE)),0))</f>
        <v>0</v>
      </c>
      <c r="BH28" s="64">
        <f>IF($W$3="关闭",0,IFERROR((VLOOKUP((VLOOKUP($AE28,参数!$G:$H,2,FALSE)&amp;$W$18&amp;$V$18),装备量化!$D$2:$J$241,装备量化!AS$11,FALSE)),0))+IF($W$3="关闭",0,IFERROR((VLOOKUP((VLOOKUP($AE28,参数!$G:$H,2,FALSE)&amp;$W$19&amp;$V$19),装备量化!$D$2:$J$241,装备量化!AS$11,FALSE)),0))+IF($W$3="关闭",0,IFERROR((VLOOKUP((VLOOKUP($AE28,参数!$G:$H,2,FALSE)&amp;$W$20&amp;$V$20),装备量化!$D$2:$J$241,装备量化!AS$11,FALSE)),0))+IF($W$3="关闭",0,IFERROR((VLOOKUP((VLOOKUP($AE28,参数!$G:$H,2,FALSE)&amp;$W$21&amp;$V$21),装备量化!$D$2:$J$241,装备量化!AS$11,FALSE)),0))+IF($W$3="关闭",0,IFERROR((VLOOKUP((VLOOKUP($AE28,参数!$G:$H,2,FALSE)&amp;$W$22&amp;$V$22),装备量化!$D$2:$J$241,装备量化!AS$11,FALSE)),0))+IF($W$3="关闭",0,IFERROR((VLOOKUP((VLOOKUP($AE28,参数!$G:$H,2,FALSE)&amp;$W$23&amp;$V$23),装备量化!$D$2:$J$241,装备量化!AS$11,FALSE)),0))+IF($W$3="关闭",0,IFERROR((VLOOKUP((VLOOKUP($AE28,参数!$G:$H,2,FALSE)&amp;$W$24&amp;$V$24),装备量化!$D$2:$J$241,装备量化!AS$11,FALSE)),0))+IF($W$3="关闭",0,IFERROR((VLOOKUP((VLOOKUP($AE28,参数!$G:$H,2,FALSE)&amp;$W$25&amp;$V$25),装备量化!$D$2:$J$241,装备量化!AS$11,FALSE)),0))</f>
        <v>0</v>
      </c>
      <c r="BI28" s="64">
        <f>IF($W$3="关闭",0,IFERROR((VLOOKUP((VLOOKUP($AE28,参数!$G:$H,2,FALSE)&amp;$W$18&amp;$V$18),装备量化!$D$2:$J$241,装备量化!AT$11,FALSE)),0))+IF($W$3="关闭",0,IFERROR((VLOOKUP((VLOOKUP($AE28,参数!$G:$H,2,FALSE)&amp;$W$19&amp;$V$19),装备量化!$D$2:$J$241,装备量化!AT$11,FALSE)),0))+IF($W$3="关闭",0,IFERROR((VLOOKUP((VLOOKUP($AE28,参数!$G:$H,2,FALSE)&amp;$W$20&amp;$V$20),装备量化!$D$2:$J$241,装备量化!AT$11,FALSE)),0))+IF($W$3="关闭",0,IFERROR((VLOOKUP((VLOOKUP($AE28,参数!$G:$H,2,FALSE)&amp;$W$21&amp;$V$21),装备量化!$D$2:$J$241,装备量化!AT$11,FALSE)),0))+IF($W$3="关闭",0,IFERROR((VLOOKUP((VLOOKUP($AE28,参数!$G:$H,2,FALSE)&amp;$W$22&amp;$V$22),装备量化!$D$2:$J$241,装备量化!AT$11,FALSE)),0))+IF($W$3="关闭",0,IFERROR((VLOOKUP((VLOOKUP($AE28,参数!$G:$H,2,FALSE)&amp;$W$23&amp;$V$23),装备量化!$D$2:$J$241,装备量化!AT$11,FALSE)),0))+IF($W$3="关闭",0,IFERROR((VLOOKUP((VLOOKUP($AE28,参数!$G:$H,2,FALSE)&amp;$W$24&amp;$V$24),装备量化!$D$2:$J$241,装备量化!AT$11,FALSE)),0))+IF($W$3="关闭",0,IFERROR((VLOOKUP((VLOOKUP($AE28,参数!$G:$H,2,FALSE)&amp;$W$25&amp;$V$25),装备量化!$D$2:$J$241,装备量化!AT$11,FALSE)),0))</f>
        <v>0</v>
      </c>
      <c r="BJ28" s="64">
        <f>IF($W$3="关闭",0,IFERROR((VLOOKUP((VLOOKUP($AE28,参数!$G:$H,2,FALSE)&amp;$W$18&amp;$V$18),装备量化!$D$2:$J$241,装备量化!AU$11,FALSE)),0))+IF($W$3="关闭",0,IFERROR((VLOOKUP((VLOOKUP($AE28,参数!$G:$H,2,FALSE)&amp;$W$19&amp;$V$19),装备量化!$D$2:$J$241,装备量化!AU$11,FALSE)),0))+IF($W$3="关闭",0,IFERROR((VLOOKUP((VLOOKUP($AE28,参数!$G:$H,2,FALSE)&amp;$W$20&amp;$V$20),装备量化!$D$2:$J$241,装备量化!AU$11,FALSE)),0))+IF($W$3="关闭",0,IFERROR((VLOOKUP((VLOOKUP($AE28,参数!$G:$H,2,FALSE)&amp;$W$21&amp;$V$21),装备量化!$D$2:$J$241,装备量化!AU$11,FALSE)),0))+IF($W$3="关闭",0,IFERROR((VLOOKUP((VLOOKUP($AE28,参数!$G:$H,2,FALSE)&amp;$W$22&amp;$V$22),装备量化!$D$2:$J$241,装备量化!AU$11,FALSE)),0))+IF($W$3="关闭",0,IFERROR((VLOOKUP((VLOOKUP($AE28,参数!$G:$H,2,FALSE)&amp;$W$23&amp;$V$23),装备量化!$D$2:$J$241,装备量化!AU$11,FALSE)),0))+IF($W$3="关闭",0,IFERROR((VLOOKUP((VLOOKUP($AE28,参数!$G:$H,2,FALSE)&amp;$W$24&amp;$V$24),装备量化!$D$2:$J$241,装备量化!AU$11,FALSE)),0))+IF($W$3="关闭",0,IFERROR((VLOOKUP((VLOOKUP($AE28,参数!$G:$H,2,FALSE)&amp;$W$25&amp;$V$25),装备量化!$D$2:$J$241,装备量化!AU$11,FALSE)),0))</f>
        <v>0</v>
      </c>
      <c r="BM28" s="1">
        <v>27</v>
      </c>
      <c r="BN28" s="64">
        <f>IF($W$2="关闭",0,角色升级!B28)</f>
        <v>3925</v>
      </c>
      <c r="BO28" s="64">
        <v>200</v>
      </c>
      <c r="BP28" s="64">
        <f>IF($W$2="关闭",0,角色升级!D28)</f>
        <v>295</v>
      </c>
      <c r="BQ28" s="64">
        <f>IF($W$2="关闭",0,角色升级!E28)</f>
        <v>295</v>
      </c>
      <c r="BR28" s="64">
        <f>IF($W$2="关闭",0,角色升级!F28)</f>
        <v>590</v>
      </c>
      <c r="BS28" s="64">
        <f>IF($W$2="关闭",0,角色升级!G28)</f>
        <v>590</v>
      </c>
      <c r="BT28" s="64">
        <f>IF($W$3="关闭",0,IFERROR((VLOOKUP((VLOOKUP($AE28,参数!$G:$H,2,FALSE)&amp;$W$18&amp;$V$18),装备量化!$D$2:$J$241,装备量化!BE$11,FALSE)),0))+IF($W$3="关闭",0,IFERROR((VLOOKUP((VLOOKUP($AE28,参数!$G:$H,2,FALSE)&amp;$W$19&amp;$V$19),装备量化!$D$2:$J$241,装备量化!BE$11,FALSE)),0))+IF($W$3="关闭",0,IFERROR((VLOOKUP((VLOOKUP($AE28,参数!$G:$H,2,FALSE)&amp;$W$20&amp;$V$20),装备量化!$D$2:$J$241,装备量化!BE$11,FALSE)),0))+IF($W$3="关闭",0,IFERROR((VLOOKUP((VLOOKUP($AE28,参数!$G:$H,2,FALSE)&amp;$W$21&amp;$V$21),装备量化!$D$2:$J$241,装备量化!BE$11,FALSE)),0))+IF($W$3="关闭",0,IFERROR((VLOOKUP((VLOOKUP($AE28,参数!$G:$H,2,FALSE)&amp;$W$22&amp;$V$22),装备量化!$D$2:$J$241,装备量化!BE$11,FALSE)),0))+IF($W$3="关闭",0,IFERROR((VLOOKUP((VLOOKUP($AE28,参数!$G:$H,2,FALSE)&amp;$W$23&amp;$V$23),装备量化!$D$2:$J$241,装备量化!BE$11,FALSE)),0))+IF($W$3="关闭",0,IFERROR((VLOOKUP((VLOOKUP($AE28,参数!$G:$H,2,FALSE)&amp;$W$24&amp;$V$24),装备量化!$D$2:$J$241,装备量化!BE$11,FALSE)),0))+IF($W$3="关闭",0,IFERROR((VLOOKUP((VLOOKUP($AE28,参数!$G:$H,2,FALSE)&amp;$W$25&amp;$V$25),装备量化!$D$2:$J$241,装备量化!BE$11,FALSE)),0))</f>
        <v>0</v>
      </c>
      <c r="BU28" s="64">
        <f>IF($W$3="关闭",0,IFERROR((VLOOKUP((VLOOKUP($AE28,参数!$G:$H,2,FALSE)&amp;$W$18&amp;$V$18),装备量化!$D$2:$J$241,装备量化!BF$11,FALSE)),0))+IF($W$3="关闭",0,IFERROR((VLOOKUP((VLOOKUP($AE28,参数!$G:$H,2,FALSE)&amp;$W$19&amp;$V$19),装备量化!$D$2:$J$241,装备量化!BF$11,FALSE)),0))+IF($W$3="关闭",0,IFERROR((VLOOKUP((VLOOKUP($AE28,参数!$G:$H,2,FALSE)&amp;$W$20&amp;$V$20),装备量化!$D$2:$J$241,装备量化!BF$11,FALSE)),0))+IF($W$3="关闭",0,IFERROR((VLOOKUP((VLOOKUP($AE28,参数!$G:$H,2,FALSE)&amp;$W$21&amp;$V$21),装备量化!$D$2:$J$241,装备量化!BF$11,FALSE)),0))+IF($W$3="关闭",0,IFERROR((VLOOKUP((VLOOKUP($AE28,参数!$G:$H,2,FALSE)&amp;$W$22&amp;$V$22),装备量化!$D$2:$J$241,装备量化!BF$11,FALSE)),0))+IF($W$3="关闭",0,IFERROR((VLOOKUP((VLOOKUP($AE28,参数!$G:$H,2,FALSE)&amp;$W$23&amp;$V$23),装备量化!$D$2:$J$241,装备量化!BF$11,FALSE)),0))+IF($W$3="关闭",0,IFERROR((VLOOKUP((VLOOKUP($AE28,参数!$G:$H,2,FALSE)&amp;$W$24&amp;$V$24),装备量化!$D$2:$J$241,装备量化!BF$11,FALSE)),0))+IF($W$3="关闭",0,IFERROR((VLOOKUP((VLOOKUP($AE28,参数!$G:$H,2,FALSE)&amp;$W$25&amp;$V$25),装备量化!$D$2:$J$241,装备量化!BF$11,FALSE)),0))</f>
        <v>0</v>
      </c>
      <c r="BV28" s="64">
        <f>IF($W$3="关闭",0,IFERROR((VLOOKUP((VLOOKUP($AE28,参数!$G:$H,2,FALSE)&amp;$W$18&amp;$V$18),装备量化!$D$2:$J$241,装备量化!BG$11,FALSE)),0))+IF($W$3="关闭",0,IFERROR((VLOOKUP((VLOOKUP($AE28,参数!$G:$H,2,FALSE)&amp;$W$19&amp;$V$19),装备量化!$D$2:$J$241,装备量化!BG$11,FALSE)),0))+IF($W$3="关闭",0,IFERROR((VLOOKUP((VLOOKUP($AE28,参数!$G:$H,2,FALSE)&amp;$W$20&amp;$V$20),装备量化!$D$2:$J$241,装备量化!BG$11,FALSE)),0))+IF($W$3="关闭",0,IFERROR((VLOOKUP((VLOOKUP($AE28,参数!$G:$H,2,FALSE)&amp;$W$21&amp;$V$21),装备量化!$D$2:$J$241,装备量化!BG$11,FALSE)),0))+IF($W$3="关闭",0,IFERROR((VLOOKUP((VLOOKUP($AE28,参数!$G:$H,2,FALSE)&amp;$W$22&amp;$V$22),装备量化!$D$2:$J$241,装备量化!BG$11,FALSE)),0))+IF($W$3="关闭",0,IFERROR((VLOOKUP((VLOOKUP($AE28,参数!$G:$H,2,FALSE)&amp;$W$23&amp;$V$23),装备量化!$D$2:$J$241,装备量化!BG$11,FALSE)),0))+IF($W$3="关闭",0,IFERROR((VLOOKUP((VLOOKUP($AE28,参数!$G:$H,2,FALSE)&amp;$W$24&amp;$V$24),装备量化!$D$2:$J$241,装备量化!BG$11,FALSE)),0))+IF($W$3="关闭",0,IFERROR((VLOOKUP((VLOOKUP($AE28,参数!$G:$H,2,FALSE)&amp;$W$25&amp;$V$25),装备量化!$D$2:$J$241,装备量化!BG$11,FALSE)),0))</f>
        <v>0</v>
      </c>
      <c r="BW28" s="64">
        <f>IF($W$3="关闭",0,IFERROR((VLOOKUP((VLOOKUP($AE28,参数!$G:$H,2,FALSE)&amp;$W$18&amp;$V$18),装备量化!$D$2:$J$241,装备量化!BH$11,FALSE)),0))+IF($W$3="关闭",0,IFERROR((VLOOKUP((VLOOKUP($AE28,参数!$G:$H,2,FALSE)&amp;$W$19&amp;$V$19),装备量化!$D$2:$J$241,装备量化!BH$11,FALSE)),0))+IF($W$3="关闭",0,IFERROR((VLOOKUP((VLOOKUP($AE28,参数!$G:$H,2,FALSE)&amp;$W$20&amp;$V$20),装备量化!$D$2:$J$241,装备量化!BH$11,FALSE)),0))+IF($W$3="关闭",0,IFERROR((VLOOKUP((VLOOKUP($AE28,参数!$G:$H,2,FALSE)&amp;$W$21&amp;$V$21),装备量化!$D$2:$J$241,装备量化!BH$11,FALSE)),0))+IF($W$3="关闭",0,IFERROR((VLOOKUP((VLOOKUP($AE28,参数!$G:$H,2,FALSE)&amp;$W$22&amp;$V$22),装备量化!$D$2:$J$241,装备量化!BH$11,FALSE)),0))+IF($W$3="关闭",0,IFERROR((VLOOKUP((VLOOKUP($AE28,参数!$G:$H,2,FALSE)&amp;$W$23&amp;$V$23),装备量化!$D$2:$J$241,装备量化!BH$11,FALSE)),0))+IF($W$3="关闭",0,IFERROR((VLOOKUP((VLOOKUP($AE28,参数!$G:$H,2,FALSE)&amp;$W$24&amp;$V$24),装备量化!$D$2:$J$241,装备量化!BH$11,FALSE)),0))+IF($W$3="关闭",0,IFERROR((VLOOKUP((VLOOKUP($AE28,参数!$G:$H,2,FALSE)&amp;$W$25&amp;$V$25),装备量化!$D$2:$J$241,装备量化!BH$11,FALSE)),0))</f>
        <v>0</v>
      </c>
      <c r="BX28" s="64">
        <f>IF($W$3="关闭",0,IFERROR((VLOOKUP((VLOOKUP($AE28,参数!$G:$H,2,FALSE)&amp;$W$18&amp;$V$18),装备量化!$D$2:$J$241,装备量化!BI$11,FALSE)),0))+IF($W$3="关闭",0,IFERROR((VLOOKUP((VLOOKUP($AE28,参数!$G:$H,2,FALSE)&amp;$W$19&amp;$V$19),装备量化!$D$2:$J$241,装备量化!BI$11,FALSE)),0))+IF($W$3="关闭",0,IFERROR((VLOOKUP((VLOOKUP($AE28,参数!$G:$H,2,FALSE)&amp;$W$20&amp;$V$20),装备量化!$D$2:$J$241,装备量化!BI$11,FALSE)),0))+IF($W$3="关闭",0,IFERROR((VLOOKUP((VLOOKUP($AE28,参数!$G:$H,2,FALSE)&amp;$W$21&amp;$V$21),装备量化!$D$2:$J$241,装备量化!BI$11,FALSE)),0))+IF($W$3="关闭",0,IFERROR((VLOOKUP((VLOOKUP($AE28,参数!$G:$H,2,FALSE)&amp;$W$22&amp;$V$22),装备量化!$D$2:$J$241,装备量化!BI$11,FALSE)),0))+IF($W$3="关闭",0,IFERROR((VLOOKUP((VLOOKUP($AE28,参数!$G:$H,2,FALSE)&amp;$W$23&amp;$V$23),装备量化!$D$2:$J$241,装备量化!BI$11,FALSE)),0))+IF($W$3="关闭",0,IFERROR((VLOOKUP((VLOOKUP($AE28,参数!$G:$H,2,FALSE)&amp;$W$24&amp;$V$24),装备量化!$D$2:$J$241,装备量化!BI$11,FALSE)),0))+IF($W$3="关闭",0,IFERROR((VLOOKUP((VLOOKUP($AE28,参数!$G:$H,2,FALSE)&amp;$W$25&amp;$V$25),装备量化!$D$2:$J$241,装备量化!BI$11,FALSE)),0))</f>
        <v>0</v>
      </c>
      <c r="BY28" s="64">
        <f>IF($W$3="关闭",0,IFERROR((VLOOKUP((VLOOKUP($AE28,参数!$G:$H,2,FALSE)&amp;$W$18&amp;$V$18),装备量化!$D$2:$J$241,装备量化!BJ$11,FALSE)),0))+IF($W$3="关闭",0,IFERROR((VLOOKUP((VLOOKUP($AE28,参数!$G:$H,2,FALSE)&amp;$W$19&amp;$V$19),装备量化!$D$2:$J$241,装备量化!BJ$11,FALSE)),0))+IF($W$3="关闭",0,IFERROR((VLOOKUP((VLOOKUP($AE28,参数!$G:$H,2,FALSE)&amp;$W$20&amp;$V$20),装备量化!$D$2:$J$241,装备量化!BJ$11,FALSE)),0))+IF($W$3="关闭",0,IFERROR((VLOOKUP((VLOOKUP($AE28,参数!$G:$H,2,FALSE)&amp;$W$21&amp;$V$21),装备量化!$D$2:$J$241,装备量化!BJ$11,FALSE)),0))+IF($W$3="关闭",0,IFERROR((VLOOKUP((VLOOKUP($AE28,参数!$G:$H,2,FALSE)&amp;$W$22&amp;$V$22),装备量化!$D$2:$J$241,装备量化!BJ$11,FALSE)),0))+IF($W$3="关闭",0,IFERROR((VLOOKUP((VLOOKUP($AE28,参数!$G:$H,2,FALSE)&amp;$W$23&amp;$V$23),装备量化!$D$2:$J$241,装备量化!BJ$11,FALSE)),0))+IF($W$3="关闭",0,IFERROR((VLOOKUP((VLOOKUP($AE28,参数!$G:$H,2,FALSE)&amp;$W$24&amp;$V$24),装备量化!$D$2:$J$241,装备量化!BJ$11,FALSE)),0))+IF($W$3="关闭",0,IFERROR((VLOOKUP((VLOOKUP($AE28,参数!$G:$H,2,FALSE)&amp;$W$25&amp;$V$25),装备量化!$D$2:$J$241,装备量化!BJ$11,FALSE)),0))</f>
        <v>0</v>
      </c>
      <c r="BZ28" s="64">
        <f>IF($W$3="关闭",0,IFERROR((VLOOKUP((VLOOKUP($AE28,参数!$G:$H,2,FALSE)&amp;$W$18&amp;$V$18),装备量化!$D$2:$J$241,装备量化!BK$11,FALSE)),0))+IF($W$3="关闭",0,IFERROR((VLOOKUP((VLOOKUP($AE28,参数!$G:$H,2,FALSE)&amp;$W$19&amp;$V$19),装备量化!$D$2:$J$241,装备量化!BK$11,FALSE)),0))+IF($W$3="关闭",0,IFERROR((VLOOKUP((VLOOKUP($AE28,参数!$G:$H,2,FALSE)&amp;$W$20&amp;$V$20),装备量化!$D$2:$J$241,装备量化!BK$11,FALSE)),0))+IF($W$3="关闭",0,IFERROR((VLOOKUP((VLOOKUP($AE28,参数!$G:$H,2,FALSE)&amp;$W$21&amp;$V$21),装备量化!$D$2:$J$241,装备量化!BK$11,FALSE)),0))+IF($W$3="关闭",0,IFERROR((VLOOKUP((VLOOKUP($AE28,参数!$G:$H,2,FALSE)&amp;$W$22&amp;$V$22),装备量化!$D$2:$J$241,装备量化!BK$11,FALSE)),0))+IF($W$3="关闭",0,IFERROR((VLOOKUP((VLOOKUP($AE28,参数!$G:$H,2,FALSE)&amp;$W$23&amp;$V$23),装备量化!$D$2:$J$241,装备量化!BK$11,FALSE)),0))+IF($W$3="关闭",0,IFERROR((VLOOKUP((VLOOKUP($AE28,参数!$G:$H,2,FALSE)&amp;$W$24&amp;$V$24),装备量化!$D$2:$J$241,装备量化!BK$11,FALSE)),0))+IF($W$3="关闭",0,IFERROR((VLOOKUP((VLOOKUP($AE28,参数!$G:$H,2,FALSE)&amp;$W$25&amp;$V$25),装备量化!$D$2:$J$241,装备量化!BK$11,FALSE)),0))</f>
        <v>0</v>
      </c>
      <c r="CA28" s="64">
        <f>IF($W$3="关闭",0,IFERROR((VLOOKUP((VLOOKUP($AE28,参数!$G:$H,2,FALSE)&amp;$W$18&amp;$V$18),装备量化!$D$2:$J$241,装备量化!BL$11,FALSE)),0))+IF($W$3="关闭",0,IFERROR((VLOOKUP((VLOOKUP($AE28,参数!$G:$H,2,FALSE)&amp;$W$19&amp;$V$19),装备量化!$D$2:$J$241,装备量化!BL$11,FALSE)),0))+IF($W$3="关闭",0,IFERROR((VLOOKUP((VLOOKUP($AE28,参数!$G:$H,2,FALSE)&amp;$W$20&amp;$V$20),装备量化!$D$2:$J$241,装备量化!BL$11,FALSE)),0))+IF($W$3="关闭",0,IFERROR((VLOOKUP((VLOOKUP($AE28,参数!$G:$H,2,FALSE)&amp;$W$21&amp;$V$21),装备量化!$D$2:$J$241,装备量化!BL$11,FALSE)),0))+IF($W$3="关闭",0,IFERROR((VLOOKUP((VLOOKUP($AE28,参数!$G:$H,2,FALSE)&amp;$W$22&amp;$V$22),装备量化!$D$2:$J$241,装备量化!BL$11,FALSE)),0))+IF($W$3="关闭",0,IFERROR((VLOOKUP((VLOOKUP($AE28,参数!$G:$H,2,FALSE)&amp;$W$23&amp;$V$23),装备量化!$D$2:$J$241,装备量化!BL$11,FALSE)),0))+IF($W$3="关闭",0,IFERROR((VLOOKUP((VLOOKUP($AE28,参数!$G:$H,2,FALSE)&amp;$W$24&amp;$V$24),装备量化!$D$2:$J$241,装备量化!BL$11,FALSE)),0))+IF($W$3="关闭",0,IFERROR((VLOOKUP((VLOOKUP($AE28,参数!$G:$H,2,FALSE)&amp;$W$25&amp;$V$25),装备量化!$D$2:$J$241,装备量化!BL$11,FALSE)),0))</f>
        <v>0</v>
      </c>
    </row>
    <row r="29" spans="1:79">
      <c r="A29" s="1">
        <v>28</v>
      </c>
      <c r="B29" s="1">
        <f t="shared" si="2"/>
        <v>6729</v>
      </c>
      <c r="C29" s="1">
        <f t="shared" si="11"/>
        <v>200</v>
      </c>
      <c r="D29" s="1">
        <f t="shared" si="12"/>
        <v>563</v>
      </c>
      <c r="E29" s="1">
        <f t="shared" si="13"/>
        <v>563</v>
      </c>
      <c r="F29" s="1">
        <f t="shared" si="14"/>
        <v>965</v>
      </c>
      <c r="G29" s="1">
        <f t="shared" si="15"/>
        <v>965</v>
      </c>
      <c r="H29" s="1">
        <f t="shared" si="3"/>
        <v>0</v>
      </c>
      <c r="I29" s="1">
        <f t="shared" si="4"/>
        <v>0</v>
      </c>
      <c r="J29" s="1">
        <f t="shared" si="5"/>
        <v>0</v>
      </c>
      <c r="K29" s="1">
        <f t="shared" si="6"/>
        <v>0</v>
      </c>
      <c r="L29" s="1">
        <f t="shared" si="7"/>
        <v>0</v>
      </c>
      <c r="M29" s="1">
        <f t="shared" si="8"/>
        <v>0</v>
      </c>
      <c r="N29" s="1">
        <f t="shared" si="9"/>
        <v>0</v>
      </c>
      <c r="O29" s="1">
        <f t="shared" si="10"/>
        <v>0</v>
      </c>
      <c r="P29" s="32"/>
      <c r="Q29" s="32"/>
      <c r="R29" s="32"/>
      <c r="S29" s="32"/>
      <c r="AE29" s="1">
        <v>28</v>
      </c>
      <c r="AF29" s="64">
        <f>IF($W$3="关闭",0,IFERROR((VLOOKUP((VLOOKUP($AE29,参数!$G:$H,2,FALSE)&amp;$W$18&amp;$V$18),装备量化!$D$2:$J$241,装备量化!Q$11,FALSE)),0))+IF($W$3="关闭",0,IFERROR((VLOOKUP((VLOOKUP($AE29,参数!$G:$H,2,FALSE)&amp;$W$19&amp;$V$19),装备量化!$D$2:$J$241,装备量化!Q$11,FALSE)),0))+IF($W$3="关闭",0,IFERROR((VLOOKUP((VLOOKUP($AE29,参数!$G:$H,2,FALSE)&amp;$W$20&amp;$V$20),装备量化!$D$2:$J$241,装备量化!Q$11,FALSE)),0))+IF($W$3="关闭",0,IFERROR((VLOOKUP((VLOOKUP($AE29,参数!$G:$H,2,FALSE)&amp;$W$21&amp;$V$21),装备量化!$D$2:$J$241,装备量化!Q$11,FALSE)),0))+IF($W$3="关闭",0,IFERROR((VLOOKUP((VLOOKUP($AE29,参数!$G:$H,2,FALSE)&amp;$W$22&amp;$V$22),装备量化!$D$2:$J$241,装备量化!Q$11,FALSE)),0))+IF($W$3="关闭",0,IFERROR((VLOOKUP((VLOOKUP($AE29,参数!$G:$H,2,FALSE)&amp;$W$23&amp;$V$23),装备量化!$D$2:$J$241,装备量化!Q$11,FALSE)),0))+IF($W$3="关闭",0,IFERROR((VLOOKUP((VLOOKUP($AE29,参数!$G:$H,2,FALSE)&amp;$W$24&amp;$V$24),装备量化!$D$2:$J$241,装备量化!Q$11,FALSE)),0))+IF($W$3="关闭",0,IFERROR((VLOOKUP((VLOOKUP($AE29,参数!$G:$H,2,FALSE)&amp;$W$25&amp;$V$25),装备量化!$D$2:$J$241,装备量化!Q$11,FALSE)),0))</f>
        <v>1876</v>
      </c>
      <c r="AG29" s="64"/>
      <c r="AH29" s="64">
        <f>IF($W$3="关闭",0,IFERROR((VLOOKUP((VLOOKUP($AE29,参数!$G:$H,2,FALSE)&amp;$W$18&amp;$V$18),装备量化!$D$2:$J$241,装备量化!S$11,FALSE)),0))+IF($W$3="关闭",0,IFERROR((VLOOKUP((VLOOKUP($AE29,参数!$G:$H,2,FALSE)&amp;$W$19&amp;$V$19),装备量化!$D$2:$J$241,装备量化!S$11,FALSE)),0))+IF($W$3="关闭",0,IFERROR((VLOOKUP((VLOOKUP($AE29,参数!$G:$H,2,FALSE)&amp;$W$20&amp;$V$20),装备量化!$D$2:$J$241,装备量化!S$11,FALSE)),0))+IF($W$3="关闭",0,IFERROR((VLOOKUP((VLOOKUP($AE29,参数!$G:$H,2,FALSE)&amp;$W$21&amp;$V$21),装备量化!$D$2:$J$241,装备量化!S$11,FALSE)),0))+IF($W$3="关闭",0,IFERROR((VLOOKUP((VLOOKUP($AE29,参数!$G:$H,2,FALSE)&amp;$W$22&amp;$V$22),装备量化!$D$2:$J$241,装备量化!S$11,FALSE)),0))+IF($W$3="关闭",0,IFERROR((VLOOKUP((VLOOKUP($AE29,参数!$G:$H,2,FALSE)&amp;$W$23&amp;$V$23),装备量化!$D$2:$J$241,装备量化!S$11,FALSE)),0))+IF($W$3="关闭",0,IFERROR((VLOOKUP((VLOOKUP($AE29,参数!$G:$H,2,FALSE)&amp;$W$24&amp;$V$24),装备量化!$D$2:$J$241,装备量化!S$11,FALSE)),0))+IF($W$3="关闭",0,IFERROR((VLOOKUP((VLOOKUP($AE29,参数!$G:$H,2,FALSE)&amp;$W$25&amp;$V$25),装备量化!$D$2:$J$241,装备量化!S$11,FALSE)),0))</f>
        <v>163</v>
      </c>
      <c r="AI29" s="64">
        <f>IF($W$3="关闭",0,IFERROR((VLOOKUP((VLOOKUP($AE29,参数!$G:$H,2,FALSE)&amp;$W$18&amp;$V$18),装备量化!$D$2:$J$241,装备量化!T$11,FALSE)),0))+IF($W$3="关闭",0,IFERROR((VLOOKUP((VLOOKUP($AE29,参数!$G:$H,2,FALSE)&amp;$W$19&amp;$V$19),装备量化!$D$2:$J$241,装备量化!T$11,FALSE)),0))+IF($W$3="关闭",0,IFERROR((VLOOKUP((VLOOKUP($AE29,参数!$G:$H,2,FALSE)&amp;$W$20&amp;$V$20),装备量化!$D$2:$J$241,装备量化!T$11,FALSE)),0))+IF($W$3="关闭",0,IFERROR((VLOOKUP((VLOOKUP($AE29,参数!$G:$H,2,FALSE)&amp;$W$21&amp;$V$21),装备量化!$D$2:$J$241,装备量化!T$11,FALSE)),0))+IF($W$3="关闭",0,IFERROR((VLOOKUP((VLOOKUP($AE29,参数!$G:$H,2,FALSE)&amp;$W$22&amp;$V$22),装备量化!$D$2:$J$241,装备量化!T$11,FALSE)),0))+IF($W$3="关闭",0,IFERROR((VLOOKUP((VLOOKUP($AE29,参数!$G:$H,2,FALSE)&amp;$W$23&amp;$V$23),装备量化!$D$2:$J$241,装备量化!T$11,FALSE)),0))+IF($W$3="关闭",0,IFERROR((VLOOKUP((VLOOKUP($AE29,参数!$G:$H,2,FALSE)&amp;$W$24&amp;$V$24),装备量化!$D$2:$J$241,装备量化!T$11,FALSE)),0))+IF($W$3="关闭",0,IFERROR((VLOOKUP((VLOOKUP($AE29,参数!$G:$H,2,FALSE)&amp;$W$25&amp;$V$25),装备量化!$D$2:$J$241,装备量化!T$11,FALSE)),0))</f>
        <v>163</v>
      </c>
      <c r="AJ29" s="64">
        <f>IF($W$3="关闭",0,IFERROR((VLOOKUP((VLOOKUP($AE29,参数!$G:$H,2,FALSE)&amp;$W$18&amp;$V$18),装备量化!$D$2:$J$241,装备量化!U$11,FALSE)),0))+IF($W$3="关闭",0,IFERROR((VLOOKUP((VLOOKUP($AE29,参数!$G:$H,2,FALSE)&amp;$W$19&amp;$V$19),装备量化!$D$2:$J$241,装备量化!U$11,FALSE)),0))+IF($W$3="关闭",0,IFERROR((VLOOKUP((VLOOKUP($AE29,参数!$G:$H,2,FALSE)&amp;$W$20&amp;$V$20),装备量化!$D$2:$J$241,装备量化!U$11,FALSE)),0))+IF($W$3="关闭",0,IFERROR((VLOOKUP((VLOOKUP($AE29,参数!$G:$H,2,FALSE)&amp;$W$21&amp;$V$21),装备量化!$D$2:$J$241,装备量化!U$11,FALSE)),0))+IF($W$3="关闭",0,IFERROR((VLOOKUP((VLOOKUP($AE29,参数!$G:$H,2,FALSE)&amp;$W$22&amp;$V$22),装备量化!$D$2:$J$241,装备量化!U$11,FALSE)),0))+IF($W$3="关闭",0,IFERROR((VLOOKUP((VLOOKUP($AE29,参数!$G:$H,2,FALSE)&amp;$W$23&amp;$V$23),装备量化!$D$2:$J$241,装备量化!U$11,FALSE)),0))+IF($W$3="关闭",0,IFERROR((VLOOKUP((VLOOKUP($AE29,参数!$G:$H,2,FALSE)&amp;$W$24&amp;$V$24),装备量化!$D$2:$J$241,装备量化!U$11,FALSE)),0))+IF($W$3="关闭",0,IFERROR((VLOOKUP((VLOOKUP($AE29,参数!$G:$H,2,FALSE)&amp;$W$25&amp;$V$25),装备量化!$D$2:$J$241,装备量化!U$11,FALSE)),0))</f>
        <v>250</v>
      </c>
      <c r="AK29" s="64">
        <f>IF($W$3="关闭",0,IFERROR((VLOOKUP((VLOOKUP($AE29,参数!$G:$H,2,FALSE)&amp;$W$18&amp;$V$18),装备量化!$D$2:$J$241,装备量化!V$11,FALSE)),0))+IF($W$3="关闭",0,IFERROR((VLOOKUP((VLOOKUP($AE29,参数!$G:$H,2,FALSE)&amp;$W$19&amp;$V$19),装备量化!$D$2:$J$241,装备量化!V$11,FALSE)),0))+IF($W$3="关闭",0,IFERROR((VLOOKUP((VLOOKUP($AE29,参数!$G:$H,2,FALSE)&amp;$W$20&amp;$V$20),装备量化!$D$2:$J$241,装备量化!V$11,FALSE)),0))+IF($W$3="关闭",0,IFERROR((VLOOKUP((VLOOKUP($AE29,参数!$G:$H,2,FALSE)&amp;$W$21&amp;$V$21),装备量化!$D$2:$J$241,装备量化!V$11,FALSE)),0))+IF($W$3="关闭",0,IFERROR((VLOOKUP((VLOOKUP($AE29,参数!$G:$H,2,FALSE)&amp;$W$22&amp;$V$22),装备量化!$D$2:$J$241,装备量化!V$11,FALSE)),0))+IF($W$3="关闭",0,IFERROR((VLOOKUP((VLOOKUP($AE29,参数!$G:$H,2,FALSE)&amp;$W$23&amp;$V$23),装备量化!$D$2:$J$241,装备量化!V$11,FALSE)),0))+IF($W$3="关闭",0,IFERROR((VLOOKUP((VLOOKUP($AE29,参数!$G:$H,2,FALSE)&amp;$W$24&amp;$V$24),装备量化!$D$2:$J$241,装备量化!V$11,FALSE)),0))+IF($W$3="关闭",0,IFERROR((VLOOKUP((VLOOKUP($AE29,参数!$G:$H,2,FALSE)&amp;$W$25&amp;$V$25),装备量化!$D$2:$J$241,装备量化!V$11,FALSE)),0))</f>
        <v>250</v>
      </c>
      <c r="AL29" s="64">
        <f>IF($W$3="关闭",0,IFERROR((VLOOKUP((VLOOKUP($AE29,参数!$G:$H,2,FALSE)&amp;$W$18&amp;$V$18),装备量化!$D$2:$J$241,装备量化!W$11,FALSE)),0))+IF($W$3="关闭",0,IFERROR((VLOOKUP((VLOOKUP($AE29,参数!$G:$H,2,FALSE)&amp;$W$19&amp;$V$19),装备量化!$D$2:$J$241,装备量化!W$11,FALSE)),0))+IF($W$3="关闭",0,IFERROR((VLOOKUP((VLOOKUP($AE29,参数!$G:$H,2,FALSE)&amp;$W$20&amp;$V$20),装备量化!$D$2:$J$241,装备量化!W$11,FALSE)),0))+IF($W$3="关闭",0,IFERROR((VLOOKUP((VLOOKUP($AE29,参数!$G:$H,2,FALSE)&amp;$W$21&amp;$V$21),装备量化!$D$2:$J$241,装备量化!W$11,FALSE)),0))+IF($W$3="关闭",0,IFERROR((VLOOKUP((VLOOKUP($AE29,参数!$G:$H,2,FALSE)&amp;$W$22&amp;$V$22),装备量化!$D$2:$J$241,装备量化!W$11,FALSE)),0))+IF($W$3="关闭",0,IFERROR((VLOOKUP((VLOOKUP($AE29,参数!$G:$H,2,FALSE)&amp;$W$23&amp;$V$23),装备量化!$D$2:$J$241,装备量化!W$11,FALSE)),0))+IF($W$3="关闭",0,IFERROR((VLOOKUP((VLOOKUP($AE29,参数!$G:$H,2,FALSE)&amp;$W$24&amp;$V$24),装备量化!$D$2:$J$241,装备量化!W$11,FALSE)),0))+IF($W$3="关闭",0,IFERROR((VLOOKUP((VLOOKUP($AE29,参数!$G:$H,2,FALSE)&amp;$W$25&amp;$V$25),装备量化!$D$2:$J$241,装备量化!W$11,FALSE)),0))</f>
        <v>0</v>
      </c>
      <c r="AM29" s="64">
        <f>IF($W$3="关闭",0,IFERROR((VLOOKUP((VLOOKUP($AE29,参数!$G:$H,2,FALSE)&amp;$W$18&amp;$V$18),装备量化!$D$2:$J$241,装备量化!X$11,FALSE)),0))+IF($W$3="关闭",0,IFERROR((VLOOKUP((VLOOKUP($AE29,参数!$G:$H,2,FALSE)&amp;$W$19&amp;$V$19),装备量化!$D$2:$J$241,装备量化!X$11,FALSE)),0))+IF($W$3="关闭",0,IFERROR((VLOOKUP((VLOOKUP($AE29,参数!$G:$H,2,FALSE)&amp;$W$20&amp;$V$20),装备量化!$D$2:$J$241,装备量化!X$11,FALSE)),0))+IF($W$3="关闭",0,IFERROR((VLOOKUP((VLOOKUP($AE29,参数!$G:$H,2,FALSE)&amp;$W$21&amp;$V$21),装备量化!$D$2:$J$241,装备量化!X$11,FALSE)),0))+IF($W$3="关闭",0,IFERROR((VLOOKUP((VLOOKUP($AE29,参数!$G:$H,2,FALSE)&amp;$W$22&amp;$V$22),装备量化!$D$2:$J$241,装备量化!X$11,FALSE)),0))+IF($W$3="关闭",0,IFERROR((VLOOKUP((VLOOKUP($AE29,参数!$G:$H,2,FALSE)&amp;$W$23&amp;$V$23),装备量化!$D$2:$J$241,装备量化!X$11,FALSE)),0))+IF($W$3="关闭",0,IFERROR((VLOOKUP((VLOOKUP($AE29,参数!$G:$H,2,FALSE)&amp;$W$24&amp;$V$24),装备量化!$D$2:$J$241,装备量化!X$11,FALSE)),0))+IF($W$3="关闭",0,IFERROR((VLOOKUP((VLOOKUP($AE29,参数!$G:$H,2,FALSE)&amp;$W$25&amp;$V$25),装备量化!$D$2:$J$241,装备量化!X$11,FALSE)),0))</f>
        <v>0</v>
      </c>
      <c r="AN29" s="64">
        <f>IF($W$3="关闭",0,IFERROR((VLOOKUP((VLOOKUP($AE29,参数!$G:$H,2,FALSE)&amp;$W$18&amp;$V$18),装备量化!$D$2:$J$241,装备量化!Y$11,FALSE)),0))+IF($W$3="关闭",0,IFERROR((VLOOKUP((VLOOKUP($AE29,参数!$G:$H,2,FALSE)&amp;$W$19&amp;$V$19),装备量化!$D$2:$J$241,装备量化!Y$11,FALSE)),0))+IF($W$3="关闭",0,IFERROR((VLOOKUP((VLOOKUP($AE29,参数!$G:$H,2,FALSE)&amp;$W$20&amp;$V$20),装备量化!$D$2:$J$241,装备量化!Y$11,FALSE)),0))+IF($W$3="关闭",0,IFERROR((VLOOKUP((VLOOKUP($AE29,参数!$G:$H,2,FALSE)&amp;$W$21&amp;$V$21),装备量化!$D$2:$J$241,装备量化!Y$11,FALSE)),0))+IF($W$3="关闭",0,IFERROR((VLOOKUP((VLOOKUP($AE29,参数!$G:$H,2,FALSE)&amp;$W$22&amp;$V$22),装备量化!$D$2:$J$241,装备量化!Y$11,FALSE)),0))+IF($W$3="关闭",0,IFERROR((VLOOKUP((VLOOKUP($AE29,参数!$G:$H,2,FALSE)&amp;$W$23&amp;$V$23),装备量化!$D$2:$J$241,装备量化!Y$11,FALSE)),0))+IF($W$3="关闭",0,IFERROR((VLOOKUP((VLOOKUP($AE29,参数!$G:$H,2,FALSE)&amp;$W$24&amp;$V$24),装备量化!$D$2:$J$241,装备量化!Y$11,FALSE)),0))+IF($W$3="关闭",0,IFERROR((VLOOKUP((VLOOKUP($AE29,参数!$G:$H,2,FALSE)&amp;$W$25&amp;$V$25),装备量化!$D$2:$J$241,装备量化!Y$11,FALSE)),0))</f>
        <v>0</v>
      </c>
      <c r="AO29" s="64">
        <f>IF($W$3="关闭",0,IFERROR((VLOOKUP((VLOOKUP($AE29,参数!$G:$H,2,FALSE)&amp;$W$18&amp;$V$18),装备量化!$D$2:$J$241,装备量化!Z$11,FALSE)),0))+IF($W$3="关闭",0,IFERROR((VLOOKUP((VLOOKUP($AE29,参数!$G:$H,2,FALSE)&amp;$W$19&amp;$V$19),装备量化!$D$2:$J$241,装备量化!Z$11,FALSE)),0))+IF($W$3="关闭",0,IFERROR((VLOOKUP((VLOOKUP($AE29,参数!$G:$H,2,FALSE)&amp;$W$20&amp;$V$20),装备量化!$D$2:$J$241,装备量化!Z$11,FALSE)),0))+IF($W$3="关闭",0,IFERROR((VLOOKUP((VLOOKUP($AE29,参数!$G:$H,2,FALSE)&amp;$W$21&amp;$V$21),装备量化!$D$2:$J$241,装备量化!Z$11,FALSE)),0))+IF($W$3="关闭",0,IFERROR((VLOOKUP((VLOOKUP($AE29,参数!$G:$H,2,FALSE)&amp;$W$22&amp;$V$22),装备量化!$D$2:$J$241,装备量化!Z$11,FALSE)),0))+IF($W$3="关闭",0,IFERROR((VLOOKUP((VLOOKUP($AE29,参数!$G:$H,2,FALSE)&amp;$W$23&amp;$V$23),装备量化!$D$2:$J$241,装备量化!Z$11,FALSE)),0))+IF($W$3="关闭",0,IFERROR((VLOOKUP((VLOOKUP($AE29,参数!$G:$H,2,FALSE)&amp;$W$24&amp;$V$24),装备量化!$D$2:$J$241,装备量化!Z$11,FALSE)),0))+IF($W$3="关闭",0,IFERROR((VLOOKUP((VLOOKUP($AE29,参数!$G:$H,2,FALSE)&amp;$W$25&amp;$V$25),装备量化!$D$2:$J$241,装备量化!Z$11,FALSE)),0))</f>
        <v>0</v>
      </c>
      <c r="AP29" s="64">
        <f>IF($W$3="关闭",0,IFERROR((VLOOKUP((VLOOKUP($AE29,参数!$G:$H,2,FALSE)&amp;$W$18&amp;$V$18),装备量化!$D$2:$J$241,装备量化!AA$11,FALSE)),0))+IF($W$3="关闭",0,IFERROR((VLOOKUP((VLOOKUP($AE29,参数!$G:$H,2,FALSE)&amp;$W$19&amp;$V$19),装备量化!$D$2:$J$241,装备量化!AA$11,FALSE)),0))+IF($W$3="关闭",0,IFERROR((VLOOKUP((VLOOKUP($AE29,参数!$G:$H,2,FALSE)&amp;$W$20&amp;$V$20),装备量化!$D$2:$J$241,装备量化!AA$11,FALSE)),0))+IF($W$3="关闭",0,IFERROR((VLOOKUP((VLOOKUP($AE29,参数!$G:$H,2,FALSE)&amp;$W$21&amp;$V$21),装备量化!$D$2:$J$241,装备量化!AA$11,FALSE)),0))+IF($W$3="关闭",0,IFERROR((VLOOKUP((VLOOKUP($AE29,参数!$G:$H,2,FALSE)&amp;$W$22&amp;$V$22),装备量化!$D$2:$J$241,装备量化!AA$11,FALSE)),0))+IF($W$3="关闭",0,IFERROR((VLOOKUP((VLOOKUP($AE29,参数!$G:$H,2,FALSE)&amp;$W$23&amp;$V$23),装备量化!$D$2:$J$241,装备量化!AA$11,FALSE)),0))+IF($W$3="关闭",0,IFERROR((VLOOKUP((VLOOKUP($AE29,参数!$G:$H,2,FALSE)&amp;$W$24&amp;$V$24),装备量化!$D$2:$J$241,装备量化!AA$11,FALSE)),0))+IF($W$3="关闭",0,IFERROR((VLOOKUP((VLOOKUP($AE29,参数!$G:$H,2,FALSE)&amp;$W$25&amp;$V$25),装备量化!$D$2:$J$241,装备量化!AA$11,FALSE)),0))</f>
        <v>0</v>
      </c>
      <c r="AQ29" s="64">
        <f>IF($W$3="关闭",0,IFERROR((VLOOKUP((VLOOKUP($AE29,参数!$G:$H,2,FALSE)&amp;$W$18&amp;$V$18),装备量化!$D$2:$J$241,装备量化!AB$11,FALSE)),0))+IF($W$3="关闭",0,IFERROR((VLOOKUP((VLOOKUP($AE29,参数!$G:$H,2,FALSE)&amp;$W$19&amp;$V$19),装备量化!$D$2:$J$241,装备量化!AB$11,FALSE)),0))+IF($W$3="关闭",0,IFERROR((VLOOKUP((VLOOKUP($AE29,参数!$G:$H,2,FALSE)&amp;$W$20&amp;$V$20),装备量化!$D$2:$J$241,装备量化!AB$11,FALSE)),0))+IF($W$3="关闭",0,IFERROR((VLOOKUP((VLOOKUP($AE29,参数!$G:$H,2,FALSE)&amp;$W$21&amp;$V$21),装备量化!$D$2:$J$241,装备量化!AB$11,FALSE)),0))+IF($W$3="关闭",0,IFERROR((VLOOKUP((VLOOKUP($AE29,参数!$G:$H,2,FALSE)&amp;$W$22&amp;$V$22),装备量化!$D$2:$J$241,装备量化!AB$11,FALSE)),0))+IF($W$3="关闭",0,IFERROR((VLOOKUP((VLOOKUP($AE29,参数!$G:$H,2,FALSE)&amp;$W$23&amp;$V$23),装备量化!$D$2:$J$241,装备量化!AB$11,FALSE)),0))+IF($W$3="关闭",0,IFERROR((VLOOKUP((VLOOKUP($AE29,参数!$G:$H,2,FALSE)&amp;$W$24&amp;$V$24),装备量化!$D$2:$J$241,装备量化!AB$11,FALSE)),0))+IF($W$3="关闭",0,IFERROR((VLOOKUP((VLOOKUP($AE29,参数!$G:$H,2,FALSE)&amp;$W$25&amp;$V$25),装备量化!$D$2:$J$241,装备量化!AB$11,FALSE)),0))</f>
        <v>0</v>
      </c>
      <c r="AR29" s="64">
        <f>IF($W$3="关闭",0,IFERROR((VLOOKUP((VLOOKUP($AE29,参数!$G:$H,2,FALSE)&amp;$W$18&amp;$V$18),装备量化!$D$2:$J$241,装备量化!AC$11,FALSE)),0))+IF($W$3="关闭",0,IFERROR((VLOOKUP((VLOOKUP($AE29,参数!$G:$H,2,FALSE)&amp;$W$19&amp;$V$19),装备量化!$D$2:$J$241,装备量化!AC$11,FALSE)),0))+IF($W$3="关闭",0,IFERROR((VLOOKUP((VLOOKUP($AE29,参数!$G:$H,2,FALSE)&amp;$W$20&amp;$V$20),装备量化!$D$2:$J$241,装备量化!AC$11,FALSE)),0))+IF($W$3="关闭",0,IFERROR((VLOOKUP((VLOOKUP($AE29,参数!$G:$H,2,FALSE)&amp;$W$21&amp;$V$21),装备量化!$D$2:$J$241,装备量化!AC$11,FALSE)),0))+IF($W$3="关闭",0,IFERROR((VLOOKUP((VLOOKUP($AE29,参数!$G:$H,2,FALSE)&amp;$W$22&amp;$V$22),装备量化!$D$2:$J$241,装备量化!AC$11,FALSE)),0))+IF($W$3="关闭",0,IFERROR((VLOOKUP((VLOOKUP($AE29,参数!$G:$H,2,FALSE)&amp;$W$23&amp;$V$23),装备量化!$D$2:$J$241,装备量化!AC$11,FALSE)),0))+IF($W$3="关闭",0,IFERROR((VLOOKUP((VLOOKUP($AE29,参数!$G:$H,2,FALSE)&amp;$W$24&amp;$V$24),装备量化!$D$2:$J$241,装备量化!AC$11,FALSE)),0))+IF($W$3="关闭",0,IFERROR((VLOOKUP((VLOOKUP($AE29,参数!$G:$H,2,FALSE)&amp;$W$25&amp;$V$25),装备量化!$D$2:$J$241,装备量化!AC$11,FALSE)),0))</f>
        <v>0</v>
      </c>
      <c r="AS29" s="64">
        <f>IF($W$3="关闭",0,IFERROR((VLOOKUP((VLOOKUP($AE29,参数!$G:$H,2,FALSE)&amp;$W$18&amp;$V$18),装备量化!$D$2:$J$241,装备量化!AD$11,FALSE)),0))+IF($W$3="关闭",0,IFERROR((VLOOKUP((VLOOKUP($AE29,参数!$G:$H,2,FALSE)&amp;$W$19&amp;$V$19),装备量化!$D$2:$J$241,装备量化!AD$11,FALSE)),0))+IF($W$3="关闭",0,IFERROR((VLOOKUP((VLOOKUP($AE29,参数!$G:$H,2,FALSE)&amp;$W$20&amp;$V$20),装备量化!$D$2:$J$241,装备量化!AD$11,FALSE)),0))+IF($W$3="关闭",0,IFERROR((VLOOKUP((VLOOKUP($AE29,参数!$G:$H,2,FALSE)&amp;$W$21&amp;$V$21),装备量化!$D$2:$J$241,装备量化!AD$11,FALSE)),0))+IF($W$3="关闭",0,IFERROR((VLOOKUP((VLOOKUP($AE29,参数!$G:$H,2,FALSE)&amp;$W$22&amp;$V$22),装备量化!$D$2:$J$241,装备量化!AD$11,FALSE)),0))+IF($W$3="关闭",0,IFERROR((VLOOKUP((VLOOKUP($AE29,参数!$G:$H,2,FALSE)&amp;$W$23&amp;$V$23),装备量化!$D$2:$J$241,装备量化!AD$11,FALSE)),0))+IF($W$3="关闭",0,IFERROR((VLOOKUP((VLOOKUP($AE29,参数!$G:$H,2,FALSE)&amp;$W$24&amp;$V$24),装备量化!$D$2:$J$241,装备量化!AD$11,FALSE)),0))+IF($W$3="关闭",0,IFERROR((VLOOKUP((VLOOKUP($AE29,参数!$G:$H,2,FALSE)&amp;$W$25&amp;$V$25),装备量化!$D$2:$J$241,装备量化!AD$11,FALSE)),0))</f>
        <v>0</v>
      </c>
      <c r="AV29" s="1">
        <v>28</v>
      </c>
      <c r="AW29" s="64">
        <f>IF($W$6="关闭",0,IFERROR((VLOOKUP((VLOOKUP($AE29,参数!$G:$H,2,FALSE)&amp;$V$18),装备强化属性!$V$3:$FP$50,$X$18+VLOOKUP(AW$1,参数!$J$1:$K$6,2,FALSE),FALSE)),0))+IF($W$6="关闭",0,IFERROR((VLOOKUP((VLOOKUP($AE29,参数!$G:$H,2,FALSE)&amp;$V$19),装备强化属性!$V$3:$FP$50,$X$19+VLOOKUP(AW$1,参数!$J$1:$K$6,2,FALSE),FALSE)),0))+IF($W$6="关闭",0,IFERROR((VLOOKUP((VLOOKUP($AE29,参数!$G:$H,2,FALSE)&amp;$V$20),装备强化属性!$V$3:$FP$50,$X$20+VLOOKUP(AW$1,参数!$J$1:$K$6,2,FALSE),FALSE)),0))+IF($W$6="关闭",0,IFERROR((VLOOKUP((VLOOKUP($AE29,参数!$G:$H,2,FALSE)&amp;$V$21),装备强化属性!$V$3:$FP$50,$X$21+VLOOKUP(AW$1,参数!$J$1:$K$6,2,FALSE),FALSE)),0))+IF($W$6="关闭",0,IFERROR((VLOOKUP((VLOOKUP($AE29,参数!$G:$H,2,FALSE)&amp;$V$22),装备强化属性!$V$3:$FP$50,$X$22+VLOOKUP(AW$1,参数!$J$1:$K$6,2,FALSE),FALSE)),0))+IF($W$6="关闭",0,IFERROR((VLOOKUP((VLOOKUP($AE29,参数!$G:$H,2,FALSE)&amp;$V$23),装备强化属性!$V$3:$FP$50,$X$23+VLOOKUP(AW$1,参数!$J$1:$K$6,2,FALSE),FALSE)),0))+IF($W$6="关闭",0,IFERROR((VLOOKUP((VLOOKUP($AE29,参数!$G:$H,2,FALSE)&amp;$V$24),装备强化属性!$V$3:$FP$50,$X$24+VLOOKUP(AW$1,参数!$J$1:$K$6,2,FALSE),FALSE)),0))+IF($W$6="关闭",0,IFERROR((VLOOKUP((VLOOKUP($AE29,参数!$G:$H,2,FALSE)&amp;$V$25),装备强化属性!$V$3:$FP$50,$X$25+VLOOKUP(AW$1,参数!$J$1:$K$6,2,FALSE),FALSE)),0))</f>
        <v>816</v>
      </c>
      <c r="AX29" s="64"/>
      <c r="AY29" s="64">
        <f>IF($W$6="关闭",0,IFERROR((VLOOKUP((VLOOKUP($AE29,参数!$G:$H,2,FALSE)&amp;$V$18),装备强化属性!$V$3:$FP$50,$X$18+VLOOKUP(AY$1,参数!$J$1:$K$6,2,FALSE),FALSE)),0))+IF($W$6="关闭",0,IFERROR((VLOOKUP((VLOOKUP($AE29,参数!$G:$H,2,FALSE)&amp;$V$19),装备强化属性!$V$3:$FP$50,$X$19+VLOOKUP(AY$1,参数!$J$1:$K$6,2,FALSE),FALSE)),0))+IF($W$6="关闭",0,IFERROR((VLOOKUP((VLOOKUP($AE29,参数!$G:$H,2,FALSE)&amp;$V$20),装备强化属性!$V$3:$FP$50,$X$20+VLOOKUP(AY$1,参数!$J$1:$K$6,2,FALSE),FALSE)),0))+IF($W$6="关闭",0,IFERROR((VLOOKUP((VLOOKUP($AE29,参数!$G:$H,2,FALSE)&amp;$V$21),装备强化属性!$V$3:$FP$50,$X$21+VLOOKUP(AY$1,参数!$J$1:$K$6,2,FALSE),FALSE)),0))+IF($W$6="关闭",0,IFERROR((VLOOKUP((VLOOKUP($AE29,参数!$G:$H,2,FALSE)&amp;$V$22),装备强化属性!$V$3:$FP$50,$X$22+VLOOKUP(AY$1,参数!$J$1:$K$6,2,FALSE),FALSE)),0))+IF($W$6="关闭",0,IFERROR((VLOOKUP((VLOOKUP($AE29,参数!$G:$H,2,FALSE)&amp;$V$23),装备强化属性!$V$3:$FP$50,$X$23+VLOOKUP(AY$1,参数!$J$1:$K$6,2,FALSE),FALSE)),0))+IF($W$6="关闭",0,IFERROR((VLOOKUP((VLOOKUP($AE29,参数!$G:$H,2,FALSE)&amp;$V$24),装备强化属性!$V$3:$FP$50,$X$24+VLOOKUP(AY$1,参数!$J$1:$K$6,2,FALSE),FALSE)),0))+IF($W$6="关闭",0,IFERROR((VLOOKUP((VLOOKUP($AE29,参数!$G:$H,2,FALSE)&amp;$V$25),装备强化属性!$V$3:$FP$50,$X$25+VLOOKUP(AY$1,参数!$J$1:$K$6,2,FALSE),FALSE)),0))</f>
        <v>98</v>
      </c>
      <c r="AZ29" s="64">
        <f>IF($W$6="关闭",0,IFERROR((VLOOKUP((VLOOKUP($AE29,参数!$G:$H,2,FALSE)&amp;$V$18),装备强化属性!$V$3:$FP$50,$X$18+VLOOKUP(AZ$1,参数!$J$1:$K$6,2,FALSE),FALSE)),0))+IF($W$6="关闭",0,IFERROR((VLOOKUP((VLOOKUP($AE29,参数!$G:$H,2,FALSE)&amp;$V$19),装备强化属性!$V$3:$FP$50,$X$19+VLOOKUP(AZ$1,参数!$J$1:$K$6,2,FALSE),FALSE)),0))+IF($W$6="关闭",0,IFERROR((VLOOKUP((VLOOKUP($AE29,参数!$G:$H,2,FALSE)&amp;$V$20),装备强化属性!$V$3:$FP$50,$X$20+VLOOKUP(AZ$1,参数!$J$1:$K$6,2,FALSE),FALSE)),0))+IF($W$6="关闭",0,IFERROR((VLOOKUP((VLOOKUP($AE29,参数!$G:$H,2,FALSE)&amp;$V$21),装备强化属性!$V$3:$FP$50,$X$21+VLOOKUP(AZ$1,参数!$J$1:$K$6,2,FALSE),FALSE)),0))+IF($W$6="关闭",0,IFERROR((VLOOKUP((VLOOKUP($AE29,参数!$G:$H,2,FALSE)&amp;$V$22),装备强化属性!$V$3:$FP$50,$X$22+VLOOKUP(AZ$1,参数!$J$1:$K$6,2,FALSE),FALSE)),0))+IF($W$6="关闭",0,IFERROR((VLOOKUP((VLOOKUP($AE29,参数!$G:$H,2,FALSE)&amp;$V$23),装备强化属性!$V$3:$FP$50,$X$23+VLOOKUP(AZ$1,参数!$J$1:$K$6,2,FALSE),FALSE)),0))+IF($W$6="关闭",0,IFERROR((VLOOKUP((VLOOKUP($AE29,参数!$G:$H,2,FALSE)&amp;$V$24),装备强化属性!$V$3:$FP$50,$X$24+VLOOKUP(AZ$1,参数!$J$1:$K$6,2,FALSE),FALSE)),0))+IF($W$6="关闭",0,IFERROR((VLOOKUP((VLOOKUP($AE29,参数!$G:$H,2,FALSE)&amp;$V$25),装备强化属性!$V$3:$FP$50,$X$25+VLOOKUP(AZ$1,参数!$J$1:$K$6,2,FALSE),FALSE)),0))</f>
        <v>98</v>
      </c>
      <c r="BA29" s="64">
        <f>IF($W$6="关闭",0,IFERROR((VLOOKUP((VLOOKUP($AE29,参数!$G:$H,2,FALSE)&amp;$V$18),装备强化属性!$V$3:$FP$50,$X$18+VLOOKUP(BA$1,参数!$J$1:$K$6,2,FALSE),FALSE)),0))+IF($W$6="关闭",0,IFERROR((VLOOKUP((VLOOKUP($AE29,参数!$G:$H,2,FALSE)&amp;$V$19),装备强化属性!$V$3:$FP$50,$X$19+VLOOKUP(BA$1,参数!$J$1:$K$6,2,FALSE),FALSE)),0))+IF($W$6="关闭",0,IFERROR((VLOOKUP((VLOOKUP($AE29,参数!$G:$H,2,FALSE)&amp;$V$20),装备强化属性!$V$3:$FP$50,$X$20+VLOOKUP(BA$1,参数!$J$1:$K$6,2,FALSE),FALSE)),0))+IF($W$6="关闭",0,IFERROR((VLOOKUP((VLOOKUP($AE29,参数!$G:$H,2,FALSE)&amp;$V$21),装备强化属性!$V$3:$FP$50,$X$21+VLOOKUP(BA$1,参数!$J$1:$K$6,2,FALSE),FALSE)),0))+IF($W$6="关闭",0,IFERROR((VLOOKUP((VLOOKUP($AE29,参数!$G:$H,2,FALSE)&amp;$V$22),装备强化属性!$V$3:$FP$50,$X$22+VLOOKUP(BA$1,参数!$J$1:$K$6,2,FALSE),FALSE)),0))+IF($W$6="关闭",0,IFERROR((VLOOKUP((VLOOKUP($AE29,参数!$G:$H,2,FALSE)&amp;$V$23),装备强化属性!$V$3:$FP$50,$X$23+VLOOKUP(BA$1,参数!$J$1:$K$6,2,FALSE),FALSE)),0))+IF($W$6="关闭",0,IFERROR((VLOOKUP((VLOOKUP($AE29,参数!$G:$H,2,FALSE)&amp;$V$24),装备强化属性!$V$3:$FP$50,$X$24+VLOOKUP(BA$1,参数!$J$1:$K$6,2,FALSE),FALSE)),0))+IF($W$6="关闭",0,IFERROR((VLOOKUP((VLOOKUP($AE29,参数!$G:$H,2,FALSE)&amp;$V$25),装备强化属性!$V$3:$FP$50,$X$25+VLOOKUP(BA$1,参数!$J$1:$K$6,2,FALSE),FALSE)),0))</f>
        <v>110</v>
      </c>
      <c r="BB29" s="64">
        <f>IF($W$6="关闭",0,IFERROR((VLOOKUP((VLOOKUP($AE29,参数!$G:$H,2,FALSE)&amp;$V$18),装备强化属性!$V$3:$FP$50,$X$18+VLOOKUP(BB$1,参数!$J$1:$K$6,2,FALSE),FALSE)),0))+IF($W$6="关闭",0,IFERROR((VLOOKUP((VLOOKUP($AE29,参数!$G:$H,2,FALSE)&amp;$V$19),装备强化属性!$V$3:$FP$50,$X$19+VLOOKUP(BB$1,参数!$J$1:$K$6,2,FALSE),FALSE)),0))+IF($W$6="关闭",0,IFERROR((VLOOKUP((VLOOKUP($AE29,参数!$G:$H,2,FALSE)&amp;$V$20),装备强化属性!$V$3:$FP$50,$X$20+VLOOKUP(BB$1,参数!$J$1:$K$6,2,FALSE),FALSE)),0))+IF($W$6="关闭",0,IFERROR((VLOOKUP((VLOOKUP($AE29,参数!$G:$H,2,FALSE)&amp;$V$21),装备强化属性!$V$3:$FP$50,$X$21+VLOOKUP(BB$1,参数!$J$1:$K$6,2,FALSE),FALSE)),0))+IF($W$6="关闭",0,IFERROR((VLOOKUP((VLOOKUP($AE29,参数!$G:$H,2,FALSE)&amp;$V$22),装备强化属性!$V$3:$FP$50,$X$22+VLOOKUP(BB$1,参数!$J$1:$K$6,2,FALSE),FALSE)),0))+IF($W$6="关闭",0,IFERROR((VLOOKUP((VLOOKUP($AE29,参数!$G:$H,2,FALSE)&amp;$V$23),装备强化属性!$V$3:$FP$50,$X$23+VLOOKUP(BB$1,参数!$J$1:$K$6,2,FALSE),FALSE)),0))+IF($W$6="关闭",0,IFERROR((VLOOKUP((VLOOKUP($AE29,参数!$G:$H,2,FALSE)&amp;$V$24),装备强化属性!$V$3:$FP$50,$X$24+VLOOKUP(BB$1,参数!$J$1:$K$6,2,FALSE),FALSE)),0))+IF($W$6="关闭",0,IFERROR((VLOOKUP((VLOOKUP($AE29,参数!$G:$H,2,FALSE)&amp;$V$25),装备强化属性!$V$3:$FP$50,$X$25+VLOOKUP(BB$1,参数!$J$1:$K$6,2,FALSE),FALSE)),0))</f>
        <v>110</v>
      </c>
      <c r="BC29" s="64">
        <f>IF($W$3="关闭",0,IFERROR((VLOOKUP((VLOOKUP($AE29,参数!$G:$H,2,FALSE)&amp;$W$18&amp;$V$18),装备量化!$D$2:$J$241,装备量化!AN$11,FALSE)),0))+IF($W$3="关闭",0,IFERROR((VLOOKUP((VLOOKUP($AE29,参数!$G:$H,2,FALSE)&amp;$W$19&amp;$V$19),装备量化!$D$2:$J$241,装备量化!AN$11,FALSE)),0))+IF($W$3="关闭",0,IFERROR((VLOOKUP((VLOOKUP($AE29,参数!$G:$H,2,FALSE)&amp;$W$20&amp;$V$20),装备量化!$D$2:$J$241,装备量化!AN$11,FALSE)),0))+IF($W$3="关闭",0,IFERROR((VLOOKUP((VLOOKUP($AE29,参数!$G:$H,2,FALSE)&amp;$W$21&amp;$V$21),装备量化!$D$2:$J$241,装备量化!AN$11,FALSE)),0))+IF($W$3="关闭",0,IFERROR((VLOOKUP((VLOOKUP($AE29,参数!$G:$H,2,FALSE)&amp;$W$22&amp;$V$22),装备量化!$D$2:$J$241,装备量化!AN$11,FALSE)),0))+IF($W$3="关闭",0,IFERROR((VLOOKUP((VLOOKUP($AE29,参数!$G:$H,2,FALSE)&amp;$W$23&amp;$V$23),装备量化!$D$2:$J$241,装备量化!AN$11,FALSE)),0))+IF($W$3="关闭",0,IFERROR((VLOOKUP((VLOOKUP($AE29,参数!$G:$H,2,FALSE)&amp;$W$24&amp;$V$24),装备量化!$D$2:$J$241,装备量化!AN$11,FALSE)),0))+IF($W$3="关闭",0,IFERROR((VLOOKUP((VLOOKUP($AE29,参数!$G:$H,2,FALSE)&amp;$W$25&amp;$V$25),装备量化!$D$2:$J$241,装备量化!AN$11,FALSE)),0))</f>
        <v>0</v>
      </c>
      <c r="BD29" s="64">
        <f>IF($W$3="关闭",0,IFERROR((VLOOKUP((VLOOKUP($AE29,参数!$G:$H,2,FALSE)&amp;$W$18&amp;$V$18),装备量化!$D$2:$J$241,装备量化!AO$11,FALSE)),0))+IF($W$3="关闭",0,IFERROR((VLOOKUP((VLOOKUP($AE29,参数!$G:$H,2,FALSE)&amp;$W$19&amp;$V$19),装备量化!$D$2:$J$241,装备量化!AO$11,FALSE)),0))+IF($W$3="关闭",0,IFERROR((VLOOKUP((VLOOKUP($AE29,参数!$G:$H,2,FALSE)&amp;$W$20&amp;$V$20),装备量化!$D$2:$J$241,装备量化!AO$11,FALSE)),0))+IF($W$3="关闭",0,IFERROR((VLOOKUP((VLOOKUP($AE29,参数!$G:$H,2,FALSE)&amp;$W$21&amp;$V$21),装备量化!$D$2:$J$241,装备量化!AO$11,FALSE)),0))+IF($W$3="关闭",0,IFERROR((VLOOKUP((VLOOKUP($AE29,参数!$G:$H,2,FALSE)&amp;$W$22&amp;$V$22),装备量化!$D$2:$J$241,装备量化!AO$11,FALSE)),0))+IF($W$3="关闭",0,IFERROR((VLOOKUP((VLOOKUP($AE29,参数!$G:$H,2,FALSE)&amp;$W$23&amp;$V$23),装备量化!$D$2:$J$241,装备量化!AO$11,FALSE)),0))+IF($W$3="关闭",0,IFERROR((VLOOKUP((VLOOKUP($AE29,参数!$G:$H,2,FALSE)&amp;$W$24&amp;$V$24),装备量化!$D$2:$J$241,装备量化!AO$11,FALSE)),0))+IF($W$3="关闭",0,IFERROR((VLOOKUP((VLOOKUP($AE29,参数!$G:$H,2,FALSE)&amp;$W$25&amp;$V$25),装备量化!$D$2:$J$241,装备量化!AO$11,FALSE)),0))</f>
        <v>0</v>
      </c>
      <c r="BE29" s="64">
        <f>IF($W$3="关闭",0,IFERROR((VLOOKUP((VLOOKUP($AE29,参数!$G:$H,2,FALSE)&amp;$W$18&amp;$V$18),装备量化!$D$2:$J$241,装备量化!AP$11,FALSE)),0))+IF($W$3="关闭",0,IFERROR((VLOOKUP((VLOOKUP($AE29,参数!$G:$H,2,FALSE)&amp;$W$19&amp;$V$19),装备量化!$D$2:$J$241,装备量化!AP$11,FALSE)),0))+IF($W$3="关闭",0,IFERROR((VLOOKUP((VLOOKUP($AE29,参数!$G:$H,2,FALSE)&amp;$W$20&amp;$V$20),装备量化!$D$2:$J$241,装备量化!AP$11,FALSE)),0))+IF($W$3="关闭",0,IFERROR((VLOOKUP((VLOOKUP($AE29,参数!$G:$H,2,FALSE)&amp;$W$21&amp;$V$21),装备量化!$D$2:$J$241,装备量化!AP$11,FALSE)),0))+IF($W$3="关闭",0,IFERROR((VLOOKUP((VLOOKUP($AE29,参数!$G:$H,2,FALSE)&amp;$W$22&amp;$V$22),装备量化!$D$2:$J$241,装备量化!AP$11,FALSE)),0))+IF($W$3="关闭",0,IFERROR((VLOOKUP((VLOOKUP($AE29,参数!$G:$H,2,FALSE)&amp;$W$23&amp;$V$23),装备量化!$D$2:$J$241,装备量化!AP$11,FALSE)),0))+IF($W$3="关闭",0,IFERROR((VLOOKUP((VLOOKUP($AE29,参数!$G:$H,2,FALSE)&amp;$W$24&amp;$V$24),装备量化!$D$2:$J$241,装备量化!AP$11,FALSE)),0))+IF($W$3="关闭",0,IFERROR((VLOOKUP((VLOOKUP($AE29,参数!$G:$H,2,FALSE)&amp;$W$25&amp;$V$25),装备量化!$D$2:$J$241,装备量化!AP$11,FALSE)),0))</f>
        <v>0</v>
      </c>
      <c r="BF29" s="64">
        <f>IF($W$3="关闭",0,IFERROR((VLOOKUP((VLOOKUP($AE29,参数!$G:$H,2,FALSE)&amp;$W$18&amp;$V$18),装备量化!$D$2:$J$241,装备量化!AQ$11,FALSE)),0))+IF($W$3="关闭",0,IFERROR((VLOOKUP((VLOOKUP($AE29,参数!$G:$H,2,FALSE)&amp;$W$19&amp;$V$19),装备量化!$D$2:$J$241,装备量化!AQ$11,FALSE)),0))+IF($W$3="关闭",0,IFERROR((VLOOKUP((VLOOKUP($AE29,参数!$G:$H,2,FALSE)&amp;$W$20&amp;$V$20),装备量化!$D$2:$J$241,装备量化!AQ$11,FALSE)),0))+IF($W$3="关闭",0,IFERROR((VLOOKUP((VLOOKUP($AE29,参数!$G:$H,2,FALSE)&amp;$W$21&amp;$V$21),装备量化!$D$2:$J$241,装备量化!AQ$11,FALSE)),0))+IF($W$3="关闭",0,IFERROR((VLOOKUP((VLOOKUP($AE29,参数!$G:$H,2,FALSE)&amp;$W$22&amp;$V$22),装备量化!$D$2:$J$241,装备量化!AQ$11,FALSE)),0))+IF($W$3="关闭",0,IFERROR((VLOOKUP((VLOOKUP($AE29,参数!$G:$H,2,FALSE)&amp;$W$23&amp;$V$23),装备量化!$D$2:$J$241,装备量化!AQ$11,FALSE)),0))+IF($W$3="关闭",0,IFERROR((VLOOKUP((VLOOKUP($AE29,参数!$G:$H,2,FALSE)&amp;$W$24&amp;$V$24),装备量化!$D$2:$J$241,装备量化!AQ$11,FALSE)),0))+IF($W$3="关闭",0,IFERROR((VLOOKUP((VLOOKUP($AE29,参数!$G:$H,2,FALSE)&amp;$W$25&amp;$V$25),装备量化!$D$2:$J$241,装备量化!AQ$11,FALSE)),0))</f>
        <v>0</v>
      </c>
      <c r="BG29" s="64">
        <f>IF($W$3="关闭",0,IFERROR((VLOOKUP((VLOOKUP($AE29,参数!$G:$H,2,FALSE)&amp;$W$18&amp;$V$18),装备量化!$D$2:$J$241,装备量化!AR$11,FALSE)),0))+IF($W$3="关闭",0,IFERROR((VLOOKUP((VLOOKUP($AE29,参数!$G:$H,2,FALSE)&amp;$W$19&amp;$V$19),装备量化!$D$2:$J$241,装备量化!AR$11,FALSE)),0))+IF($W$3="关闭",0,IFERROR((VLOOKUP((VLOOKUP($AE29,参数!$G:$H,2,FALSE)&amp;$W$20&amp;$V$20),装备量化!$D$2:$J$241,装备量化!AR$11,FALSE)),0))+IF($W$3="关闭",0,IFERROR((VLOOKUP((VLOOKUP($AE29,参数!$G:$H,2,FALSE)&amp;$W$21&amp;$V$21),装备量化!$D$2:$J$241,装备量化!AR$11,FALSE)),0))+IF($W$3="关闭",0,IFERROR((VLOOKUP((VLOOKUP($AE29,参数!$G:$H,2,FALSE)&amp;$W$22&amp;$V$22),装备量化!$D$2:$J$241,装备量化!AR$11,FALSE)),0))+IF($W$3="关闭",0,IFERROR((VLOOKUP((VLOOKUP($AE29,参数!$G:$H,2,FALSE)&amp;$W$23&amp;$V$23),装备量化!$D$2:$J$241,装备量化!AR$11,FALSE)),0))+IF($W$3="关闭",0,IFERROR((VLOOKUP((VLOOKUP($AE29,参数!$G:$H,2,FALSE)&amp;$W$24&amp;$V$24),装备量化!$D$2:$J$241,装备量化!AR$11,FALSE)),0))+IF($W$3="关闭",0,IFERROR((VLOOKUP((VLOOKUP($AE29,参数!$G:$H,2,FALSE)&amp;$W$25&amp;$V$25),装备量化!$D$2:$J$241,装备量化!AR$11,FALSE)),0))</f>
        <v>0</v>
      </c>
      <c r="BH29" s="64">
        <f>IF($W$3="关闭",0,IFERROR((VLOOKUP((VLOOKUP($AE29,参数!$G:$H,2,FALSE)&amp;$W$18&amp;$V$18),装备量化!$D$2:$J$241,装备量化!AS$11,FALSE)),0))+IF($W$3="关闭",0,IFERROR((VLOOKUP((VLOOKUP($AE29,参数!$G:$H,2,FALSE)&amp;$W$19&amp;$V$19),装备量化!$D$2:$J$241,装备量化!AS$11,FALSE)),0))+IF($W$3="关闭",0,IFERROR((VLOOKUP((VLOOKUP($AE29,参数!$G:$H,2,FALSE)&amp;$W$20&amp;$V$20),装备量化!$D$2:$J$241,装备量化!AS$11,FALSE)),0))+IF($W$3="关闭",0,IFERROR((VLOOKUP((VLOOKUP($AE29,参数!$G:$H,2,FALSE)&amp;$W$21&amp;$V$21),装备量化!$D$2:$J$241,装备量化!AS$11,FALSE)),0))+IF($W$3="关闭",0,IFERROR((VLOOKUP((VLOOKUP($AE29,参数!$G:$H,2,FALSE)&amp;$W$22&amp;$V$22),装备量化!$D$2:$J$241,装备量化!AS$11,FALSE)),0))+IF($W$3="关闭",0,IFERROR((VLOOKUP((VLOOKUP($AE29,参数!$G:$H,2,FALSE)&amp;$W$23&amp;$V$23),装备量化!$D$2:$J$241,装备量化!AS$11,FALSE)),0))+IF($W$3="关闭",0,IFERROR((VLOOKUP((VLOOKUP($AE29,参数!$G:$H,2,FALSE)&amp;$W$24&amp;$V$24),装备量化!$D$2:$J$241,装备量化!AS$11,FALSE)),0))+IF($W$3="关闭",0,IFERROR((VLOOKUP((VLOOKUP($AE29,参数!$G:$H,2,FALSE)&amp;$W$25&amp;$V$25),装备量化!$D$2:$J$241,装备量化!AS$11,FALSE)),0))</f>
        <v>0</v>
      </c>
      <c r="BI29" s="64">
        <f>IF($W$3="关闭",0,IFERROR((VLOOKUP((VLOOKUP($AE29,参数!$G:$H,2,FALSE)&amp;$W$18&amp;$V$18),装备量化!$D$2:$J$241,装备量化!AT$11,FALSE)),0))+IF($W$3="关闭",0,IFERROR((VLOOKUP((VLOOKUP($AE29,参数!$G:$H,2,FALSE)&amp;$W$19&amp;$V$19),装备量化!$D$2:$J$241,装备量化!AT$11,FALSE)),0))+IF($W$3="关闭",0,IFERROR((VLOOKUP((VLOOKUP($AE29,参数!$G:$H,2,FALSE)&amp;$W$20&amp;$V$20),装备量化!$D$2:$J$241,装备量化!AT$11,FALSE)),0))+IF($W$3="关闭",0,IFERROR((VLOOKUP((VLOOKUP($AE29,参数!$G:$H,2,FALSE)&amp;$W$21&amp;$V$21),装备量化!$D$2:$J$241,装备量化!AT$11,FALSE)),0))+IF($W$3="关闭",0,IFERROR((VLOOKUP((VLOOKUP($AE29,参数!$G:$H,2,FALSE)&amp;$W$22&amp;$V$22),装备量化!$D$2:$J$241,装备量化!AT$11,FALSE)),0))+IF($W$3="关闭",0,IFERROR((VLOOKUP((VLOOKUP($AE29,参数!$G:$H,2,FALSE)&amp;$W$23&amp;$V$23),装备量化!$D$2:$J$241,装备量化!AT$11,FALSE)),0))+IF($W$3="关闭",0,IFERROR((VLOOKUP((VLOOKUP($AE29,参数!$G:$H,2,FALSE)&amp;$W$24&amp;$V$24),装备量化!$D$2:$J$241,装备量化!AT$11,FALSE)),0))+IF($W$3="关闭",0,IFERROR((VLOOKUP((VLOOKUP($AE29,参数!$G:$H,2,FALSE)&amp;$W$25&amp;$V$25),装备量化!$D$2:$J$241,装备量化!AT$11,FALSE)),0))</f>
        <v>0</v>
      </c>
      <c r="BJ29" s="64">
        <f>IF($W$3="关闭",0,IFERROR((VLOOKUP((VLOOKUP($AE29,参数!$G:$H,2,FALSE)&amp;$W$18&amp;$V$18),装备量化!$D$2:$J$241,装备量化!AU$11,FALSE)),0))+IF($W$3="关闭",0,IFERROR((VLOOKUP((VLOOKUP($AE29,参数!$G:$H,2,FALSE)&amp;$W$19&amp;$V$19),装备量化!$D$2:$J$241,装备量化!AU$11,FALSE)),0))+IF($W$3="关闭",0,IFERROR((VLOOKUP((VLOOKUP($AE29,参数!$G:$H,2,FALSE)&amp;$W$20&amp;$V$20),装备量化!$D$2:$J$241,装备量化!AU$11,FALSE)),0))+IF($W$3="关闭",0,IFERROR((VLOOKUP((VLOOKUP($AE29,参数!$G:$H,2,FALSE)&amp;$W$21&amp;$V$21),装备量化!$D$2:$J$241,装备量化!AU$11,FALSE)),0))+IF($W$3="关闭",0,IFERROR((VLOOKUP((VLOOKUP($AE29,参数!$G:$H,2,FALSE)&amp;$W$22&amp;$V$22),装备量化!$D$2:$J$241,装备量化!AU$11,FALSE)),0))+IF($W$3="关闭",0,IFERROR((VLOOKUP((VLOOKUP($AE29,参数!$G:$H,2,FALSE)&amp;$W$23&amp;$V$23),装备量化!$D$2:$J$241,装备量化!AU$11,FALSE)),0))+IF($W$3="关闭",0,IFERROR((VLOOKUP((VLOOKUP($AE29,参数!$G:$H,2,FALSE)&amp;$W$24&amp;$V$24),装备量化!$D$2:$J$241,装备量化!AU$11,FALSE)),0))+IF($W$3="关闭",0,IFERROR((VLOOKUP((VLOOKUP($AE29,参数!$G:$H,2,FALSE)&amp;$W$25&amp;$V$25),装备量化!$D$2:$J$241,装备量化!AU$11,FALSE)),0))</f>
        <v>0</v>
      </c>
      <c r="BM29" s="1">
        <v>28</v>
      </c>
      <c r="BN29" s="64">
        <f>IF($W$2="关闭",0,角色升级!B29)</f>
        <v>4037</v>
      </c>
      <c r="BO29" s="64">
        <v>200</v>
      </c>
      <c r="BP29" s="64">
        <f>IF($W$2="关闭",0,角色升级!D29)</f>
        <v>302</v>
      </c>
      <c r="BQ29" s="64">
        <f>IF($W$2="关闭",0,角色升级!E29)</f>
        <v>302</v>
      </c>
      <c r="BR29" s="64">
        <f>IF($W$2="关闭",0,角色升级!F29)</f>
        <v>605</v>
      </c>
      <c r="BS29" s="64">
        <f>IF($W$2="关闭",0,角色升级!G29)</f>
        <v>605</v>
      </c>
      <c r="BT29" s="64">
        <f>IF($W$3="关闭",0,IFERROR((VLOOKUP((VLOOKUP($AE29,参数!$G:$H,2,FALSE)&amp;$W$18&amp;$V$18),装备量化!$D$2:$J$241,装备量化!BE$11,FALSE)),0))+IF($W$3="关闭",0,IFERROR((VLOOKUP((VLOOKUP($AE29,参数!$G:$H,2,FALSE)&amp;$W$19&amp;$V$19),装备量化!$D$2:$J$241,装备量化!BE$11,FALSE)),0))+IF($W$3="关闭",0,IFERROR((VLOOKUP((VLOOKUP($AE29,参数!$G:$H,2,FALSE)&amp;$W$20&amp;$V$20),装备量化!$D$2:$J$241,装备量化!BE$11,FALSE)),0))+IF($W$3="关闭",0,IFERROR((VLOOKUP((VLOOKUP($AE29,参数!$G:$H,2,FALSE)&amp;$W$21&amp;$V$21),装备量化!$D$2:$J$241,装备量化!BE$11,FALSE)),0))+IF($W$3="关闭",0,IFERROR((VLOOKUP((VLOOKUP($AE29,参数!$G:$H,2,FALSE)&amp;$W$22&amp;$V$22),装备量化!$D$2:$J$241,装备量化!BE$11,FALSE)),0))+IF($W$3="关闭",0,IFERROR((VLOOKUP((VLOOKUP($AE29,参数!$G:$H,2,FALSE)&amp;$W$23&amp;$V$23),装备量化!$D$2:$J$241,装备量化!BE$11,FALSE)),0))+IF($W$3="关闭",0,IFERROR((VLOOKUP((VLOOKUP($AE29,参数!$G:$H,2,FALSE)&amp;$W$24&amp;$V$24),装备量化!$D$2:$J$241,装备量化!BE$11,FALSE)),0))+IF($W$3="关闭",0,IFERROR((VLOOKUP((VLOOKUP($AE29,参数!$G:$H,2,FALSE)&amp;$W$25&amp;$V$25),装备量化!$D$2:$J$241,装备量化!BE$11,FALSE)),0))</f>
        <v>0</v>
      </c>
      <c r="BU29" s="64">
        <f>IF($W$3="关闭",0,IFERROR((VLOOKUP((VLOOKUP($AE29,参数!$G:$H,2,FALSE)&amp;$W$18&amp;$V$18),装备量化!$D$2:$J$241,装备量化!BF$11,FALSE)),0))+IF($W$3="关闭",0,IFERROR((VLOOKUP((VLOOKUP($AE29,参数!$G:$H,2,FALSE)&amp;$W$19&amp;$V$19),装备量化!$D$2:$J$241,装备量化!BF$11,FALSE)),0))+IF($W$3="关闭",0,IFERROR((VLOOKUP((VLOOKUP($AE29,参数!$G:$H,2,FALSE)&amp;$W$20&amp;$V$20),装备量化!$D$2:$J$241,装备量化!BF$11,FALSE)),0))+IF($W$3="关闭",0,IFERROR((VLOOKUP((VLOOKUP($AE29,参数!$G:$H,2,FALSE)&amp;$W$21&amp;$V$21),装备量化!$D$2:$J$241,装备量化!BF$11,FALSE)),0))+IF($W$3="关闭",0,IFERROR((VLOOKUP((VLOOKUP($AE29,参数!$G:$H,2,FALSE)&amp;$W$22&amp;$V$22),装备量化!$D$2:$J$241,装备量化!BF$11,FALSE)),0))+IF($W$3="关闭",0,IFERROR((VLOOKUP((VLOOKUP($AE29,参数!$G:$H,2,FALSE)&amp;$W$23&amp;$V$23),装备量化!$D$2:$J$241,装备量化!BF$11,FALSE)),0))+IF($W$3="关闭",0,IFERROR((VLOOKUP((VLOOKUP($AE29,参数!$G:$H,2,FALSE)&amp;$W$24&amp;$V$24),装备量化!$D$2:$J$241,装备量化!BF$11,FALSE)),0))+IF($W$3="关闭",0,IFERROR((VLOOKUP((VLOOKUP($AE29,参数!$G:$H,2,FALSE)&amp;$W$25&amp;$V$25),装备量化!$D$2:$J$241,装备量化!BF$11,FALSE)),0))</f>
        <v>0</v>
      </c>
      <c r="BV29" s="64">
        <f>IF($W$3="关闭",0,IFERROR((VLOOKUP((VLOOKUP($AE29,参数!$G:$H,2,FALSE)&amp;$W$18&amp;$V$18),装备量化!$D$2:$J$241,装备量化!BG$11,FALSE)),0))+IF($W$3="关闭",0,IFERROR((VLOOKUP((VLOOKUP($AE29,参数!$G:$H,2,FALSE)&amp;$W$19&amp;$V$19),装备量化!$D$2:$J$241,装备量化!BG$11,FALSE)),0))+IF($W$3="关闭",0,IFERROR((VLOOKUP((VLOOKUP($AE29,参数!$G:$H,2,FALSE)&amp;$W$20&amp;$V$20),装备量化!$D$2:$J$241,装备量化!BG$11,FALSE)),0))+IF($W$3="关闭",0,IFERROR((VLOOKUP((VLOOKUP($AE29,参数!$G:$H,2,FALSE)&amp;$W$21&amp;$V$21),装备量化!$D$2:$J$241,装备量化!BG$11,FALSE)),0))+IF($W$3="关闭",0,IFERROR((VLOOKUP((VLOOKUP($AE29,参数!$G:$H,2,FALSE)&amp;$W$22&amp;$V$22),装备量化!$D$2:$J$241,装备量化!BG$11,FALSE)),0))+IF($W$3="关闭",0,IFERROR((VLOOKUP((VLOOKUP($AE29,参数!$G:$H,2,FALSE)&amp;$W$23&amp;$V$23),装备量化!$D$2:$J$241,装备量化!BG$11,FALSE)),0))+IF($W$3="关闭",0,IFERROR((VLOOKUP((VLOOKUP($AE29,参数!$G:$H,2,FALSE)&amp;$W$24&amp;$V$24),装备量化!$D$2:$J$241,装备量化!BG$11,FALSE)),0))+IF($W$3="关闭",0,IFERROR((VLOOKUP((VLOOKUP($AE29,参数!$G:$H,2,FALSE)&amp;$W$25&amp;$V$25),装备量化!$D$2:$J$241,装备量化!BG$11,FALSE)),0))</f>
        <v>0</v>
      </c>
      <c r="BW29" s="64">
        <f>IF($W$3="关闭",0,IFERROR((VLOOKUP((VLOOKUP($AE29,参数!$G:$H,2,FALSE)&amp;$W$18&amp;$V$18),装备量化!$D$2:$J$241,装备量化!BH$11,FALSE)),0))+IF($W$3="关闭",0,IFERROR((VLOOKUP((VLOOKUP($AE29,参数!$G:$H,2,FALSE)&amp;$W$19&amp;$V$19),装备量化!$D$2:$J$241,装备量化!BH$11,FALSE)),0))+IF($W$3="关闭",0,IFERROR((VLOOKUP((VLOOKUP($AE29,参数!$G:$H,2,FALSE)&amp;$W$20&amp;$V$20),装备量化!$D$2:$J$241,装备量化!BH$11,FALSE)),0))+IF($W$3="关闭",0,IFERROR((VLOOKUP((VLOOKUP($AE29,参数!$G:$H,2,FALSE)&amp;$W$21&amp;$V$21),装备量化!$D$2:$J$241,装备量化!BH$11,FALSE)),0))+IF($W$3="关闭",0,IFERROR((VLOOKUP((VLOOKUP($AE29,参数!$G:$H,2,FALSE)&amp;$W$22&amp;$V$22),装备量化!$D$2:$J$241,装备量化!BH$11,FALSE)),0))+IF($W$3="关闭",0,IFERROR((VLOOKUP((VLOOKUP($AE29,参数!$G:$H,2,FALSE)&amp;$W$23&amp;$V$23),装备量化!$D$2:$J$241,装备量化!BH$11,FALSE)),0))+IF($W$3="关闭",0,IFERROR((VLOOKUP((VLOOKUP($AE29,参数!$G:$H,2,FALSE)&amp;$W$24&amp;$V$24),装备量化!$D$2:$J$241,装备量化!BH$11,FALSE)),0))+IF($W$3="关闭",0,IFERROR((VLOOKUP((VLOOKUP($AE29,参数!$G:$H,2,FALSE)&amp;$W$25&amp;$V$25),装备量化!$D$2:$J$241,装备量化!BH$11,FALSE)),0))</f>
        <v>0</v>
      </c>
      <c r="BX29" s="64">
        <f>IF($W$3="关闭",0,IFERROR((VLOOKUP((VLOOKUP($AE29,参数!$G:$H,2,FALSE)&amp;$W$18&amp;$V$18),装备量化!$D$2:$J$241,装备量化!BI$11,FALSE)),0))+IF($W$3="关闭",0,IFERROR((VLOOKUP((VLOOKUP($AE29,参数!$G:$H,2,FALSE)&amp;$W$19&amp;$V$19),装备量化!$D$2:$J$241,装备量化!BI$11,FALSE)),0))+IF($W$3="关闭",0,IFERROR((VLOOKUP((VLOOKUP($AE29,参数!$G:$H,2,FALSE)&amp;$W$20&amp;$V$20),装备量化!$D$2:$J$241,装备量化!BI$11,FALSE)),0))+IF($W$3="关闭",0,IFERROR((VLOOKUP((VLOOKUP($AE29,参数!$G:$H,2,FALSE)&amp;$W$21&amp;$V$21),装备量化!$D$2:$J$241,装备量化!BI$11,FALSE)),0))+IF($W$3="关闭",0,IFERROR((VLOOKUP((VLOOKUP($AE29,参数!$G:$H,2,FALSE)&amp;$W$22&amp;$V$22),装备量化!$D$2:$J$241,装备量化!BI$11,FALSE)),0))+IF($W$3="关闭",0,IFERROR((VLOOKUP((VLOOKUP($AE29,参数!$G:$H,2,FALSE)&amp;$W$23&amp;$V$23),装备量化!$D$2:$J$241,装备量化!BI$11,FALSE)),0))+IF($W$3="关闭",0,IFERROR((VLOOKUP((VLOOKUP($AE29,参数!$G:$H,2,FALSE)&amp;$W$24&amp;$V$24),装备量化!$D$2:$J$241,装备量化!BI$11,FALSE)),0))+IF($W$3="关闭",0,IFERROR((VLOOKUP((VLOOKUP($AE29,参数!$G:$H,2,FALSE)&amp;$W$25&amp;$V$25),装备量化!$D$2:$J$241,装备量化!BI$11,FALSE)),0))</f>
        <v>0</v>
      </c>
      <c r="BY29" s="64">
        <f>IF($W$3="关闭",0,IFERROR((VLOOKUP((VLOOKUP($AE29,参数!$G:$H,2,FALSE)&amp;$W$18&amp;$V$18),装备量化!$D$2:$J$241,装备量化!BJ$11,FALSE)),0))+IF($W$3="关闭",0,IFERROR((VLOOKUP((VLOOKUP($AE29,参数!$G:$H,2,FALSE)&amp;$W$19&amp;$V$19),装备量化!$D$2:$J$241,装备量化!BJ$11,FALSE)),0))+IF($W$3="关闭",0,IFERROR((VLOOKUP((VLOOKUP($AE29,参数!$G:$H,2,FALSE)&amp;$W$20&amp;$V$20),装备量化!$D$2:$J$241,装备量化!BJ$11,FALSE)),0))+IF($W$3="关闭",0,IFERROR((VLOOKUP((VLOOKUP($AE29,参数!$G:$H,2,FALSE)&amp;$W$21&amp;$V$21),装备量化!$D$2:$J$241,装备量化!BJ$11,FALSE)),0))+IF($W$3="关闭",0,IFERROR((VLOOKUP((VLOOKUP($AE29,参数!$G:$H,2,FALSE)&amp;$W$22&amp;$V$22),装备量化!$D$2:$J$241,装备量化!BJ$11,FALSE)),0))+IF($W$3="关闭",0,IFERROR((VLOOKUP((VLOOKUP($AE29,参数!$G:$H,2,FALSE)&amp;$W$23&amp;$V$23),装备量化!$D$2:$J$241,装备量化!BJ$11,FALSE)),0))+IF($W$3="关闭",0,IFERROR((VLOOKUP((VLOOKUP($AE29,参数!$G:$H,2,FALSE)&amp;$W$24&amp;$V$24),装备量化!$D$2:$J$241,装备量化!BJ$11,FALSE)),0))+IF($W$3="关闭",0,IFERROR((VLOOKUP((VLOOKUP($AE29,参数!$G:$H,2,FALSE)&amp;$W$25&amp;$V$25),装备量化!$D$2:$J$241,装备量化!BJ$11,FALSE)),0))</f>
        <v>0</v>
      </c>
      <c r="BZ29" s="64">
        <f>IF($W$3="关闭",0,IFERROR((VLOOKUP((VLOOKUP($AE29,参数!$G:$H,2,FALSE)&amp;$W$18&amp;$V$18),装备量化!$D$2:$J$241,装备量化!BK$11,FALSE)),0))+IF($W$3="关闭",0,IFERROR((VLOOKUP((VLOOKUP($AE29,参数!$G:$H,2,FALSE)&amp;$W$19&amp;$V$19),装备量化!$D$2:$J$241,装备量化!BK$11,FALSE)),0))+IF($W$3="关闭",0,IFERROR((VLOOKUP((VLOOKUP($AE29,参数!$G:$H,2,FALSE)&amp;$W$20&amp;$V$20),装备量化!$D$2:$J$241,装备量化!BK$11,FALSE)),0))+IF($W$3="关闭",0,IFERROR((VLOOKUP((VLOOKUP($AE29,参数!$G:$H,2,FALSE)&amp;$W$21&amp;$V$21),装备量化!$D$2:$J$241,装备量化!BK$11,FALSE)),0))+IF($W$3="关闭",0,IFERROR((VLOOKUP((VLOOKUP($AE29,参数!$G:$H,2,FALSE)&amp;$W$22&amp;$V$22),装备量化!$D$2:$J$241,装备量化!BK$11,FALSE)),0))+IF($W$3="关闭",0,IFERROR((VLOOKUP((VLOOKUP($AE29,参数!$G:$H,2,FALSE)&amp;$W$23&amp;$V$23),装备量化!$D$2:$J$241,装备量化!BK$11,FALSE)),0))+IF($W$3="关闭",0,IFERROR((VLOOKUP((VLOOKUP($AE29,参数!$G:$H,2,FALSE)&amp;$W$24&amp;$V$24),装备量化!$D$2:$J$241,装备量化!BK$11,FALSE)),0))+IF($W$3="关闭",0,IFERROR((VLOOKUP((VLOOKUP($AE29,参数!$G:$H,2,FALSE)&amp;$W$25&amp;$V$25),装备量化!$D$2:$J$241,装备量化!BK$11,FALSE)),0))</f>
        <v>0</v>
      </c>
      <c r="CA29" s="64">
        <f>IF($W$3="关闭",0,IFERROR((VLOOKUP((VLOOKUP($AE29,参数!$G:$H,2,FALSE)&amp;$W$18&amp;$V$18),装备量化!$D$2:$J$241,装备量化!BL$11,FALSE)),0))+IF($W$3="关闭",0,IFERROR((VLOOKUP((VLOOKUP($AE29,参数!$G:$H,2,FALSE)&amp;$W$19&amp;$V$19),装备量化!$D$2:$J$241,装备量化!BL$11,FALSE)),0))+IF($W$3="关闭",0,IFERROR((VLOOKUP((VLOOKUP($AE29,参数!$G:$H,2,FALSE)&amp;$W$20&amp;$V$20),装备量化!$D$2:$J$241,装备量化!BL$11,FALSE)),0))+IF($W$3="关闭",0,IFERROR((VLOOKUP((VLOOKUP($AE29,参数!$G:$H,2,FALSE)&amp;$W$21&amp;$V$21),装备量化!$D$2:$J$241,装备量化!BL$11,FALSE)),0))+IF($W$3="关闭",0,IFERROR((VLOOKUP((VLOOKUP($AE29,参数!$G:$H,2,FALSE)&amp;$W$22&amp;$V$22),装备量化!$D$2:$J$241,装备量化!BL$11,FALSE)),0))+IF($W$3="关闭",0,IFERROR((VLOOKUP((VLOOKUP($AE29,参数!$G:$H,2,FALSE)&amp;$W$23&amp;$V$23),装备量化!$D$2:$J$241,装备量化!BL$11,FALSE)),0))+IF($W$3="关闭",0,IFERROR((VLOOKUP((VLOOKUP($AE29,参数!$G:$H,2,FALSE)&amp;$W$24&amp;$V$24),装备量化!$D$2:$J$241,装备量化!BL$11,FALSE)),0))+IF($W$3="关闭",0,IFERROR((VLOOKUP((VLOOKUP($AE29,参数!$G:$H,2,FALSE)&amp;$W$25&amp;$V$25),装备量化!$D$2:$J$241,装备量化!BL$11,FALSE)),0))</f>
        <v>0</v>
      </c>
    </row>
    <row r="30" spans="1:79">
      <c r="A30" s="1">
        <v>29</v>
      </c>
      <c r="B30" s="1">
        <f t="shared" si="2"/>
        <v>6842</v>
      </c>
      <c r="C30" s="1">
        <f t="shared" si="11"/>
        <v>200</v>
      </c>
      <c r="D30" s="1">
        <f t="shared" si="12"/>
        <v>571</v>
      </c>
      <c r="E30" s="1">
        <f t="shared" si="13"/>
        <v>571</v>
      </c>
      <c r="F30" s="1">
        <f t="shared" si="14"/>
        <v>980</v>
      </c>
      <c r="G30" s="1">
        <f t="shared" si="15"/>
        <v>980</v>
      </c>
      <c r="H30" s="1">
        <f t="shared" si="3"/>
        <v>0</v>
      </c>
      <c r="I30" s="1">
        <f t="shared" si="4"/>
        <v>0</v>
      </c>
      <c r="J30" s="1">
        <f t="shared" si="5"/>
        <v>0</v>
      </c>
      <c r="K30" s="1">
        <f t="shared" si="6"/>
        <v>0</v>
      </c>
      <c r="L30" s="1">
        <f t="shared" si="7"/>
        <v>0</v>
      </c>
      <c r="M30" s="1">
        <f t="shared" si="8"/>
        <v>0</v>
      </c>
      <c r="N30" s="1">
        <f t="shared" si="9"/>
        <v>0</v>
      </c>
      <c r="O30" s="1">
        <f t="shared" si="10"/>
        <v>0</v>
      </c>
      <c r="P30" s="32"/>
      <c r="Q30" s="32"/>
      <c r="R30" s="32"/>
      <c r="S30" s="32"/>
      <c r="AE30" s="1">
        <v>29</v>
      </c>
      <c r="AF30" s="64">
        <f>IF($W$3="关闭",0,IFERROR((VLOOKUP((VLOOKUP($AE30,参数!$G:$H,2,FALSE)&amp;$W$18&amp;$V$18),装备量化!$D$2:$J$241,装备量化!Q$11,FALSE)),0))+IF($W$3="关闭",0,IFERROR((VLOOKUP((VLOOKUP($AE30,参数!$G:$H,2,FALSE)&amp;$W$19&amp;$V$19),装备量化!$D$2:$J$241,装备量化!Q$11,FALSE)),0))+IF($W$3="关闭",0,IFERROR((VLOOKUP((VLOOKUP($AE30,参数!$G:$H,2,FALSE)&amp;$W$20&amp;$V$20),装备量化!$D$2:$J$241,装备量化!Q$11,FALSE)),0))+IF($W$3="关闭",0,IFERROR((VLOOKUP((VLOOKUP($AE30,参数!$G:$H,2,FALSE)&amp;$W$21&amp;$V$21),装备量化!$D$2:$J$241,装备量化!Q$11,FALSE)),0))+IF($W$3="关闭",0,IFERROR((VLOOKUP((VLOOKUP($AE30,参数!$G:$H,2,FALSE)&amp;$W$22&amp;$V$22),装备量化!$D$2:$J$241,装备量化!Q$11,FALSE)),0))+IF($W$3="关闭",0,IFERROR((VLOOKUP((VLOOKUP($AE30,参数!$G:$H,2,FALSE)&amp;$W$23&amp;$V$23),装备量化!$D$2:$J$241,装备量化!Q$11,FALSE)),0))+IF($W$3="关闭",0,IFERROR((VLOOKUP((VLOOKUP($AE30,参数!$G:$H,2,FALSE)&amp;$W$24&amp;$V$24),装备量化!$D$2:$J$241,装备量化!Q$11,FALSE)),0))+IF($W$3="关闭",0,IFERROR((VLOOKUP((VLOOKUP($AE30,参数!$G:$H,2,FALSE)&amp;$W$25&amp;$V$25),装备量化!$D$2:$J$241,装备量化!Q$11,FALSE)),0))</f>
        <v>1876</v>
      </c>
      <c r="AG30" s="64"/>
      <c r="AH30" s="64">
        <f>IF($W$3="关闭",0,IFERROR((VLOOKUP((VLOOKUP($AE30,参数!$G:$H,2,FALSE)&amp;$W$18&amp;$V$18),装备量化!$D$2:$J$241,装备量化!S$11,FALSE)),0))+IF($W$3="关闭",0,IFERROR((VLOOKUP((VLOOKUP($AE30,参数!$G:$H,2,FALSE)&amp;$W$19&amp;$V$19),装备量化!$D$2:$J$241,装备量化!S$11,FALSE)),0))+IF($W$3="关闭",0,IFERROR((VLOOKUP((VLOOKUP($AE30,参数!$G:$H,2,FALSE)&amp;$W$20&amp;$V$20),装备量化!$D$2:$J$241,装备量化!S$11,FALSE)),0))+IF($W$3="关闭",0,IFERROR((VLOOKUP((VLOOKUP($AE30,参数!$G:$H,2,FALSE)&amp;$W$21&amp;$V$21),装备量化!$D$2:$J$241,装备量化!S$11,FALSE)),0))+IF($W$3="关闭",0,IFERROR((VLOOKUP((VLOOKUP($AE30,参数!$G:$H,2,FALSE)&amp;$W$22&amp;$V$22),装备量化!$D$2:$J$241,装备量化!S$11,FALSE)),0))+IF($W$3="关闭",0,IFERROR((VLOOKUP((VLOOKUP($AE30,参数!$G:$H,2,FALSE)&amp;$W$23&amp;$V$23),装备量化!$D$2:$J$241,装备量化!S$11,FALSE)),0))+IF($W$3="关闭",0,IFERROR((VLOOKUP((VLOOKUP($AE30,参数!$G:$H,2,FALSE)&amp;$W$24&amp;$V$24),装备量化!$D$2:$J$241,装备量化!S$11,FALSE)),0))+IF($W$3="关闭",0,IFERROR((VLOOKUP((VLOOKUP($AE30,参数!$G:$H,2,FALSE)&amp;$W$25&amp;$V$25),装备量化!$D$2:$J$241,装备量化!S$11,FALSE)),0))</f>
        <v>163</v>
      </c>
      <c r="AI30" s="64">
        <f>IF($W$3="关闭",0,IFERROR((VLOOKUP((VLOOKUP($AE30,参数!$G:$H,2,FALSE)&amp;$W$18&amp;$V$18),装备量化!$D$2:$J$241,装备量化!T$11,FALSE)),0))+IF($W$3="关闭",0,IFERROR((VLOOKUP((VLOOKUP($AE30,参数!$G:$H,2,FALSE)&amp;$W$19&amp;$V$19),装备量化!$D$2:$J$241,装备量化!T$11,FALSE)),0))+IF($W$3="关闭",0,IFERROR((VLOOKUP((VLOOKUP($AE30,参数!$G:$H,2,FALSE)&amp;$W$20&amp;$V$20),装备量化!$D$2:$J$241,装备量化!T$11,FALSE)),0))+IF($W$3="关闭",0,IFERROR((VLOOKUP((VLOOKUP($AE30,参数!$G:$H,2,FALSE)&amp;$W$21&amp;$V$21),装备量化!$D$2:$J$241,装备量化!T$11,FALSE)),0))+IF($W$3="关闭",0,IFERROR((VLOOKUP((VLOOKUP($AE30,参数!$G:$H,2,FALSE)&amp;$W$22&amp;$V$22),装备量化!$D$2:$J$241,装备量化!T$11,FALSE)),0))+IF($W$3="关闭",0,IFERROR((VLOOKUP((VLOOKUP($AE30,参数!$G:$H,2,FALSE)&amp;$W$23&amp;$V$23),装备量化!$D$2:$J$241,装备量化!T$11,FALSE)),0))+IF($W$3="关闭",0,IFERROR((VLOOKUP((VLOOKUP($AE30,参数!$G:$H,2,FALSE)&amp;$W$24&amp;$V$24),装备量化!$D$2:$J$241,装备量化!T$11,FALSE)),0))+IF($W$3="关闭",0,IFERROR((VLOOKUP((VLOOKUP($AE30,参数!$G:$H,2,FALSE)&amp;$W$25&amp;$V$25),装备量化!$D$2:$J$241,装备量化!T$11,FALSE)),0))</f>
        <v>163</v>
      </c>
      <c r="AJ30" s="64">
        <f>IF($W$3="关闭",0,IFERROR((VLOOKUP((VLOOKUP($AE30,参数!$G:$H,2,FALSE)&amp;$W$18&amp;$V$18),装备量化!$D$2:$J$241,装备量化!U$11,FALSE)),0))+IF($W$3="关闭",0,IFERROR((VLOOKUP((VLOOKUP($AE30,参数!$G:$H,2,FALSE)&amp;$W$19&amp;$V$19),装备量化!$D$2:$J$241,装备量化!U$11,FALSE)),0))+IF($W$3="关闭",0,IFERROR((VLOOKUP((VLOOKUP($AE30,参数!$G:$H,2,FALSE)&amp;$W$20&amp;$V$20),装备量化!$D$2:$J$241,装备量化!U$11,FALSE)),0))+IF($W$3="关闭",0,IFERROR((VLOOKUP((VLOOKUP($AE30,参数!$G:$H,2,FALSE)&amp;$W$21&amp;$V$21),装备量化!$D$2:$J$241,装备量化!U$11,FALSE)),0))+IF($W$3="关闭",0,IFERROR((VLOOKUP((VLOOKUP($AE30,参数!$G:$H,2,FALSE)&amp;$W$22&amp;$V$22),装备量化!$D$2:$J$241,装备量化!U$11,FALSE)),0))+IF($W$3="关闭",0,IFERROR((VLOOKUP((VLOOKUP($AE30,参数!$G:$H,2,FALSE)&amp;$W$23&amp;$V$23),装备量化!$D$2:$J$241,装备量化!U$11,FALSE)),0))+IF($W$3="关闭",0,IFERROR((VLOOKUP((VLOOKUP($AE30,参数!$G:$H,2,FALSE)&amp;$W$24&amp;$V$24),装备量化!$D$2:$J$241,装备量化!U$11,FALSE)),0))+IF($W$3="关闭",0,IFERROR((VLOOKUP((VLOOKUP($AE30,参数!$G:$H,2,FALSE)&amp;$W$25&amp;$V$25),装备量化!$D$2:$J$241,装备量化!U$11,FALSE)),0))</f>
        <v>250</v>
      </c>
      <c r="AK30" s="64">
        <f>IF($W$3="关闭",0,IFERROR((VLOOKUP((VLOOKUP($AE30,参数!$G:$H,2,FALSE)&amp;$W$18&amp;$V$18),装备量化!$D$2:$J$241,装备量化!V$11,FALSE)),0))+IF($W$3="关闭",0,IFERROR((VLOOKUP((VLOOKUP($AE30,参数!$G:$H,2,FALSE)&amp;$W$19&amp;$V$19),装备量化!$D$2:$J$241,装备量化!V$11,FALSE)),0))+IF($W$3="关闭",0,IFERROR((VLOOKUP((VLOOKUP($AE30,参数!$G:$H,2,FALSE)&amp;$W$20&amp;$V$20),装备量化!$D$2:$J$241,装备量化!V$11,FALSE)),0))+IF($W$3="关闭",0,IFERROR((VLOOKUP((VLOOKUP($AE30,参数!$G:$H,2,FALSE)&amp;$W$21&amp;$V$21),装备量化!$D$2:$J$241,装备量化!V$11,FALSE)),0))+IF($W$3="关闭",0,IFERROR((VLOOKUP((VLOOKUP($AE30,参数!$G:$H,2,FALSE)&amp;$W$22&amp;$V$22),装备量化!$D$2:$J$241,装备量化!V$11,FALSE)),0))+IF($W$3="关闭",0,IFERROR((VLOOKUP((VLOOKUP($AE30,参数!$G:$H,2,FALSE)&amp;$W$23&amp;$V$23),装备量化!$D$2:$J$241,装备量化!V$11,FALSE)),0))+IF($W$3="关闭",0,IFERROR((VLOOKUP((VLOOKUP($AE30,参数!$G:$H,2,FALSE)&amp;$W$24&amp;$V$24),装备量化!$D$2:$J$241,装备量化!V$11,FALSE)),0))+IF($W$3="关闭",0,IFERROR((VLOOKUP((VLOOKUP($AE30,参数!$G:$H,2,FALSE)&amp;$W$25&amp;$V$25),装备量化!$D$2:$J$241,装备量化!V$11,FALSE)),0))</f>
        <v>250</v>
      </c>
      <c r="AL30" s="64">
        <f>IF($W$3="关闭",0,IFERROR((VLOOKUP((VLOOKUP($AE30,参数!$G:$H,2,FALSE)&amp;$W$18&amp;$V$18),装备量化!$D$2:$J$241,装备量化!W$11,FALSE)),0))+IF($W$3="关闭",0,IFERROR((VLOOKUP((VLOOKUP($AE30,参数!$G:$H,2,FALSE)&amp;$W$19&amp;$V$19),装备量化!$D$2:$J$241,装备量化!W$11,FALSE)),0))+IF($W$3="关闭",0,IFERROR((VLOOKUP((VLOOKUP($AE30,参数!$G:$H,2,FALSE)&amp;$W$20&amp;$V$20),装备量化!$D$2:$J$241,装备量化!W$11,FALSE)),0))+IF($W$3="关闭",0,IFERROR((VLOOKUP((VLOOKUP($AE30,参数!$G:$H,2,FALSE)&amp;$W$21&amp;$V$21),装备量化!$D$2:$J$241,装备量化!W$11,FALSE)),0))+IF($W$3="关闭",0,IFERROR((VLOOKUP((VLOOKUP($AE30,参数!$G:$H,2,FALSE)&amp;$W$22&amp;$V$22),装备量化!$D$2:$J$241,装备量化!W$11,FALSE)),0))+IF($W$3="关闭",0,IFERROR((VLOOKUP((VLOOKUP($AE30,参数!$G:$H,2,FALSE)&amp;$W$23&amp;$V$23),装备量化!$D$2:$J$241,装备量化!W$11,FALSE)),0))+IF($W$3="关闭",0,IFERROR((VLOOKUP((VLOOKUP($AE30,参数!$G:$H,2,FALSE)&amp;$W$24&amp;$V$24),装备量化!$D$2:$J$241,装备量化!W$11,FALSE)),0))+IF($W$3="关闭",0,IFERROR((VLOOKUP((VLOOKUP($AE30,参数!$G:$H,2,FALSE)&amp;$W$25&amp;$V$25),装备量化!$D$2:$J$241,装备量化!W$11,FALSE)),0))</f>
        <v>0</v>
      </c>
      <c r="AM30" s="64">
        <f>IF($W$3="关闭",0,IFERROR((VLOOKUP((VLOOKUP($AE30,参数!$G:$H,2,FALSE)&amp;$W$18&amp;$V$18),装备量化!$D$2:$J$241,装备量化!X$11,FALSE)),0))+IF($W$3="关闭",0,IFERROR((VLOOKUP((VLOOKUP($AE30,参数!$G:$H,2,FALSE)&amp;$W$19&amp;$V$19),装备量化!$D$2:$J$241,装备量化!X$11,FALSE)),0))+IF($W$3="关闭",0,IFERROR((VLOOKUP((VLOOKUP($AE30,参数!$G:$H,2,FALSE)&amp;$W$20&amp;$V$20),装备量化!$D$2:$J$241,装备量化!X$11,FALSE)),0))+IF($W$3="关闭",0,IFERROR((VLOOKUP((VLOOKUP($AE30,参数!$G:$H,2,FALSE)&amp;$W$21&amp;$V$21),装备量化!$D$2:$J$241,装备量化!X$11,FALSE)),0))+IF($W$3="关闭",0,IFERROR((VLOOKUP((VLOOKUP($AE30,参数!$G:$H,2,FALSE)&amp;$W$22&amp;$V$22),装备量化!$D$2:$J$241,装备量化!X$11,FALSE)),0))+IF($W$3="关闭",0,IFERROR((VLOOKUP((VLOOKUP($AE30,参数!$G:$H,2,FALSE)&amp;$W$23&amp;$V$23),装备量化!$D$2:$J$241,装备量化!X$11,FALSE)),0))+IF($W$3="关闭",0,IFERROR((VLOOKUP((VLOOKUP($AE30,参数!$G:$H,2,FALSE)&amp;$W$24&amp;$V$24),装备量化!$D$2:$J$241,装备量化!X$11,FALSE)),0))+IF($W$3="关闭",0,IFERROR((VLOOKUP((VLOOKUP($AE30,参数!$G:$H,2,FALSE)&amp;$W$25&amp;$V$25),装备量化!$D$2:$J$241,装备量化!X$11,FALSE)),0))</f>
        <v>0</v>
      </c>
      <c r="AN30" s="64">
        <f>IF($W$3="关闭",0,IFERROR((VLOOKUP((VLOOKUP($AE30,参数!$G:$H,2,FALSE)&amp;$W$18&amp;$V$18),装备量化!$D$2:$J$241,装备量化!Y$11,FALSE)),0))+IF($W$3="关闭",0,IFERROR((VLOOKUP((VLOOKUP($AE30,参数!$G:$H,2,FALSE)&amp;$W$19&amp;$V$19),装备量化!$D$2:$J$241,装备量化!Y$11,FALSE)),0))+IF($W$3="关闭",0,IFERROR((VLOOKUP((VLOOKUP($AE30,参数!$G:$H,2,FALSE)&amp;$W$20&amp;$V$20),装备量化!$D$2:$J$241,装备量化!Y$11,FALSE)),0))+IF($W$3="关闭",0,IFERROR((VLOOKUP((VLOOKUP($AE30,参数!$G:$H,2,FALSE)&amp;$W$21&amp;$V$21),装备量化!$D$2:$J$241,装备量化!Y$11,FALSE)),0))+IF($W$3="关闭",0,IFERROR((VLOOKUP((VLOOKUP($AE30,参数!$G:$H,2,FALSE)&amp;$W$22&amp;$V$22),装备量化!$D$2:$J$241,装备量化!Y$11,FALSE)),0))+IF($W$3="关闭",0,IFERROR((VLOOKUP((VLOOKUP($AE30,参数!$G:$H,2,FALSE)&amp;$W$23&amp;$V$23),装备量化!$D$2:$J$241,装备量化!Y$11,FALSE)),0))+IF($W$3="关闭",0,IFERROR((VLOOKUP((VLOOKUP($AE30,参数!$G:$H,2,FALSE)&amp;$W$24&amp;$V$24),装备量化!$D$2:$J$241,装备量化!Y$11,FALSE)),0))+IF($W$3="关闭",0,IFERROR((VLOOKUP((VLOOKUP($AE30,参数!$G:$H,2,FALSE)&amp;$W$25&amp;$V$25),装备量化!$D$2:$J$241,装备量化!Y$11,FALSE)),0))</f>
        <v>0</v>
      </c>
      <c r="AO30" s="64">
        <f>IF($W$3="关闭",0,IFERROR((VLOOKUP((VLOOKUP($AE30,参数!$G:$H,2,FALSE)&amp;$W$18&amp;$V$18),装备量化!$D$2:$J$241,装备量化!Z$11,FALSE)),0))+IF($W$3="关闭",0,IFERROR((VLOOKUP((VLOOKUP($AE30,参数!$G:$H,2,FALSE)&amp;$W$19&amp;$V$19),装备量化!$D$2:$J$241,装备量化!Z$11,FALSE)),0))+IF($W$3="关闭",0,IFERROR((VLOOKUP((VLOOKUP($AE30,参数!$G:$H,2,FALSE)&amp;$W$20&amp;$V$20),装备量化!$D$2:$J$241,装备量化!Z$11,FALSE)),0))+IF($W$3="关闭",0,IFERROR((VLOOKUP((VLOOKUP($AE30,参数!$G:$H,2,FALSE)&amp;$W$21&amp;$V$21),装备量化!$D$2:$J$241,装备量化!Z$11,FALSE)),0))+IF($W$3="关闭",0,IFERROR((VLOOKUP((VLOOKUP($AE30,参数!$G:$H,2,FALSE)&amp;$W$22&amp;$V$22),装备量化!$D$2:$J$241,装备量化!Z$11,FALSE)),0))+IF($W$3="关闭",0,IFERROR((VLOOKUP((VLOOKUP($AE30,参数!$G:$H,2,FALSE)&amp;$W$23&amp;$V$23),装备量化!$D$2:$J$241,装备量化!Z$11,FALSE)),0))+IF($W$3="关闭",0,IFERROR((VLOOKUP((VLOOKUP($AE30,参数!$G:$H,2,FALSE)&amp;$W$24&amp;$V$24),装备量化!$D$2:$J$241,装备量化!Z$11,FALSE)),0))+IF($W$3="关闭",0,IFERROR((VLOOKUP((VLOOKUP($AE30,参数!$G:$H,2,FALSE)&amp;$W$25&amp;$V$25),装备量化!$D$2:$J$241,装备量化!Z$11,FALSE)),0))</f>
        <v>0</v>
      </c>
      <c r="AP30" s="64">
        <f>IF($W$3="关闭",0,IFERROR((VLOOKUP((VLOOKUP($AE30,参数!$G:$H,2,FALSE)&amp;$W$18&amp;$V$18),装备量化!$D$2:$J$241,装备量化!AA$11,FALSE)),0))+IF($W$3="关闭",0,IFERROR((VLOOKUP((VLOOKUP($AE30,参数!$G:$H,2,FALSE)&amp;$W$19&amp;$V$19),装备量化!$D$2:$J$241,装备量化!AA$11,FALSE)),0))+IF($W$3="关闭",0,IFERROR((VLOOKUP((VLOOKUP($AE30,参数!$G:$H,2,FALSE)&amp;$W$20&amp;$V$20),装备量化!$D$2:$J$241,装备量化!AA$11,FALSE)),0))+IF($W$3="关闭",0,IFERROR((VLOOKUP((VLOOKUP($AE30,参数!$G:$H,2,FALSE)&amp;$W$21&amp;$V$21),装备量化!$D$2:$J$241,装备量化!AA$11,FALSE)),0))+IF($W$3="关闭",0,IFERROR((VLOOKUP((VLOOKUP($AE30,参数!$G:$H,2,FALSE)&amp;$W$22&amp;$V$22),装备量化!$D$2:$J$241,装备量化!AA$11,FALSE)),0))+IF($W$3="关闭",0,IFERROR((VLOOKUP((VLOOKUP($AE30,参数!$G:$H,2,FALSE)&amp;$W$23&amp;$V$23),装备量化!$D$2:$J$241,装备量化!AA$11,FALSE)),0))+IF($W$3="关闭",0,IFERROR((VLOOKUP((VLOOKUP($AE30,参数!$G:$H,2,FALSE)&amp;$W$24&amp;$V$24),装备量化!$D$2:$J$241,装备量化!AA$11,FALSE)),0))+IF($W$3="关闭",0,IFERROR((VLOOKUP((VLOOKUP($AE30,参数!$G:$H,2,FALSE)&amp;$W$25&amp;$V$25),装备量化!$D$2:$J$241,装备量化!AA$11,FALSE)),0))</f>
        <v>0</v>
      </c>
      <c r="AQ30" s="64">
        <f>IF($W$3="关闭",0,IFERROR((VLOOKUP((VLOOKUP($AE30,参数!$G:$H,2,FALSE)&amp;$W$18&amp;$V$18),装备量化!$D$2:$J$241,装备量化!AB$11,FALSE)),0))+IF($W$3="关闭",0,IFERROR((VLOOKUP((VLOOKUP($AE30,参数!$G:$H,2,FALSE)&amp;$W$19&amp;$V$19),装备量化!$D$2:$J$241,装备量化!AB$11,FALSE)),0))+IF($W$3="关闭",0,IFERROR((VLOOKUP((VLOOKUP($AE30,参数!$G:$H,2,FALSE)&amp;$W$20&amp;$V$20),装备量化!$D$2:$J$241,装备量化!AB$11,FALSE)),0))+IF($W$3="关闭",0,IFERROR((VLOOKUP((VLOOKUP($AE30,参数!$G:$H,2,FALSE)&amp;$W$21&amp;$V$21),装备量化!$D$2:$J$241,装备量化!AB$11,FALSE)),0))+IF($W$3="关闭",0,IFERROR((VLOOKUP((VLOOKUP($AE30,参数!$G:$H,2,FALSE)&amp;$W$22&amp;$V$22),装备量化!$D$2:$J$241,装备量化!AB$11,FALSE)),0))+IF($W$3="关闭",0,IFERROR((VLOOKUP((VLOOKUP($AE30,参数!$G:$H,2,FALSE)&amp;$W$23&amp;$V$23),装备量化!$D$2:$J$241,装备量化!AB$11,FALSE)),0))+IF($W$3="关闭",0,IFERROR((VLOOKUP((VLOOKUP($AE30,参数!$G:$H,2,FALSE)&amp;$W$24&amp;$V$24),装备量化!$D$2:$J$241,装备量化!AB$11,FALSE)),0))+IF($W$3="关闭",0,IFERROR((VLOOKUP((VLOOKUP($AE30,参数!$G:$H,2,FALSE)&amp;$W$25&amp;$V$25),装备量化!$D$2:$J$241,装备量化!AB$11,FALSE)),0))</f>
        <v>0</v>
      </c>
      <c r="AR30" s="64">
        <f>IF($W$3="关闭",0,IFERROR((VLOOKUP((VLOOKUP($AE30,参数!$G:$H,2,FALSE)&amp;$W$18&amp;$V$18),装备量化!$D$2:$J$241,装备量化!AC$11,FALSE)),0))+IF($W$3="关闭",0,IFERROR((VLOOKUP((VLOOKUP($AE30,参数!$G:$H,2,FALSE)&amp;$W$19&amp;$V$19),装备量化!$D$2:$J$241,装备量化!AC$11,FALSE)),0))+IF($W$3="关闭",0,IFERROR((VLOOKUP((VLOOKUP($AE30,参数!$G:$H,2,FALSE)&amp;$W$20&amp;$V$20),装备量化!$D$2:$J$241,装备量化!AC$11,FALSE)),0))+IF($W$3="关闭",0,IFERROR((VLOOKUP((VLOOKUP($AE30,参数!$G:$H,2,FALSE)&amp;$W$21&amp;$V$21),装备量化!$D$2:$J$241,装备量化!AC$11,FALSE)),0))+IF($W$3="关闭",0,IFERROR((VLOOKUP((VLOOKUP($AE30,参数!$G:$H,2,FALSE)&amp;$W$22&amp;$V$22),装备量化!$D$2:$J$241,装备量化!AC$11,FALSE)),0))+IF($W$3="关闭",0,IFERROR((VLOOKUP((VLOOKUP($AE30,参数!$G:$H,2,FALSE)&amp;$W$23&amp;$V$23),装备量化!$D$2:$J$241,装备量化!AC$11,FALSE)),0))+IF($W$3="关闭",0,IFERROR((VLOOKUP((VLOOKUP($AE30,参数!$G:$H,2,FALSE)&amp;$W$24&amp;$V$24),装备量化!$D$2:$J$241,装备量化!AC$11,FALSE)),0))+IF($W$3="关闭",0,IFERROR((VLOOKUP((VLOOKUP($AE30,参数!$G:$H,2,FALSE)&amp;$W$25&amp;$V$25),装备量化!$D$2:$J$241,装备量化!AC$11,FALSE)),0))</f>
        <v>0</v>
      </c>
      <c r="AS30" s="64">
        <f>IF($W$3="关闭",0,IFERROR((VLOOKUP((VLOOKUP($AE30,参数!$G:$H,2,FALSE)&amp;$W$18&amp;$V$18),装备量化!$D$2:$J$241,装备量化!AD$11,FALSE)),0))+IF($W$3="关闭",0,IFERROR((VLOOKUP((VLOOKUP($AE30,参数!$G:$H,2,FALSE)&amp;$W$19&amp;$V$19),装备量化!$D$2:$J$241,装备量化!AD$11,FALSE)),0))+IF($W$3="关闭",0,IFERROR((VLOOKUP((VLOOKUP($AE30,参数!$G:$H,2,FALSE)&amp;$W$20&amp;$V$20),装备量化!$D$2:$J$241,装备量化!AD$11,FALSE)),0))+IF($W$3="关闭",0,IFERROR((VLOOKUP((VLOOKUP($AE30,参数!$G:$H,2,FALSE)&amp;$W$21&amp;$V$21),装备量化!$D$2:$J$241,装备量化!AD$11,FALSE)),0))+IF($W$3="关闭",0,IFERROR((VLOOKUP((VLOOKUP($AE30,参数!$G:$H,2,FALSE)&amp;$W$22&amp;$V$22),装备量化!$D$2:$J$241,装备量化!AD$11,FALSE)),0))+IF($W$3="关闭",0,IFERROR((VLOOKUP((VLOOKUP($AE30,参数!$G:$H,2,FALSE)&amp;$W$23&amp;$V$23),装备量化!$D$2:$J$241,装备量化!AD$11,FALSE)),0))+IF($W$3="关闭",0,IFERROR((VLOOKUP((VLOOKUP($AE30,参数!$G:$H,2,FALSE)&amp;$W$24&amp;$V$24),装备量化!$D$2:$J$241,装备量化!AD$11,FALSE)),0))+IF($W$3="关闭",0,IFERROR((VLOOKUP((VLOOKUP($AE30,参数!$G:$H,2,FALSE)&amp;$W$25&amp;$V$25),装备量化!$D$2:$J$241,装备量化!AD$11,FALSE)),0))</f>
        <v>0</v>
      </c>
      <c r="AV30" s="1">
        <v>29</v>
      </c>
      <c r="AW30" s="64">
        <f>IF($W$6="关闭",0,IFERROR((VLOOKUP((VLOOKUP($AE30,参数!$G:$H,2,FALSE)&amp;$V$18),装备强化属性!$V$3:$FP$50,$X$18+VLOOKUP(AW$1,参数!$J$1:$K$6,2,FALSE),FALSE)),0))+IF($W$6="关闭",0,IFERROR((VLOOKUP((VLOOKUP($AE30,参数!$G:$H,2,FALSE)&amp;$V$19),装备强化属性!$V$3:$FP$50,$X$19+VLOOKUP(AW$1,参数!$J$1:$K$6,2,FALSE),FALSE)),0))+IF($W$6="关闭",0,IFERROR((VLOOKUP((VLOOKUP($AE30,参数!$G:$H,2,FALSE)&amp;$V$20),装备强化属性!$V$3:$FP$50,$X$20+VLOOKUP(AW$1,参数!$J$1:$K$6,2,FALSE),FALSE)),0))+IF($W$6="关闭",0,IFERROR((VLOOKUP((VLOOKUP($AE30,参数!$G:$H,2,FALSE)&amp;$V$21),装备强化属性!$V$3:$FP$50,$X$21+VLOOKUP(AW$1,参数!$J$1:$K$6,2,FALSE),FALSE)),0))+IF($W$6="关闭",0,IFERROR((VLOOKUP((VLOOKUP($AE30,参数!$G:$H,2,FALSE)&amp;$V$22),装备强化属性!$V$3:$FP$50,$X$22+VLOOKUP(AW$1,参数!$J$1:$K$6,2,FALSE),FALSE)),0))+IF($W$6="关闭",0,IFERROR((VLOOKUP((VLOOKUP($AE30,参数!$G:$H,2,FALSE)&amp;$V$23),装备强化属性!$V$3:$FP$50,$X$23+VLOOKUP(AW$1,参数!$J$1:$K$6,2,FALSE),FALSE)),0))+IF($W$6="关闭",0,IFERROR((VLOOKUP((VLOOKUP($AE30,参数!$G:$H,2,FALSE)&amp;$V$24),装备强化属性!$V$3:$FP$50,$X$24+VLOOKUP(AW$1,参数!$J$1:$K$6,2,FALSE),FALSE)),0))+IF($W$6="关闭",0,IFERROR((VLOOKUP((VLOOKUP($AE30,参数!$G:$H,2,FALSE)&amp;$V$25),装备强化属性!$V$3:$FP$50,$X$25+VLOOKUP(AW$1,参数!$J$1:$K$6,2,FALSE),FALSE)),0))</f>
        <v>816</v>
      </c>
      <c r="AX30" s="64"/>
      <c r="AY30" s="64">
        <f>IF($W$6="关闭",0,IFERROR((VLOOKUP((VLOOKUP($AE30,参数!$G:$H,2,FALSE)&amp;$V$18),装备强化属性!$V$3:$FP$50,$X$18+VLOOKUP(AY$1,参数!$J$1:$K$6,2,FALSE),FALSE)),0))+IF($W$6="关闭",0,IFERROR((VLOOKUP((VLOOKUP($AE30,参数!$G:$H,2,FALSE)&amp;$V$19),装备强化属性!$V$3:$FP$50,$X$19+VLOOKUP(AY$1,参数!$J$1:$K$6,2,FALSE),FALSE)),0))+IF($W$6="关闭",0,IFERROR((VLOOKUP((VLOOKUP($AE30,参数!$G:$H,2,FALSE)&amp;$V$20),装备强化属性!$V$3:$FP$50,$X$20+VLOOKUP(AY$1,参数!$J$1:$K$6,2,FALSE),FALSE)),0))+IF($W$6="关闭",0,IFERROR((VLOOKUP((VLOOKUP($AE30,参数!$G:$H,2,FALSE)&amp;$V$21),装备强化属性!$V$3:$FP$50,$X$21+VLOOKUP(AY$1,参数!$J$1:$K$6,2,FALSE),FALSE)),0))+IF($W$6="关闭",0,IFERROR((VLOOKUP((VLOOKUP($AE30,参数!$G:$H,2,FALSE)&amp;$V$22),装备强化属性!$V$3:$FP$50,$X$22+VLOOKUP(AY$1,参数!$J$1:$K$6,2,FALSE),FALSE)),0))+IF($W$6="关闭",0,IFERROR((VLOOKUP((VLOOKUP($AE30,参数!$G:$H,2,FALSE)&amp;$V$23),装备强化属性!$V$3:$FP$50,$X$23+VLOOKUP(AY$1,参数!$J$1:$K$6,2,FALSE),FALSE)),0))+IF($W$6="关闭",0,IFERROR((VLOOKUP((VLOOKUP($AE30,参数!$G:$H,2,FALSE)&amp;$V$24),装备强化属性!$V$3:$FP$50,$X$24+VLOOKUP(AY$1,参数!$J$1:$K$6,2,FALSE),FALSE)),0))+IF($W$6="关闭",0,IFERROR((VLOOKUP((VLOOKUP($AE30,参数!$G:$H,2,FALSE)&amp;$V$25),装备强化属性!$V$3:$FP$50,$X$25+VLOOKUP(AY$1,参数!$J$1:$K$6,2,FALSE),FALSE)),0))</f>
        <v>98</v>
      </c>
      <c r="AZ30" s="64">
        <f>IF($W$6="关闭",0,IFERROR((VLOOKUP((VLOOKUP($AE30,参数!$G:$H,2,FALSE)&amp;$V$18),装备强化属性!$V$3:$FP$50,$X$18+VLOOKUP(AZ$1,参数!$J$1:$K$6,2,FALSE),FALSE)),0))+IF($W$6="关闭",0,IFERROR((VLOOKUP((VLOOKUP($AE30,参数!$G:$H,2,FALSE)&amp;$V$19),装备强化属性!$V$3:$FP$50,$X$19+VLOOKUP(AZ$1,参数!$J$1:$K$6,2,FALSE),FALSE)),0))+IF($W$6="关闭",0,IFERROR((VLOOKUP((VLOOKUP($AE30,参数!$G:$H,2,FALSE)&amp;$V$20),装备强化属性!$V$3:$FP$50,$X$20+VLOOKUP(AZ$1,参数!$J$1:$K$6,2,FALSE),FALSE)),0))+IF($W$6="关闭",0,IFERROR((VLOOKUP((VLOOKUP($AE30,参数!$G:$H,2,FALSE)&amp;$V$21),装备强化属性!$V$3:$FP$50,$X$21+VLOOKUP(AZ$1,参数!$J$1:$K$6,2,FALSE),FALSE)),0))+IF($W$6="关闭",0,IFERROR((VLOOKUP((VLOOKUP($AE30,参数!$G:$H,2,FALSE)&amp;$V$22),装备强化属性!$V$3:$FP$50,$X$22+VLOOKUP(AZ$1,参数!$J$1:$K$6,2,FALSE),FALSE)),0))+IF($W$6="关闭",0,IFERROR((VLOOKUP((VLOOKUP($AE30,参数!$G:$H,2,FALSE)&amp;$V$23),装备强化属性!$V$3:$FP$50,$X$23+VLOOKUP(AZ$1,参数!$J$1:$K$6,2,FALSE),FALSE)),0))+IF($W$6="关闭",0,IFERROR((VLOOKUP((VLOOKUP($AE30,参数!$G:$H,2,FALSE)&amp;$V$24),装备强化属性!$V$3:$FP$50,$X$24+VLOOKUP(AZ$1,参数!$J$1:$K$6,2,FALSE),FALSE)),0))+IF($W$6="关闭",0,IFERROR((VLOOKUP((VLOOKUP($AE30,参数!$G:$H,2,FALSE)&amp;$V$25),装备强化属性!$V$3:$FP$50,$X$25+VLOOKUP(AZ$1,参数!$J$1:$K$6,2,FALSE),FALSE)),0))</f>
        <v>98</v>
      </c>
      <c r="BA30" s="64">
        <f>IF($W$6="关闭",0,IFERROR((VLOOKUP((VLOOKUP($AE30,参数!$G:$H,2,FALSE)&amp;$V$18),装备强化属性!$V$3:$FP$50,$X$18+VLOOKUP(BA$1,参数!$J$1:$K$6,2,FALSE),FALSE)),0))+IF($W$6="关闭",0,IFERROR((VLOOKUP((VLOOKUP($AE30,参数!$G:$H,2,FALSE)&amp;$V$19),装备强化属性!$V$3:$FP$50,$X$19+VLOOKUP(BA$1,参数!$J$1:$K$6,2,FALSE),FALSE)),0))+IF($W$6="关闭",0,IFERROR((VLOOKUP((VLOOKUP($AE30,参数!$G:$H,2,FALSE)&amp;$V$20),装备强化属性!$V$3:$FP$50,$X$20+VLOOKUP(BA$1,参数!$J$1:$K$6,2,FALSE),FALSE)),0))+IF($W$6="关闭",0,IFERROR((VLOOKUP((VLOOKUP($AE30,参数!$G:$H,2,FALSE)&amp;$V$21),装备强化属性!$V$3:$FP$50,$X$21+VLOOKUP(BA$1,参数!$J$1:$K$6,2,FALSE),FALSE)),0))+IF($W$6="关闭",0,IFERROR((VLOOKUP((VLOOKUP($AE30,参数!$G:$H,2,FALSE)&amp;$V$22),装备强化属性!$V$3:$FP$50,$X$22+VLOOKUP(BA$1,参数!$J$1:$K$6,2,FALSE),FALSE)),0))+IF($W$6="关闭",0,IFERROR((VLOOKUP((VLOOKUP($AE30,参数!$G:$H,2,FALSE)&amp;$V$23),装备强化属性!$V$3:$FP$50,$X$23+VLOOKUP(BA$1,参数!$J$1:$K$6,2,FALSE),FALSE)),0))+IF($W$6="关闭",0,IFERROR((VLOOKUP((VLOOKUP($AE30,参数!$G:$H,2,FALSE)&amp;$V$24),装备强化属性!$V$3:$FP$50,$X$24+VLOOKUP(BA$1,参数!$J$1:$K$6,2,FALSE),FALSE)),0))+IF($W$6="关闭",0,IFERROR((VLOOKUP((VLOOKUP($AE30,参数!$G:$H,2,FALSE)&amp;$V$25),装备强化属性!$V$3:$FP$50,$X$25+VLOOKUP(BA$1,参数!$J$1:$K$6,2,FALSE),FALSE)),0))</f>
        <v>110</v>
      </c>
      <c r="BB30" s="64">
        <f>IF($W$6="关闭",0,IFERROR((VLOOKUP((VLOOKUP($AE30,参数!$G:$H,2,FALSE)&amp;$V$18),装备强化属性!$V$3:$FP$50,$X$18+VLOOKUP(BB$1,参数!$J$1:$K$6,2,FALSE),FALSE)),0))+IF($W$6="关闭",0,IFERROR((VLOOKUP((VLOOKUP($AE30,参数!$G:$H,2,FALSE)&amp;$V$19),装备强化属性!$V$3:$FP$50,$X$19+VLOOKUP(BB$1,参数!$J$1:$K$6,2,FALSE),FALSE)),0))+IF($W$6="关闭",0,IFERROR((VLOOKUP((VLOOKUP($AE30,参数!$G:$H,2,FALSE)&amp;$V$20),装备强化属性!$V$3:$FP$50,$X$20+VLOOKUP(BB$1,参数!$J$1:$K$6,2,FALSE),FALSE)),0))+IF($W$6="关闭",0,IFERROR((VLOOKUP((VLOOKUP($AE30,参数!$G:$H,2,FALSE)&amp;$V$21),装备强化属性!$V$3:$FP$50,$X$21+VLOOKUP(BB$1,参数!$J$1:$K$6,2,FALSE),FALSE)),0))+IF($W$6="关闭",0,IFERROR((VLOOKUP((VLOOKUP($AE30,参数!$G:$H,2,FALSE)&amp;$V$22),装备强化属性!$V$3:$FP$50,$X$22+VLOOKUP(BB$1,参数!$J$1:$K$6,2,FALSE),FALSE)),0))+IF($W$6="关闭",0,IFERROR((VLOOKUP((VLOOKUP($AE30,参数!$G:$H,2,FALSE)&amp;$V$23),装备强化属性!$V$3:$FP$50,$X$23+VLOOKUP(BB$1,参数!$J$1:$K$6,2,FALSE),FALSE)),0))+IF($W$6="关闭",0,IFERROR((VLOOKUP((VLOOKUP($AE30,参数!$G:$H,2,FALSE)&amp;$V$24),装备强化属性!$V$3:$FP$50,$X$24+VLOOKUP(BB$1,参数!$J$1:$K$6,2,FALSE),FALSE)),0))+IF($W$6="关闭",0,IFERROR((VLOOKUP((VLOOKUP($AE30,参数!$G:$H,2,FALSE)&amp;$V$25),装备强化属性!$V$3:$FP$50,$X$25+VLOOKUP(BB$1,参数!$J$1:$K$6,2,FALSE),FALSE)),0))</f>
        <v>110</v>
      </c>
      <c r="BC30" s="64">
        <f>IF($W$3="关闭",0,IFERROR((VLOOKUP((VLOOKUP($AE30,参数!$G:$H,2,FALSE)&amp;$W$18&amp;$V$18),装备量化!$D$2:$J$241,装备量化!AN$11,FALSE)),0))+IF($W$3="关闭",0,IFERROR((VLOOKUP((VLOOKUP($AE30,参数!$G:$H,2,FALSE)&amp;$W$19&amp;$V$19),装备量化!$D$2:$J$241,装备量化!AN$11,FALSE)),0))+IF($W$3="关闭",0,IFERROR((VLOOKUP((VLOOKUP($AE30,参数!$G:$H,2,FALSE)&amp;$W$20&amp;$V$20),装备量化!$D$2:$J$241,装备量化!AN$11,FALSE)),0))+IF($W$3="关闭",0,IFERROR((VLOOKUP((VLOOKUP($AE30,参数!$G:$H,2,FALSE)&amp;$W$21&amp;$V$21),装备量化!$D$2:$J$241,装备量化!AN$11,FALSE)),0))+IF($W$3="关闭",0,IFERROR((VLOOKUP((VLOOKUP($AE30,参数!$G:$H,2,FALSE)&amp;$W$22&amp;$V$22),装备量化!$D$2:$J$241,装备量化!AN$11,FALSE)),0))+IF($W$3="关闭",0,IFERROR((VLOOKUP((VLOOKUP($AE30,参数!$G:$H,2,FALSE)&amp;$W$23&amp;$V$23),装备量化!$D$2:$J$241,装备量化!AN$11,FALSE)),0))+IF($W$3="关闭",0,IFERROR((VLOOKUP((VLOOKUP($AE30,参数!$G:$H,2,FALSE)&amp;$W$24&amp;$V$24),装备量化!$D$2:$J$241,装备量化!AN$11,FALSE)),0))+IF($W$3="关闭",0,IFERROR((VLOOKUP((VLOOKUP($AE30,参数!$G:$H,2,FALSE)&amp;$W$25&amp;$V$25),装备量化!$D$2:$J$241,装备量化!AN$11,FALSE)),0))</f>
        <v>0</v>
      </c>
      <c r="BD30" s="64">
        <f>IF($W$3="关闭",0,IFERROR((VLOOKUP((VLOOKUP($AE30,参数!$G:$H,2,FALSE)&amp;$W$18&amp;$V$18),装备量化!$D$2:$J$241,装备量化!AO$11,FALSE)),0))+IF($W$3="关闭",0,IFERROR((VLOOKUP((VLOOKUP($AE30,参数!$G:$H,2,FALSE)&amp;$W$19&amp;$V$19),装备量化!$D$2:$J$241,装备量化!AO$11,FALSE)),0))+IF($W$3="关闭",0,IFERROR((VLOOKUP((VLOOKUP($AE30,参数!$G:$H,2,FALSE)&amp;$W$20&amp;$V$20),装备量化!$D$2:$J$241,装备量化!AO$11,FALSE)),0))+IF($W$3="关闭",0,IFERROR((VLOOKUP((VLOOKUP($AE30,参数!$G:$H,2,FALSE)&amp;$W$21&amp;$V$21),装备量化!$D$2:$J$241,装备量化!AO$11,FALSE)),0))+IF($W$3="关闭",0,IFERROR((VLOOKUP((VLOOKUP($AE30,参数!$G:$H,2,FALSE)&amp;$W$22&amp;$V$22),装备量化!$D$2:$J$241,装备量化!AO$11,FALSE)),0))+IF($W$3="关闭",0,IFERROR((VLOOKUP((VLOOKUP($AE30,参数!$G:$H,2,FALSE)&amp;$W$23&amp;$V$23),装备量化!$D$2:$J$241,装备量化!AO$11,FALSE)),0))+IF($W$3="关闭",0,IFERROR((VLOOKUP((VLOOKUP($AE30,参数!$G:$H,2,FALSE)&amp;$W$24&amp;$V$24),装备量化!$D$2:$J$241,装备量化!AO$11,FALSE)),0))+IF($W$3="关闭",0,IFERROR((VLOOKUP((VLOOKUP($AE30,参数!$G:$H,2,FALSE)&amp;$W$25&amp;$V$25),装备量化!$D$2:$J$241,装备量化!AO$11,FALSE)),0))</f>
        <v>0</v>
      </c>
      <c r="BE30" s="64">
        <f>IF($W$3="关闭",0,IFERROR((VLOOKUP((VLOOKUP($AE30,参数!$G:$H,2,FALSE)&amp;$W$18&amp;$V$18),装备量化!$D$2:$J$241,装备量化!AP$11,FALSE)),0))+IF($W$3="关闭",0,IFERROR((VLOOKUP((VLOOKUP($AE30,参数!$G:$H,2,FALSE)&amp;$W$19&amp;$V$19),装备量化!$D$2:$J$241,装备量化!AP$11,FALSE)),0))+IF($W$3="关闭",0,IFERROR((VLOOKUP((VLOOKUP($AE30,参数!$G:$H,2,FALSE)&amp;$W$20&amp;$V$20),装备量化!$D$2:$J$241,装备量化!AP$11,FALSE)),0))+IF($W$3="关闭",0,IFERROR((VLOOKUP((VLOOKUP($AE30,参数!$G:$H,2,FALSE)&amp;$W$21&amp;$V$21),装备量化!$D$2:$J$241,装备量化!AP$11,FALSE)),0))+IF($W$3="关闭",0,IFERROR((VLOOKUP((VLOOKUP($AE30,参数!$G:$H,2,FALSE)&amp;$W$22&amp;$V$22),装备量化!$D$2:$J$241,装备量化!AP$11,FALSE)),0))+IF($W$3="关闭",0,IFERROR((VLOOKUP((VLOOKUP($AE30,参数!$G:$H,2,FALSE)&amp;$W$23&amp;$V$23),装备量化!$D$2:$J$241,装备量化!AP$11,FALSE)),0))+IF($W$3="关闭",0,IFERROR((VLOOKUP((VLOOKUP($AE30,参数!$G:$H,2,FALSE)&amp;$W$24&amp;$V$24),装备量化!$D$2:$J$241,装备量化!AP$11,FALSE)),0))+IF($W$3="关闭",0,IFERROR((VLOOKUP((VLOOKUP($AE30,参数!$G:$H,2,FALSE)&amp;$W$25&amp;$V$25),装备量化!$D$2:$J$241,装备量化!AP$11,FALSE)),0))</f>
        <v>0</v>
      </c>
      <c r="BF30" s="64">
        <f>IF($W$3="关闭",0,IFERROR((VLOOKUP((VLOOKUP($AE30,参数!$G:$H,2,FALSE)&amp;$W$18&amp;$V$18),装备量化!$D$2:$J$241,装备量化!AQ$11,FALSE)),0))+IF($W$3="关闭",0,IFERROR((VLOOKUP((VLOOKUP($AE30,参数!$G:$H,2,FALSE)&amp;$W$19&amp;$V$19),装备量化!$D$2:$J$241,装备量化!AQ$11,FALSE)),0))+IF($W$3="关闭",0,IFERROR((VLOOKUP((VLOOKUP($AE30,参数!$G:$H,2,FALSE)&amp;$W$20&amp;$V$20),装备量化!$D$2:$J$241,装备量化!AQ$11,FALSE)),0))+IF($W$3="关闭",0,IFERROR((VLOOKUP((VLOOKUP($AE30,参数!$G:$H,2,FALSE)&amp;$W$21&amp;$V$21),装备量化!$D$2:$J$241,装备量化!AQ$11,FALSE)),0))+IF($W$3="关闭",0,IFERROR((VLOOKUP((VLOOKUP($AE30,参数!$G:$H,2,FALSE)&amp;$W$22&amp;$V$22),装备量化!$D$2:$J$241,装备量化!AQ$11,FALSE)),0))+IF($W$3="关闭",0,IFERROR((VLOOKUP((VLOOKUP($AE30,参数!$G:$H,2,FALSE)&amp;$W$23&amp;$V$23),装备量化!$D$2:$J$241,装备量化!AQ$11,FALSE)),0))+IF($W$3="关闭",0,IFERROR((VLOOKUP((VLOOKUP($AE30,参数!$G:$H,2,FALSE)&amp;$W$24&amp;$V$24),装备量化!$D$2:$J$241,装备量化!AQ$11,FALSE)),0))+IF($W$3="关闭",0,IFERROR((VLOOKUP((VLOOKUP($AE30,参数!$G:$H,2,FALSE)&amp;$W$25&amp;$V$25),装备量化!$D$2:$J$241,装备量化!AQ$11,FALSE)),0))</f>
        <v>0</v>
      </c>
      <c r="BG30" s="64">
        <f>IF($W$3="关闭",0,IFERROR((VLOOKUP((VLOOKUP($AE30,参数!$G:$H,2,FALSE)&amp;$W$18&amp;$V$18),装备量化!$D$2:$J$241,装备量化!AR$11,FALSE)),0))+IF($W$3="关闭",0,IFERROR((VLOOKUP((VLOOKUP($AE30,参数!$G:$H,2,FALSE)&amp;$W$19&amp;$V$19),装备量化!$D$2:$J$241,装备量化!AR$11,FALSE)),0))+IF($W$3="关闭",0,IFERROR((VLOOKUP((VLOOKUP($AE30,参数!$G:$H,2,FALSE)&amp;$W$20&amp;$V$20),装备量化!$D$2:$J$241,装备量化!AR$11,FALSE)),0))+IF($W$3="关闭",0,IFERROR((VLOOKUP((VLOOKUP($AE30,参数!$G:$H,2,FALSE)&amp;$W$21&amp;$V$21),装备量化!$D$2:$J$241,装备量化!AR$11,FALSE)),0))+IF($W$3="关闭",0,IFERROR((VLOOKUP((VLOOKUP($AE30,参数!$G:$H,2,FALSE)&amp;$W$22&amp;$V$22),装备量化!$D$2:$J$241,装备量化!AR$11,FALSE)),0))+IF($W$3="关闭",0,IFERROR((VLOOKUP((VLOOKUP($AE30,参数!$G:$H,2,FALSE)&amp;$W$23&amp;$V$23),装备量化!$D$2:$J$241,装备量化!AR$11,FALSE)),0))+IF($W$3="关闭",0,IFERROR((VLOOKUP((VLOOKUP($AE30,参数!$G:$H,2,FALSE)&amp;$W$24&amp;$V$24),装备量化!$D$2:$J$241,装备量化!AR$11,FALSE)),0))+IF($W$3="关闭",0,IFERROR((VLOOKUP((VLOOKUP($AE30,参数!$G:$H,2,FALSE)&amp;$W$25&amp;$V$25),装备量化!$D$2:$J$241,装备量化!AR$11,FALSE)),0))</f>
        <v>0</v>
      </c>
      <c r="BH30" s="64">
        <f>IF($W$3="关闭",0,IFERROR((VLOOKUP((VLOOKUP($AE30,参数!$G:$H,2,FALSE)&amp;$W$18&amp;$V$18),装备量化!$D$2:$J$241,装备量化!AS$11,FALSE)),0))+IF($W$3="关闭",0,IFERROR((VLOOKUP((VLOOKUP($AE30,参数!$G:$H,2,FALSE)&amp;$W$19&amp;$V$19),装备量化!$D$2:$J$241,装备量化!AS$11,FALSE)),0))+IF($W$3="关闭",0,IFERROR((VLOOKUP((VLOOKUP($AE30,参数!$G:$H,2,FALSE)&amp;$W$20&amp;$V$20),装备量化!$D$2:$J$241,装备量化!AS$11,FALSE)),0))+IF($W$3="关闭",0,IFERROR((VLOOKUP((VLOOKUP($AE30,参数!$G:$H,2,FALSE)&amp;$W$21&amp;$V$21),装备量化!$D$2:$J$241,装备量化!AS$11,FALSE)),0))+IF($W$3="关闭",0,IFERROR((VLOOKUP((VLOOKUP($AE30,参数!$G:$H,2,FALSE)&amp;$W$22&amp;$V$22),装备量化!$D$2:$J$241,装备量化!AS$11,FALSE)),0))+IF($W$3="关闭",0,IFERROR((VLOOKUP((VLOOKUP($AE30,参数!$G:$H,2,FALSE)&amp;$W$23&amp;$V$23),装备量化!$D$2:$J$241,装备量化!AS$11,FALSE)),0))+IF($W$3="关闭",0,IFERROR((VLOOKUP((VLOOKUP($AE30,参数!$G:$H,2,FALSE)&amp;$W$24&amp;$V$24),装备量化!$D$2:$J$241,装备量化!AS$11,FALSE)),0))+IF($W$3="关闭",0,IFERROR((VLOOKUP((VLOOKUP($AE30,参数!$G:$H,2,FALSE)&amp;$W$25&amp;$V$25),装备量化!$D$2:$J$241,装备量化!AS$11,FALSE)),0))</f>
        <v>0</v>
      </c>
      <c r="BI30" s="64">
        <f>IF($W$3="关闭",0,IFERROR((VLOOKUP((VLOOKUP($AE30,参数!$G:$H,2,FALSE)&amp;$W$18&amp;$V$18),装备量化!$D$2:$J$241,装备量化!AT$11,FALSE)),0))+IF($W$3="关闭",0,IFERROR((VLOOKUP((VLOOKUP($AE30,参数!$G:$H,2,FALSE)&amp;$W$19&amp;$V$19),装备量化!$D$2:$J$241,装备量化!AT$11,FALSE)),0))+IF($W$3="关闭",0,IFERROR((VLOOKUP((VLOOKUP($AE30,参数!$G:$H,2,FALSE)&amp;$W$20&amp;$V$20),装备量化!$D$2:$J$241,装备量化!AT$11,FALSE)),0))+IF($W$3="关闭",0,IFERROR((VLOOKUP((VLOOKUP($AE30,参数!$G:$H,2,FALSE)&amp;$W$21&amp;$V$21),装备量化!$D$2:$J$241,装备量化!AT$11,FALSE)),0))+IF($W$3="关闭",0,IFERROR((VLOOKUP((VLOOKUP($AE30,参数!$G:$H,2,FALSE)&amp;$W$22&amp;$V$22),装备量化!$D$2:$J$241,装备量化!AT$11,FALSE)),0))+IF($W$3="关闭",0,IFERROR((VLOOKUP((VLOOKUP($AE30,参数!$G:$H,2,FALSE)&amp;$W$23&amp;$V$23),装备量化!$D$2:$J$241,装备量化!AT$11,FALSE)),0))+IF($W$3="关闭",0,IFERROR((VLOOKUP((VLOOKUP($AE30,参数!$G:$H,2,FALSE)&amp;$W$24&amp;$V$24),装备量化!$D$2:$J$241,装备量化!AT$11,FALSE)),0))+IF($W$3="关闭",0,IFERROR((VLOOKUP((VLOOKUP($AE30,参数!$G:$H,2,FALSE)&amp;$W$25&amp;$V$25),装备量化!$D$2:$J$241,装备量化!AT$11,FALSE)),0))</f>
        <v>0</v>
      </c>
      <c r="BJ30" s="64">
        <f>IF($W$3="关闭",0,IFERROR((VLOOKUP((VLOOKUP($AE30,参数!$G:$H,2,FALSE)&amp;$W$18&amp;$V$18),装备量化!$D$2:$J$241,装备量化!AU$11,FALSE)),0))+IF($W$3="关闭",0,IFERROR((VLOOKUP((VLOOKUP($AE30,参数!$G:$H,2,FALSE)&amp;$W$19&amp;$V$19),装备量化!$D$2:$J$241,装备量化!AU$11,FALSE)),0))+IF($W$3="关闭",0,IFERROR((VLOOKUP((VLOOKUP($AE30,参数!$G:$H,2,FALSE)&amp;$W$20&amp;$V$20),装备量化!$D$2:$J$241,装备量化!AU$11,FALSE)),0))+IF($W$3="关闭",0,IFERROR((VLOOKUP((VLOOKUP($AE30,参数!$G:$H,2,FALSE)&amp;$W$21&amp;$V$21),装备量化!$D$2:$J$241,装备量化!AU$11,FALSE)),0))+IF($W$3="关闭",0,IFERROR((VLOOKUP((VLOOKUP($AE30,参数!$G:$H,2,FALSE)&amp;$W$22&amp;$V$22),装备量化!$D$2:$J$241,装备量化!AU$11,FALSE)),0))+IF($W$3="关闭",0,IFERROR((VLOOKUP((VLOOKUP($AE30,参数!$G:$H,2,FALSE)&amp;$W$23&amp;$V$23),装备量化!$D$2:$J$241,装备量化!AU$11,FALSE)),0))+IF($W$3="关闭",0,IFERROR((VLOOKUP((VLOOKUP($AE30,参数!$G:$H,2,FALSE)&amp;$W$24&amp;$V$24),装备量化!$D$2:$J$241,装备量化!AU$11,FALSE)),0))+IF($W$3="关闭",0,IFERROR((VLOOKUP((VLOOKUP($AE30,参数!$G:$H,2,FALSE)&amp;$W$25&amp;$V$25),装备量化!$D$2:$J$241,装备量化!AU$11,FALSE)),0))</f>
        <v>0</v>
      </c>
      <c r="BM30" s="1">
        <v>29</v>
      </c>
      <c r="BN30" s="64">
        <f>IF($W$2="关闭",0,角色升级!B30)</f>
        <v>4150</v>
      </c>
      <c r="BO30" s="64">
        <v>200</v>
      </c>
      <c r="BP30" s="64">
        <f>IF($W$2="关闭",0,角色升级!D30)</f>
        <v>310</v>
      </c>
      <c r="BQ30" s="64">
        <f>IF($W$2="关闭",0,角色升级!E30)</f>
        <v>310</v>
      </c>
      <c r="BR30" s="64">
        <f>IF($W$2="关闭",0,角色升级!F30)</f>
        <v>620</v>
      </c>
      <c r="BS30" s="64">
        <f>IF($W$2="关闭",0,角色升级!G30)</f>
        <v>620</v>
      </c>
      <c r="BT30" s="64">
        <f>IF($W$3="关闭",0,IFERROR((VLOOKUP((VLOOKUP($AE30,参数!$G:$H,2,FALSE)&amp;$W$18&amp;$V$18),装备量化!$D$2:$J$241,装备量化!BE$11,FALSE)),0))+IF($W$3="关闭",0,IFERROR((VLOOKUP((VLOOKUP($AE30,参数!$G:$H,2,FALSE)&amp;$W$19&amp;$V$19),装备量化!$D$2:$J$241,装备量化!BE$11,FALSE)),0))+IF($W$3="关闭",0,IFERROR((VLOOKUP((VLOOKUP($AE30,参数!$G:$H,2,FALSE)&amp;$W$20&amp;$V$20),装备量化!$D$2:$J$241,装备量化!BE$11,FALSE)),0))+IF($W$3="关闭",0,IFERROR((VLOOKUP((VLOOKUP($AE30,参数!$G:$H,2,FALSE)&amp;$W$21&amp;$V$21),装备量化!$D$2:$J$241,装备量化!BE$11,FALSE)),0))+IF($W$3="关闭",0,IFERROR((VLOOKUP((VLOOKUP($AE30,参数!$G:$H,2,FALSE)&amp;$W$22&amp;$V$22),装备量化!$D$2:$J$241,装备量化!BE$11,FALSE)),0))+IF($W$3="关闭",0,IFERROR((VLOOKUP((VLOOKUP($AE30,参数!$G:$H,2,FALSE)&amp;$W$23&amp;$V$23),装备量化!$D$2:$J$241,装备量化!BE$11,FALSE)),0))+IF($W$3="关闭",0,IFERROR((VLOOKUP((VLOOKUP($AE30,参数!$G:$H,2,FALSE)&amp;$W$24&amp;$V$24),装备量化!$D$2:$J$241,装备量化!BE$11,FALSE)),0))+IF($W$3="关闭",0,IFERROR((VLOOKUP((VLOOKUP($AE30,参数!$G:$H,2,FALSE)&amp;$W$25&amp;$V$25),装备量化!$D$2:$J$241,装备量化!BE$11,FALSE)),0))</f>
        <v>0</v>
      </c>
      <c r="BU30" s="64">
        <f>IF($W$3="关闭",0,IFERROR((VLOOKUP((VLOOKUP($AE30,参数!$G:$H,2,FALSE)&amp;$W$18&amp;$V$18),装备量化!$D$2:$J$241,装备量化!BF$11,FALSE)),0))+IF($W$3="关闭",0,IFERROR((VLOOKUP((VLOOKUP($AE30,参数!$G:$H,2,FALSE)&amp;$W$19&amp;$V$19),装备量化!$D$2:$J$241,装备量化!BF$11,FALSE)),0))+IF($W$3="关闭",0,IFERROR((VLOOKUP((VLOOKUP($AE30,参数!$G:$H,2,FALSE)&amp;$W$20&amp;$V$20),装备量化!$D$2:$J$241,装备量化!BF$11,FALSE)),0))+IF($W$3="关闭",0,IFERROR((VLOOKUP((VLOOKUP($AE30,参数!$G:$H,2,FALSE)&amp;$W$21&amp;$V$21),装备量化!$D$2:$J$241,装备量化!BF$11,FALSE)),0))+IF($W$3="关闭",0,IFERROR((VLOOKUP((VLOOKUP($AE30,参数!$G:$H,2,FALSE)&amp;$W$22&amp;$V$22),装备量化!$D$2:$J$241,装备量化!BF$11,FALSE)),0))+IF($W$3="关闭",0,IFERROR((VLOOKUP((VLOOKUP($AE30,参数!$G:$H,2,FALSE)&amp;$W$23&amp;$V$23),装备量化!$D$2:$J$241,装备量化!BF$11,FALSE)),0))+IF($W$3="关闭",0,IFERROR((VLOOKUP((VLOOKUP($AE30,参数!$G:$H,2,FALSE)&amp;$W$24&amp;$V$24),装备量化!$D$2:$J$241,装备量化!BF$11,FALSE)),0))+IF($W$3="关闭",0,IFERROR((VLOOKUP((VLOOKUP($AE30,参数!$G:$H,2,FALSE)&amp;$W$25&amp;$V$25),装备量化!$D$2:$J$241,装备量化!BF$11,FALSE)),0))</f>
        <v>0</v>
      </c>
      <c r="BV30" s="64">
        <f>IF($W$3="关闭",0,IFERROR((VLOOKUP((VLOOKUP($AE30,参数!$G:$H,2,FALSE)&amp;$W$18&amp;$V$18),装备量化!$D$2:$J$241,装备量化!BG$11,FALSE)),0))+IF($W$3="关闭",0,IFERROR((VLOOKUP((VLOOKUP($AE30,参数!$G:$H,2,FALSE)&amp;$W$19&amp;$V$19),装备量化!$D$2:$J$241,装备量化!BG$11,FALSE)),0))+IF($W$3="关闭",0,IFERROR((VLOOKUP((VLOOKUP($AE30,参数!$G:$H,2,FALSE)&amp;$W$20&amp;$V$20),装备量化!$D$2:$J$241,装备量化!BG$11,FALSE)),0))+IF($W$3="关闭",0,IFERROR((VLOOKUP((VLOOKUP($AE30,参数!$G:$H,2,FALSE)&amp;$W$21&amp;$V$21),装备量化!$D$2:$J$241,装备量化!BG$11,FALSE)),0))+IF($W$3="关闭",0,IFERROR((VLOOKUP((VLOOKUP($AE30,参数!$G:$H,2,FALSE)&amp;$W$22&amp;$V$22),装备量化!$D$2:$J$241,装备量化!BG$11,FALSE)),0))+IF($W$3="关闭",0,IFERROR((VLOOKUP((VLOOKUP($AE30,参数!$G:$H,2,FALSE)&amp;$W$23&amp;$V$23),装备量化!$D$2:$J$241,装备量化!BG$11,FALSE)),0))+IF($W$3="关闭",0,IFERROR((VLOOKUP((VLOOKUP($AE30,参数!$G:$H,2,FALSE)&amp;$W$24&amp;$V$24),装备量化!$D$2:$J$241,装备量化!BG$11,FALSE)),0))+IF($W$3="关闭",0,IFERROR((VLOOKUP((VLOOKUP($AE30,参数!$G:$H,2,FALSE)&amp;$W$25&amp;$V$25),装备量化!$D$2:$J$241,装备量化!BG$11,FALSE)),0))</f>
        <v>0</v>
      </c>
      <c r="BW30" s="64">
        <f>IF($W$3="关闭",0,IFERROR((VLOOKUP((VLOOKUP($AE30,参数!$G:$H,2,FALSE)&amp;$W$18&amp;$V$18),装备量化!$D$2:$J$241,装备量化!BH$11,FALSE)),0))+IF($W$3="关闭",0,IFERROR((VLOOKUP((VLOOKUP($AE30,参数!$G:$H,2,FALSE)&amp;$W$19&amp;$V$19),装备量化!$D$2:$J$241,装备量化!BH$11,FALSE)),0))+IF($W$3="关闭",0,IFERROR((VLOOKUP((VLOOKUP($AE30,参数!$G:$H,2,FALSE)&amp;$W$20&amp;$V$20),装备量化!$D$2:$J$241,装备量化!BH$11,FALSE)),0))+IF($W$3="关闭",0,IFERROR((VLOOKUP((VLOOKUP($AE30,参数!$G:$H,2,FALSE)&amp;$W$21&amp;$V$21),装备量化!$D$2:$J$241,装备量化!BH$11,FALSE)),0))+IF($W$3="关闭",0,IFERROR((VLOOKUP((VLOOKUP($AE30,参数!$G:$H,2,FALSE)&amp;$W$22&amp;$V$22),装备量化!$D$2:$J$241,装备量化!BH$11,FALSE)),0))+IF($W$3="关闭",0,IFERROR((VLOOKUP((VLOOKUP($AE30,参数!$G:$H,2,FALSE)&amp;$W$23&amp;$V$23),装备量化!$D$2:$J$241,装备量化!BH$11,FALSE)),0))+IF($W$3="关闭",0,IFERROR((VLOOKUP((VLOOKUP($AE30,参数!$G:$H,2,FALSE)&amp;$W$24&amp;$V$24),装备量化!$D$2:$J$241,装备量化!BH$11,FALSE)),0))+IF($W$3="关闭",0,IFERROR((VLOOKUP((VLOOKUP($AE30,参数!$G:$H,2,FALSE)&amp;$W$25&amp;$V$25),装备量化!$D$2:$J$241,装备量化!BH$11,FALSE)),0))</f>
        <v>0</v>
      </c>
      <c r="BX30" s="64">
        <f>IF($W$3="关闭",0,IFERROR((VLOOKUP((VLOOKUP($AE30,参数!$G:$H,2,FALSE)&amp;$W$18&amp;$V$18),装备量化!$D$2:$J$241,装备量化!BI$11,FALSE)),0))+IF($W$3="关闭",0,IFERROR((VLOOKUP((VLOOKUP($AE30,参数!$G:$H,2,FALSE)&amp;$W$19&amp;$V$19),装备量化!$D$2:$J$241,装备量化!BI$11,FALSE)),0))+IF($W$3="关闭",0,IFERROR((VLOOKUP((VLOOKUP($AE30,参数!$G:$H,2,FALSE)&amp;$W$20&amp;$V$20),装备量化!$D$2:$J$241,装备量化!BI$11,FALSE)),0))+IF($W$3="关闭",0,IFERROR((VLOOKUP((VLOOKUP($AE30,参数!$G:$H,2,FALSE)&amp;$W$21&amp;$V$21),装备量化!$D$2:$J$241,装备量化!BI$11,FALSE)),0))+IF($W$3="关闭",0,IFERROR((VLOOKUP((VLOOKUP($AE30,参数!$G:$H,2,FALSE)&amp;$W$22&amp;$V$22),装备量化!$D$2:$J$241,装备量化!BI$11,FALSE)),0))+IF($W$3="关闭",0,IFERROR((VLOOKUP((VLOOKUP($AE30,参数!$G:$H,2,FALSE)&amp;$W$23&amp;$V$23),装备量化!$D$2:$J$241,装备量化!BI$11,FALSE)),0))+IF($W$3="关闭",0,IFERROR((VLOOKUP((VLOOKUP($AE30,参数!$G:$H,2,FALSE)&amp;$W$24&amp;$V$24),装备量化!$D$2:$J$241,装备量化!BI$11,FALSE)),0))+IF($W$3="关闭",0,IFERROR((VLOOKUP((VLOOKUP($AE30,参数!$G:$H,2,FALSE)&amp;$W$25&amp;$V$25),装备量化!$D$2:$J$241,装备量化!BI$11,FALSE)),0))</f>
        <v>0</v>
      </c>
      <c r="BY30" s="64">
        <f>IF($W$3="关闭",0,IFERROR((VLOOKUP((VLOOKUP($AE30,参数!$G:$H,2,FALSE)&amp;$W$18&amp;$V$18),装备量化!$D$2:$J$241,装备量化!BJ$11,FALSE)),0))+IF($W$3="关闭",0,IFERROR((VLOOKUP((VLOOKUP($AE30,参数!$G:$H,2,FALSE)&amp;$W$19&amp;$V$19),装备量化!$D$2:$J$241,装备量化!BJ$11,FALSE)),0))+IF($W$3="关闭",0,IFERROR((VLOOKUP((VLOOKUP($AE30,参数!$G:$H,2,FALSE)&amp;$W$20&amp;$V$20),装备量化!$D$2:$J$241,装备量化!BJ$11,FALSE)),0))+IF($W$3="关闭",0,IFERROR((VLOOKUP((VLOOKUP($AE30,参数!$G:$H,2,FALSE)&amp;$W$21&amp;$V$21),装备量化!$D$2:$J$241,装备量化!BJ$11,FALSE)),0))+IF($W$3="关闭",0,IFERROR((VLOOKUP((VLOOKUP($AE30,参数!$G:$H,2,FALSE)&amp;$W$22&amp;$V$22),装备量化!$D$2:$J$241,装备量化!BJ$11,FALSE)),0))+IF($W$3="关闭",0,IFERROR((VLOOKUP((VLOOKUP($AE30,参数!$G:$H,2,FALSE)&amp;$W$23&amp;$V$23),装备量化!$D$2:$J$241,装备量化!BJ$11,FALSE)),0))+IF($W$3="关闭",0,IFERROR((VLOOKUP((VLOOKUP($AE30,参数!$G:$H,2,FALSE)&amp;$W$24&amp;$V$24),装备量化!$D$2:$J$241,装备量化!BJ$11,FALSE)),0))+IF($W$3="关闭",0,IFERROR((VLOOKUP((VLOOKUP($AE30,参数!$G:$H,2,FALSE)&amp;$W$25&amp;$V$25),装备量化!$D$2:$J$241,装备量化!BJ$11,FALSE)),0))</f>
        <v>0</v>
      </c>
      <c r="BZ30" s="64">
        <f>IF($W$3="关闭",0,IFERROR((VLOOKUP((VLOOKUP($AE30,参数!$G:$H,2,FALSE)&amp;$W$18&amp;$V$18),装备量化!$D$2:$J$241,装备量化!BK$11,FALSE)),0))+IF($W$3="关闭",0,IFERROR((VLOOKUP((VLOOKUP($AE30,参数!$G:$H,2,FALSE)&amp;$W$19&amp;$V$19),装备量化!$D$2:$J$241,装备量化!BK$11,FALSE)),0))+IF($W$3="关闭",0,IFERROR((VLOOKUP((VLOOKUP($AE30,参数!$G:$H,2,FALSE)&amp;$W$20&amp;$V$20),装备量化!$D$2:$J$241,装备量化!BK$11,FALSE)),0))+IF($W$3="关闭",0,IFERROR((VLOOKUP((VLOOKUP($AE30,参数!$G:$H,2,FALSE)&amp;$W$21&amp;$V$21),装备量化!$D$2:$J$241,装备量化!BK$11,FALSE)),0))+IF($W$3="关闭",0,IFERROR((VLOOKUP((VLOOKUP($AE30,参数!$G:$H,2,FALSE)&amp;$W$22&amp;$V$22),装备量化!$D$2:$J$241,装备量化!BK$11,FALSE)),0))+IF($W$3="关闭",0,IFERROR((VLOOKUP((VLOOKUP($AE30,参数!$G:$H,2,FALSE)&amp;$W$23&amp;$V$23),装备量化!$D$2:$J$241,装备量化!BK$11,FALSE)),0))+IF($W$3="关闭",0,IFERROR((VLOOKUP((VLOOKUP($AE30,参数!$G:$H,2,FALSE)&amp;$W$24&amp;$V$24),装备量化!$D$2:$J$241,装备量化!BK$11,FALSE)),0))+IF($W$3="关闭",0,IFERROR((VLOOKUP((VLOOKUP($AE30,参数!$G:$H,2,FALSE)&amp;$W$25&amp;$V$25),装备量化!$D$2:$J$241,装备量化!BK$11,FALSE)),0))</f>
        <v>0</v>
      </c>
      <c r="CA30" s="64">
        <f>IF($W$3="关闭",0,IFERROR((VLOOKUP((VLOOKUP($AE30,参数!$G:$H,2,FALSE)&amp;$W$18&amp;$V$18),装备量化!$D$2:$J$241,装备量化!BL$11,FALSE)),0))+IF($W$3="关闭",0,IFERROR((VLOOKUP((VLOOKUP($AE30,参数!$G:$H,2,FALSE)&amp;$W$19&amp;$V$19),装备量化!$D$2:$J$241,装备量化!BL$11,FALSE)),0))+IF($W$3="关闭",0,IFERROR((VLOOKUP((VLOOKUP($AE30,参数!$G:$H,2,FALSE)&amp;$W$20&amp;$V$20),装备量化!$D$2:$J$241,装备量化!BL$11,FALSE)),0))+IF($W$3="关闭",0,IFERROR((VLOOKUP((VLOOKUP($AE30,参数!$G:$H,2,FALSE)&amp;$W$21&amp;$V$21),装备量化!$D$2:$J$241,装备量化!BL$11,FALSE)),0))+IF($W$3="关闭",0,IFERROR((VLOOKUP((VLOOKUP($AE30,参数!$G:$H,2,FALSE)&amp;$W$22&amp;$V$22),装备量化!$D$2:$J$241,装备量化!BL$11,FALSE)),0))+IF($W$3="关闭",0,IFERROR((VLOOKUP((VLOOKUP($AE30,参数!$G:$H,2,FALSE)&amp;$W$23&amp;$V$23),装备量化!$D$2:$J$241,装备量化!BL$11,FALSE)),0))+IF($W$3="关闭",0,IFERROR((VLOOKUP((VLOOKUP($AE30,参数!$G:$H,2,FALSE)&amp;$W$24&amp;$V$24),装备量化!$D$2:$J$241,装备量化!BL$11,FALSE)),0))+IF($W$3="关闭",0,IFERROR((VLOOKUP((VLOOKUP($AE30,参数!$G:$H,2,FALSE)&amp;$W$25&amp;$V$25),装备量化!$D$2:$J$241,装备量化!BL$11,FALSE)),0))</f>
        <v>0</v>
      </c>
    </row>
    <row r="31" spans="1:79">
      <c r="A31" s="1">
        <v>30</v>
      </c>
      <c r="B31" s="1">
        <f t="shared" si="2"/>
        <v>6954</v>
      </c>
      <c r="C31" s="1">
        <f t="shared" si="11"/>
        <v>200</v>
      </c>
      <c r="D31" s="1">
        <f t="shared" si="12"/>
        <v>578</v>
      </c>
      <c r="E31" s="1">
        <f t="shared" si="13"/>
        <v>578</v>
      </c>
      <c r="F31" s="1">
        <f t="shared" si="14"/>
        <v>995</v>
      </c>
      <c r="G31" s="1">
        <f t="shared" si="15"/>
        <v>995</v>
      </c>
      <c r="H31" s="1">
        <f t="shared" si="3"/>
        <v>0</v>
      </c>
      <c r="I31" s="1">
        <f t="shared" si="4"/>
        <v>0</v>
      </c>
      <c r="J31" s="1">
        <f t="shared" si="5"/>
        <v>0</v>
      </c>
      <c r="K31" s="1">
        <f t="shared" si="6"/>
        <v>0</v>
      </c>
      <c r="L31" s="1">
        <f t="shared" si="7"/>
        <v>0</v>
      </c>
      <c r="M31" s="1">
        <f t="shared" si="8"/>
        <v>0</v>
      </c>
      <c r="N31" s="1">
        <f t="shared" si="9"/>
        <v>0</v>
      </c>
      <c r="O31" s="1">
        <f t="shared" si="10"/>
        <v>0</v>
      </c>
      <c r="P31" s="32"/>
      <c r="Q31" s="32"/>
      <c r="R31" s="32"/>
      <c r="S31" s="32"/>
      <c r="AE31" s="1">
        <v>30</v>
      </c>
      <c r="AF31" s="64">
        <f>IF($W$3="关闭",0,IFERROR((VLOOKUP((VLOOKUP($AE31,参数!$G:$H,2,FALSE)&amp;$W$18&amp;$V$18),装备量化!$D$2:$J$241,装备量化!Q$11,FALSE)),0))+IF($W$3="关闭",0,IFERROR((VLOOKUP((VLOOKUP($AE31,参数!$G:$H,2,FALSE)&amp;$W$19&amp;$V$19),装备量化!$D$2:$J$241,装备量化!Q$11,FALSE)),0))+IF($W$3="关闭",0,IFERROR((VLOOKUP((VLOOKUP($AE31,参数!$G:$H,2,FALSE)&amp;$W$20&amp;$V$20),装备量化!$D$2:$J$241,装备量化!Q$11,FALSE)),0))+IF($W$3="关闭",0,IFERROR((VLOOKUP((VLOOKUP($AE31,参数!$G:$H,2,FALSE)&amp;$W$21&amp;$V$21),装备量化!$D$2:$J$241,装备量化!Q$11,FALSE)),0))+IF($W$3="关闭",0,IFERROR((VLOOKUP((VLOOKUP($AE31,参数!$G:$H,2,FALSE)&amp;$W$22&amp;$V$22),装备量化!$D$2:$J$241,装备量化!Q$11,FALSE)),0))+IF($W$3="关闭",0,IFERROR((VLOOKUP((VLOOKUP($AE31,参数!$G:$H,2,FALSE)&amp;$W$23&amp;$V$23),装备量化!$D$2:$J$241,装备量化!Q$11,FALSE)),0))+IF($W$3="关闭",0,IFERROR((VLOOKUP((VLOOKUP($AE31,参数!$G:$H,2,FALSE)&amp;$W$24&amp;$V$24),装备量化!$D$2:$J$241,装备量化!Q$11,FALSE)),0))+IF($W$3="关闭",0,IFERROR((VLOOKUP((VLOOKUP($AE31,参数!$G:$H,2,FALSE)&amp;$W$25&amp;$V$25),装备量化!$D$2:$J$241,装备量化!Q$11,FALSE)),0))</f>
        <v>1876</v>
      </c>
      <c r="AG31" s="64"/>
      <c r="AH31" s="64">
        <f>IF($W$3="关闭",0,IFERROR((VLOOKUP((VLOOKUP($AE31,参数!$G:$H,2,FALSE)&amp;$W$18&amp;$V$18),装备量化!$D$2:$J$241,装备量化!S$11,FALSE)),0))+IF($W$3="关闭",0,IFERROR((VLOOKUP((VLOOKUP($AE31,参数!$G:$H,2,FALSE)&amp;$W$19&amp;$V$19),装备量化!$D$2:$J$241,装备量化!S$11,FALSE)),0))+IF($W$3="关闭",0,IFERROR((VLOOKUP((VLOOKUP($AE31,参数!$G:$H,2,FALSE)&amp;$W$20&amp;$V$20),装备量化!$D$2:$J$241,装备量化!S$11,FALSE)),0))+IF($W$3="关闭",0,IFERROR((VLOOKUP((VLOOKUP($AE31,参数!$G:$H,2,FALSE)&amp;$W$21&amp;$V$21),装备量化!$D$2:$J$241,装备量化!S$11,FALSE)),0))+IF($W$3="关闭",0,IFERROR((VLOOKUP((VLOOKUP($AE31,参数!$G:$H,2,FALSE)&amp;$W$22&amp;$V$22),装备量化!$D$2:$J$241,装备量化!S$11,FALSE)),0))+IF($W$3="关闭",0,IFERROR((VLOOKUP((VLOOKUP($AE31,参数!$G:$H,2,FALSE)&amp;$W$23&amp;$V$23),装备量化!$D$2:$J$241,装备量化!S$11,FALSE)),0))+IF($W$3="关闭",0,IFERROR((VLOOKUP((VLOOKUP($AE31,参数!$G:$H,2,FALSE)&amp;$W$24&amp;$V$24),装备量化!$D$2:$J$241,装备量化!S$11,FALSE)),0))+IF($W$3="关闭",0,IFERROR((VLOOKUP((VLOOKUP($AE31,参数!$G:$H,2,FALSE)&amp;$W$25&amp;$V$25),装备量化!$D$2:$J$241,装备量化!S$11,FALSE)),0))</f>
        <v>163</v>
      </c>
      <c r="AI31" s="64">
        <f>IF($W$3="关闭",0,IFERROR((VLOOKUP((VLOOKUP($AE31,参数!$G:$H,2,FALSE)&amp;$W$18&amp;$V$18),装备量化!$D$2:$J$241,装备量化!T$11,FALSE)),0))+IF($W$3="关闭",0,IFERROR((VLOOKUP((VLOOKUP($AE31,参数!$G:$H,2,FALSE)&amp;$W$19&amp;$V$19),装备量化!$D$2:$J$241,装备量化!T$11,FALSE)),0))+IF($W$3="关闭",0,IFERROR((VLOOKUP((VLOOKUP($AE31,参数!$G:$H,2,FALSE)&amp;$W$20&amp;$V$20),装备量化!$D$2:$J$241,装备量化!T$11,FALSE)),0))+IF($W$3="关闭",0,IFERROR((VLOOKUP((VLOOKUP($AE31,参数!$G:$H,2,FALSE)&amp;$W$21&amp;$V$21),装备量化!$D$2:$J$241,装备量化!T$11,FALSE)),0))+IF($W$3="关闭",0,IFERROR((VLOOKUP((VLOOKUP($AE31,参数!$G:$H,2,FALSE)&amp;$W$22&amp;$V$22),装备量化!$D$2:$J$241,装备量化!T$11,FALSE)),0))+IF($W$3="关闭",0,IFERROR((VLOOKUP((VLOOKUP($AE31,参数!$G:$H,2,FALSE)&amp;$W$23&amp;$V$23),装备量化!$D$2:$J$241,装备量化!T$11,FALSE)),0))+IF($W$3="关闭",0,IFERROR((VLOOKUP((VLOOKUP($AE31,参数!$G:$H,2,FALSE)&amp;$W$24&amp;$V$24),装备量化!$D$2:$J$241,装备量化!T$11,FALSE)),0))+IF($W$3="关闭",0,IFERROR((VLOOKUP((VLOOKUP($AE31,参数!$G:$H,2,FALSE)&amp;$W$25&amp;$V$25),装备量化!$D$2:$J$241,装备量化!T$11,FALSE)),0))</f>
        <v>163</v>
      </c>
      <c r="AJ31" s="64">
        <f>IF($W$3="关闭",0,IFERROR((VLOOKUP((VLOOKUP($AE31,参数!$G:$H,2,FALSE)&amp;$W$18&amp;$V$18),装备量化!$D$2:$J$241,装备量化!U$11,FALSE)),0))+IF($W$3="关闭",0,IFERROR((VLOOKUP((VLOOKUP($AE31,参数!$G:$H,2,FALSE)&amp;$W$19&amp;$V$19),装备量化!$D$2:$J$241,装备量化!U$11,FALSE)),0))+IF($W$3="关闭",0,IFERROR((VLOOKUP((VLOOKUP($AE31,参数!$G:$H,2,FALSE)&amp;$W$20&amp;$V$20),装备量化!$D$2:$J$241,装备量化!U$11,FALSE)),0))+IF($W$3="关闭",0,IFERROR((VLOOKUP((VLOOKUP($AE31,参数!$G:$H,2,FALSE)&amp;$W$21&amp;$V$21),装备量化!$D$2:$J$241,装备量化!U$11,FALSE)),0))+IF($W$3="关闭",0,IFERROR((VLOOKUP((VLOOKUP($AE31,参数!$G:$H,2,FALSE)&amp;$W$22&amp;$V$22),装备量化!$D$2:$J$241,装备量化!U$11,FALSE)),0))+IF($W$3="关闭",0,IFERROR((VLOOKUP((VLOOKUP($AE31,参数!$G:$H,2,FALSE)&amp;$W$23&amp;$V$23),装备量化!$D$2:$J$241,装备量化!U$11,FALSE)),0))+IF($W$3="关闭",0,IFERROR((VLOOKUP((VLOOKUP($AE31,参数!$G:$H,2,FALSE)&amp;$W$24&amp;$V$24),装备量化!$D$2:$J$241,装备量化!U$11,FALSE)),0))+IF($W$3="关闭",0,IFERROR((VLOOKUP((VLOOKUP($AE31,参数!$G:$H,2,FALSE)&amp;$W$25&amp;$V$25),装备量化!$D$2:$J$241,装备量化!U$11,FALSE)),0))</f>
        <v>250</v>
      </c>
      <c r="AK31" s="64">
        <f>IF($W$3="关闭",0,IFERROR((VLOOKUP((VLOOKUP($AE31,参数!$G:$H,2,FALSE)&amp;$W$18&amp;$V$18),装备量化!$D$2:$J$241,装备量化!V$11,FALSE)),0))+IF($W$3="关闭",0,IFERROR((VLOOKUP((VLOOKUP($AE31,参数!$G:$H,2,FALSE)&amp;$W$19&amp;$V$19),装备量化!$D$2:$J$241,装备量化!V$11,FALSE)),0))+IF($W$3="关闭",0,IFERROR((VLOOKUP((VLOOKUP($AE31,参数!$G:$H,2,FALSE)&amp;$W$20&amp;$V$20),装备量化!$D$2:$J$241,装备量化!V$11,FALSE)),0))+IF($W$3="关闭",0,IFERROR((VLOOKUP((VLOOKUP($AE31,参数!$G:$H,2,FALSE)&amp;$W$21&amp;$V$21),装备量化!$D$2:$J$241,装备量化!V$11,FALSE)),0))+IF($W$3="关闭",0,IFERROR((VLOOKUP((VLOOKUP($AE31,参数!$G:$H,2,FALSE)&amp;$W$22&amp;$V$22),装备量化!$D$2:$J$241,装备量化!V$11,FALSE)),0))+IF($W$3="关闭",0,IFERROR((VLOOKUP((VLOOKUP($AE31,参数!$G:$H,2,FALSE)&amp;$W$23&amp;$V$23),装备量化!$D$2:$J$241,装备量化!V$11,FALSE)),0))+IF($W$3="关闭",0,IFERROR((VLOOKUP((VLOOKUP($AE31,参数!$G:$H,2,FALSE)&amp;$W$24&amp;$V$24),装备量化!$D$2:$J$241,装备量化!V$11,FALSE)),0))+IF($W$3="关闭",0,IFERROR((VLOOKUP((VLOOKUP($AE31,参数!$G:$H,2,FALSE)&amp;$W$25&amp;$V$25),装备量化!$D$2:$J$241,装备量化!V$11,FALSE)),0))</f>
        <v>250</v>
      </c>
      <c r="AL31" s="64">
        <f>IF($W$3="关闭",0,IFERROR((VLOOKUP((VLOOKUP($AE31,参数!$G:$H,2,FALSE)&amp;$W$18&amp;$V$18),装备量化!$D$2:$J$241,装备量化!W$11,FALSE)),0))+IF($W$3="关闭",0,IFERROR((VLOOKUP((VLOOKUP($AE31,参数!$G:$H,2,FALSE)&amp;$W$19&amp;$V$19),装备量化!$D$2:$J$241,装备量化!W$11,FALSE)),0))+IF($W$3="关闭",0,IFERROR((VLOOKUP((VLOOKUP($AE31,参数!$G:$H,2,FALSE)&amp;$W$20&amp;$V$20),装备量化!$D$2:$J$241,装备量化!W$11,FALSE)),0))+IF($W$3="关闭",0,IFERROR((VLOOKUP((VLOOKUP($AE31,参数!$G:$H,2,FALSE)&amp;$W$21&amp;$V$21),装备量化!$D$2:$J$241,装备量化!W$11,FALSE)),0))+IF($W$3="关闭",0,IFERROR((VLOOKUP((VLOOKUP($AE31,参数!$G:$H,2,FALSE)&amp;$W$22&amp;$V$22),装备量化!$D$2:$J$241,装备量化!W$11,FALSE)),0))+IF($W$3="关闭",0,IFERROR((VLOOKUP((VLOOKUP($AE31,参数!$G:$H,2,FALSE)&amp;$W$23&amp;$V$23),装备量化!$D$2:$J$241,装备量化!W$11,FALSE)),0))+IF($W$3="关闭",0,IFERROR((VLOOKUP((VLOOKUP($AE31,参数!$G:$H,2,FALSE)&amp;$W$24&amp;$V$24),装备量化!$D$2:$J$241,装备量化!W$11,FALSE)),0))+IF($W$3="关闭",0,IFERROR((VLOOKUP((VLOOKUP($AE31,参数!$G:$H,2,FALSE)&amp;$W$25&amp;$V$25),装备量化!$D$2:$J$241,装备量化!W$11,FALSE)),0))</f>
        <v>0</v>
      </c>
      <c r="AM31" s="64">
        <f>IF($W$3="关闭",0,IFERROR((VLOOKUP((VLOOKUP($AE31,参数!$G:$H,2,FALSE)&amp;$W$18&amp;$V$18),装备量化!$D$2:$J$241,装备量化!X$11,FALSE)),0))+IF($W$3="关闭",0,IFERROR((VLOOKUP((VLOOKUP($AE31,参数!$G:$H,2,FALSE)&amp;$W$19&amp;$V$19),装备量化!$D$2:$J$241,装备量化!X$11,FALSE)),0))+IF($W$3="关闭",0,IFERROR((VLOOKUP((VLOOKUP($AE31,参数!$G:$H,2,FALSE)&amp;$W$20&amp;$V$20),装备量化!$D$2:$J$241,装备量化!X$11,FALSE)),0))+IF($W$3="关闭",0,IFERROR((VLOOKUP((VLOOKUP($AE31,参数!$G:$H,2,FALSE)&amp;$W$21&amp;$V$21),装备量化!$D$2:$J$241,装备量化!X$11,FALSE)),0))+IF($W$3="关闭",0,IFERROR((VLOOKUP((VLOOKUP($AE31,参数!$G:$H,2,FALSE)&amp;$W$22&amp;$V$22),装备量化!$D$2:$J$241,装备量化!X$11,FALSE)),0))+IF($W$3="关闭",0,IFERROR((VLOOKUP((VLOOKUP($AE31,参数!$G:$H,2,FALSE)&amp;$W$23&amp;$V$23),装备量化!$D$2:$J$241,装备量化!X$11,FALSE)),0))+IF($W$3="关闭",0,IFERROR((VLOOKUP((VLOOKUP($AE31,参数!$G:$H,2,FALSE)&amp;$W$24&amp;$V$24),装备量化!$D$2:$J$241,装备量化!X$11,FALSE)),0))+IF($W$3="关闭",0,IFERROR((VLOOKUP((VLOOKUP($AE31,参数!$G:$H,2,FALSE)&amp;$W$25&amp;$V$25),装备量化!$D$2:$J$241,装备量化!X$11,FALSE)),0))</f>
        <v>0</v>
      </c>
      <c r="AN31" s="64">
        <f>IF($W$3="关闭",0,IFERROR((VLOOKUP((VLOOKUP($AE31,参数!$G:$H,2,FALSE)&amp;$W$18&amp;$V$18),装备量化!$D$2:$J$241,装备量化!Y$11,FALSE)),0))+IF($W$3="关闭",0,IFERROR((VLOOKUP((VLOOKUP($AE31,参数!$G:$H,2,FALSE)&amp;$W$19&amp;$V$19),装备量化!$D$2:$J$241,装备量化!Y$11,FALSE)),0))+IF($W$3="关闭",0,IFERROR((VLOOKUP((VLOOKUP($AE31,参数!$G:$H,2,FALSE)&amp;$W$20&amp;$V$20),装备量化!$D$2:$J$241,装备量化!Y$11,FALSE)),0))+IF($W$3="关闭",0,IFERROR((VLOOKUP((VLOOKUP($AE31,参数!$G:$H,2,FALSE)&amp;$W$21&amp;$V$21),装备量化!$D$2:$J$241,装备量化!Y$11,FALSE)),0))+IF($W$3="关闭",0,IFERROR((VLOOKUP((VLOOKUP($AE31,参数!$G:$H,2,FALSE)&amp;$W$22&amp;$V$22),装备量化!$D$2:$J$241,装备量化!Y$11,FALSE)),0))+IF($W$3="关闭",0,IFERROR((VLOOKUP((VLOOKUP($AE31,参数!$G:$H,2,FALSE)&amp;$W$23&amp;$V$23),装备量化!$D$2:$J$241,装备量化!Y$11,FALSE)),0))+IF($W$3="关闭",0,IFERROR((VLOOKUP((VLOOKUP($AE31,参数!$G:$H,2,FALSE)&amp;$W$24&amp;$V$24),装备量化!$D$2:$J$241,装备量化!Y$11,FALSE)),0))+IF($W$3="关闭",0,IFERROR((VLOOKUP((VLOOKUP($AE31,参数!$G:$H,2,FALSE)&amp;$W$25&amp;$V$25),装备量化!$D$2:$J$241,装备量化!Y$11,FALSE)),0))</f>
        <v>0</v>
      </c>
      <c r="AO31" s="64">
        <f>IF($W$3="关闭",0,IFERROR((VLOOKUP((VLOOKUP($AE31,参数!$G:$H,2,FALSE)&amp;$W$18&amp;$V$18),装备量化!$D$2:$J$241,装备量化!Z$11,FALSE)),0))+IF($W$3="关闭",0,IFERROR((VLOOKUP((VLOOKUP($AE31,参数!$G:$H,2,FALSE)&amp;$W$19&amp;$V$19),装备量化!$D$2:$J$241,装备量化!Z$11,FALSE)),0))+IF($W$3="关闭",0,IFERROR((VLOOKUP((VLOOKUP($AE31,参数!$G:$H,2,FALSE)&amp;$W$20&amp;$V$20),装备量化!$D$2:$J$241,装备量化!Z$11,FALSE)),0))+IF($W$3="关闭",0,IFERROR((VLOOKUP((VLOOKUP($AE31,参数!$G:$H,2,FALSE)&amp;$W$21&amp;$V$21),装备量化!$D$2:$J$241,装备量化!Z$11,FALSE)),0))+IF($W$3="关闭",0,IFERROR((VLOOKUP((VLOOKUP($AE31,参数!$G:$H,2,FALSE)&amp;$W$22&amp;$V$22),装备量化!$D$2:$J$241,装备量化!Z$11,FALSE)),0))+IF($W$3="关闭",0,IFERROR((VLOOKUP((VLOOKUP($AE31,参数!$G:$H,2,FALSE)&amp;$W$23&amp;$V$23),装备量化!$D$2:$J$241,装备量化!Z$11,FALSE)),0))+IF($W$3="关闭",0,IFERROR((VLOOKUP((VLOOKUP($AE31,参数!$G:$H,2,FALSE)&amp;$W$24&amp;$V$24),装备量化!$D$2:$J$241,装备量化!Z$11,FALSE)),0))+IF($W$3="关闭",0,IFERROR((VLOOKUP((VLOOKUP($AE31,参数!$G:$H,2,FALSE)&amp;$W$25&amp;$V$25),装备量化!$D$2:$J$241,装备量化!Z$11,FALSE)),0))</f>
        <v>0</v>
      </c>
      <c r="AP31" s="64">
        <f>IF($W$3="关闭",0,IFERROR((VLOOKUP((VLOOKUP($AE31,参数!$G:$H,2,FALSE)&amp;$W$18&amp;$V$18),装备量化!$D$2:$J$241,装备量化!AA$11,FALSE)),0))+IF($W$3="关闭",0,IFERROR((VLOOKUP((VLOOKUP($AE31,参数!$G:$H,2,FALSE)&amp;$W$19&amp;$V$19),装备量化!$D$2:$J$241,装备量化!AA$11,FALSE)),0))+IF($W$3="关闭",0,IFERROR((VLOOKUP((VLOOKUP($AE31,参数!$G:$H,2,FALSE)&amp;$W$20&amp;$V$20),装备量化!$D$2:$J$241,装备量化!AA$11,FALSE)),0))+IF($W$3="关闭",0,IFERROR((VLOOKUP((VLOOKUP($AE31,参数!$G:$H,2,FALSE)&amp;$W$21&amp;$V$21),装备量化!$D$2:$J$241,装备量化!AA$11,FALSE)),0))+IF($W$3="关闭",0,IFERROR((VLOOKUP((VLOOKUP($AE31,参数!$G:$H,2,FALSE)&amp;$W$22&amp;$V$22),装备量化!$D$2:$J$241,装备量化!AA$11,FALSE)),0))+IF($W$3="关闭",0,IFERROR((VLOOKUP((VLOOKUP($AE31,参数!$G:$H,2,FALSE)&amp;$W$23&amp;$V$23),装备量化!$D$2:$J$241,装备量化!AA$11,FALSE)),0))+IF($W$3="关闭",0,IFERROR((VLOOKUP((VLOOKUP($AE31,参数!$G:$H,2,FALSE)&amp;$W$24&amp;$V$24),装备量化!$D$2:$J$241,装备量化!AA$11,FALSE)),0))+IF($W$3="关闭",0,IFERROR((VLOOKUP((VLOOKUP($AE31,参数!$G:$H,2,FALSE)&amp;$W$25&amp;$V$25),装备量化!$D$2:$J$241,装备量化!AA$11,FALSE)),0))</f>
        <v>0</v>
      </c>
      <c r="AQ31" s="64">
        <f>IF($W$3="关闭",0,IFERROR((VLOOKUP((VLOOKUP($AE31,参数!$G:$H,2,FALSE)&amp;$W$18&amp;$V$18),装备量化!$D$2:$J$241,装备量化!AB$11,FALSE)),0))+IF($W$3="关闭",0,IFERROR((VLOOKUP((VLOOKUP($AE31,参数!$G:$H,2,FALSE)&amp;$W$19&amp;$V$19),装备量化!$D$2:$J$241,装备量化!AB$11,FALSE)),0))+IF($W$3="关闭",0,IFERROR((VLOOKUP((VLOOKUP($AE31,参数!$G:$H,2,FALSE)&amp;$W$20&amp;$V$20),装备量化!$D$2:$J$241,装备量化!AB$11,FALSE)),0))+IF($W$3="关闭",0,IFERROR((VLOOKUP((VLOOKUP($AE31,参数!$G:$H,2,FALSE)&amp;$W$21&amp;$V$21),装备量化!$D$2:$J$241,装备量化!AB$11,FALSE)),0))+IF($W$3="关闭",0,IFERROR((VLOOKUP((VLOOKUP($AE31,参数!$G:$H,2,FALSE)&amp;$W$22&amp;$V$22),装备量化!$D$2:$J$241,装备量化!AB$11,FALSE)),0))+IF($W$3="关闭",0,IFERROR((VLOOKUP((VLOOKUP($AE31,参数!$G:$H,2,FALSE)&amp;$W$23&amp;$V$23),装备量化!$D$2:$J$241,装备量化!AB$11,FALSE)),0))+IF($W$3="关闭",0,IFERROR((VLOOKUP((VLOOKUP($AE31,参数!$G:$H,2,FALSE)&amp;$W$24&amp;$V$24),装备量化!$D$2:$J$241,装备量化!AB$11,FALSE)),0))+IF($W$3="关闭",0,IFERROR((VLOOKUP((VLOOKUP($AE31,参数!$G:$H,2,FALSE)&amp;$W$25&amp;$V$25),装备量化!$D$2:$J$241,装备量化!AB$11,FALSE)),0))</f>
        <v>0</v>
      </c>
      <c r="AR31" s="64">
        <f>IF($W$3="关闭",0,IFERROR((VLOOKUP((VLOOKUP($AE31,参数!$G:$H,2,FALSE)&amp;$W$18&amp;$V$18),装备量化!$D$2:$J$241,装备量化!AC$11,FALSE)),0))+IF($W$3="关闭",0,IFERROR((VLOOKUP((VLOOKUP($AE31,参数!$G:$H,2,FALSE)&amp;$W$19&amp;$V$19),装备量化!$D$2:$J$241,装备量化!AC$11,FALSE)),0))+IF($W$3="关闭",0,IFERROR((VLOOKUP((VLOOKUP($AE31,参数!$G:$H,2,FALSE)&amp;$W$20&amp;$V$20),装备量化!$D$2:$J$241,装备量化!AC$11,FALSE)),0))+IF($W$3="关闭",0,IFERROR((VLOOKUP((VLOOKUP($AE31,参数!$G:$H,2,FALSE)&amp;$W$21&amp;$V$21),装备量化!$D$2:$J$241,装备量化!AC$11,FALSE)),0))+IF($W$3="关闭",0,IFERROR((VLOOKUP((VLOOKUP($AE31,参数!$G:$H,2,FALSE)&amp;$W$22&amp;$V$22),装备量化!$D$2:$J$241,装备量化!AC$11,FALSE)),0))+IF($W$3="关闭",0,IFERROR((VLOOKUP((VLOOKUP($AE31,参数!$G:$H,2,FALSE)&amp;$W$23&amp;$V$23),装备量化!$D$2:$J$241,装备量化!AC$11,FALSE)),0))+IF($W$3="关闭",0,IFERROR((VLOOKUP((VLOOKUP($AE31,参数!$G:$H,2,FALSE)&amp;$W$24&amp;$V$24),装备量化!$D$2:$J$241,装备量化!AC$11,FALSE)),0))+IF($W$3="关闭",0,IFERROR((VLOOKUP((VLOOKUP($AE31,参数!$G:$H,2,FALSE)&amp;$W$25&amp;$V$25),装备量化!$D$2:$J$241,装备量化!AC$11,FALSE)),0))</f>
        <v>0</v>
      </c>
      <c r="AS31" s="64">
        <f>IF($W$3="关闭",0,IFERROR((VLOOKUP((VLOOKUP($AE31,参数!$G:$H,2,FALSE)&amp;$W$18&amp;$V$18),装备量化!$D$2:$J$241,装备量化!AD$11,FALSE)),0))+IF($W$3="关闭",0,IFERROR((VLOOKUP((VLOOKUP($AE31,参数!$G:$H,2,FALSE)&amp;$W$19&amp;$V$19),装备量化!$D$2:$J$241,装备量化!AD$11,FALSE)),0))+IF($W$3="关闭",0,IFERROR((VLOOKUP((VLOOKUP($AE31,参数!$G:$H,2,FALSE)&amp;$W$20&amp;$V$20),装备量化!$D$2:$J$241,装备量化!AD$11,FALSE)),0))+IF($W$3="关闭",0,IFERROR((VLOOKUP((VLOOKUP($AE31,参数!$G:$H,2,FALSE)&amp;$W$21&amp;$V$21),装备量化!$D$2:$J$241,装备量化!AD$11,FALSE)),0))+IF($W$3="关闭",0,IFERROR((VLOOKUP((VLOOKUP($AE31,参数!$G:$H,2,FALSE)&amp;$W$22&amp;$V$22),装备量化!$D$2:$J$241,装备量化!AD$11,FALSE)),0))+IF($W$3="关闭",0,IFERROR((VLOOKUP((VLOOKUP($AE31,参数!$G:$H,2,FALSE)&amp;$W$23&amp;$V$23),装备量化!$D$2:$J$241,装备量化!AD$11,FALSE)),0))+IF($W$3="关闭",0,IFERROR((VLOOKUP((VLOOKUP($AE31,参数!$G:$H,2,FALSE)&amp;$W$24&amp;$V$24),装备量化!$D$2:$J$241,装备量化!AD$11,FALSE)),0))+IF($W$3="关闭",0,IFERROR((VLOOKUP((VLOOKUP($AE31,参数!$G:$H,2,FALSE)&amp;$W$25&amp;$V$25),装备量化!$D$2:$J$241,装备量化!AD$11,FALSE)),0))</f>
        <v>0</v>
      </c>
      <c r="AV31" s="1">
        <v>30</v>
      </c>
      <c r="AW31" s="64">
        <f>IF($W$6="关闭",0,IFERROR((VLOOKUP((VLOOKUP($AE31,参数!$G:$H,2,FALSE)&amp;$V$18),装备强化属性!$V$3:$FP$50,$X$18+VLOOKUP(AW$1,参数!$J$1:$K$6,2,FALSE),FALSE)),0))+IF($W$6="关闭",0,IFERROR((VLOOKUP((VLOOKUP($AE31,参数!$G:$H,2,FALSE)&amp;$V$19),装备强化属性!$V$3:$FP$50,$X$19+VLOOKUP(AW$1,参数!$J$1:$K$6,2,FALSE),FALSE)),0))+IF($W$6="关闭",0,IFERROR((VLOOKUP((VLOOKUP($AE31,参数!$G:$H,2,FALSE)&amp;$V$20),装备强化属性!$V$3:$FP$50,$X$20+VLOOKUP(AW$1,参数!$J$1:$K$6,2,FALSE),FALSE)),0))+IF($W$6="关闭",0,IFERROR((VLOOKUP((VLOOKUP($AE31,参数!$G:$H,2,FALSE)&amp;$V$21),装备强化属性!$V$3:$FP$50,$X$21+VLOOKUP(AW$1,参数!$J$1:$K$6,2,FALSE),FALSE)),0))+IF($W$6="关闭",0,IFERROR((VLOOKUP((VLOOKUP($AE31,参数!$G:$H,2,FALSE)&amp;$V$22),装备强化属性!$V$3:$FP$50,$X$22+VLOOKUP(AW$1,参数!$J$1:$K$6,2,FALSE),FALSE)),0))+IF($W$6="关闭",0,IFERROR((VLOOKUP((VLOOKUP($AE31,参数!$G:$H,2,FALSE)&amp;$V$23),装备强化属性!$V$3:$FP$50,$X$23+VLOOKUP(AW$1,参数!$J$1:$K$6,2,FALSE),FALSE)),0))+IF($W$6="关闭",0,IFERROR((VLOOKUP((VLOOKUP($AE31,参数!$G:$H,2,FALSE)&amp;$V$24),装备强化属性!$V$3:$FP$50,$X$24+VLOOKUP(AW$1,参数!$J$1:$K$6,2,FALSE),FALSE)),0))+IF($W$6="关闭",0,IFERROR((VLOOKUP((VLOOKUP($AE31,参数!$G:$H,2,FALSE)&amp;$V$25),装备强化属性!$V$3:$FP$50,$X$25+VLOOKUP(AW$1,参数!$J$1:$K$6,2,FALSE),FALSE)),0))</f>
        <v>816</v>
      </c>
      <c r="AX31" s="64"/>
      <c r="AY31" s="64">
        <f>IF($W$6="关闭",0,IFERROR((VLOOKUP((VLOOKUP($AE31,参数!$G:$H,2,FALSE)&amp;$V$18),装备强化属性!$V$3:$FP$50,$X$18+VLOOKUP(AY$1,参数!$J$1:$K$6,2,FALSE),FALSE)),0))+IF($W$6="关闭",0,IFERROR((VLOOKUP((VLOOKUP($AE31,参数!$G:$H,2,FALSE)&amp;$V$19),装备强化属性!$V$3:$FP$50,$X$19+VLOOKUP(AY$1,参数!$J$1:$K$6,2,FALSE),FALSE)),0))+IF($W$6="关闭",0,IFERROR((VLOOKUP((VLOOKUP($AE31,参数!$G:$H,2,FALSE)&amp;$V$20),装备强化属性!$V$3:$FP$50,$X$20+VLOOKUP(AY$1,参数!$J$1:$K$6,2,FALSE),FALSE)),0))+IF($W$6="关闭",0,IFERROR((VLOOKUP((VLOOKUP($AE31,参数!$G:$H,2,FALSE)&amp;$V$21),装备强化属性!$V$3:$FP$50,$X$21+VLOOKUP(AY$1,参数!$J$1:$K$6,2,FALSE),FALSE)),0))+IF($W$6="关闭",0,IFERROR((VLOOKUP((VLOOKUP($AE31,参数!$G:$H,2,FALSE)&amp;$V$22),装备强化属性!$V$3:$FP$50,$X$22+VLOOKUP(AY$1,参数!$J$1:$K$6,2,FALSE),FALSE)),0))+IF($W$6="关闭",0,IFERROR((VLOOKUP((VLOOKUP($AE31,参数!$G:$H,2,FALSE)&amp;$V$23),装备强化属性!$V$3:$FP$50,$X$23+VLOOKUP(AY$1,参数!$J$1:$K$6,2,FALSE),FALSE)),0))+IF($W$6="关闭",0,IFERROR((VLOOKUP((VLOOKUP($AE31,参数!$G:$H,2,FALSE)&amp;$V$24),装备强化属性!$V$3:$FP$50,$X$24+VLOOKUP(AY$1,参数!$J$1:$K$6,2,FALSE),FALSE)),0))+IF($W$6="关闭",0,IFERROR((VLOOKUP((VLOOKUP($AE31,参数!$G:$H,2,FALSE)&amp;$V$25),装备强化属性!$V$3:$FP$50,$X$25+VLOOKUP(AY$1,参数!$J$1:$K$6,2,FALSE),FALSE)),0))</f>
        <v>98</v>
      </c>
      <c r="AZ31" s="64">
        <f>IF($W$6="关闭",0,IFERROR((VLOOKUP((VLOOKUP($AE31,参数!$G:$H,2,FALSE)&amp;$V$18),装备强化属性!$V$3:$FP$50,$X$18+VLOOKUP(AZ$1,参数!$J$1:$K$6,2,FALSE),FALSE)),0))+IF($W$6="关闭",0,IFERROR((VLOOKUP((VLOOKUP($AE31,参数!$G:$H,2,FALSE)&amp;$V$19),装备强化属性!$V$3:$FP$50,$X$19+VLOOKUP(AZ$1,参数!$J$1:$K$6,2,FALSE),FALSE)),0))+IF($W$6="关闭",0,IFERROR((VLOOKUP((VLOOKUP($AE31,参数!$G:$H,2,FALSE)&amp;$V$20),装备强化属性!$V$3:$FP$50,$X$20+VLOOKUP(AZ$1,参数!$J$1:$K$6,2,FALSE),FALSE)),0))+IF($W$6="关闭",0,IFERROR((VLOOKUP((VLOOKUP($AE31,参数!$G:$H,2,FALSE)&amp;$V$21),装备强化属性!$V$3:$FP$50,$X$21+VLOOKUP(AZ$1,参数!$J$1:$K$6,2,FALSE),FALSE)),0))+IF($W$6="关闭",0,IFERROR((VLOOKUP((VLOOKUP($AE31,参数!$G:$H,2,FALSE)&amp;$V$22),装备强化属性!$V$3:$FP$50,$X$22+VLOOKUP(AZ$1,参数!$J$1:$K$6,2,FALSE),FALSE)),0))+IF($W$6="关闭",0,IFERROR((VLOOKUP((VLOOKUP($AE31,参数!$G:$H,2,FALSE)&amp;$V$23),装备强化属性!$V$3:$FP$50,$X$23+VLOOKUP(AZ$1,参数!$J$1:$K$6,2,FALSE),FALSE)),0))+IF($W$6="关闭",0,IFERROR((VLOOKUP((VLOOKUP($AE31,参数!$G:$H,2,FALSE)&amp;$V$24),装备强化属性!$V$3:$FP$50,$X$24+VLOOKUP(AZ$1,参数!$J$1:$K$6,2,FALSE),FALSE)),0))+IF($W$6="关闭",0,IFERROR((VLOOKUP((VLOOKUP($AE31,参数!$G:$H,2,FALSE)&amp;$V$25),装备强化属性!$V$3:$FP$50,$X$25+VLOOKUP(AZ$1,参数!$J$1:$K$6,2,FALSE),FALSE)),0))</f>
        <v>98</v>
      </c>
      <c r="BA31" s="64">
        <f>IF($W$6="关闭",0,IFERROR((VLOOKUP((VLOOKUP($AE31,参数!$G:$H,2,FALSE)&amp;$V$18),装备强化属性!$V$3:$FP$50,$X$18+VLOOKUP(BA$1,参数!$J$1:$K$6,2,FALSE),FALSE)),0))+IF($W$6="关闭",0,IFERROR((VLOOKUP((VLOOKUP($AE31,参数!$G:$H,2,FALSE)&amp;$V$19),装备强化属性!$V$3:$FP$50,$X$19+VLOOKUP(BA$1,参数!$J$1:$K$6,2,FALSE),FALSE)),0))+IF($W$6="关闭",0,IFERROR((VLOOKUP((VLOOKUP($AE31,参数!$G:$H,2,FALSE)&amp;$V$20),装备强化属性!$V$3:$FP$50,$X$20+VLOOKUP(BA$1,参数!$J$1:$K$6,2,FALSE),FALSE)),0))+IF($W$6="关闭",0,IFERROR((VLOOKUP((VLOOKUP($AE31,参数!$G:$H,2,FALSE)&amp;$V$21),装备强化属性!$V$3:$FP$50,$X$21+VLOOKUP(BA$1,参数!$J$1:$K$6,2,FALSE),FALSE)),0))+IF($W$6="关闭",0,IFERROR((VLOOKUP((VLOOKUP($AE31,参数!$G:$H,2,FALSE)&amp;$V$22),装备强化属性!$V$3:$FP$50,$X$22+VLOOKUP(BA$1,参数!$J$1:$K$6,2,FALSE),FALSE)),0))+IF($W$6="关闭",0,IFERROR((VLOOKUP((VLOOKUP($AE31,参数!$G:$H,2,FALSE)&amp;$V$23),装备强化属性!$V$3:$FP$50,$X$23+VLOOKUP(BA$1,参数!$J$1:$K$6,2,FALSE),FALSE)),0))+IF($W$6="关闭",0,IFERROR((VLOOKUP((VLOOKUP($AE31,参数!$G:$H,2,FALSE)&amp;$V$24),装备强化属性!$V$3:$FP$50,$X$24+VLOOKUP(BA$1,参数!$J$1:$K$6,2,FALSE),FALSE)),0))+IF($W$6="关闭",0,IFERROR((VLOOKUP((VLOOKUP($AE31,参数!$G:$H,2,FALSE)&amp;$V$25),装备强化属性!$V$3:$FP$50,$X$25+VLOOKUP(BA$1,参数!$J$1:$K$6,2,FALSE),FALSE)),0))</f>
        <v>110</v>
      </c>
      <c r="BB31" s="64">
        <f>IF($W$6="关闭",0,IFERROR((VLOOKUP((VLOOKUP($AE31,参数!$G:$H,2,FALSE)&amp;$V$18),装备强化属性!$V$3:$FP$50,$X$18+VLOOKUP(BB$1,参数!$J$1:$K$6,2,FALSE),FALSE)),0))+IF($W$6="关闭",0,IFERROR((VLOOKUP((VLOOKUP($AE31,参数!$G:$H,2,FALSE)&amp;$V$19),装备强化属性!$V$3:$FP$50,$X$19+VLOOKUP(BB$1,参数!$J$1:$K$6,2,FALSE),FALSE)),0))+IF($W$6="关闭",0,IFERROR((VLOOKUP((VLOOKUP($AE31,参数!$G:$H,2,FALSE)&amp;$V$20),装备强化属性!$V$3:$FP$50,$X$20+VLOOKUP(BB$1,参数!$J$1:$K$6,2,FALSE),FALSE)),0))+IF($W$6="关闭",0,IFERROR((VLOOKUP((VLOOKUP($AE31,参数!$G:$H,2,FALSE)&amp;$V$21),装备强化属性!$V$3:$FP$50,$X$21+VLOOKUP(BB$1,参数!$J$1:$K$6,2,FALSE),FALSE)),0))+IF($W$6="关闭",0,IFERROR((VLOOKUP((VLOOKUP($AE31,参数!$G:$H,2,FALSE)&amp;$V$22),装备强化属性!$V$3:$FP$50,$X$22+VLOOKUP(BB$1,参数!$J$1:$K$6,2,FALSE),FALSE)),0))+IF($W$6="关闭",0,IFERROR((VLOOKUP((VLOOKUP($AE31,参数!$G:$H,2,FALSE)&amp;$V$23),装备强化属性!$V$3:$FP$50,$X$23+VLOOKUP(BB$1,参数!$J$1:$K$6,2,FALSE),FALSE)),0))+IF($W$6="关闭",0,IFERROR((VLOOKUP((VLOOKUP($AE31,参数!$G:$H,2,FALSE)&amp;$V$24),装备强化属性!$V$3:$FP$50,$X$24+VLOOKUP(BB$1,参数!$J$1:$K$6,2,FALSE),FALSE)),0))+IF($W$6="关闭",0,IFERROR((VLOOKUP((VLOOKUP($AE31,参数!$G:$H,2,FALSE)&amp;$V$25),装备强化属性!$V$3:$FP$50,$X$25+VLOOKUP(BB$1,参数!$J$1:$K$6,2,FALSE),FALSE)),0))</f>
        <v>110</v>
      </c>
      <c r="BC31" s="64">
        <f>IF($W$3="关闭",0,IFERROR((VLOOKUP((VLOOKUP($AE31,参数!$G:$H,2,FALSE)&amp;$W$18&amp;$V$18),装备量化!$D$2:$J$241,装备量化!AN$11,FALSE)),0))+IF($W$3="关闭",0,IFERROR((VLOOKUP((VLOOKUP($AE31,参数!$G:$H,2,FALSE)&amp;$W$19&amp;$V$19),装备量化!$D$2:$J$241,装备量化!AN$11,FALSE)),0))+IF($W$3="关闭",0,IFERROR((VLOOKUP((VLOOKUP($AE31,参数!$G:$H,2,FALSE)&amp;$W$20&amp;$V$20),装备量化!$D$2:$J$241,装备量化!AN$11,FALSE)),0))+IF($W$3="关闭",0,IFERROR((VLOOKUP((VLOOKUP($AE31,参数!$G:$H,2,FALSE)&amp;$W$21&amp;$V$21),装备量化!$D$2:$J$241,装备量化!AN$11,FALSE)),0))+IF($W$3="关闭",0,IFERROR((VLOOKUP((VLOOKUP($AE31,参数!$G:$H,2,FALSE)&amp;$W$22&amp;$V$22),装备量化!$D$2:$J$241,装备量化!AN$11,FALSE)),0))+IF($W$3="关闭",0,IFERROR((VLOOKUP((VLOOKUP($AE31,参数!$G:$H,2,FALSE)&amp;$W$23&amp;$V$23),装备量化!$D$2:$J$241,装备量化!AN$11,FALSE)),0))+IF($W$3="关闭",0,IFERROR((VLOOKUP((VLOOKUP($AE31,参数!$G:$H,2,FALSE)&amp;$W$24&amp;$V$24),装备量化!$D$2:$J$241,装备量化!AN$11,FALSE)),0))+IF($W$3="关闭",0,IFERROR((VLOOKUP((VLOOKUP($AE31,参数!$G:$H,2,FALSE)&amp;$W$25&amp;$V$25),装备量化!$D$2:$J$241,装备量化!AN$11,FALSE)),0))</f>
        <v>0</v>
      </c>
      <c r="BD31" s="64">
        <f>IF($W$3="关闭",0,IFERROR((VLOOKUP((VLOOKUP($AE31,参数!$G:$H,2,FALSE)&amp;$W$18&amp;$V$18),装备量化!$D$2:$J$241,装备量化!AO$11,FALSE)),0))+IF($W$3="关闭",0,IFERROR((VLOOKUP((VLOOKUP($AE31,参数!$G:$H,2,FALSE)&amp;$W$19&amp;$V$19),装备量化!$D$2:$J$241,装备量化!AO$11,FALSE)),0))+IF($W$3="关闭",0,IFERROR((VLOOKUP((VLOOKUP($AE31,参数!$G:$H,2,FALSE)&amp;$W$20&amp;$V$20),装备量化!$D$2:$J$241,装备量化!AO$11,FALSE)),0))+IF($W$3="关闭",0,IFERROR((VLOOKUP((VLOOKUP($AE31,参数!$G:$H,2,FALSE)&amp;$W$21&amp;$V$21),装备量化!$D$2:$J$241,装备量化!AO$11,FALSE)),0))+IF($W$3="关闭",0,IFERROR((VLOOKUP((VLOOKUP($AE31,参数!$G:$H,2,FALSE)&amp;$W$22&amp;$V$22),装备量化!$D$2:$J$241,装备量化!AO$11,FALSE)),0))+IF($W$3="关闭",0,IFERROR((VLOOKUP((VLOOKUP($AE31,参数!$G:$H,2,FALSE)&amp;$W$23&amp;$V$23),装备量化!$D$2:$J$241,装备量化!AO$11,FALSE)),0))+IF($W$3="关闭",0,IFERROR((VLOOKUP((VLOOKUP($AE31,参数!$G:$H,2,FALSE)&amp;$W$24&amp;$V$24),装备量化!$D$2:$J$241,装备量化!AO$11,FALSE)),0))+IF($W$3="关闭",0,IFERROR((VLOOKUP((VLOOKUP($AE31,参数!$G:$H,2,FALSE)&amp;$W$25&amp;$V$25),装备量化!$D$2:$J$241,装备量化!AO$11,FALSE)),0))</f>
        <v>0</v>
      </c>
      <c r="BE31" s="64">
        <f>IF($W$3="关闭",0,IFERROR((VLOOKUP((VLOOKUP($AE31,参数!$G:$H,2,FALSE)&amp;$W$18&amp;$V$18),装备量化!$D$2:$J$241,装备量化!AP$11,FALSE)),0))+IF($W$3="关闭",0,IFERROR((VLOOKUP((VLOOKUP($AE31,参数!$G:$H,2,FALSE)&amp;$W$19&amp;$V$19),装备量化!$D$2:$J$241,装备量化!AP$11,FALSE)),0))+IF($W$3="关闭",0,IFERROR((VLOOKUP((VLOOKUP($AE31,参数!$G:$H,2,FALSE)&amp;$W$20&amp;$V$20),装备量化!$D$2:$J$241,装备量化!AP$11,FALSE)),0))+IF($W$3="关闭",0,IFERROR((VLOOKUP((VLOOKUP($AE31,参数!$G:$H,2,FALSE)&amp;$W$21&amp;$V$21),装备量化!$D$2:$J$241,装备量化!AP$11,FALSE)),0))+IF($W$3="关闭",0,IFERROR((VLOOKUP((VLOOKUP($AE31,参数!$G:$H,2,FALSE)&amp;$W$22&amp;$V$22),装备量化!$D$2:$J$241,装备量化!AP$11,FALSE)),0))+IF($W$3="关闭",0,IFERROR((VLOOKUP((VLOOKUP($AE31,参数!$G:$H,2,FALSE)&amp;$W$23&amp;$V$23),装备量化!$D$2:$J$241,装备量化!AP$11,FALSE)),0))+IF($W$3="关闭",0,IFERROR((VLOOKUP((VLOOKUP($AE31,参数!$G:$H,2,FALSE)&amp;$W$24&amp;$V$24),装备量化!$D$2:$J$241,装备量化!AP$11,FALSE)),0))+IF($W$3="关闭",0,IFERROR((VLOOKUP((VLOOKUP($AE31,参数!$G:$H,2,FALSE)&amp;$W$25&amp;$V$25),装备量化!$D$2:$J$241,装备量化!AP$11,FALSE)),0))</f>
        <v>0</v>
      </c>
      <c r="BF31" s="64">
        <f>IF($W$3="关闭",0,IFERROR((VLOOKUP((VLOOKUP($AE31,参数!$G:$H,2,FALSE)&amp;$W$18&amp;$V$18),装备量化!$D$2:$J$241,装备量化!AQ$11,FALSE)),0))+IF($W$3="关闭",0,IFERROR((VLOOKUP((VLOOKUP($AE31,参数!$G:$H,2,FALSE)&amp;$W$19&amp;$V$19),装备量化!$D$2:$J$241,装备量化!AQ$11,FALSE)),0))+IF($W$3="关闭",0,IFERROR((VLOOKUP((VLOOKUP($AE31,参数!$G:$H,2,FALSE)&amp;$W$20&amp;$V$20),装备量化!$D$2:$J$241,装备量化!AQ$11,FALSE)),0))+IF($W$3="关闭",0,IFERROR((VLOOKUP((VLOOKUP($AE31,参数!$G:$H,2,FALSE)&amp;$W$21&amp;$V$21),装备量化!$D$2:$J$241,装备量化!AQ$11,FALSE)),0))+IF($W$3="关闭",0,IFERROR((VLOOKUP((VLOOKUP($AE31,参数!$G:$H,2,FALSE)&amp;$W$22&amp;$V$22),装备量化!$D$2:$J$241,装备量化!AQ$11,FALSE)),0))+IF($W$3="关闭",0,IFERROR((VLOOKUP((VLOOKUP($AE31,参数!$G:$H,2,FALSE)&amp;$W$23&amp;$V$23),装备量化!$D$2:$J$241,装备量化!AQ$11,FALSE)),0))+IF($W$3="关闭",0,IFERROR((VLOOKUP((VLOOKUP($AE31,参数!$G:$H,2,FALSE)&amp;$W$24&amp;$V$24),装备量化!$D$2:$J$241,装备量化!AQ$11,FALSE)),0))+IF($W$3="关闭",0,IFERROR((VLOOKUP((VLOOKUP($AE31,参数!$G:$H,2,FALSE)&amp;$W$25&amp;$V$25),装备量化!$D$2:$J$241,装备量化!AQ$11,FALSE)),0))</f>
        <v>0</v>
      </c>
      <c r="BG31" s="64">
        <f>IF($W$3="关闭",0,IFERROR((VLOOKUP((VLOOKUP($AE31,参数!$G:$H,2,FALSE)&amp;$W$18&amp;$V$18),装备量化!$D$2:$J$241,装备量化!AR$11,FALSE)),0))+IF($W$3="关闭",0,IFERROR((VLOOKUP((VLOOKUP($AE31,参数!$G:$H,2,FALSE)&amp;$W$19&amp;$V$19),装备量化!$D$2:$J$241,装备量化!AR$11,FALSE)),0))+IF($W$3="关闭",0,IFERROR((VLOOKUP((VLOOKUP($AE31,参数!$G:$H,2,FALSE)&amp;$W$20&amp;$V$20),装备量化!$D$2:$J$241,装备量化!AR$11,FALSE)),0))+IF($W$3="关闭",0,IFERROR((VLOOKUP((VLOOKUP($AE31,参数!$G:$H,2,FALSE)&amp;$W$21&amp;$V$21),装备量化!$D$2:$J$241,装备量化!AR$11,FALSE)),0))+IF($W$3="关闭",0,IFERROR((VLOOKUP((VLOOKUP($AE31,参数!$G:$H,2,FALSE)&amp;$W$22&amp;$V$22),装备量化!$D$2:$J$241,装备量化!AR$11,FALSE)),0))+IF($W$3="关闭",0,IFERROR((VLOOKUP((VLOOKUP($AE31,参数!$G:$H,2,FALSE)&amp;$W$23&amp;$V$23),装备量化!$D$2:$J$241,装备量化!AR$11,FALSE)),0))+IF($W$3="关闭",0,IFERROR((VLOOKUP((VLOOKUP($AE31,参数!$G:$H,2,FALSE)&amp;$W$24&amp;$V$24),装备量化!$D$2:$J$241,装备量化!AR$11,FALSE)),0))+IF($W$3="关闭",0,IFERROR((VLOOKUP((VLOOKUP($AE31,参数!$G:$H,2,FALSE)&amp;$W$25&amp;$V$25),装备量化!$D$2:$J$241,装备量化!AR$11,FALSE)),0))</f>
        <v>0</v>
      </c>
      <c r="BH31" s="64">
        <f>IF($W$3="关闭",0,IFERROR((VLOOKUP((VLOOKUP($AE31,参数!$G:$H,2,FALSE)&amp;$W$18&amp;$V$18),装备量化!$D$2:$J$241,装备量化!AS$11,FALSE)),0))+IF($W$3="关闭",0,IFERROR((VLOOKUP((VLOOKUP($AE31,参数!$G:$H,2,FALSE)&amp;$W$19&amp;$V$19),装备量化!$D$2:$J$241,装备量化!AS$11,FALSE)),0))+IF($W$3="关闭",0,IFERROR((VLOOKUP((VLOOKUP($AE31,参数!$G:$H,2,FALSE)&amp;$W$20&amp;$V$20),装备量化!$D$2:$J$241,装备量化!AS$11,FALSE)),0))+IF($W$3="关闭",0,IFERROR((VLOOKUP((VLOOKUP($AE31,参数!$G:$H,2,FALSE)&amp;$W$21&amp;$V$21),装备量化!$D$2:$J$241,装备量化!AS$11,FALSE)),0))+IF($W$3="关闭",0,IFERROR((VLOOKUP((VLOOKUP($AE31,参数!$G:$H,2,FALSE)&amp;$W$22&amp;$V$22),装备量化!$D$2:$J$241,装备量化!AS$11,FALSE)),0))+IF($W$3="关闭",0,IFERROR((VLOOKUP((VLOOKUP($AE31,参数!$G:$H,2,FALSE)&amp;$W$23&amp;$V$23),装备量化!$D$2:$J$241,装备量化!AS$11,FALSE)),0))+IF($W$3="关闭",0,IFERROR((VLOOKUP((VLOOKUP($AE31,参数!$G:$H,2,FALSE)&amp;$W$24&amp;$V$24),装备量化!$D$2:$J$241,装备量化!AS$11,FALSE)),0))+IF($W$3="关闭",0,IFERROR((VLOOKUP((VLOOKUP($AE31,参数!$G:$H,2,FALSE)&amp;$W$25&amp;$V$25),装备量化!$D$2:$J$241,装备量化!AS$11,FALSE)),0))</f>
        <v>0</v>
      </c>
      <c r="BI31" s="64">
        <f>IF($W$3="关闭",0,IFERROR((VLOOKUP((VLOOKUP($AE31,参数!$G:$H,2,FALSE)&amp;$W$18&amp;$V$18),装备量化!$D$2:$J$241,装备量化!AT$11,FALSE)),0))+IF($W$3="关闭",0,IFERROR((VLOOKUP((VLOOKUP($AE31,参数!$G:$H,2,FALSE)&amp;$W$19&amp;$V$19),装备量化!$D$2:$J$241,装备量化!AT$11,FALSE)),0))+IF($W$3="关闭",0,IFERROR((VLOOKUP((VLOOKUP($AE31,参数!$G:$H,2,FALSE)&amp;$W$20&amp;$V$20),装备量化!$D$2:$J$241,装备量化!AT$11,FALSE)),0))+IF($W$3="关闭",0,IFERROR((VLOOKUP((VLOOKUP($AE31,参数!$G:$H,2,FALSE)&amp;$W$21&amp;$V$21),装备量化!$D$2:$J$241,装备量化!AT$11,FALSE)),0))+IF($W$3="关闭",0,IFERROR((VLOOKUP((VLOOKUP($AE31,参数!$G:$H,2,FALSE)&amp;$W$22&amp;$V$22),装备量化!$D$2:$J$241,装备量化!AT$11,FALSE)),0))+IF($W$3="关闭",0,IFERROR((VLOOKUP((VLOOKUP($AE31,参数!$G:$H,2,FALSE)&amp;$W$23&amp;$V$23),装备量化!$D$2:$J$241,装备量化!AT$11,FALSE)),0))+IF($W$3="关闭",0,IFERROR((VLOOKUP((VLOOKUP($AE31,参数!$G:$H,2,FALSE)&amp;$W$24&amp;$V$24),装备量化!$D$2:$J$241,装备量化!AT$11,FALSE)),0))+IF($W$3="关闭",0,IFERROR((VLOOKUP((VLOOKUP($AE31,参数!$G:$H,2,FALSE)&amp;$W$25&amp;$V$25),装备量化!$D$2:$J$241,装备量化!AT$11,FALSE)),0))</f>
        <v>0</v>
      </c>
      <c r="BJ31" s="64">
        <f>IF($W$3="关闭",0,IFERROR((VLOOKUP((VLOOKUP($AE31,参数!$G:$H,2,FALSE)&amp;$W$18&amp;$V$18),装备量化!$D$2:$J$241,装备量化!AU$11,FALSE)),0))+IF($W$3="关闭",0,IFERROR((VLOOKUP((VLOOKUP($AE31,参数!$G:$H,2,FALSE)&amp;$W$19&amp;$V$19),装备量化!$D$2:$J$241,装备量化!AU$11,FALSE)),0))+IF($W$3="关闭",0,IFERROR((VLOOKUP((VLOOKUP($AE31,参数!$G:$H,2,FALSE)&amp;$W$20&amp;$V$20),装备量化!$D$2:$J$241,装备量化!AU$11,FALSE)),0))+IF($W$3="关闭",0,IFERROR((VLOOKUP((VLOOKUP($AE31,参数!$G:$H,2,FALSE)&amp;$W$21&amp;$V$21),装备量化!$D$2:$J$241,装备量化!AU$11,FALSE)),0))+IF($W$3="关闭",0,IFERROR((VLOOKUP((VLOOKUP($AE31,参数!$G:$H,2,FALSE)&amp;$W$22&amp;$V$22),装备量化!$D$2:$J$241,装备量化!AU$11,FALSE)),0))+IF($W$3="关闭",0,IFERROR((VLOOKUP((VLOOKUP($AE31,参数!$G:$H,2,FALSE)&amp;$W$23&amp;$V$23),装备量化!$D$2:$J$241,装备量化!AU$11,FALSE)),0))+IF($W$3="关闭",0,IFERROR((VLOOKUP((VLOOKUP($AE31,参数!$G:$H,2,FALSE)&amp;$W$24&amp;$V$24),装备量化!$D$2:$J$241,装备量化!AU$11,FALSE)),0))+IF($W$3="关闭",0,IFERROR((VLOOKUP((VLOOKUP($AE31,参数!$G:$H,2,FALSE)&amp;$W$25&amp;$V$25),装备量化!$D$2:$J$241,装备量化!AU$11,FALSE)),0))</f>
        <v>0</v>
      </c>
      <c r="BM31" s="1">
        <v>30</v>
      </c>
      <c r="BN31" s="64">
        <f>IF($W$2="关闭",0,角色升级!B31)</f>
        <v>4262</v>
      </c>
      <c r="BO31" s="64">
        <v>200</v>
      </c>
      <c r="BP31" s="64">
        <f>IF($W$2="关闭",0,角色升级!D31)</f>
        <v>317</v>
      </c>
      <c r="BQ31" s="64">
        <f>IF($W$2="关闭",0,角色升级!E31)</f>
        <v>317</v>
      </c>
      <c r="BR31" s="64">
        <f>IF($W$2="关闭",0,角色升级!F31)</f>
        <v>635</v>
      </c>
      <c r="BS31" s="64">
        <f>IF($W$2="关闭",0,角色升级!G31)</f>
        <v>635</v>
      </c>
      <c r="BT31" s="64">
        <f>IF($W$3="关闭",0,IFERROR((VLOOKUP((VLOOKUP($AE31,参数!$G:$H,2,FALSE)&amp;$W$18&amp;$V$18),装备量化!$D$2:$J$241,装备量化!BE$11,FALSE)),0))+IF($W$3="关闭",0,IFERROR((VLOOKUP((VLOOKUP($AE31,参数!$G:$H,2,FALSE)&amp;$W$19&amp;$V$19),装备量化!$D$2:$J$241,装备量化!BE$11,FALSE)),0))+IF($W$3="关闭",0,IFERROR((VLOOKUP((VLOOKUP($AE31,参数!$G:$H,2,FALSE)&amp;$W$20&amp;$V$20),装备量化!$D$2:$J$241,装备量化!BE$11,FALSE)),0))+IF($W$3="关闭",0,IFERROR((VLOOKUP((VLOOKUP($AE31,参数!$G:$H,2,FALSE)&amp;$W$21&amp;$V$21),装备量化!$D$2:$J$241,装备量化!BE$11,FALSE)),0))+IF($W$3="关闭",0,IFERROR((VLOOKUP((VLOOKUP($AE31,参数!$G:$H,2,FALSE)&amp;$W$22&amp;$V$22),装备量化!$D$2:$J$241,装备量化!BE$11,FALSE)),0))+IF($W$3="关闭",0,IFERROR((VLOOKUP((VLOOKUP($AE31,参数!$G:$H,2,FALSE)&amp;$W$23&amp;$V$23),装备量化!$D$2:$J$241,装备量化!BE$11,FALSE)),0))+IF($W$3="关闭",0,IFERROR((VLOOKUP((VLOOKUP($AE31,参数!$G:$H,2,FALSE)&amp;$W$24&amp;$V$24),装备量化!$D$2:$J$241,装备量化!BE$11,FALSE)),0))+IF($W$3="关闭",0,IFERROR((VLOOKUP((VLOOKUP($AE31,参数!$G:$H,2,FALSE)&amp;$W$25&amp;$V$25),装备量化!$D$2:$J$241,装备量化!BE$11,FALSE)),0))</f>
        <v>0</v>
      </c>
      <c r="BU31" s="64">
        <f>IF($W$3="关闭",0,IFERROR((VLOOKUP((VLOOKUP($AE31,参数!$G:$H,2,FALSE)&amp;$W$18&amp;$V$18),装备量化!$D$2:$J$241,装备量化!BF$11,FALSE)),0))+IF($W$3="关闭",0,IFERROR((VLOOKUP((VLOOKUP($AE31,参数!$G:$H,2,FALSE)&amp;$W$19&amp;$V$19),装备量化!$D$2:$J$241,装备量化!BF$11,FALSE)),0))+IF($W$3="关闭",0,IFERROR((VLOOKUP((VLOOKUP($AE31,参数!$G:$H,2,FALSE)&amp;$W$20&amp;$V$20),装备量化!$D$2:$J$241,装备量化!BF$11,FALSE)),0))+IF($W$3="关闭",0,IFERROR((VLOOKUP((VLOOKUP($AE31,参数!$G:$H,2,FALSE)&amp;$W$21&amp;$V$21),装备量化!$D$2:$J$241,装备量化!BF$11,FALSE)),0))+IF($W$3="关闭",0,IFERROR((VLOOKUP((VLOOKUP($AE31,参数!$G:$H,2,FALSE)&amp;$W$22&amp;$V$22),装备量化!$D$2:$J$241,装备量化!BF$11,FALSE)),0))+IF($W$3="关闭",0,IFERROR((VLOOKUP((VLOOKUP($AE31,参数!$G:$H,2,FALSE)&amp;$W$23&amp;$V$23),装备量化!$D$2:$J$241,装备量化!BF$11,FALSE)),0))+IF($W$3="关闭",0,IFERROR((VLOOKUP((VLOOKUP($AE31,参数!$G:$H,2,FALSE)&amp;$W$24&amp;$V$24),装备量化!$D$2:$J$241,装备量化!BF$11,FALSE)),0))+IF($W$3="关闭",0,IFERROR((VLOOKUP((VLOOKUP($AE31,参数!$G:$H,2,FALSE)&amp;$W$25&amp;$V$25),装备量化!$D$2:$J$241,装备量化!BF$11,FALSE)),0))</f>
        <v>0</v>
      </c>
      <c r="BV31" s="64">
        <f>IF($W$3="关闭",0,IFERROR((VLOOKUP((VLOOKUP($AE31,参数!$G:$H,2,FALSE)&amp;$W$18&amp;$V$18),装备量化!$D$2:$J$241,装备量化!BG$11,FALSE)),0))+IF($W$3="关闭",0,IFERROR((VLOOKUP((VLOOKUP($AE31,参数!$G:$H,2,FALSE)&amp;$W$19&amp;$V$19),装备量化!$D$2:$J$241,装备量化!BG$11,FALSE)),0))+IF($W$3="关闭",0,IFERROR((VLOOKUP((VLOOKUP($AE31,参数!$G:$H,2,FALSE)&amp;$W$20&amp;$V$20),装备量化!$D$2:$J$241,装备量化!BG$11,FALSE)),0))+IF($W$3="关闭",0,IFERROR((VLOOKUP((VLOOKUP($AE31,参数!$G:$H,2,FALSE)&amp;$W$21&amp;$V$21),装备量化!$D$2:$J$241,装备量化!BG$11,FALSE)),0))+IF($W$3="关闭",0,IFERROR((VLOOKUP((VLOOKUP($AE31,参数!$G:$H,2,FALSE)&amp;$W$22&amp;$V$22),装备量化!$D$2:$J$241,装备量化!BG$11,FALSE)),0))+IF($W$3="关闭",0,IFERROR((VLOOKUP((VLOOKUP($AE31,参数!$G:$H,2,FALSE)&amp;$W$23&amp;$V$23),装备量化!$D$2:$J$241,装备量化!BG$11,FALSE)),0))+IF($W$3="关闭",0,IFERROR((VLOOKUP((VLOOKUP($AE31,参数!$G:$H,2,FALSE)&amp;$W$24&amp;$V$24),装备量化!$D$2:$J$241,装备量化!BG$11,FALSE)),0))+IF($W$3="关闭",0,IFERROR((VLOOKUP((VLOOKUP($AE31,参数!$G:$H,2,FALSE)&amp;$W$25&amp;$V$25),装备量化!$D$2:$J$241,装备量化!BG$11,FALSE)),0))</f>
        <v>0</v>
      </c>
      <c r="BW31" s="64">
        <f>IF($W$3="关闭",0,IFERROR((VLOOKUP((VLOOKUP($AE31,参数!$G:$H,2,FALSE)&amp;$W$18&amp;$V$18),装备量化!$D$2:$J$241,装备量化!BH$11,FALSE)),0))+IF($W$3="关闭",0,IFERROR((VLOOKUP((VLOOKUP($AE31,参数!$G:$H,2,FALSE)&amp;$W$19&amp;$V$19),装备量化!$D$2:$J$241,装备量化!BH$11,FALSE)),0))+IF($W$3="关闭",0,IFERROR((VLOOKUP((VLOOKUP($AE31,参数!$G:$H,2,FALSE)&amp;$W$20&amp;$V$20),装备量化!$D$2:$J$241,装备量化!BH$11,FALSE)),0))+IF($W$3="关闭",0,IFERROR((VLOOKUP((VLOOKUP($AE31,参数!$G:$H,2,FALSE)&amp;$W$21&amp;$V$21),装备量化!$D$2:$J$241,装备量化!BH$11,FALSE)),0))+IF($W$3="关闭",0,IFERROR((VLOOKUP((VLOOKUP($AE31,参数!$G:$H,2,FALSE)&amp;$W$22&amp;$V$22),装备量化!$D$2:$J$241,装备量化!BH$11,FALSE)),0))+IF($W$3="关闭",0,IFERROR((VLOOKUP((VLOOKUP($AE31,参数!$G:$H,2,FALSE)&amp;$W$23&amp;$V$23),装备量化!$D$2:$J$241,装备量化!BH$11,FALSE)),0))+IF($W$3="关闭",0,IFERROR((VLOOKUP((VLOOKUP($AE31,参数!$G:$H,2,FALSE)&amp;$W$24&amp;$V$24),装备量化!$D$2:$J$241,装备量化!BH$11,FALSE)),0))+IF($W$3="关闭",0,IFERROR((VLOOKUP((VLOOKUP($AE31,参数!$G:$H,2,FALSE)&amp;$W$25&amp;$V$25),装备量化!$D$2:$J$241,装备量化!BH$11,FALSE)),0))</f>
        <v>0</v>
      </c>
      <c r="BX31" s="64">
        <f>IF($W$3="关闭",0,IFERROR((VLOOKUP((VLOOKUP($AE31,参数!$G:$H,2,FALSE)&amp;$W$18&amp;$V$18),装备量化!$D$2:$J$241,装备量化!BI$11,FALSE)),0))+IF($W$3="关闭",0,IFERROR((VLOOKUP((VLOOKUP($AE31,参数!$G:$H,2,FALSE)&amp;$W$19&amp;$V$19),装备量化!$D$2:$J$241,装备量化!BI$11,FALSE)),0))+IF($W$3="关闭",0,IFERROR((VLOOKUP((VLOOKUP($AE31,参数!$G:$H,2,FALSE)&amp;$W$20&amp;$V$20),装备量化!$D$2:$J$241,装备量化!BI$11,FALSE)),0))+IF($W$3="关闭",0,IFERROR((VLOOKUP((VLOOKUP($AE31,参数!$G:$H,2,FALSE)&amp;$W$21&amp;$V$21),装备量化!$D$2:$J$241,装备量化!BI$11,FALSE)),0))+IF($W$3="关闭",0,IFERROR((VLOOKUP((VLOOKUP($AE31,参数!$G:$H,2,FALSE)&amp;$W$22&amp;$V$22),装备量化!$D$2:$J$241,装备量化!BI$11,FALSE)),0))+IF($W$3="关闭",0,IFERROR((VLOOKUP((VLOOKUP($AE31,参数!$G:$H,2,FALSE)&amp;$W$23&amp;$V$23),装备量化!$D$2:$J$241,装备量化!BI$11,FALSE)),0))+IF($W$3="关闭",0,IFERROR((VLOOKUP((VLOOKUP($AE31,参数!$G:$H,2,FALSE)&amp;$W$24&amp;$V$24),装备量化!$D$2:$J$241,装备量化!BI$11,FALSE)),0))+IF($W$3="关闭",0,IFERROR((VLOOKUP((VLOOKUP($AE31,参数!$G:$H,2,FALSE)&amp;$W$25&amp;$V$25),装备量化!$D$2:$J$241,装备量化!BI$11,FALSE)),0))</f>
        <v>0</v>
      </c>
      <c r="BY31" s="64">
        <f>IF($W$3="关闭",0,IFERROR((VLOOKUP((VLOOKUP($AE31,参数!$G:$H,2,FALSE)&amp;$W$18&amp;$V$18),装备量化!$D$2:$J$241,装备量化!BJ$11,FALSE)),0))+IF($W$3="关闭",0,IFERROR((VLOOKUP((VLOOKUP($AE31,参数!$G:$H,2,FALSE)&amp;$W$19&amp;$V$19),装备量化!$D$2:$J$241,装备量化!BJ$11,FALSE)),0))+IF($W$3="关闭",0,IFERROR((VLOOKUP((VLOOKUP($AE31,参数!$G:$H,2,FALSE)&amp;$W$20&amp;$V$20),装备量化!$D$2:$J$241,装备量化!BJ$11,FALSE)),0))+IF($W$3="关闭",0,IFERROR((VLOOKUP((VLOOKUP($AE31,参数!$G:$H,2,FALSE)&amp;$W$21&amp;$V$21),装备量化!$D$2:$J$241,装备量化!BJ$11,FALSE)),0))+IF($W$3="关闭",0,IFERROR((VLOOKUP((VLOOKUP($AE31,参数!$G:$H,2,FALSE)&amp;$W$22&amp;$V$22),装备量化!$D$2:$J$241,装备量化!BJ$11,FALSE)),0))+IF($W$3="关闭",0,IFERROR((VLOOKUP((VLOOKUP($AE31,参数!$G:$H,2,FALSE)&amp;$W$23&amp;$V$23),装备量化!$D$2:$J$241,装备量化!BJ$11,FALSE)),0))+IF($W$3="关闭",0,IFERROR((VLOOKUP((VLOOKUP($AE31,参数!$G:$H,2,FALSE)&amp;$W$24&amp;$V$24),装备量化!$D$2:$J$241,装备量化!BJ$11,FALSE)),0))+IF($W$3="关闭",0,IFERROR((VLOOKUP((VLOOKUP($AE31,参数!$G:$H,2,FALSE)&amp;$W$25&amp;$V$25),装备量化!$D$2:$J$241,装备量化!BJ$11,FALSE)),0))</f>
        <v>0</v>
      </c>
      <c r="BZ31" s="64">
        <f>IF($W$3="关闭",0,IFERROR((VLOOKUP((VLOOKUP($AE31,参数!$G:$H,2,FALSE)&amp;$W$18&amp;$V$18),装备量化!$D$2:$J$241,装备量化!BK$11,FALSE)),0))+IF($W$3="关闭",0,IFERROR((VLOOKUP((VLOOKUP($AE31,参数!$G:$H,2,FALSE)&amp;$W$19&amp;$V$19),装备量化!$D$2:$J$241,装备量化!BK$11,FALSE)),0))+IF($W$3="关闭",0,IFERROR((VLOOKUP((VLOOKUP($AE31,参数!$G:$H,2,FALSE)&amp;$W$20&amp;$V$20),装备量化!$D$2:$J$241,装备量化!BK$11,FALSE)),0))+IF($W$3="关闭",0,IFERROR((VLOOKUP((VLOOKUP($AE31,参数!$G:$H,2,FALSE)&amp;$W$21&amp;$V$21),装备量化!$D$2:$J$241,装备量化!BK$11,FALSE)),0))+IF($W$3="关闭",0,IFERROR((VLOOKUP((VLOOKUP($AE31,参数!$G:$H,2,FALSE)&amp;$W$22&amp;$V$22),装备量化!$D$2:$J$241,装备量化!BK$11,FALSE)),0))+IF($W$3="关闭",0,IFERROR((VLOOKUP((VLOOKUP($AE31,参数!$G:$H,2,FALSE)&amp;$W$23&amp;$V$23),装备量化!$D$2:$J$241,装备量化!BK$11,FALSE)),0))+IF($W$3="关闭",0,IFERROR((VLOOKUP((VLOOKUP($AE31,参数!$G:$H,2,FALSE)&amp;$W$24&amp;$V$24),装备量化!$D$2:$J$241,装备量化!BK$11,FALSE)),0))+IF($W$3="关闭",0,IFERROR((VLOOKUP((VLOOKUP($AE31,参数!$G:$H,2,FALSE)&amp;$W$25&amp;$V$25),装备量化!$D$2:$J$241,装备量化!BK$11,FALSE)),0))</f>
        <v>0</v>
      </c>
      <c r="CA31" s="64">
        <f>IF($W$3="关闭",0,IFERROR((VLOOKUP((VLOOKUP($AE31,参数!$G:$H,2,FALSE)&amp;$W$18&amp;$V$18),装备量化!$D$2:$J$241,装备量化!BL$11,FALSE)),0))+IF($W$3="关闭",0,IFERROR((VLOOKUP((VLOOKUP($AE31,参数!$G:$H,2,FALSE)&amp;$W$19&amp;$V$19),装备量化!$D$2:$J$241,装备量化!BL$11,FALSE)),0))+IF($W$3="关闭",0,IFERROR((VLOOKUP((VLOOKUP($AE31,参数!$G:$H,2,FALSE)&amp;$W$20&amp;$V$20),装备量化!$D$2:$J$241,装备量化!BL$11,FALSE)),0))+IF($W$3="关闭",0,IFERROR((VLOOKUP((VLOOKUP($AE31,参数!$G:$H,2,FALSE)&amp;$W$21&amp;$V$21),装备量化!$D$2:$J$241,装备量化!BL$11,FALSE)),0))+IF($W$3="关闭",0,IFERROR((VLOOKUP((VLOOKUP($AE31,参数!$G:$H,2,FALSE)&amp;$W$22&amp;$V$22),装备量化!$D$2:$J$241,装备量化!BL$11,FALSE)),0))+IF($W$3="关闭",0,IFERROR((VLOOKUP((VLOOKUP($AE31,参数!$G:$H,2,FALSE)&amp;$W$23&amp;$V$23),装备量化!$D$2:$J$241,装备量化!BL$11,FALSE)),0))+IF($W$3="关闭",0,IFERROR((VLOOKUP((VLOOKUP($AE31,参数!$G:$H,2,FALSE)&amp;$W$24&amp;$V$24),装备量化!$D$2:$J$241,装备量化!BL$11,FALSE)),0))+IF($W$3="关闭",0,IFERROR((VLOOKUP((VLOOKUP($AE31,参数!$G:$H,2,FALSE)&amp;$W$25&amp;$V$25),装备量化!$D$2:$J$241,装备量化!BL$11,FALSE)),0))</f>
        <v>0</v>
      </c>
    </row>
    <row r="32" spans="1:79">
      <c r="A32" s="1">
        <v>31</v>
      </c>
      <c r="B32" s="1">
        <f t="shared" si="2"/>
        <v>7965</v>
      </c>
      <c r="C32" s="1">
        <f t="shared" si="11"/>
        <v>200</v>
      </c>
      <c r="D32" s="1">
        <f t="shared" si="12"/>
        <v>672</v>
      </c>
      <c r="E32" s="1">
        <f t="shared" si="13"/>
        <v>672</v>
      </c>
      <c r="F32" s="1">
        <f t="shared" si="14"/>
        <v>1129</v>
      </c>
      <c r="G32" s="1">
        <f t="shared" si="15"/>
        <v>1129</v>
      </c>
      <c r="H32" s="1">
        <f t="shared" si="3"/>
        <v>0</v>
      </c>
      <c r="I32" s="1">
        <f t="shared" si="4"/>
        <v>0</v>
      </c>
      <c r="J32" s="1">
        <f t="shared" si="5"/>
        <v>0</v>
      </c>
      <c r="K32" s="1">
        <f t="shared" si="6"/>
        <v>0</v>
      </c>
      <c r="L32" s="1">
        <f t="shared" si="7"/>
        <v>0</v>
      </c>
      <c r="M32" s="1">
        <f t="shared" si="8"/>
        <v>0</v>
      </c>
      <c r="N32" s="1">
        <f t="shared" si="9"/>
        <v>0</v>
      </c>
      <c r="O32" s="1">
        <f t="shared" si="10"/>
        <v>0</v>
      </c>
      <c r="P32" s="32"/>
      <c r="Q32" s="32"/>
      <c r="R32" s="32"/>
      <c r="S32" s="32"/>
      <c r="AE32" s="1">
        <v>31</v>
      </c>
      <c r="AF32" s="64">
        <f>IF($W$3="关闭",0,IFERROR((VLOOKUP((VLOOKUP($AE32,参数!$G:$H,2,FALSE)&amp;$W$18&amp;$V$18),装备量化!$D$2:$J$241,装备量化!Q$11,FALSE)),0))+IF($W$3="关闭",0,IFERROR((VLOOKUP((VLOOKUP($AE32,参数!$G:$H,2,FALSE)&amp;$W$19&amp;$V$19),装备量化!$D$2:$J$241,装备量化!Q$11,FALSE)),0))+IF($W$3="关闭",0,IFERROR((VLOOKUP((VLOOKUP($AE32,参数!$G:$H,2,FALSE)&amp;$W$20&amp;$V$20),装备量化!$D$2:$J$241,装备量化!Q$11,FALSE)),0))+IF($W$3="关闭",0,IFERROR((VLOOKUP((VLOOKUP($AE32,参数!$G:$H,2,FALSE)&amp;$W$21&amp;$V$21),装备量化!$D$2:$J$241,装备量化!Q$11,FALSE)),0))+IF($W$3="关闭",0,IFERROR((VLOOKUP((VLOOKUP($AE32,参数!$G:$H,2,FALSE)&amp;$W$22&amp;$V$22),装备量化!$D$2:$J$241,装备量化!Q$11,FALSE)),0))+IF($W$3="关闭",0,IFERROR((VLOOKUP((VLOOKUP($AE32,参数!$G:$H,2,FALSE)&amp;$W$23&amp;$V$23),装备量化!$D$2:$J$241,装备量化!Q$11,FALSE)),0))+IF($W$3="关闭",0,IFERROR((VLOOKUP((VLOOKUP($AE32,参数!$G:$H,2,FALSE)&amp;$W$24&amp;$V$24),装备量化!$D$2:$J$241,装备量化!Q$11,FALSE)),0))+IF($W$3="关闭",0,IFERROR((VLOOKUP((VLOOKUP($AE32,参数!$G:$H,2,FALSE)&amp;$W$25&amp;$V$25),装备量化!$D$2:$J$241,装备量化!Q$11,FALSE)),0))</f>
        <v>2500</v>
      </c>
      <c r="AG32" s="64"/>
      <c r="AH32" s="64">
        <f>IF($W$3="关闭",0,IFERROR((VLOOKUP((VLOOKUP($AE32,参数!$G:$H,2,FALSE)&amp;$W$18&amp;$V$18),装备量化!$D$2:$J$241,装备量化!S$11,FALSE)),0))+IF($W$3="关闭",0,IFERROR((VLOOKUP((VLOOKUP($AE32,参数!$G:$H,2,FALSE)&amp;$W$19&amp;$V$19),装备量化!$D$2:$J$241,装备量化!S$11,FALSE)),0))+IF($W$3="关闭",0,IFERROR((VLOOKUP((VLOOKUP($AE32,参数!$G:$H,2,FALSE)&amp;$W$20&amp;$V$20),装备量化!$D$2:$J$241,装备量化!S$11,FALSE)),0))+IF($W$3="关闭",0,IFERROR((VLOOKUP((VLOOKUP($AE32,参数!$G:$H,2,FALSE)&amp;$W$21&amp;$V$21),装备量化!$D$2:$J$241,装备量化!S$11,FALSE)),0))+IF($W$3="关闭",0,IFERROR((VLOOKUP((VLOOKUP($AE32,参数!$G:$H,2,FALSE)&amp;$W$22&amp;$V$22),装备量化!$D$2:$J$241,装备量化!S$11,FALSE)),0))+IF($W$3="关闭",0,IFERROR((VLOOKUP((VLOOKUP($AE32,参数!$G:$H,2,FALSE)&amp;$W$23&amp;$V$23),装备量化!$D$2:$J$241,装备量化!S$11,FALSE)),0))+IF($W$3="关闭",0,IFERROR((VLOOKUP((VLOOKUP($AE32,参数!$G:$H,2,FALSE)&amp;$W$24&amp;$V$24),装备量化!$D$2:$J$241,装备量化!S$11,FALSE)),0))+IF($W$3="关闭",0,IFERROR((VLOOKUP((VLOOKUP($AE32,参数!$G:$H,2,FALSE)&amp;$W$25&amp;$V$25),装备量化!$D$2:$J$241,装备量化!S$11,FALSE)),0))</f>
        <v>216</v>
      </c>
      <c r="AI32" s="64">
        <f>IF($W$3="关闭",0,IFERROR((VLOOKUP((VLOOKUP($AE32,参数!$G:$H,2,FALSE)&amp;$W$18&amp;$V$18),装备量化!$D$2:$J$241,装备量化!T$11,FALSE)),0))+IF($W$3="关闭",0,IFERROR((VLOOKUP((VLOOKUP($AE32,参数!$G:$H,2,FALSE)&amp;$W$19&amp;$V$19),装备量化!$D$2:$J$241,装备量化!T$11,FALSE)),0))+IF($W$3="关闭",0,IFERROR((VLOOKUP((VLOOKUP($AE32,参数!$G:$H,2,FALSE)&amp;$W$20&amp;$V$20),装备量化!$D$2:$J$241,装备量化!T$11,FALSE)),0))+IF($W$3="关闭",0,IFERROR((VLOOKUP((VLOOKUP($AE32,参数!$G:$H,2,FALSE)&amp;$W$21&amp;$V$21),装备量化!$D$2:$J$241,装备量化!T$11,FALSE)),0))+IF($W$3="关闭",0,IFERROR((VLOOKUP((VLOOKUP($AE32,参数!$G:$H,2,FALSE)&amp;$W$22&amp;$V$22),装备量化!$D$2:$J$241,装备量化!T$11,FALSE)),0))+IF($W$3="关闭",0,IFERROR((VLOOKUP((VLOOKUP($AE32,参数!$G:$H,2,FALSE)&amp;$W$23&amp;$V$23),装备量化!$D$2:$J$241,装备量化!T$11,FALSE)),0))+IF($W$3="关闭",0,IFERROR((VLOOKUP((VLOOKUP($AE32,参数!$G:$H,2,FALSE)&amp;$W$24&amp;$V$24),装备量化!$D$2:$J$241,装备量化!T$11,FALSE)),0))+IF($W$3="关闭",0,IFERROR((VLOOKUP((VLOOKUP($AE32,参数!$G:$H,2,FALSE)&amp;$W$25&amp;$V$25),装备量化!$D$2:$J$241,装备量化!T$11,FALSE)),0))</f>
        <v>216</v>
      </c>
      <c r="AJ32" s="64">
        <f>IF($W$3="关闭",0,IFERROR((VLOOKUP((VLOOKUP($AE32,参数!$G:$H,2,FALSE)&amp;$W$18&amp;$V$18),装备量化!$D$2:$J$241,装备量化!U$11,FALSE)),0))+IF($W$3="关闭",0,IFERROR((VLOOKUP((VLOOKUP($AE32,参数!$G:$H,2,FALSE)&amp;$W$19&amp;$V$19),装备量化!$D$2:$J$241,装备量化!U$11,FALSE)),0))+IF($W$3="关闭",0,IFERROR((VLOOKUP((VLOOKUP($AE32,参数!$G:$H,2,FALSE)&amp;$W$20&amp;$V$20),装备量化!$D$2:$J$241,装备量化!U$11,FALSE)),0))+IF($W$3="关闭",0,IFERROR((VLOOKUP((VLOOKUP($AE32,参数!$G:$H,2,FALSE)&amp;$W$21&amp;$V$21),装备量化!$D$2:$J$241,装备量化!U$11,FALSE)),0))+IF($W$3="关闭",0,IFERROR((VLOOKUP((VLOOKUP($AE32,参数!$G:$H,2,FALSE)&amp;$W$22&amp;$V$22),装备量化!$D$2:$J$241,装备量化!U$11,FALSE)),0))+IF($W$3="关闭",0,IFERROR((VLOOKUP((VLOOKUP($AE32,参数!$G:$H,2,FALSE)&amp;$W$23&amp;$V$23),装备量化!$D$2:$J$241,装备量化!U$11,FALSE)),0))+IF($W$3="关闭",0,IFERROR((VLOOKUP((VLOOKUP($AE32,参数!$G:$H,2,FALSE)&amp;$W$24&amp;$V$24),装备量化!$D$2:$J$241,装备量化!U$11,FALSE)),0))+IF($W$3="关闭",0,IFERROR((VLOOKUP((VLOOKUP($AE32,参数!$G:$H,2,FALSE)&amp;$W$25&amp;$V$25),装备量化!$D$2:$J$241,装备量化!U$11,FALSE)),0))</f>
        <v>333</v>
      </c>
      <c r="AK32" s="64">
        <f>IF($W$3="关闭",0,IFERROR((VLOOKUP((VLOOKUP($AE32,参数!$G:$H,2,FALSE)&amp;$W$18&amp;$V$18),装备量化!$D$2:$J$241,装备量化!V$11,FALSE)),0))+IF($W$3="关闭",0,IFERROR((VLOOKUP((VLOOKUP($AE32,参数!$G:$H,2,FALSE)&amp;$W$19&amp;$V$19),装备量化!$D$2:$J$241,装备量化!V$11,FALSE)),0))+IF($W$3="关闭",0,IFERROR((VLOOKUP((VLOOKUP($AE32,参数!$G:$H,2,FALSE)&amp;$W$20&amp;$V$20),装备量化!$D$2:$J$241,装备量化!V$11,FALSE)),0))+IF($W$3="关闭",0,IFERROR((VLOOKUP((VLOOKUP($AE32,参数!$G:$H,2,FALSE)&amp;$W$21&amp;$V$21),装备量化!$D$2:$J$241,装备量化!V$11,FALSE)),0))+IF($W$3="关闭",0,IFERROR((VLOOKUP((VLOOKUP($AE32,参数!$G:$H,2,FALSE)&amp;$W$22&amp;$V$22),装备量化!$D$2:$J$241,装备量化!V$11,FALSE)),0))+IF($W$3="关闭",0,IFERROR((VLOOKUP((VLOOKUP($AE32,参数!$G:$H,2,FALSE)&amp;$W$23&amp;$V$23),装备量化!$D$2:$J$241,装备量化!V$11,FALSE)),0))+IF($W$3="关闭",0,IFERROR((VLOOKUP((VLOOKUP($AE32,参数!$G:$H,2,FALSE)&amp;$W$24&amp;$V$24),装备量化!$D$2:$J$241,装备量化!V$11,FALSE)),0))+IF($W$3="关闭",0,IFERROR((VLOOKUP((VLOOKUP($AE32,参数!$G:$H,2,FALSE)&amp;$W$25&amp;$V$25),装备量化!$D$2:$J$241,装备量化!V$11,FALSE)),0))</f>
        <v>333</v>
      </c>
      <c r="AL32" s="64">
        <f>IF($W$3="关闭",0,IFERROR((VLOOKUP((VLOOKUP($AE32,参数!$G:$H,2,FALSE)&amp;$W$18&amp;$V$18),装备量化!$D$2:$J$241,装备量化!W$11,FALSE)),0))+IF($W$3="关闭",0,IFERROR((VLOOKUP((VLOOKUP($AE32,参数!$G:$H,2,FALSE)&amp;$W$19&amp;$V$19),装备量化!$D$2:$J$241,装备量化!W$11,FALSE)),0))+IF($W$3="关闭",0,IFERROR((VLOOKUP((VLOOKUP($AE32,参数!$G:$H,2,FALSE)&amp;$W$20&amp;$V$20),装备量化!$D$2:$J$241,装备量化!W$11,FALSE)),0))+IF($W$3="关闭",0,IFERROR((VLOOKUP((VLOOKUP($AE32,参数!$G:$H,2,FALSE)&amp;$W$21&amp;$V$21),装备量化!$D$2:$J$241,装备量化!W$11,FALSE)),0))+IF($W$3="关闭",0,IFERROR((VLOOKUP((VLOOKUP($AE32,参数!$G:$H,2,FALSE)&amp;$W$22&amp;$V$22),装备量化!$D$2:$J$241,装备量化!W$11,FALSE)),0))+IF($W$3="关闭",0,IFERROR((VLOOKUP((VLOOKUP($AE32,参数!$G:$H,2,FALSE)&amp;$W$23&amp;$V$23),装备量化!$D$2:$J$241,装备量化!W$11,FALSE)),0))+IF($W$3="关闭",0,IFERROR((VLOOKUP((VLOOKUP($AE32,参数!$G:$H,2,FALSE)&amp;$W$24&amp;$V$24),装备量化!$D$2:$J$241,装备量化!W$11,FALSE)),0))+IF($W$3="关闭",0,IFERROR((VLOOKUP((VLOOKUP($AE32,参数!$G:$H,2,FALSE)&amp;$W$25&amp;$V$25),装备量化!$D$2:$J$241,装备量化!W$11,FALSE)),0))</f>
        <v>0</v>
      </c>
      <c r="AM32" s="64">
        <f>IF($W$3="关闭",0,IFERROR((VLOOKUP((VLOOKUP($AE32,参数!$G:$H,2,FALSE)&amp;$W$18&amp;$V$18),装备量化!$D$2:$J$241,装备量化!X$11,FALSE)),0))+IF($W$3="关闭",0,IFERROR((VLOOKUP((VLOOKUP($AE32,参数!$G:$H,2,FALSE)&amp;$W$19&amp;$V$19),装备量化!$D$2:$J$241,装备量化!X$11,FALSE)),0))+IF($W$3="关闭",0,IFERROR((VLOOKUP((VLOOKUP($AE32,参数!$G:$H,2,FALSE)&amp;$W$20&amp;$V$20),装备量化!$D$2:$J$241,装备量化!X$11,FALSE)),0))+IF($W$3="关闭",0,IFERROR((VLOOKUP((VLOOKUP($AE32,参数!$G:$H,2,FALSE)&amp;$W$21&amp;$V$21),装备量化!$D$2:$J$241,装备量化!X$11,FALSE)),0))+IF($W$3="关闭",0,IFERROR((VLOOKUP((VLOOKUP($AE32,参数!$G:$H,2,FALSE)&amp;$W$22&amp;$V$22),装备量化!$D$2:$J$241,装备量化!X$11,FALSE)),0))+IF($W$3="关闭",0,IFERROR((VLOOKUP((VLOOKUP($AE32,参数!$G:$H,2,FALSE)&amp;$W$23&amp;$V$23),装备量化!$D$2:$J$241,装备量化!X$11,FALSE)),0))+IF($W$3="关闭",0,IFERROR((VLOOKUP((VLOOKUP($AE32,参数!$G:$H,2,FALSE)&amp;$W$24&amp;$V$24),装备量化!$D$2:$J$241,装备量化!X$11,FALSE)),0))+IF($W$3="关闭",0,IFERROR((VLOOKUP((VLOOKUP($AE32,参数!$G:$H,2,FALSE)&amp;$W$25&amp;$V$25),装备量化!$D$2:$J$241,装备量化!X$11,FALSE)),0))</f>
        <v>0</v>
      </c>
      <c r="AN32" s="64">
        <f>IF($W$3="关闭",0,IFERROR((VLOOKUP((VLOOKUP($AE32,参数!$G:$H,2,FALSE)&amp;$W$18&amp;$V$18),装备量化!$D$2:$J$241,装备量化!Y$11,FALSE)),0))+IF($W$3="关闭",0,IFERROR((VLOOKUP((VLOOKUP($AE32,参数!$G:$H,2,FALSE)&amp;$W$19&amp;$V$19),装备量化!$D$2:$J$241,装备量化!Y$11,FALSE)),0))+IF($W$3="关闭",0,IFERROR((VLOOKUP((VLOOKUP($AE32,参数!$G:$H,2,FALSE)&amp;$W$20&amp;$V$20),装备量化!$D$2:$J$241,装备量化!Y$11,FALSE)),0))+IF($W$3="关闭",0,IFERROR((VLOOKUP((VLOOKUP($AE32,参数!$G:$H,2,FALSE)&amp;$W$21&amp;$V$21),装备量化!$D$2:$J$241,装备量化!Y$11,FALSE)),0))+IF($W$3="关闭",0,IFERROR((VLOOKUP((VLOOKUP($AE32,参数!$G:$H,2,FALSE)&amp;$W$22&amp;$V$22),装备量化!$D$2:$J$241,装备量化!Y$11,FALSE)),0))+IF($W$3="关闭",0,IFERROR((VLOOKUP((VLOOKUP($AE32,参数!$G:$H,2,FALSE)&amp;$W$23&amp;$V$23),装备量化!$D$2:$J$241,装备量化!Y$11,FALSE)),0))+IF($W$3="关闭",0,IFERROR((VLOOKUP((VLOOKUP($AE32,参数!$G:$H,2,FALSE)&amp;$W$24&amp;$V$24),装备量化!$D$2:$J$241,装备量化!Y$11,FALSE)),0))+IF($W$3="关闭",0,IFERROR((VLOOKUP((VLOOKUP($AE32,参数!$G:$H,2,FALSE)&amp;$W$25&amp;$V$25),装备量化!$D$2:$J$241,装备量化!Y$11,FALSE)),0))</f>
        <v>0</v>
      </c>
      <c r="AO32" s="64">
        <f>IF($W$3="关闭",0,IFERROR((VLOOKUP((VLOOKUP($AE32,参数!$G:$H,2,FALSE)&amp;$W$18&amp;$V$18),装备量化!$D$2:$J$241,装备量化!Z$11,FALSE)),0))+IF($W$3="关闭",0,IFERROR((VLOOKUP((VLOOKUP($AE32,参数!$G:$H,2,FALSE)&amp;$W$19&amp;$V$19),装备量化!$D$2:$J$241,装备量化!Z$11,FALSE)),0))+IF($W$3="关闭",0,IFERROR((VLOOKUP((VLOOKUP($AE32,参数!$G:$H,2,FALSE)&amp;$W$20&amp;$V$20),装备量化!$D$2:$J$241,装备量化!Z$11,FALSE)),0))+IF($W$3="关闭",0,IFERROR((VLOOKUP((VLOOKUP($AE32,参数!$G:$H,2,FALSE)&amp;$W$21&amp;$V$21),装备量化!$D$2:$J$241,装备量化!Z$11,FALSE)),0))+IF($W$3="关闭",0,IFERROR((VLOOKUP((VLOOKUP($AE32,参数!$G:$H,2,FALSE)&amp;$W$22&amp;$V$22),装备量化!$D$2:$J$241,装备量化!Z$11,FALSE)),0))+IF($W$3="关闭",0,IFERROR((VLOOKUP((VLOOKUP($AE32,参数!$G:$H,2,FALSE)&amp;$W$23&amp;$V$23),装备量化!$D$2:$J$241,装备量化!Z$11,FALSE)),0))+IF($W$3="关闭",0,IFERROR((VLOOKUP((VLOOKUP($AE32,参数!$G:$H,2,FALSE)&amp;$W$24&amp;$V$24),装备量化!$D$2:$J$241,装备量化!Z$11,FALSE)),0))+IF($W$3="关闭",0,IFERROR((VLOOKUP((VLOOKUP($AE32,参数!$G:$H,2,FALSE)&amp;$W$25&amp;$V$25),装备量化!$D$2:$J$241,装备量化!Z$11,FALSE)),0))</f>
        <v>0</v>
      </c>
      <c r="AP32" s="64">
        <f>IF($W$3="关闭",0,IFERROR((VLOOKUP((VLOOKUP($AE32,参数!$G:$H,2,FALSE)&amp;$W$18&amp;$V$18),装备量化!$D$2:$J$241,装备量化!AA$11,FALSE)),0))+IF($W$3="关闭",0,IFERROR((VLOOKUP((VLOOKUP($AE32,参数!$G:$H,2,FALSE)&amp;$W$19&amp;$V$19),装备量化!$D$2:$J$241,装备量化!AA$11,FALSE)),0))+IF($W$3="关闭",0,IFERROR((VLOOKUP((VLOOKUP($AE32,参数!$G:$H,2,FALSE)&amp;$W$20&amp;$V$20),装备量化!$D$2:$J$241,装备量化!AA$11,FALSE)),0))+IF($W$3="关闭",0,IFERROR((VLOOKUP((VLOOKUP($AE32,参数!$G:$H,2,FALSE)&amp;$W$21&amp;$V$21),装备量化!$D$2:$J$241,装备量化!AA$11,FALSE)),0))+IF($W$3="关闭",0,IFERROR((VLOOKUP((VLOOKUP($AE32,参数!$G:$H,2,FALSE)&amp;$W$22&amp;$V$22),装备量化!$D$2:$J$241,装备量化!AA$11,FALSE)),0))+IF($W$3="关闭",0,IFERROR((VLOOKUP((VLOOKUP($AE32,参数!$G:$H,2,FALSE)&amp;$W$23&amp;$V$23),装备量化!$D$2:$J$241,装备量化!AA$11,FALSE)),0))+IF($W$3="关闭",0,IFERROR((VLOOKUP((VLOOKUP($AE32,参数!$G:$H,2,FALSE)&amp;$W$24&amp;$V$24),装备量化!$D$2:$J$241,装备量化!AA$11,FALSE)),0))+IF($W$3="关闭",0,IFERROR((VLOOKUP((VLOOKUP($AE32,参数!$G:$H,2,FALSE)&amp;$W$25&amp;$V$25),装备量化!$D$2:$J$241,装备量化!AA$11,FALSE)),0))</f>
        <v>0</v>
      </c>
      <c r="AQ32" s="64">
        <f>IF($W$3="关闭",0,IFERROR((VLOOKUP((VLOOKUP($AE32,参数!$G:$H,2,FALSE)&amp;$W$18&amp;$V$18),装备量化!$D$2:$J$241,装备量化!AB$11,FALSE)),0))+IF($W$3="关闭",0,IFERROR((VLOOKUP((VLOOKUP($AE32,参数!$G:$H,2,FALSE)&amp;$W$19&amp;$V$19),装备量化!$D$2:$J$241,装备量化!AB$11,FALSE)),0))+IF($W$3="关闭",0,IFERROR((VLOOKUP((VLOOKUP($AE32,参数!$G:$H,2,FALSE)&amp;$W$20&amp;$V$20),装备量化!$D$2:$J$241,装备量化!AB$11,FALSE)),0))+IF($W$3="关闭",0,IFERROR((VLOOKUP((VLOOKUP($AE32,参数!$G:$H,2,FALSE)&amp;$W$21&amp;$V$21),装备量化!$D$2:$J$241,装备量化!AB$11,FALSE)),0))+IF($W$3="关闭",0,IFERROR((VLOOKUP((VLOOKUP($AE32,参数!$G:$H,2,FALSE)&amp;$W$22&amp;$V$22),装备量化!$D$2:$J$241,装备量化!AB$11,FALSE)),0))+IF($W$3="关闭",0,IFERROR((VLOOKUP((VLOOKUP($AE32,参数!$G:$H,2,FALSE)&amp;$W$23&amp;$V$23),装备量化!$D$2:$J$241,装备量化!AB$11,FALSE)),0))+IF($W$3="关闭",0,IFERROR((VLOOKUP((VLOOKUP($AE32,参数!$G:$H,2,FALSE)&amp;$W$24&amp;$V$24),装备量化!$D$2:$J$241,装备量化!AB$11,FALSE)),0))+IF($W$3="关闭",0,IFERROR((VLOOKUP((VLOOKUP($AE32,参数!$G:$H,2,FALSE)&amp;$W$25&amp;$V$25),装备量化!$D$2:$J$241,装备量化!AB$11,FALSE)),0))</f>
        <v>0</v>
      </c>
      <c r="AR32" s="64">
        <f>IF($W$3="关闭",0,IFERROR((VLOOKUP((VLOOKUP($AE32,参数!$G:$H,2,FALSE)&amp;$W$18&amp;$V$18),装备量化!$D$2:$J$241,装备量化!AC$11,FALSE)),0))+IF($W$3="关闭",0,IFERROR((VLOOKUP((VLOOKUP($AE32,参数!$G:$H,2,FALSE)&amp;$W$19&amp;$V$19),装备量化!$D$2:$J$241,装备量化!AC$11,FALSE)),0))+IF($W$3="关闭",0,IFERROR((VLOOKUP((VLOOKUP($AE32,参数!$G:$H,2,FALSE)&amp;$W$20&amp;$V$20),装备量化!$D$2:$J$241,装备量化!AC$11,FALSE)),0))+IF($W$3="关闭",0,IFERROR((VLOOKUP((VLOOKUP($AE32,参数!$G:$H,2,FALSE)&amp;$W$21&amp;$V$21),装备量化!$D$2:$J$241,装备量化!AC$11,FALSE)),0))+IF($W$3="关闭",0,IFERROR((VLOOKUP((VLOOKUP($AE32,参数!$G:$H,2,FALSE)&amp;$W$22&amp;$V$22),装备量化!$D$2:$J$241,装备量化!AC$11,FALSE)),0))+IF($W$3="关闭",0,IFERROR((VLOOKUP((VLOOKUP($AE32,参数!$G:$H,2,FALSE)&amp;$W$23&amp;$V$23),装备量化!$D$2:$J$241,装备量化!AC$11,FALSE)),0))+IF($W$3="关闭",0,IFERROR((VLOOKUP((VLOOKUP($AE32,参数!$G:$H,2,FALSE)&amp;$W$24&amp;$V$24),装备量化!$D$2:$J$241,装备量化!AC$11,FALSE)),0))+IF($W$3="关闭",0,IFERROR((VLOOKUP((VLOOKUP($AE32,参数!$G:$H,2,FALSE)&amp;$W$25&amp;$V$25),装备量化!$D$2:$J$241,装备量化!AC$11,FALSE)),0))</f>
        <v>0</v>
      </c>
      <c r="AS32" s="64">
        <f>IF($W$3="关闭",0,IFERROR((VLOOKUP((VLOOKUP($AE32,参数!$G:$H,2,FALSE)&amp;$W$18&amp;$V$18),装备量化!$D$2:$J$241,装备量化!AD$11,FALSE)),0))+IF($W$3="关闭",0,IFERROR((VLOOKUP((VLOOKUP($AE32,参数!$G:$H,2,FALSE)&amp;$W$19&amp;$V$19),装备量化!$D$2:$J$241,装备量化!AD$11,FALSE)),0))+IF($W$3="关闭",0,IFERROR((VLOOKUP((VLOOKUP($AE32,参数!$G:$H,2,FALSE)&amp;$W$20&amp;$V$20),装备量化!$D$2:$J$241,装备量化!AD$11,FALSE)),0))+IF($W$3="关闭",0,IFERROR((VLOOKUP((VLOOKUP($AE32,参数!$G:$H,2,FALSE)&amp;$W$21&amp;$V$21),装备量化!$D$2:$J$241,装备量化!AD$11,FALSE)),0))+IF($W$3="关闭",0,IFERROR((VLOOKUP((VLOOKUP($AE32,参数!$G:$H,2,FALSE)&amp;$W$22&amp;$V$22),装备量化!$D$2:$J$241,装备量化!AD$11,FALSE)),0))+IF($W$3="关闭",0,IFERROR((VLOOKUP((VLOOKUP($AE32,参数!$G:$H,2,FALSE)&amp;$W$23&amp;$V$23),装备量化!$D$2:$J$241,装备量化!AD$11,FALSE)),0))+IF($W$3="关闭",0,IFERROR((VLOOKUP((VLOOKUP($AE32,参数!$G:$H,2,FALSE)&amp;$W$24&amp;$V$24),装备量化!$D$2:$J$241,装备量化!AD$11,FALSE)),0))+IF($W$3="关闭",0,IFERROR((VLOOKUP((VLOOKUP($AE32,参数!$G:$H,2,FALSE)&amp;$W$25&amp;$V$25),装备量化!$D$2:$J$241,装备量化!AD$11,FALSE)),0))</f>
        <v>0</v>
      </c>
      <c r="AV32" s="1">
        <v>31</v>
      </c>
      <c r="AW32" s="64">
        <f>IF($W$6="关闭",0,IFERROR((VLOOKUP((VLOOKUP($AE32,参数!$G:$H,2,FALSE)&amp;$V$18),装备强化属性!$V$3:$FP$50,$X$18+VLOOKUP(AW$1,参数!$J$1:$K$6,2,FALSE),FALSE)),0))+IF($W$6="关闭",0,IFERROR((VLOOKUP((VLOOKUP($AE32,参数!$G:$H,2,FALSE)&amp;$V$19),装备强化属性!$V$3:$FP$50,$X$19+VLOOKUP(AW$1,参数!$J$1:$K$6,2,FALSE),FALSE)),0))+IF($W$6="关闭",0,IFERROR((VLOOKUP((VLOOKUP($AE32,参数!$G:$H,2,FALSE)&amp;$V$20),装备强化属性!$V$3:$FP$50,$X$20+VLOOKUP(AW$1,参数!$J$1:$K$6,2,FALSE),FALSE)),0))+IF($W$6="关闭",0,IFERROR((VLOOKUP((VLOOKUP($AE32,参数!$G:$H,2,FALSE)&amp;$V$21),装备强化属性!$V$3:$FP$50,$X$21+VLOOKUP(AW$1,参数!$J$1:$K$6,2,FALSE),FALSE)),0))+IF($W$6="关闭",0,IFERROR((VLOOKUP((VLOOKUP($AE32,参数!$G:$H,2,FALSE)&amp;$V$22),装备强化属性!$V$3:$FP$50,$X$22+VLOOKUP(AW$1,参数!$J$1:$K$6,2,FALSE),FALSE)),0))+IF($W$6="关闭",0,IFERROR((VLOOKUP((VLOOKUP($AE32,参数!$G:$H,2,FALSE)&amp;$V$23),装备强化属性!$V$3:$FP$50,$X$23+VLOOKUP(AW$1,参数!$J$1:$K$6,2,FALSE),FALSE)),0))+IF($W$6="关闭",0,IFERROR((VLOOKUP((VLOOKUP($AE32,参数!$G:$H,2,FALSE)&amp;$V$24),装备强化属性!$V$3:$FP$50,$X$24+VLOOKUP(AW$1,参数!$J$1:$K$6,2,FALSE),FALSE)),0))+IF($W$6="关闭",0,IFERROR((VLOOKUP((VLOOKUP($AE32,参数!$G:$H,2,FALSE)&amp;$V$25),装备强化属性!$V$3:$FP$50,$X$25+VLOOKUP(AW$1,参数!$J$1:$K$6,2,FALSE),FALSE)),0))</f>
        <v>1090</v>
      </c>
      <c r="AX32" s="64"/>
      <c r="AY32" s="64">
        <f>IF($W$6="关闭",0,IFERROR((VLOOKUP((VLOOKUP($AE32,参数!$G:$H,2,FALSE)&amp;$V$18),装备强化属性!$V$3:$FP$50,$X$18+VLOOKUP(AY$1,参数!$J$1:$K$6,2,FALSE),FALSE)),0))+IF($W$6="关闭",0,IFERROR((VLOOKUP((VLOOKUP($AE32,参数!$G:$H,2,FALSE)&amp;$V$19),装备强化属性!$V$3:$FP$50,$X$19+VLOOKUP(AY$1,参数!$J$1:$K$6,2,FALSE),FALSE)),0))+IF($W$6="关闭",0,IFERROR((VLOOKUP((VLOOKUP($AE32,参数!$G:$H,2,FALSE)&amp;$V$20),装备强化属性!$V$3:$FP$50,$X$20+VLOOKUP(AY$1,参数!$J$1:$K$6,2,FALSE),FALSE)),0))+IF($W$6="关闭",0,IFERROR((VLOOKUP((VLOOKUP($AE32,参数!$G:$H,2,FALSE)&amp;$V$21),装备强化属性!$V$3:$FP$50,$X$21+VLOOKUP(AY$1,参数!$J$1:$K$6,2,FALSE),FALSE)),0))+IF($W$6="关闭",0,IFERROR((VLOOKUP((VLOOKUP($AE32,参数!$G:$H,2,FALSE)&amp;$V$22),装备强化属性!$V$3:$FP$50,$X$22+VLOOKUP(AY$1,参数!$J$1:$K$6,2,FALSE),FALSE)),0))+IF($W$6="关闭",0,IFERROR((VLOOKUP((VLOOKUP($AE32,参数!$G:$H,2,FALSE)&amp;$V$23),装备强化属性!$V$3:$FP$50,$X$23+VLOOKUP(AY$1,参数!$J$1:$K$6,2,FALSE),FALSE)),0))+IF($W$6="关闭",0,IFERROR((VLOOKUP((VLOOKUP($AE32,参数!$G:$H,2,FALSE)&amp;$V$24),装备强化属性!$V$3:$FP$50,$X$24+VLOOKUP(AY$1,参数!$J$1:$K$6,2,FALSE),FALSE)),0))+IF($W$6="关闭",0,IFERROR((VLOOKUP((VLOOKUP($AE32,参数!$G:$H,2,FALSE)&amp;$V$25),装备强化属性!$V$3:$FP$50,$X$25+VLOOKUP(AY$1,参数!$J$1:$K$6,2,FALSE),FALSE)),0))</f>
        <v>131</v>
      </c>
      <c r="AZ32" s="64">
        <f>IF($W$6="关闭",0,IFERROR((VLOOKUP((VLOOKUP($AE32,参数!$G:$H,2,FALSE)&amp;$V$18),装备强化属性!$V$3:$FP$50,$X$18+VLOOKUP(AZ$1,参数!$J$1:$K$6,2,FALSE),FALSE)),0))+IF($W$6="关闭",0,IFERROR((VLOOKUP((VLOOKUP($AE32,参数!$G:$H,2,FALSE)&amp;$V$19),装备强化属性!$V$3:$FP$50,$X$19+VLOOKUP(AZ$1,参数!$J$1:$K$6,2,FALSE),FALSE)),0))+IF($W$6="关闭",0,IFERROR((VLOOKUP((VLOOKUP($AE32,参数!$G:$H,2,FALSE)&amp;$V$20),装备强化属性!$V$3:$FP$50,$X$20+VLOOKUP(AZ$1,参数!$J$1:$K$6,2,FALSE),FALSE)),0))+IF($W$6="关闭",0,IFERROR((VLOOKUP((VLOOKUP($AE32,参数!$G:$H,2,FALSE)&amp;$V$21),装备强化属性!$V$3:$FP$50,$X$21+VLOOKUP(AZ$1,参数!$J$1:$K$6,2,FALSE),FALSE)),0))+IF($W$6="关闭",0,IFERROR((VLOOKUP((VLOOKUP($AE32,参数!$G:$H,2,FALSE)&amp;$V$22),装备强化属性!$V$3:$FP$50,$X$22+VLOOKUP(AZ$1,参数!$J$1:$K$6,2,FALSE),FALSE)),0))+IF($W$6="关闭",0,IFERROR((VLOOKUP((VLOOKUP($AE32,参数!$G:$H,2,FALSE)&amp;$V$23),装备强化属性!$V$3:$FP$50,$X$23+VLOOKUP(AZ$1,参数!$J$1:$K$6,2,FALSE),FALSE)),0))+IF($W$6="关闭",0,IFERROR((VLOOKUP((VLOOKUP($AE32,参数!$G:$H,2,FALSE)&amp;$V$24),装备强化属性!$V$3:$FP$50,$X$24+VLOOKUP(AZ$1,参数!$J$1:$K$6,2,FALSE),FALSE)),0))+IF($W$6="关闭",0,IFERROR((VLOOKUP((VLOOKUP($AE32,参数!$G:$H,2,FALSE)&amp;$V$25),装备强化属性!$V$3:$FP$50,$X$25+VLOOKUP(AZ$1,参数!$J$1:$K$6,2,FALSE),FALSE)),0))</f>
        <v>131</v>
      </c>
      <c r="BA32" s="64">
        <f>IF($W$6="关闭",0,IFERROR((VLOOKUP((VLOOKUP($AE32,参数!$G:$H,2,FALSE)&amp;$V$18),装备强化属性!$V$3:$FP$50,$X$18+VLOOKUP(BA$1,参数!$J$1:$K$6,2,FALSE),FALSE)),0))+IF($W$6="关闭",0,IFERROR((VLOOKUP((VLOOKUP($AE32,参数!$G:$H,2,FALSE)&amp;$V$19),装备强化属性!$V$3:$FP$50,$X$19+VLOOKUP(BA$1,参数!$J$1:$K$6,2,FALSE),FALSE)),0))+IF($W$6="关闭",0,IFERROR((VLOOKUP((VLOOKUP($AE32,参数!$G:$H,2,FALSE)&amp;$V$20),装备强化属性!$V$3:$FP$50,$X$20+VLOOKUP(BA$1,参数!$J$1:$K$6,2,FALSE),FALSE)),0))+IF($W$6="关闭",0,IFERROR((VLOOKUP((VLOOKUP($AE32,参数!$G:$H,2,FALSE)&amp;$V$21),装备强化属性!$V$3:$FP$50,$X$21+VLOOKUP(BA$1,参数!$J$1:$K$6,2,FALSE),FALSE)),0))+IF($W$6="关闭",0,IFERROR((VLOOKUP((VLOOKUP($AE32,参数!$G:$H,2,FALSE)&amp;$V$22),装备强化属性!$V$3:$FP$50,$X$22+VLOOKUP(BA$1,参数!$J$1:$K$6,2,FALSE),FALSE)),0))+IF($W$6="关闭",0,IFERROR((VLOOKUP((VLOOKUP($AE32,参数!$G:$H,2,FALSE)&amp;$V$23),装备强化属性!$V$3:$FP$50,$X$23+VLOOKUP(BA$1,参数!$J$1:$K$6,2,FALSE),FALSE)),0))+IF($W$6="关闭",0,IFERROR((VLOOKUP((VLOOKUP($AE32,参数!$G:$H,2,FALSE)&amp;$V$24),装备强化属性!$V$3:$FP$50,$X$24+VLOOKUP(BA$1,参数!$J$1:$K$6,2,FALSE),FALSE)),0))+IF($W$6="关闭",0,IFERROR((VLOOKUP((VLOOKUP($AE32,参数!$G:$H,2,FALSE)&amp;$V$25),装备强化属性!$V$3:$FP$50,$X$25+VLOOKUP(BA$1,参数!$J$1:$K$6,2,FALSE),FALSE)),0))</f>
        <v>146</v>
      </c>
      <c r="BB32" s="64">
        <f>IF($W$6="关闭",0,IFERROR((VLOOKUP((VLOOKUP($AE32,参数!$G:$H,2,FALSE)&amp;$V$18),装备强化属性!$V$3:$FP$50,$X$18+VLOOKUP(BB$1,参数!$J$1:$K$6,2,FALSE),FALSE)),0))+IF($W$6="关闭",0,IFERROR((VLOOKUP((VLOOKUP($AE32,参数!$G:$H,2,FALSE)&amp;$V$19),装备强化属性!$V$3:$FP$50,$X$19+VLOOKUP(BB$1,参数!$J$1:$K$6,2,FALSE),FALSE)),0))+IF($W$6="关闭",0,IFERROR((VLOOKUP((VLOOKUP($AE32,参数!$G:$H,2,FALSE)&amp;$V$20),装备强化属性!$V$3:$FP$50,$X$20+VLOOKUP(BB$1,参数!$J$1:$K$6,2,FALSE),FALSE)),0))+IF($W$6="关闭",0,IFERROR((VLOOKUP((VLOOKUP($AE32,参数!$G:$H,2,FALSE)&amp;$V$21),装备强化属性!$V$3:$FP$50,$X$21+VLOOKUP(BB$1,参数!$J$1:$K$6,2,FALSE),FALSE)),0))+IF($W$6="关闭",0,IFERROR((VLOOKUP((VLOOKUP($AE32,参数!$G:$H,2,FALSE)&amp;$V$22),装备强化属性!$V$3:$FP$50,$X$22+VLOOKUP(BB$1,参数!$J$1:$K$6,2,FALSE),FALSE)),0))+IF($W$6="关闭",0,IFERROR((VLOOKUP((VLOOKUP($AE32,参数!$G:$H,2,FALSE)&amp;$V$23),装备强化属性!$V$3:$FP$50,$X$23+VLOOKUP(BB$1,参数!$J$1:$K$6,2,FALSE),FALSE)),0))+IF($W$6="关闭",0,IFERROR((VLOOKUP((VLOOKUP($AE32,参数!$G:$H,2,FALSE)&amp;$V$24),装备强化属性!$V$3:$FP$50,$X$24+VLOOKUP(BB$1,参数!$J$1:$K$6,2,FALSE),FALSE)),0))+IF($W$6="关闭",0,IFERROR((VLOOKUP((VLOOKUP($AE32,参数!$G:$H,2,FALSE)&amp;$V$25),装备强化属性!$V$3:$FP$50,$X$25+VLOOKUP(BB$1,参数!$J$1:$K$6,2,FALSE),FALSE)),0))</f>
        <v>146</v>
      </c>
      <c r="BC32" s="64">
        <f>IF($W$3="关闭",0,IFERROR((VLOOKUP((VLOOKUP($AE32,参数!$G:$H,2,FALSE)&amp;$W$18&amp;$V$18),装备量化!$D$2:$J$241,装备量化!AN$11,FALSE)),0))+IF($W$3="关闭",0,IFERROR((VLOOKUP((VLOOKUP($AE32,参数!$G:$H,2,FALSE)&amp;$W$19&amp;$V$19),装备量化!$D$2:$J$241,装备量化!AN$11,FALSE)),0))+IF($W$3="关闭",0,IFERROR((VLOOKUP((VLOOKUP($AE32,参数!$G:$H,2,FALSE)&amp;$W$20&amp;$V$20),装备量化!$D$2:$J$241,装备量化!AN$11,FALSE)),0))+IF($W$3="关闭",0,IFERROR((VLOOKUP((VLOOKUP($AE32,参数!$G:$H,2,FALSE)&amp;$W$21&amp;$V$21),装备量化!$D$2:$J$241,装备量化!AN$11,FALSE)),0))+IF($W$3="关闭",0,IFERROR((VLOOKUP((VLOOKUP($AE32,参数!$G:$H,2,FALSE)&amp;$W$22&amp;$V$22),装备量化!$D$2:$J$241,装备量化!AN$11,FALSE)),0))+IF($W$3="关闭",0,IFERROR((VLOOKUP((VLOOKUP($AE32,参数!$G:$H,2,FALSE)&amp;$W$23&amp;$V$23),装备量化!$D$2:$J$241,装备量化!AN$11,FALSE)),0))+IF($W$3="关闭",0,IFERROR((VLOOKUP((VLOOKUP($AE32,参数!$G:$H,2,FALSE)&amp;$W$24&amp;$V$24),装备量化!$D$2:$J$241,装备量化!AN$11,FALSE)),0))+IF($W$3="关闭",0,IFERROR((VLOOKUP((VLOOKUP($AE32,参数!$G:$H,2,FALSE)&amp;$W$25&amp;$V$25),装备量化!$D$2:$J$241,装备量化!AN$11,FALSE)),0))</f>
        <v>0</v>
      </c>
      <c r="BD32" s="64">
        <f>IF($W$3="关闭",0,IFERROR((VLOOKUP((VLOOKUP($AE32,参数!$G:$H,2,FALSE)&amp;$W$18&amp;$V$18),装备量化!$D$2:$J$241,装备量化!AO$11,FALSE)),0))+IF($W$3="关闭",0,IFERROR((VLOOKUP((VLOOKUP($AE32,参数!$G:$H,2,FALSE)&amp;$W$19&amp;$V$19),装备量化!$D$2:$J$241,装备量化!AO$11,FALSE)),0))+IF($W$3="关闭",0,IFERROR((VLOOKUP((VLOOKUP($AE32,参数!$G:$H,2,FALSE)&amp;$W$20&amp;$V$20),装备量化!$D$2:$J$241,装备量化!AO$11,FALSE)),0))+IF($W$3="关闭",0,IFERROR((VLOOKUP((VLOOKUP($AE32,参数!$G:$H,2,FALSE)&amp;$W$21&amp;$V$21),装备量化!$D$2:$J$241,装备量化!AO$11,FALSE)),0))+IF($W$3="关闭",0,IFERROR((VLOOKUP((VLOOKUP($AE32,参数!$G:$H,2,FALSE)&amp;$W$22&amp;$V$22),装备量化!$D$2:$J$241,装备量化!AO$11,FALSE)),0))+IF($W$3="关闭",0,IFERROR((VLOOKUP((VLOOKUP($AE32,参数!$G:$H,2,FALSE)&amp;$W$23&amp;$V$23),装备量化!$D$2:$J$241,装备量化!AO$11,FALSE)),0))+IF($W$3="关闭",0,IFERROR((VLOOKUP((VLOOKUP($AE32,参数!$G:$H,2,FALSE)&amp;$W$24&amp;$V$24),装备量化!$D$2:$J$241,装备量化!AO$11,FALSE)),0))+IF($W$3="关闭",0,IFERROR((VLOOKUP((VLOOKUP($AE32,参数!$G:$H,2,FALSE)&amp;$W$25&amp;$V$25),装备量化!$D$2:$J$241,装备量化!AO$11,FALSE)),0))</f>
        <v>0</v>
      </c>
      <c r="BE32" s="64">
        <f>IF($W$3="关闭",0,IFERROR((VLOOKUP((VLOOKUP($AE32,参数!$G:$H,2,FALSE)&amp;$W$18&amp;$V$18),装备量化!$D$2:$J$241,装备量化!AP$11,FALSE)),0))+IF($W$3="关闭",0,IFERROR((VLOOKUP((VLOOKUP($AE32,参数!$G:$H,2,FALSE)&amp;$W$19&amp;$V$19),装备量化!$D$2:$J$241,装备量化!AP$11,FALSE)),0))+IF($W$3="关闭",0,IFERROR((VLOOKUP((VLOOKUP($AE32,参数!$G:$H,2,FALSE)&amp;$W$20&amp;$V$20),装备量化!$D$2:$J$241,装备量化!AP$11,FALSE)),0))+IF($W$3="关闭",0,IFERROR((VLOOKUP((VLOOKUP($AE32,参数!$G:$H,2,FALSE)&amp;$W$21&amp;$V$21),装备量化!$D$2:$J$241,装备量化!AP$11,FALSE)),0))+IF($W$3="关闭",0,IFERROR((VLOOKUP((VLOOKUP($AE32,参数!$G:$H,2,FALSE)&amp;$W$22&amp;$V$22),装备量化!$D$2:$J$241,装备量化!AP$11,FALSE)),0))+IF($W$3="关闭",0,IFERROR((VLOOKUP((VLOOKUP($AE32,参数!$G:$H,2,FALSE)&amp;$W$23&amp;$V$23),装备量化!$D$2:$J$241,装备量化!AP$11,FALSE)),0))+IF($W$3="关闭",0,IFERROR((VLOOKUP((VLOOKUP($AE32,参数!$G:$H,2,FALSE)&amp;$W$24&amp;$V$24),装备量化!$D$2:$J$241,装备量化!AP$11,FALSE)),0))+IF($W$3="关闭",0,IFERROR((VLOOKUP((VLOOKUP($AE32,参数!$G:$H,2,FALSE)&amp;$W$25&amp;$V$25),装备量化!$D$2:$J$241,装备量化!AP$11,FALSE)),0))</f>
        <v>0</v>
      </c>
      <c r="BF32" s="64">
        <f>IF($W$3="关闭",0,IFERROR((VLOOKUP((VLOOKUP($AE32,参数!$G:$H,2,FALSE)&amp;$W$18&amp;$V$18),装备量化!$D$2:$J$241,装备量化!AQ$11,FALSE)),0))+IF($W$3="关闭",0,IFERROR((VLOOKUP((VLOOKUP($AE32,参数!$G:$H,2,FALSE)&amp;$W$19&amp;$V$19),装备量化!$D$2:$J$241,装备量化!AQ$11,FALSE)),0))+IF($W$3="关闭",0,IFERROR((VLOOKUP((VLOOKUP($AE32,参数!$G:$H,2,FALSE)&amp;$W$20&amp;$V$20),装备量化!$D$2:$J$241,装备量化!AQ$11,FALSE)),0))+IF($W$3="关闭",0,IFERROR((VLOOKUP((VLOOKUP($AE32,参数!$G:$H,2,FALSE)&amp;$W$21&amp;$V$21),装备量化!$D$2:$J$241,装备量化!AQ$11,FALSE)),0))+IF($W$3="关闭",0,IFERROR((VLOOKUP((VLOOKUP($AE32,参数!$G:$H,2,FALSE)&amp;$W$22&amp;$V$22),装备量化!$D$2:$J$241,装备量化!AQ$11,FALSE)),0))+IF($W$3="关闭",0,IFERROR((VLOOKUP((VLOOKUP($AE32,参数!$G:$H,2,FALSE)&amp;$W$23&amp;$V$23),装备量化!$D$2:$J$241,装备量化!AQ$11,FALSE)),0))+IF($W$3="关闭",0,IFERROR((VLOOKUP((VLOOKUP($AE32,参数!$G:$H,2,FALSE)&amp;$W$24&amp;$V$24),装备量化!$D$2:$J$241,装备量化!AQ$11,FALSE)),0))+IF($W$3="关闭",0,IFERROR((VLOOKUP((VLOOKUP($AE32,参数!$G:$H,2,FALSE)&amp;$W$25&amp;$V$25),装备量化!$D$2:$J$241,装备量化!AQ$11,FALSE)),0))</f>
        <v>0</v>
      </c>
      <c r="BG32" s="64">
        <f>IF($W$3="关闭",0,IFERROR((VLOOKUP((VLOOKUP($AE32,参数!$G:$H,2,FALSE)&amp;$W$18&amp;$V$18),装备量化!$D$2:$J$241,装备量化!AR$11,FALSE)),0))+IF($W$3="关闭",0,IFERROR((VLOOKUP((VLOOKUP($AE32,参数!$G:$H,2,FALSE)&amp;$W$19&amp;$V$19),装备量化!$D$2:$J$241,装备量化!AR$11,FALSE)),0))+IF($W$3="关闭",0,IFERROR((VLOOKUP((VLOOKUP($AE32,参数!$G:$H,2,FALSE)&amp;$W$20&amp;$V$20),装备量化!$D$2:$J$241,装备量化!AR$11,FALSE)),0))+IF($W$3="关闭",0,IFERROR((VLOOKUP((VLOOKUP($AE32,参数!$G:$H,2,FALSE)&amp;$W$21&amp;$V$21),装备量化!$D$2:$J$241,装备量化!AR$11,FALSE)),0))+IF($W$3="关闭",0,IFERROR((VLOOKUP((VLOOKUP($AE32,参数!$G:$H,2,FALSE)&amp;$W$22&amp;$V$22),装备量化!$D$2:$J$241,装备量化!AR$11,FALSE)),0))+IF($W$3="关闭",0,IFERROR((VLOOKUP((VLOOKUP($AE32,参数!$G:$H,2,FALSE)&amp;$W$23&amp;$V$23),装备量化!$D$2:$J$241,装备量化!AR$11,FALSE)),0))+IF($W$3="关闭",0,IFERROR((VLOOKUP((VLOOKUP($AE32,参数!$G:$H,2,FALSE)&amp;$W$24&amp;$V$24),装备量化!$D$2:$J$241,装备量化!AR$11,FALSE)),0))+IF($W$3="关闭",0,IFERROR((VLOOKUP((VLOOKUP($AE32,参数!$G:$H,2,FALSE)&amp;$W$25&amp;$V$25),装备量化!$D$2:$J$241,装备量化!AR$11,FALSE)),0))</f>
        <v>0</v>
      </c>
      <c r="BH32" s="64">
        <f>IF($W$3="关闭",0,IFERROR((VLOOKUP((VLOOKUP($AE32,参数!$G:$H,2,FALSE)&amp;$W$18&amp;$V$18),装备量化!$D$2:$J$241,装备量化!AS$11,FALSE)),0))+IF($W$3="关闭",0,IFERROR((VLOOKUP((VLOOKUP($AE32,参数!$G:$H,2,FALSE)&amp;$W$19&amp;$V$19),装备量化!$D$2:$J$241,装备量化!AS$11,FALSE)),0))+IF($W$3="关闭",0,IFERROR((VLOOKUP((VLOOKUP($AE32,参数!$G:$H,2,FALSE)&amp;$W$20&amp;$V$20),装备量化!$D$2:$J$241,装备量化!AS$11,FALSE)),0))+IF($W$3="关闭",0,IFERROR((VLOOKUP((VLOOKUP($AE32,参数!$G:$H,2,FALSE)&amp;$W$21&amp;$V$21),装备量化!$D$2:$J$241,装备量化!AS$11,FALSE)),0))+IF($W$3="关闭",0,IFERROR((VLOOKUP((VLOOKUP($AE32,参数!$G:$H,2,FALSE)&amp;$W$22&amp;$V$22),装备量化!$D$2:$J$241,装备量化!AS$11,FALSE)),0))+IF($W$3="关闭",0,IFERROR((VLOOKUP((VLOOKUP($AE32,参数!$G:$H,2,FALSE)&amp;$W$23&amp;$V$23),装备量化!$D$2:$J$241,装备量化!AS$11,FALSE)),0))+IF($W$3="关闭",0,IFERROR((VLOOKUP((VLOOKUP($AE32,参数!$G:$H,2,FALSE)&amp;$W$24&amp;$V$24),装备量化!$D$2:$J$241,装备量化!AS$11,FALSE)),0))+IF($W$3="关闭",0,IFERROR((VLOOKUP((VLOOKUP($AE32,参数!$G:$H,2,FALSE)&amp;$W$25&amp;$V$25),装备量化!$D$2:$J$241,装备量化!AS$11,FALSE)),0))</f>
        <v>0</v>
      </c>
      <c r="BI32" s="64">
        <f>IF($W$3="关闭",0,IFERROR((VLOOKUP((VLOOKUP($AE32,参数!$G:$H,2,FALSE)&amp;$W$18&amp;$V$18),装备量化!$D$2:$J$241,装备量化!AT$11,FALSE)),0))+IF($W$3="关闭",0,IFERROR((VLOOKUP((VLOOKUP($AE32,参数!$G:$H,2,FALSE)&amp;$W$19&amp;$V$19),装备量化!$D$2:$J$241,装备量化!AT$11,FALSE)),0))+IF($W$3="关闭",0,IFERROR((VLOOKUP((VLOOKUP($AE32,参数!$G:$H,2,FALSE)&amp;$W$20&amp;$V$20),装备量化!$D$2:$J$241,装备量化!AT$11,FALSE)),0))+IF($W$3="关闭",0,IFERROR((VLOOKUP((VLOOKUP($AE32,参数!$G:$H,2,FALSE)&amp;$W$21&amp;$V$21),装备量化!$D$2:$J$241,装备量化!AT$11,FALSE)),0))+IF($W$3="关闭",0,IFERROR((VLOOKUP((VLOOKUP($AE32,参数!$G:$H,2,FALSE)&amp;$W$22&amp;$V$22),装备量化!$D$2:$J$241,装备量化!AT$11,FALSE)),0))+IF($W$3="关闭",0,IFERROR((VLOOKUP((VLOOKUP($AE32,参数!$G:$H,2,FALSE)&amp;$W$23&amp;$V$23),装备量化!$D$2:$J$241,装备量化!AT$11,FALSE)),0))+IF($W$3="关闭",0,IFERROR((VLOOKUP((VLOOKUP($AE32,参数!$G:$H,2,FALSE)&amp;$W$24&amp;$V$24),装备量化!$D$2:$J$241,装备量化!AT$11,FALSE)),0))+IF($W$3="关闭",0,IFERROR((VLOOKUP((VLOOKUP($AE32,参数!$G:$H,2,FALSE)&amp;$W$25&amp;$V$25),装备量化!$D$2:$J$241,装备量化!AT$11,FALSE)),0))</f>
        <v>0</v>
      </c>
      <c r="BJ32" s="64">
        <f>IF($W$3="关闭",0,IFERROR((VLOOKUP((VLOOKUP($AE32,参数!$G:$H,2,FALSE)&amp;$W$18&amp;$V$18),装备量化!$D$2:$J$241,装备量化!AU$11,FALSE)),0))+IF($W$3="关闭",0,IFERROR((VLOOKUP((VLOOKUP($AE32,参数!$G:$H,2,FALSE)&amp;$W$19&amp;$V$19),装备量化!$D$2:$J$241,装备量化!AU$11,FALSE)),0))+IF($W$3="关闭",0,IFERROR((VLOOKUP((VLOOKUP($AE32,参数!$G:$H,2,FALSE)&amp;$W$20&amp;$V$20),装备量化!$D$2:$J$241,装备量化!AU$11,FALSE)),0))+IF($W$3="关闭",0,IFERROR((VLOOKUP((VLOOKUP($AE32,参数!$G:$H,2,FALSE)&amp;$W$21&amp;$V$21),装备量化!$D$2:$J$241,装备量化!AU$11,FALSE)),0))+IF($W$3="关闭",0,IFERROR((VLOOKUP((VLOOKUP($AE32,参数!$G:$H,2,FALSE)&amp;$W$22&amp;$V$22),装备量化!$D$2:$J$241,装备量化!AU$11,FALSE)),0))+IF($W$3="关闭",0,IFERROR((VLOOKUP((VLOOKUP($AE32,参数!$G:$H,2,FALSE)&amp;$W$23&amp;$V$23),装备量化!$D$2:$J$241,装备量化!AU$11,FALSE)),0))+IF($W$3="关闭",0,IFERROR((VLOOKUP((VLOOKUP($AE32,参数!$G:$H,2,FALSE)&amp;$W$24&amp;$V$24),装备量化!$D$2:$J$241,装备量化!AU$11,FALSE)),0))+IF($W$3="关闭",0,IFERROR((VLOOKUP((VLOOKUP($AE32,参数!$G:$H,2,FALSE)&amp;$W$25&amp;$V$25),装备量化!$D$2:$J$241,装备量化!AU$11,FALSE)),0))</f>
        <v>0</v>
      </c>
      <c r="BM32" s="1">
        <v>31</v>
      </c>
      <c r="BN32" s="64">
        <f>IF($W$2="关闭",0,角色升级!B32)</f>
        <v>4375</v>
      </c>
      <c r="BO32" s="64">
        <v>200</v>
      </c>
      <c r="BP32" s="64">
        <f>IF($W$2="关闭",0,角色升级!D32)</f>
        <v>325</v>
      </c>
      <c r="BQ32" s="64">
        <f>IF($W$2="关闭",0,角色升级!E32)</f>
        <v>325</v>
      </c>
      <c r="BR32" s="64">
        <f>IF($W$2="关闭",0,角色升级!F32)</f>
        <v>650</v>
      </c>
      <c r="BS32" s="64">
        <f>IF($W$2="关闭",0,角色升级!G32)</f>
        <v>650</v>
      </c>
      <c r="BT32" s="64">
        <f>IF($W$3="关闭",0,IFERROR((VLOOKUP((VLOOKUP($AE32,参数!$G:$H,2,FALSE)&amp;$W$18&amp;$V$18),装备量化!$D$2:$J$241,装备量化!BE$11,FALSE)),0))+IF($W$3="关闭",0,IFERROR((VLOOKUP((VLOOKUP($AE32,参数!$G:$H,2,FALSE)&amp;$W$19&amp;$V$19),装备量化!$D$2:$J$241,装备量化!BE$11,FALSE)),0))+IF($W$3="关闭",0,IFERROR((VLOOKUP((VLOOKUP($AE32,参数!$G:$H,2,FALSE)&amp;$W$20&amp;$V$20),装备量化!$D$2:$J$241,装备量化!BE$11,FALSE)),0))+IF($W$3="关闭",0,IFERROR((VLOOKUP((VLOOKUP($AE32,参数!$G:$H,2,FALSE)&amp;$W$21&amp;$V$21),装备量化!$D$2:$J$241,装备量化!BE$11,FALSE)),0))+IF($W$3="关闭",0,IFERROR((VLOOKUP((VLOOKUP($AE32,参数!$G:$H,2,FALSE)&amp;$W$22&amp;$V$22),装备量化!$D$2:$J$241,装备量化!BE$11,FALSE)),0))+IF($W$3="关闭",0,IFERROR((VLOOKUP((VLOOKUP($AE32,参数!$G:$H,2,FALSE)&amp;$W$23&amp;$V$23),装备量化!$D$2:$J$241,装备量化!BE$11,FALSE)),0))+IF($W$3="关闭",0,IFERROR((VLOOKUP((VLOOKUP($AE32,参数!$G:$H,2,FALSE)&amp;$W$24&amp;$V$24),装备量化!$D$2:$J$241,装备量化!BE$11,FALSE)),0))+IF($W$3="关闭",0,IFERROR((VLOOKUP((VLOOKUP($AE32,参数!$G:$H,2,FALSE)&amp;$W$25&amp;$V$25),装备量化!$D$2:$J$241,装备量化!BE$11,FALSE)),0))</f>
        <v>0</v>
      </c>
      <c r="BU32" s="64">
        <f>IF($W$3="关闭",0,IFERROR((VLOOKUP((VLOOKUP($AE32,参数!$G:$H,2,FALSE)&amp;$W$18&amp;$V$18),装备量化!$D$2:$J$241,装备量化!BF$11,FALSE)),0))+IF($W$3="关闭",0,IFERROR((VLOOKUP((VLOOKUP($AE32,参数!$G:$H,2,FALSE)&amp;$W$19&amp;$V$19),装备量化!$D$2:$J$241,装备量化!BF$11,FALSE)),0))+IF($W$3="关闭",0,IFERROR((VLOOKUP((VLOOKUP($AE32,参数!$G:$H,2,FALSE)&amp;$W$20&amp;$V$20),装备量化!$D$2:$J$241,装备量化!BF$11,FALSE)),0))+IF($W$3="关闭",0,IFERROR((VLOOKUP((VLOOKUP($AE32,参数!$G:$H,2,FALSE)&amp;$W$21&amp;$V$21),装备量化!$D$2:$J$241,装备量化!BF$11,FALSE)),0))+IF($W$3="关闭",0,IFERROR((VLOOKUP((VLOOKUP($AE32,参数!$G:$H,2,FALSE)&amp;$W$22&amp;$V$22),装备量化!$D$2:$J$241,装备量化!BF$11,FALSE)),0))+IF($W$3="关闭",0,IFERROR((VLOOKUP((VLOOKUP($AE32,参数!$G:$H,2,FALSE)&amp;$W$23&amp;$V$23),装备量化!$D$2:$J$241,装备量化!BF$11,FALSE)),0))+IF($W$3="关闭",0,IFERROR((VLOOKUP((VLOOKUP($AE32,参数!$G:$H,2,FALSE)&amp;$W$24&amp;$V$24),装备量化!$D$2:$J$241,装备量化!BF$11,FALSE)),0))+IF($W$3="关闭",0,IFERROR((VLOOKUP((VLOOKUP($AE32,参数!$G:$H,2,FALSE)&amp;$W$25&amp;$V$25),装备量化!$D$2:$J$241,装备量化!BF$11,FALSE)),0))</f>
        <v>0</v>
      </c>
      <c r="BV32" s="64">
        <f>IF($W$3="关闭",0,IFERROR((VLOOKUP((VLOOKUP($AE32,参数!$G:$H,2,FALSE)&amp;$W$18&amp;$V$18),装备量化!$D$2:$J$241,装备量化!BG$11,FALSE)),0))+IF($W$3="关闭",0,IFERROR((VLOOKUP((VLOOKUP($AE32,参数!$G:$H,2,FALSE)&amp;$W$19&amp;$V$19),装备量化!$D$2:$J$241,装备量化!BG$11,FALSE)),0))+IF($W$3="关闭",0,IFERROR((VLOOKUP((VLOOKUP($AE32,参数!$G:$H,2,FALSE)&amp;$W$20&amp;$V$20),装备量化!$D$2:$J$241,装备量化!BG$11,FALSE)),0))+IF($W$3="关闭",0,IFERROR((VLOOKUP((VLOOKUP($AE32,参数!$G:$H,2,FALSE)&amp;$W$21&amp;$V$21),装备量化!$D$2:$J$241,装备量化!BG$11,FALSE)),0))+IF($W$3="关闭",0,IFERROR((VLOOKUP((VLOOKUP($AE32,参数!$G:$H,2,FALSE)&amp;$W$22&amp;$V$22),装备量化!$D$2:$J$241,装备量化!BG$11,FALSE)),0))+IF($W$3="关闭",0,IFERROR((VLOOKUP((VLOOKUP($AE32,参数!$G:$H,2,FALSE)&amp;$W$23&amp;$V$23),装备量化!$D$2:$J$241,装备量化!BG$11,FALSE)),0))+IF($W$3="关闭",0,IFERROR((VLOOKUP((VLOOKUP($AE32,参数!$G:$H,2,FALSE)&amp;$W$24&amp;$V$24),装备量化!$D$2:$J$241,装备量化!BG$11,FALSE)),0))+IF($W$3="关闭",0,IFERROR((VLOOKUP((VLOOKUP($AE32,参数!$G:$H,2,FALSE)&amp;$W$25&amp;$V$25),装备量化!$D$2:$J$241,装备量化!BG$11,FALSE)),0))</f>
        <v>0</v>
      </c>
      <c r="BW32" s="64">
        <f>IF($W$3="关闭",0,IFERROR((VLOOKUP((VLOOKUP($AE32,参数!$G:$H,2,FALSE)&amp;$W$18&amp;$V$18),装备量化!$D$2:$J$241,装备量化!BH$11,FALSE)),0))+IF($W$3="关闭",0,IFERROR((VLOOKUP((VLOOKUP($AE32,参数!$G:$H,2,FALSE)&amp;$W$19&amp;$V$19),装备量化!$D$2:$J$241,装备量化!BH$11,FALSE)),0))+IF($W$3="关闭",0,IFERROR((VLOOKUP((VLOOKUP($AE32,参数!$G:$H,2,FALSE)&amp;$W$20&amp;$V$20),装备量化!$D$2:$J$241,装备量化!BH$11,FALSE)),0))+IF($W$3="关闭",0,IFERROR((VLOOKUP((VLOOKUP($AE32,参数!$G:$H,2,FALSE)&amp;$W$21&amp;$V$21),装备量化!$D$2:$J$241,装备量化!BH$11,FALSE)),0))+IF($W$3="关闭",0,IFERROR((VLOOKUP((VLOOKUP($AE32,参数!$G:$H,2,FALSE)&amp;$W$22&amp;$V$22),装备量化!$D$2:$J$241,装备量化!BH$11,FALSE)),0))+IF($W$3="关闭",0,IFERROR((VLOOKUP((VLOOKUP($AE32,参数!$G:$H,2,FALSE)&amp;$W$23&amp;$V$23),装备量化!$D$2:$J$241,装备量化!BH$11,FALSE)),0))+IF($W$3="关闭",0,IFERROR((VLOOKUP((VLOOKUP($AE32,参数!$G:$H,2,FALSE)&amp;$W$24&amp;$V$24),装备量化!$D$2:$J$241,装备量化!BH$11,FALSE)),0))+IF($W$3="关闭",0,IFERROR((VLOOKUP((VLOOKUP($AE32,参数!$G:$H,2,FALSE)&amp;$W$25&amp;$V$25),装备量化!$D$2:$J$241,装备量化!BH$11,FALSE)),0))</f>
        <v>0</v>
      </c>
      <c r="BX32" s="64">
        <f>IF($W$3="关闭",0,IFERROR((VLOOKUP((VLOOKUP($AE32,参数!$G:$H,2,FALSE)&amp;$W$18&amp;$V$18),装备量化!$D$2:$J$241,装备量化!BI$11,FALSE)),0))+IF($W$3="关闭",0,IFERROR((VLOOKUP((VLOOKUP($AE32,参数!$G:$H,2,FALSE)&amp;$W$19&amp;$V$19),装备量化!$D$2:$J$241,装备量化!BI$11,FALSE)),0))+IF($W$3="关闭",0,IFERROR((VLOOKUP((VLOOKUP($AE32,参数!$G:$H,2,FALSE)&amp;$W$20&amp;$V$20),装备量化!$D$2:$J$241,装备量化!BI$11,FALSE)),0))+IF($W$3="关闭",0,IFERROR((VLOOKUP((VLOOKUP($AE32,参数!$G:$H,2,FALSE)&amp;$W$21&amp;$V$21),装备量化!$D$2:$J$241,装备量化!BI$11,FALSE)),0))+IF($W$3="关闭",0,IFERROR((VLOOKUP((VLOOKUP($AE32,参数!$G:$H,2,FALSE)&amp;$W$22&amp;$V$22),装备量化!$D$2:$J$241,装备量化!BI$11,FALSE)),0))+IF($W$3="关闭",0,IFERROR((VLOOKUP((VLOOKUP($AE32,参数!$G:$H,2,FALSE)&amp;$W$23&amp;$V$23),装备量化!$D$2:$J$241,装备量化!BI$11,FALSE)),0))+IF($W$3="关闭",0,IFERROR((VLOOKUP((VLOOKUP($AE32,参数!$G:$H,2,FALSE)&amp;$W$24&amp;$V$24),装备量化!$D$2:$J$241,装备量化!BI$11,FALSE)),0))+IF($W$3="关闭",0,IFERROR((VLOOKUP((VLOOKUP($AE32,参数!$G:$H,2,FALSE)&amp;$W$25&amp;$V$25),装备量化!$D$2:$J$241,装备量化!BI$11,FALSE)),0))</f>
        <v>0</v>
      </c>
      <c r="BY32" s="64">
        <f>IF($W$3="关闭",0,IFERROR((VLOOKUP((VLOOKUP($AE32,参数!$G:$H,2,FALSE)&amp;$W$18&amp;$V$18),装备量化!$D$2:$J$241,装备量化!BJ$11,FALSE)),0))+IF($W$3="关闭",0,IFERROR((VLOOKUP((VLOOKUP($AE32,参数!$G:$H,2,FALSE)&amp;$W$19&amp;$V$19),装备量化!$D$2:$J$241,装备量化!BJ$11,FALSE)),0))+IF($W$3="关闭",0,IFERROR((VLOOKUP((VLOOKUP($AE32,参数!$G:$H,2,FALSE)&amp;$W$20&amp;$V$20),装备量化!$D$2:$J$241,装备量化!BJ$11,FALSE)),0))+IF($W$3="关闭",0,IFERROR((VLOOKUP((VLOOKUP($AE32,参数!$G:$H,2,FALSE)&amp;$W$21&amp;$V$21),装备量化!$D$2:$J$241,装备量化!BJ$11,FALSE)),0))+IF($W$3="关闭",0,IFERROR((VLOOKUP((VLOOKUP($AE32,参数!$G:$H,2,FALSE)&amp;$W$22&amp;$V$22),装备量化!$D$2:$J$241,装备量化!BJ$11,FALSE)),0))+IF($W$3="关闭",0,IFERROR((VLOOKUP((VLOOKUP($AE32,参数!$G:$H,2,FALSE)&amp;$W$23&amp;$V$23),装备量化!$D$2:$J$241,装备量化!BJ$11,FALSE)),0))+IF($W$3="关闭",0,IFERROR((VLOOKUP((VLOOKUP($AE32,参数!$G:$H,2,FALSE)&amp;$W$24&amp;$V$24),装备量化!$D$2:$J$241,装备量化!BJ$11,FALSE)),0))+IF($W$3="关闭",0,IFERROR((VLOOKUP((VLOOKUP($AE32,参数!$G:$H,2,FALSE)&amp;$W$25&amp;$V$25),装备量化!$D$2:$J$241,装备量化!BJ$11,FALSE)),0))</f>
        <v>0</v>
      </c>
      <c r="BZ32" s="64">
        <f>IF($W$3="关闭",0,IFERROR((VLOOKUP((VLOOKUP($AE32,参数!$G:$H,2,FALSE)&amp;$W$18&amp;$V$18),装备量化!$D$2:$J$241,装备量化!BK$11,FALSE)),0))+IF($W$3="关闭",0,IFERROR((VLOOKUP((VLOOKUP($AE32,参数!$G:$H,2,FALSE)&amp;$W$19&amp;$V$19),装备量化!$D$2:$J$241,装备量化!BK$11,FALSE)),0))+IF($W$3="关闭",0,IFERROR((VLOOKUP((VLOOKUP($AE32,参数!$G:$H,2,FALSE)&amp;$W$20&amp;$V$20),装备量化!$D$2:$J$241,装备量化!BK$11,FALSE)),0))+IF($W$3="关闭",0,IFERROR((VLOOKUP((VLOOKUP($AE32,参数!$G:$H,2,FALSE)&amp;$W$21&amp;$V$21),装备量化!$D$2:$J$241,装备量化!BK$11,FALSE)),0))+IF($W$3="关闭",0,IFERROR((VLOOKUP((VLOOKUP($AE32,参数!$G:$H,2,FALSE)&amp;$W$22&amp;$V$22),装备量化!$D$2:$J$241,装备量化!BK$11,FALSE)),0))+IF($W$3="关闭",0,IFERROR((VLOOKUP((VLOOKUP($AE32,参数!$G:$H,2,FALSE)&amp;$W$23&amp;$V$23),装备量化!$D$2:$J$241,装备量化!BK$11,FALSE)),0))+IF($W$3="关闭",0,IFERROR((VLOOKUP((VLOOKUP($AE32,参数!$G:$H,2,FALSE)&amp;$W$24&amp;$V$24),装备量化!$D$2:$J$241,装备量化!BK$11,FALSE)),0))+IF($W$3="关闭",0,IFERROR((VLOOKUP((VLOOKUP($AE32,参数!$G:$H,2,FALSE)&amp;$W$25&amp;$V$25),装备量化!$D$2:$J$241,装备量化!BK$11,FALSE)),0))</f>
        <v>0</v>
      </c>
      <c r="CA32" s="64">
        <f>IF($W$3="关闭",0,IFERROR((VLOOKUP((VLOOKUP($AE32,参数!$G:$H,2,FALSE)&amp;$W$18&amp;$V$18),装备量化!$D$2:$J$241,装备量化!BL$11,FALSE)),0))+IF($W$3="关闭",0,IFERROR((VLOOKUP((VLOOKUP($AE32,参数!$G:$H,2,FALSE)&amp;$W$19&amp;$V$19),装备量化!$D$2:$J$241,装备量化!BL$11,FALSE)),0))+IF($W$3="关闭",0,IFERROR((VLOOKUP((VLOOKUP($AE32,参数!$G:$H,2,FALSE)&amp;$W$20&amp;$V$20),装备量化!$D$2:$J$241,装备量化!BL$11,FALSE)),0))+IF($W$3="关闭",0,IFERROR((VLOOKUP((VLOOKUP($AE32,参数!$G:$H,2,FALSE)&amp;$W$21&amp;$V$21),装备量化!$D$2:$J$241,装备量化!BL$11,FALSE)),0))+IF($W$3="关闭",0,IFERROR((VLOOKUP((VLOOKUP($AE32,参数!$G:$H,2,FALSE)&amp;$W$22&amp;$V$22),装备量化!$D$2:$J$241,装备量化!BL$11,FALSE)),0))+IF($W$3="关闭",0,IFERROR((VLOOKUP((VLOOKUP($AE32,参数!$G:$H,2,FALSE)&amp;$W$23&amp;$V$23),装备量化!$D$2:$J$241,装备量化!BL$11,FALSE)),0))+IF($W$3="关闭",0,IFERROR((VLOOKUP((VLOOKUP($AE32,参数!$G:$H,2,FALSE)&amp;$W$24&amp;$V$24),装备量化!$D$2:$J$241,装备量化!BL$11,FALSE)),0))+IF($W$3="关闭",0,IFERROR((VLOOKUP((VLOOKUP($AE32,参数!$G:$H,2,FALSE)&amp;$W$25&amp;$V$25),装备量化!$D$2:$J$241,装备量化!BL$11,FALSE)),0))</f>
        <v>0</v>
      </c>
    </row>
    <row r="33" spans="1:79">
      <c r="A33" s="1">
        <v>32</v>
      </c>
      <c r="B33" s="1">
        <f t="shared" si="2"/>
        <v>8077</v>
      </c>
      <c r="C33" s="1">
        <f t="shared" si="11"/>
        <v>200</v>
      </c>
      <c r="D33" s="1">
        <f t="shared" si="12"/>
        <v>679</v>
      </c>
      <c r="E33" s="1">
        <f t="shared" si="13"/>
        <v>679</v>
      </c>
      <c r="F33" s="1">
        <f t="shared" si="14"/>
        <v>1144</v>
      </c>
      <c r="G33" s="1">
        <f t="shared" si="15"/>
        <v>1144</v>
      </c>
      <c r="H33" s="1">
        <f t="shared" si="3"/>
        <v>0</v>
      </c>
      <c r="I33" s="1">
        <f t="shared" si="4"/>
        <v>0</v>
      </c>
      <c r="J33" s="1">
        <f t="shared" si="5"/>
        <v>0</v>
      </c>
      <c r="K33" s="1">
        <f t="shared" si="6"/>
        <v>0</v>
      </c>
      <c r="L33" s="1">
        <f t="shared" si="7"/>
        <v>0</v>
      </c>
      <c r="M33" s="1">
        <f t="shared" si="8"/>
        <v>0</v>
      </c>
      <c r="N33" s="1">
        <f t="shared" si="9"/>
        <v>0</v>
      </c>
      <c r="O33" s="1">
        <f t="shared" si="10"/>
        <v>0</v>
      </c>
      <c r="P33" s="32"/>
      <c r="Q33" s="32"/>
      <c r="R33" s="32"/>
      <c r="S33" s="32"/>
      <c r="AE33" s="1">
        <v>32</v>
      </c>
      <c r="AF33" s="64">
        <f>IF($W$3="关闭",0,IFERROR((VLOOKUP((VLOOKUP($AE33,参数!$G:$H,2,FALSE)&amp;$W$18&amp;$V$18),装备量化!$D$2:$J$241,装备量化!Q$11,FALSE)),0))+IF($W$3="关闭",0,IFERROR((VLOOKUP((VLOOKUP($AE33,参数!$G:$H,2,FALSE)&amp;$W$19&amp;$V$19),装备量化!$D$2:$J$241,装备量化!Q$11,FALSE)),0))+IF($W$3="关闭",0,IFERROR((VLOOKUP((VLOOKUP($AE33,参数!$G:$H,2,FALSE)&amp;$W$20&amp;$V$20),装备量化!$D$2:$J$241,装备量化!Q$11,FALSE)),0))+IF($W$3="关闭",0,IFERROR((VLOOKUP((VLOOKUP($AE33,参数!$G:$H,2,FALSE)&amp;$W$21&amp;$V$21),装备量化!$D$2:$J$241,装备量化!Q$11,FALSE)),0))+IF($W$3="关闭",0,IFERROR((VLOOKUP((VLOOKUP($AE33,参数!$G:$H,2,FALSE)&amp;$W$22&amp;$V$22),装备量化!$D$2:$J$241,装备量化!Q$11,FALSE)),0))+IF($W$3="关闭",0,IFERROR((VLOOKUP((VLOOKUP($AE33,参数!$G:$H,2,FALSE)&amp;$W$23&amp;$V$23),装备量化!$D$2:$J$241,装备量化!Q$11,FALSE)),0))+IF($W$3="关闭",0,IFERROR((VLOOKUP((VLOOKUP($AE33,参数!$G:$H,2,FALSE)&amp;$W$24&amp;$V$24),装备量化!$D$2:$J$241,装备量化!Q$11,FALSE)),0))+IF($W$3="关闭",0,IFERROR((VLOOKUP((VLOOKUP($AE33,参数!$G:$H,2,FALSE)&amp;$W$25&amp;$V$25),装备量化!$D$2:$J$241,装备量化!Q$11,FALSE)),0))</f>
        <v>2500</v>
      </c>
      <c r="AG33" s="64"/>
      <c r="AH33" s="64">
        <f>IF($W$3="关闭",0,IFERROR((VLOOKUP((VLOOKUP($AE33,参数!$G:$H,2,FALSE)&amp;$W$18&amp;$V$18),装备量化!$D$2:$J$241,装备量化!S$11,FALSE)),0))+IF($W$3="关闭",0,IFERROR((VLOOKUP((VLOOKUP($AE33,参数!$G:$H,2,FALSE)&amp;$W$19&amp;$V$19),装备量化!$D$2:$J$241,装备量化!S$11,FALSE)),0))+IF($W$3="关闭",0,IFERROR((VLOOKUP((VLOOKUP($AE33,参数!$G:$H,2,FALSE)&amp;$W$20&amp;$V$20),装备量化!$D$2:$J$241,装备量化!S$11,FALSE)),0))+IF($W$3="关闭",0,IFERROR((VLOOKUP((VLOOKUP($AE33,参数!$G:$H,2,FALSE)&amp;$W$21&amp;$V$21),装备量化!$D$2:$J$241,装备量化!S$11,FALSE)),0))+IF($W$3="关闭",0,IFERROR((VLOOKUP((VLOOKUP($AE33,参数!$G:$H,2,FALSE)&amp;$W$22&amp;$V$22),装备量化!$D$2:$J$241,装备量化!S$11,FALSE)),0))+IF($W$3="关闭",0,IFERROR((VLOOKUP((VLOOKUP($AE33,参数!$G:$H,2,FALSE)&amp;$W$23&amp;$V$23),装备量化!$D$2:$J$241,装备量化!S$11,FALSE)),0))+IF($W$3="关闭",0,IFERROR((VLOOKUP((VLOOKUP($AE33,参数!$G:$H,2,FALSE)&amp;$W$24&amp;$V$24),装备量化!$D$2:$J$241,装备量化!S$11,FALSE)),0))+IF($W$3="关闭",0,IFERROR((VLOOKUP((VLOOKUP($AE33,参数!$G:$H,2,FALSE)&amp;$W$25&amp;$V$25),装备量化!$D$2:$J$241,装备量化!S$11,FALSE)),0))</f>
        <v>216</v>
      </c>
      <c r="AI33" s="64">
        <f>IF($W$3="关闭",0,IFERROR((VLOOKUP((VLOOKUP($AE33,参数!$G:$H,2,FALSE)&amp;$W$18&amp;$V$18),装备量化!$D$2:$J$241,装备量化!T$11,FALSE)),0))+IF($W$3="关闭",0,IFERROR((VLOOKUP((VLOOKUP($AE33,参数!$G:$H,2,FALSE)&amp;$W$19&amp;$V$19),装备量化!$D$2:$J$241,装备量化!T$11,FALSE)),0))+IF($W$3="关闭",0,IFERROR((VLOOKUP((VLOOKUP($AE33,参数!$G:$H,2,FALSE)&amp;$W$20&amp;$V$20),装备量化!$D$2:$J$241,装备量化!T$11,FALSE)),0))+IF($W$3="关闭",0,IFERROR((VLOOKUP((VLOOKUP($AE33,参数!$G:$H,2,FALSE)&amp;$W$21&amp;$V$21),装备量化!$D$2:$J$241,装备量化!T$11,FALSE)),0))+IF($W$3="关闭",0,IFERROR((VLOOKUP((VLOOKUP($AE33,参数!$G:$H,2,FALSE)&amp;$W$22&amp;$V$22),装备量化!$D$2:$J$241,装备量化!T$11,FALSE)),0))+IF($W$3="关闭",0,IFERROR((VLOOKUP((VLOOKUP($AE33,参数!$G:$H,2,FALSE)&amp;$W$23&amp;$V$23),装备量化!$D$2:$J$241,装备量化!T$11,FALSE)),0))+IF($W$3="关闭",0,IFERROR((VLOOKUP((VLOOKUP($AE33,参数!$G:$H,2,FALSE)&amp;$W$24&amp;$V$24),装备量化!$D$2:$J$241,装备量化!T$11,FALSE)),0))+IF($W$3="关闭",0,IFERROR((VLOOKUP((VLOOKUP($AE33,参数!$G:$H,2,FALSE)&amp;$W$25&amp;$V$25),装备量化!$D$2:$J$241,装备量化!T$11,FALSE)),0))</f>
        <v>216</v>
      </c>
      <c r="AJ33" s="64">
        <f>IF($W$3="关闭",0,IFERROR((VLOOKUP((VLOOKUP($AE33,参数!$G:$H,2,FALSE)&amp;$W$18&amp;$V$18),装备量化!$D$2:$J$241,装备量化!U$11,FALSE)),0))+IF($W$3="关闭",0,IFERROR((VLOOKUP((VLOOKUP($AE33,参数!$G:$H,2,FALSE)&amp;$W$19&amp;$V$19),装备量化!$D$2:$J$241,装备量化!U$11,FALSE)),0))+IF($W$3="关闭",0,IFERROR((VLOOKUP((VLOOKUP($AE33,参数!$G:$H,2,FALSE)&amp;$W$20&amp;$V$20),装备量化!$D$2:$J$241,装备量化!U$11,FALSE)),0))+IF($W$3="关闭",0,IFERROR((VLOOKUP((VLOOKUP($AE33,参数!$G:$H,2,FALSE)&amp;$W$21&amp;$V$21),装备量化!$D$2:$J$241,装备量化!U$11,FALSE)),0))+IF($W$3="关闭",0,IFERROR((VLOOKUP((VLOOKUP($AE33,参数!$G:$H,2,FALSE)&amp;$W$22&amp;$V$22),装备量化!$D$2:$J$241,装备量化!U$11,FALSE)),0))+IF($W$3="关闭",0,IFERROR((VLOOKUP((VLOOKUP($AE33,参数!$G:$H,2,FALSE)&amp;$W$23&amp;$V$23),装备量化!$D$2:$J$241,装备量化!U$11,FALSE)),0))+IF($W$3="关闭",0,IFERROR((VLOOKUP((VLOOKUP($AE33,参数!$G:$H,2,FALSE)&amp;$W$24&amp;$V$24),装备量化!$D$2:$J$241,装备量化!U$11,FALSE)),0))+IF($W$3="关闭",0,IFERROR((VLOOKUP((VLOOKUP($AE33,参数!$G:$H,2,FALSE)&amp;$W$25&amp;$V$25),装备量化!$D$2:$J$241,装备量化!U$11,FALSE)),0))</f>
        <v>333</v>
      </c>
      <c r="AK33" s="64">
        <f>IF($W$3="关闭",0,IFERROR((VLOOKUP((VLOOKUP($AE33,参数!$G:$H,2,FALSE)&amp;$W$18&amp;$V$18),装备量化!$D$2:$J$241,装备量化!V$11,FALSE)),0))+IF($W$3="关闭",0,IFERROR((VLOOKUP((VLOOKUP($AE33,参数!$G:$H,2,FALSE)&amp;$W$19&amp;$V$19),装备量化!$D$2:$J$241,装备量化!V$11,FALSE)),0))+IF($W$3="关闭",0,IFERROR((VLOOKUP((VLOOKUP($AE33,参数!$G:$H,2,FALSE)&amp;$W$20&amp;$V$20),装备量化!$D$2:$J$241,装备量化!V$11,FALSE)),0))+IF($W$3="关闭",0,IFERROR((VLOOKUP((VLOOKUP($AE33,参数!$G:$H,2,FALSE)&amp;$W$21&amp;$V$21),装备量化!$D$2:$J$241,装备量化!V$11,FALSE)),0))+IF($W$3="关闭",0,IFERROR((VLOOKUP((VLOOKUP($AE33,参数!$G:$H,2,FALSE)&amp;$W$22&amp;$V$22),装备量化!$D$2:$J$241,装备量化!V$11,FALSE)),0))+IF($W$3="关闭",0,IFERROR((VLOOKUP((VLOOKUP($AE33,参数!$G:$H,2,FALSE)&amp;$W$23&amp;$V$23),装备量化!$D$2:$J$241,装备量化!V$11,FALSE)),0))+IF($W$3="关闭",0,IFERROR((VLOOKUP((VLOOKUP($AE33,参数!$G:$H,2,FALSE)&amp;$W$24&amp;$V$24),装备量化!$D$2:$J$241,装备量化!V$11,FALSE)),0))+IF($W$3="关闭",0,IFERROR((VLOOKUP((VLOOKUP($AE33,参数!$G:$H,2,FALSE)&amp;$W$25&amp;$V$25),装备量化!$D$2:$J$241,装备量化!V$11,FALSE)),0))</f>
        <v>333</v>
      </c>
      <c r="AL33" s="64">
        <f>IF($W$3="关闭",0,IFERROR((VLOOKUP((VLOOKUP($AE33,参数!$G:$H,2,FALSE)&amp;$W$18&amp;$V$18),装备量化!$D$2:$J$241,装备量化!W$11,FALSE)),0))+IF($W$3="关闭",0,IFERROR((VLOOKUP((VLOOKUP($AE33,参数!$G:$H,2,FALSE)&amp;$W$19&amp;$V$19),装备量化!$D$2:$J$241,装备量化!W$11,FALSE)),0))+IF($W$3="关闭",0,IFERROR((VLOOKUP((VLOOKUP($AE33,参数!$G:$H,2,FALSE)&amp;$W$20&amp;$V$20),装备量化!$D$2:$J$241,装备量化!W$11,FALSE)),0))+IF($W$3="关闭",0,IFERROR((VLOOKUP((VLOOKUP($AE33,参数!$G:$H,2,FALSE)&amp;$W$21&amp;$V$21),装备量化!$D$2:$J$241,装备量化!W$11,FALSE)),0))+IF($W$3="关闭",0,IFERROR((VLOOKUP((VLOOKUP($AE33,参数!$G:$H,2,FALSE)&amp;$W$22&amp;$V$22),装备量化!$D$2:$J$241,装备量化!W$11,FALSE)),0))+IF($W$3="关闭",0,IFERROR((VLOOKUP((VLOOKUP($AE33,参数!$G:$H,2,FALSE)&amp;$W$23&amp;$V$23),装备量化!$D$2:$J$241,装备量化!W$11,FALSE)),0))+IF($W$3="关闭",0,IFERROR((VLOOKUP((VLOOKUP($AE33,参数!$G:$H,2,FALSE)&amp;$W$24&amp;$V$24),装备量化!$D$2:$J$241,装备量化!W$11,FALSE)),0))+IF($W$3="关闭",0,IFERROR((VLOOKUP((VLOOKUP($AE33,参数!$G:$H,2,FALSE)&amp;$W$25&amp;$V$25),装备量化!$D$2:$J$241,装备量化!W$11,FALSE)),0))</f>
        <v>0</v>
      </c>
      <c r="AM33" s="64">
        <f>IF($W$3="关闭",0,IFERROR((VLOOKUP((VLOOKUP($AE33,参数!$G:$H,2,FALSE)&amp;$W$18&amp;$V$18),装备量化!$D$2:$J$241,装备量化!X$11,FALSE)),0))+IF($W$3="关闭",0,IFERROR((VLOOKUP((VLOOKUP($AE33,参数!$G:$H,2,FALSE)&amp;$W$19&amp;$V$19),装备量化!$D$2:$J$241,装备量化!X$11,FALSE)),0))+IF($W$3="关闭",0,IFERROR((VLOOKUP((VLOOKUP($AE33,参数!$G:$H,2,FALSE)&amp;$W$20&amp;$V$20),装备量化!$D$2:$J$241,装备量化!X$11,FALSE)),0))+IF($W$3="关闭",0,IFERROR((VLOOKUP((VLOOKUP($AE33,参数!$G:$H,2,FALSE)&amp;$W$21&amp;$V$21),装备量化!$D$2:$J$241,装备量化!X$11,FALSE)),0))+IF($W$3="关闭",0,IFERROR((VLOOKUP((VLOOKUP($AE33,参数!$G:$H,2,FALSE)&amp;$W$22&amp;$V$22),装备量化!$D$2:$J$241,装备量化!X$11,FALSE)),0))+IF($W$3="关闭",0,IFERROR((VLOOKUP((VLOOKUP($AE33,参数!$G:$H,2,FALSE)&amp;$W$23&amp;$V$23),装备量化!$D$2:$J$241,装备量化!X$11,FALSE)),0))+IF($W$3="关闭",0,IFERROR((VLOOKUP((VLOOKUP($AE33,参数!$G:$H,2,FALSE)&amp;$W$24&amp;$V$24),装备量化!$D$2:$J$241,装备量化!X$11,FALSE)),0))+IF($W$3="关闭",0,IFERROR((VLOOKUP((VLOOKUP($AE33,参数!$G:$H,2,FALSE)&amp;$W$25&amp;$V$25),装备量化!$D$2:$J$241,装备量化!X$11,FALSE)),0))</f>
        <v>0</v>
      </c>
      <c r="AN33" s="64">
        <f>IF($W$3="关闭",0,IFERROR((VLOOKUP((VLOOKUP($AE33,参数!$G:$H,2,FALSE)&amp;$W$18&amp;$V$18),装备量化!$D$2:$J$241,装备量化!Y$11,FALSE)),0))+IF($W$3="关闭",0,IFERROR((VLOOKUP((VLOOKUP($AE33,参数!$G:$H,2,FALSE)&amp;$W$19&amp;$V$19),装备量化!$D$2:$J$241,装备量化!Y$11,FALSE)),0))+IF($W$3="关闭",0,IFERROR((VLOOKUP((VLOOKUP($AE33,参数!$G:$H,2,FALSE)&amp;$W$20&amp;$V$20),装备量化!$D$2:$J$241,装备量化!Y$11,FALSE)),0))+IF($W$3="关闭",0,IFERROR((VLOOKUP((VLOOKUP($AE33,参数!$G:$H,2,FALSE)&amp;$W$21&amp;$V$21),装备量化!$D$2:$J$241,装备量化!Y$11,FALSE)),0))+IF($W$3="关闭",0,IFERROR((VLOOKUP((VLOOKUP($AE33,参数!$G:$H,2,FALSE)&amp;$W$22&amp;$V$22),装备量化!$D$2:$J$241,装备量化!Y$11,FALSE)),0))+IF($W$3="关闭",0,IFERROR((VLOOKUP((VLOOKUP($AE33,参数!$G:$H,2,FALSE)&amp;$W$23&amp;$V$23),装备量化!$D$2:$J$241,装备量化!Y$11,FALSE)),0))+IF($W$3="关闭",0,IFERROR((VLOOKUP((VLOOKUP($AE33,参数!$G:$H,2,FALSE)&amp;$W$24&amp;$V$24),装备量化!$D$2:$J$241,装备量化!Y$11,FALSE)),0))+IF($W$3="关闭",0,IFERROR((VLOOKUP((VLOOKUP($AE33,参数!$G:$H,2,FALSE)&amp;$W$25&amp;$V$25),装备量化!$D$2:$J$241,装备量化!Y$11,FALSE)),0))</f>
        <v>0</v>
      </c>
      <c r="AO33" s="64">
        <f>IF($W$3="关闭",0,IFERROR((VLOOKUP((VLOOKUP($AE33,参数!$G:$H,2,FALSE)&amp;$W$18&amp;$V$18),装备量化!$D$2:$J$241,装备量化!Z$11,FALSE)),0))+IF($W$3="关闭",0,IFERROR((VLOOKUP((VLOOKUP($AE33,参数!$G:$H,2,FALSE)&amp;$W$19&amp;$V$19),装备量化!$D$2:$J$241,装备量化!Z$11,FALSE)),0))+IF($W$3="关闭",0,IFERROR((VLOOKUP((VLOOKUP($AE33,参数!$G:$H,2,FALSE)&amp;$W$20&amp;$V$20),装备量化!$D$2:$J$241,装备量化!Z$11,FALSE)),0))+IF($W$3="关闭",0,IFERROR((VLOOKUP((VLOOKUP($AE33,参数!$G:$H,2,FALSE)&amp;$W$21&amp;$V$21),装备量化!$D$2:$J$241,装备量化!Z$11,FALSE)),0))+IF($W$3="关闭",0,IFERROR((VLOOKUP((VLOOKUP($AE33,参数!$G:$H,2,FALSE)&amp;$W$22&amp;$V$22),装备量化!$D$2:$J$241,装备量化!Z$11,FALSE)),0))+IF($W$3="关闭",0,IFERROR((VLOOKUP((VLOOKUP($AE33,参数!$G:$H,2,FALSE)&amp;$W$23&amp;$V$23),装备量化!$D$2:$J$241,装备量化!Z$11,FALSE)),0))+IF($W$3="关闭",0,IFERROR((VLOOKUP((VLOOKUP($AE33,参数!$G:$H,2,FALSE)&amp;$W$24&amp;$V$24),装备量化!$D$2:$J$241,装备量化!Z$11,FALSE)),0))+IF($W$3="关闭",0,IFERROR((VLOOKUP((VLOOKUP($AE33,参数!$G:$H,2,FALSE)&amp;$W$25&amp;$V$25),装备量化!$D$2:$J$241,装备量化!Z$11,FALSE)),0))</f>
        <v>0</v>
      </c>
      <c r="AP33" s="64">
        <f>IF($W$3="关闭",0,IFERROR((VLOOKUP((VLOOKUP($AE33,参数!$G:$H,2,FALSE)&amp;$W$18&amp;$V$18),装备量化!$D$2:$J$241,装备量化!AA$11,FALSE)),0))+IF($W$3="关闭",0,IFERROR((VLOOKUP((VLOOKUP($AE33,参数!$G:$H,2,FALSE)&amp;$W$19&amp;$V$19),装备量化!$D$2:$J$241,装备量化!AA$11,FALSE)),0))+IF($W$3="关闭",0,IFERROR((VLOOKUP((VLOOKUP($AE33,参数!$G:$H,2,FALSE)&amp;$W$20&amp;$V$20),装备量化!$D$2:$J$241,装备量化!AA$11,FALSE)),0))+IF($W$3="关闭",0,IFERROR((VLOOKUP((VLOOKUP($AE33,参数!$G:$H,2,FALSE)&amp;$W$21&amp;$V$21),装备量化!$D$2:$J$241,装备量化!AA$11,FALSE)),0))+IF($W$3="关闭",0,IFERROR((VLOOKUP((VLOOKUP($AE33,参数!$G:$H,2,FALSE)&amp;$W$22&amp;$V$22),装备量化!$D$2:$J$241,装备量化!AA$11,FALSE)),0))+IF($W$3="关闭",0,IFERROR((VLOOKUP((VLOOKUP($AE33,参数!$G:$H,2,FALSE)&amp;$W$23&amp;$V$23),装备量化!$D$2:$J$241,装备量化!AA$11,FALSE)),0))+IF($W$3="关闭",0,IFERROR((VLOOKUP((VLOOKUP($AE33,参数!$G:$H,2,FALSE)&amp;$W$24&amp;$V$24),装备量化!$D$2:$J$241,装备量化!AA$11,FALSE)),0))+IF($W$3="关闭",0,IFERROR((VLOOKUP((VLOOKUP($AE33,参数!$G:$H,2,FALSE)&amp;$W$25&amp;$V$25),装备量化!$D$2:$J$241,装备量化!AA$11,FALSE)),0))</f>
        <v>0</v>
      </c>
      <c r="AQ33" s="64">
        <f>IF($W$3="关闭",0,IFERROR((VLOOKUP((VLOOKUP($AE33,参数!$G:$H,2,FALSE)&amp;$W$18&amp;$V$18),装备量化!$D$2:$J$241,装备量化!AB$11,FALSE)),0))+IF($W$3="关闭",0,IFERROR((VLOOKUP((VLOOKUP($AE33,参数!$G:$H,2,FALSE)&amp;$W$19&amp;$V$19),装备量化!$D$2:$J$241,装备量化!AB$11,FALSE)),0))+IF($W$3="关闭",0,IFERROR((VLOOKUP((VLOOKUP($AE33,参数!$G:$H,2,FALSE)&amp;$W$20&amp;$V$20),装备量化!$D$2:$J$241,装备量化!AB$11,FALSE)),0))+IF($W$3="关闭",0,IFERROR((VLOOKUP((VLOOKUP($AE33,参数!$G:$H,2,FALSE)&amp;$W$21&amp;$V$21),装备量化!$D$2:$J$241,装备量化!AB$11,FALSE)),0))+IF($W$3="关闭",0,IFERROR((VLOOKUP((VLOOKUP($AE33,参数!$G:$H,2,FALSE)&amp;$W$22&amp;$V$22),装备量化!$D$2:$J$241,装备量化!AB$11,FALSE)),0))+IF($W$3="关闭",0,IFERROR((VLOOKUP((VLOOKUP($AE33,参数!$G:$H,2,FALSE)&amp;$W$23&amp;$V$23),装备量化!$D$2:$J$241,装备量化!AB$11,FALSE)),0))+IF($W$3="关闭",0,IFERROR((VLOOKUP((VLOOKUP($AE33,参数!$G:$H,2,FALSE)&amp;$W$24&amp;$V$24),装备量化!$D$2:$J$241,装备量化!AB$11,FALSE)),0))+IF($W$3="关闭",0,IFERROR((VLOOKUP((VLOOKUP($AE33,参数!$G:$H,2,FALSE)&amp;$W$25&amp;$V$25),装备量化!$D$2:$J$241,装备量化!AB$11,FALSE)),0))</f>
        <v>0</v>
      </c>
      <c r="AR33" s="64">
        <f>IF($W$3="关闭",0,IFERROR((VLOOKUP((VLOOKUP($AE33,参数!$G:$H,2,FALSE)&amp;$W$18&amp;$V$18),装备量化!$D$2:$J$241,装备量化!AC$11,FALSE)),0))+IF($W$3="关闭",0,IFERROR((VLOOKUP((VLOOKUP($AE33,参数!$G:$H,2,FALSE)&amp;$W$19&amp;$V$19),装备量化!$D$2:$J$241,装备量化!AC$11,FALSE)),0))+IF($W$3="关闭",0,IFERROR((VLOOKUP((VLOOKUP($AE33,参数!$G:$H,2,FALSE)&amp;$W$20&amp;$V$20),装备量化!$D$2:$J$241,装备量化!AC$11,FALSE)),0))+IF($W$3="关闭",0,IFERROR((VLOOKUP((VLOOKUP($AE33,参数!$G:$H,2,FALSE)&amp;$W$21&amp;$V$21),装备量化!$D$2:$J$241,装备量化!AC$11,FALSE)),0))+IF($W$3="关闭",0,IFERROR((VLOOKUP((VLOOKUP($AE33,参数!$G:$H,2,FALSE)&amp;$W$22&amp;$V$22),装备量化!$D$2:$J$241,装备量化!AC$11,FALSE)),0))+IF($W$3="关闭",0,IFERROR((VLOOKUP((VLOOKUP($AE33,参数!$G:$H,2,FALSE)&amp;$W$23&amp;$V$23),装备量化!$D$2:$J$241,装备量化!AC$11,FALSE)),0))+IF($W$3="关闭",0,IFERROR((VLOOKUP((VLOOKUP($AE33,参数!$G:$H,2,FALSE)&amp;$W$24&amp;$V$24),装备量化!$D$2:$J$241,装备量化!AC$11,FALSE)),0))+IF($W$3="关闭",0,IFERROR((VLOOKUP((VLOOKUP($AE33,参数!$G:$H,2,FALSE)&amp;$W$25&amp;$V$25),装备量化!$D$2:$J$241,装备量化!AC$11,FALSE)),0))</f>
        <v>0</v>
      </c>
      <c r="AS33" s="64">
        <f>IF($W$3="关闭",0,IFERROR((VLOOKUP((VLOOKUP($AE33,参数!$G:$H,2,FALSE)&amp;$W$18&amp;$V$18),装备量化!$D$2:$J$241,装备量化!AD$11,FALSE)),0))+IF($W$3="关闭",0,IFERROR((VLOOKUP((VLOOKUP($AE33,参数!$G:$H,2,FALSE)&amp;$W$19&amp;$V$19),装备量化!$D$2:$J$241,装备量化!AD$11,FALSE)),0))+IF($W$3="关闭",0,IFERROR((VLOOKUP((VLOOKUP($AE33,参数!$G:$H,2,FALSE)&amp;$W$20&amp;$V$20),装备量化!$D$2:$J$241,装备量化!AD$11,FALSE)),0))+IF($W$3="关闭",0,IFERROR((VLOOKUP((VLOOKUP($AE33,参数!$G:$H,2,FALSE)&amp;$W$21&amp;$V$21),装备量化!$D$2:$J$241,装备量化!AD$11,FALSE)),0))+IF($W$3="关闭",0,IFERROR((VLOOKUP((VLOOKUP($AE33,参数!$G:$H,2,FALSE)&amp;$W$22&amp;$V$22),装备量化!$D$2:$J$241,装备量化!AD$11,FALSE)),0))+IF($W$3="关闭",0,IFERROR((VLOOKUP((VLOOKUP($AE33,参数!$G:$H,2,FALSE)&amp;$W$23&amp;$V$23),装备量化!$D$2:$J$241,装备量化!AD$11,FALSE)),0))+IF($W$3="关闭",0,IFERROR((VLOOKUP((VLOOKUP($AE33,参数!$G:$H,2,FALSE)&amp;$W$24&amp;$V$24),装备量化!$D$2:$J$241,装备量化!AD$11,FALSE)),0))+IF($W$3="关闭",0,IFERROR((VLOOKUP((VLOOKUP($AE33,参数!$G:$H,2,FALSE)&amp;$W$25&amp;$V$25),装备量化!$D$2:$J$241,装备量化!AD$11,FALSE)),0))</f>
        <v>0</v>
      </c>
      <c r="AV33" s="1">
        <v>32</v>
      </c>
      <c r="AW33" s="64">
        <f>IF($W$6="关闭",0,IFERROR((VLOOKUP((VLOOKUP($AE33,参数!$G:$H,2,FALSE)&amp;$V$18),装备强化属性!$V$3:$FP$50,$X$18+VLOOKUP(AW$1,参数!$J$1:$K$6,2,FALSE),FALSE)),0))+IF($W$6="关闭",0,IFERROR((VLOOKUP((VLOOKUP($AE33,参数!$G:$H,2,FALSE)&amp;$V$19),装备强化属性!$V$3:$FP$50,$X$19+VLOOKUP(AW$1,参数!$J$1:$K$6,2,FALSE),FALSE)),0))+IF($W$6="关闭",0,IFERROR((VLOOKUP((VLOOKUP($AE33,参数!$G:$H,2,FALSE)&amp;$V$20),装备强化属性!$V$3:$FP$50,$X$20+VLOOKUP(AW$1,参数!$J$1:$K$6,2,FALSE),FALSE)),0))+IF($W$6="关闭",0,IFERROR((VLOOKUP((VLOOKUP($AE33,参数!$G:$H,2,FALSE)&amp;$V$21),装备强化属性!$V$3:$FP$50,$X$21+VLOOKUP(AW$1,参数!$J$1:$K$6,2,FALSE),FALSE)),0))+IF($W$6="关闭",0,IFERROR((VLOOKUP((VLOOKUP($AE33,参数!$G:$H,2,FALSE)&amp;$V$22),装备强化属性!$V$3:$FP$50,$X$22+VLOOKUP(AW$1,参数!$J$1:$K$6,2,FALSE),FALSE)),0))+IF($W$6="关闭",0,IFERROR((VLOOKUP((VLOOKUP($AE33,参数!$G:$H,2,FALSE)&amp;$V$23),装备强化属性!$V$3:$FP$50,$X$23+VLOOKUP(AW$1,参数!$J$1:$K$6,2,FALSE),FALSE)),0))+IF($W$6="关闭",0,IFERROR((VLOOKUP((VLOOKUP($AE33,参数!$G:$H,2,FALSE)&amp;$V$24),装备强化属性!$V$3:$FP$50,$X$24+VLOOKUP(AW$1,参数!$J$1:$K$6,2,FALSE),FALSE)),0))+IF($W$6="关闭",0,IFERROR((VLOOKUP((VLOOKUP($AE33,参数!$G:$H,2,FALSE)&amp;$V$25),装备强化属性!$V$3:$FP$50,$X$25+VLOOKUP(AW$1,参数!$J$1:$K$6,2,FALSE),FALSE)),0))</f>
        <v>1090</v>
      </c>
      <c r="AX33" s="64"/>
      <c r="AY33" s="64">
        <f>IF($W$6="关闭",0,IFERROR((VLOOKUP((VLOOKUP($AE33,参数!$G:$H,2,FALSE)&amp;$V$18),装备强化属性!$V$3:$FP$50,$X$18+VLOOKUP(AY$1,参数!$J$1:$K$6,2,FALSE),FALSE)),0))+IF($W$6="关闭",0,IFERROR((VLOOKUP((VLOOKUP($AE33,参数!$G:$H,2,FALSE)&amp;$V$19),装备强化属性!$V$3:$FP$50,$X$19+VLOOKUP(AY$1,参数!$J$1:$K$6,2,FALSE),FALSE)),0))+IF($W$6="关闭",0,IFERROR((VLOOKUP((VLOOKUP($AE33,参数!$G:$H,2,FALSE)&amp;$V$20),装备强化属性!$V$3:$FP$50,$X$20+VLOOKUP(AY$1,参数!$J$1:$K$6,2,FALSE),FALSE)),0))+IF($W$6="关闭",0,IFERROR((VLOOKUP((VLOOKUP($AE33,参数!$G:$H,2,FALSE)&amp;$V$21),装备强化属性!$V$3:$FP$50,$X$21+VLOOKUP(AY$1,参数!$J$1:$K$6,2,FALSE),FALSE)),0))+IF($W$6="关闭",0,IFERROR((VLOOKUP((VLOOKUP($AE33,参数!$G:$H,2,FALSE)&amp;$V$22),装备强化属性!$V$3:$FP$50,$X$22+VLOOKUP(AY$1,参数!$J$1:$K$6,2,FALSE),FALSE)),0))+IF($W$6="关闭",0,IFERROR((VLOOKUP((VLOOKUP($AE33,参数!$G:$H,2,FALSE)&amp;$V$23),装备强化属性!$V$3:$FP$50,$X$23+VLOOKUP(AY$1,参数!$J$1:$K$6,2,FALSE),FALSE)),0))+IF($W$6="关闭",0,IFERROR((VLOOKUP((VLOOKUP($AE33,参数!$G:$H,2,FALSE)&amp;$V$24),装备强化属性!$V$3:$FP$50,$X$24+VLOOKUP(AY$1,参数!$J$1:$K$6,2,FALSE),FALSE)),0))+IF($W$6="关闭",0,IFERROR((VLOOKUP((VLOOKUP($AE33,参数!$G:$H,2,FALSE)&amp;$V$25),装备强化属性!$V$3:$FP$50,$X$25+VLOOKUP(AY$1,参数!$J$1:$K$6,2,FALSE),FALSE)),0))</f>
        <v>131</v>
      </c>
      <c r="AZ33" s="64">
        <f>IF($W$6="关闭",0,IFERROR((VLOOKUP((VLOOKUP($AE33,参数!$G:$H,2,FALSE)&amp;$V$18),装备强化属性!$V$3:$FP$50,$X$18+VLOOKUP(AZ$1,参数!$J$1:$K$6,2,FALSE),FALSE)),0))+IF($W$6="关闭",0,IFERROR((VLOOKUP((VLOOKUP($AE33,参数!$G:$H,2,FALSE)&amp;$V$19),装备强化属性!$V$3:$FP$50,$X$19+VLOOKUP(AZ$1,参数!$J$1:$K$6,2,FALSE),FALSE)),0))+IF($W$6="关闭",0,IFERROR((VLOOKUP((VLOOKUP($AE33,参数!$G:$H,2,FALSE)&amp;$V$20),装备强化属性!$V$3:$FP$50,$X$20+VLOOKUP(AZ$1,参数!$J$1:$K$6,2,FALSE),FALSE)),0))+IF($W$6="关闭",0,IFERROR((VLOOKUP((VLOOKUP($AE33,参数!$G:$H,2,FALSE)&amp;$V$21),装备强化属性!$V$3:$FP$50,$X$21+VLOOKUP(AZ$1,参数!$J$1:$K$6,2,FALSE),FALSE)),0))+IF($W$6="关闭",0,IFERROR((VLOOKUP((VLOOKUP($AE33,参数!$G:$H,2,FALSE)&amp;$V$22),装备强化属性!$V$3:$FP$50,$X$22+VLOOKUP(AZ$1,参数!$J$1:$K$6,2,FALSE),FALSE)),0))+IF($W$6="关闭",0,IFERROR((VLOOKUP((VLOOKUP($AE33,参数!$G:$H,2,FALSE)&amp;$V$23),装备强化属性!$V$3:$FP$50,$X$23+VLOOKUP(AZ$1,参数!$J$1:$K$6,2,FALSE),FALSE)),0))+IF($W$6="关闭",0,IFERROR((VLOOKUP((VLOOKUP($AE33,参数!$G:$H,2,FALSE)&amp;$V$24),装备强化属性!$V$3:$FP$50,$X$24+VLOOKUP(AZ$1,参数!$J$1:$K$6,2,FALSE),FALSE)),0))+IF($W$6="关闭",0,IFERROR((VLOOKUP((VLOOKUP($AE33,参数!$G:$H,2,FALSE)&amp;$V$25),装备强化属性!$V$3:$FP$50,$X$25+VLOOKUP(AZ$1,参数!$J$1:$K$6,2,FALSE),FALSE)),0))</f>
        <v>131</v>
      </c>
      <c r="BA33" s="64">
        <f>IF($W$6="关闭",0,IFERROR((VLOOKUP((VLOOKUP($AE33,参数!$G:$H,2,FALSE)&amp;$V$18),装备强化属性!$V$3:$FP$50,$X$18+VLOOKUP(BA$1,参数!$J$1:$K$6,2,FALSE),FALSE)),0))+IF($W$6="关闭",0,IFERROR((VLOOKUP((VLOOKUP($AE33,参数!$G:$H,2,FALSE)&amp;$V$19),装备强化属性!$V$3:$FP$50,$X$19+VLOOKUP(BA$1,参数!$J$1:$K$6,2,FALSE),FALSE)),0))+IF($W$6="关闭",0,IFERROR((VLOOKUP((VLOOKUP($AE33,参数!$G:$H,2,FALSE)&amp;$V$20),装备强化属性!$V$3:$FP$50,$X$20+VLOOKUP(BA$1,参数!$J$1:$K$6,2,FALSE),FALSE)),0))+IF($W$6="关闭",0,IFERROR((VLOOKUP((VLOOKUP($AE33,参数!$G:$H,2,FALSE)&amp;$V$21),装备强化属性!$V$3:$FP$50,$X$21+VLOOKUP(BA$1,参数!$J$1:$K$6,2,FALSE),FALSE)),0))+IF($W$6="关闭",0,IFERROR((VLOOKUP((VLOOKUP($AE33,参数!$G:$H,2,FALSE)&amp;$V$22),装备强化属性!$V$3:$FP$50,$X$22+VLOOKUP(BA$1,参数!$J$1:$K$6,2,FALSE),FALSE)),0))+IF($W$6="关闭",0,IFERROR((VLOOKUP((VLOOKUP($AE33,参数!$G:$H,2,FALSE)&amp;$V$23),装备强化属性!$V$3:$FP$50,$X$23+VLOOKUP(BA$1,参数!$J$1:$K$6,2,FALSE),FALSE)),0))+IF($W$6="关闭",0,IFERROR((VLOOKUP((VLOOKUP($AE33,参数!$G:$H,2,FALSE)&amp;$V$24),装备强化属性!$V$3:$FP$50,$X$24+VLOOKUP(BA$1,参数!$J$1:$K$6,2,FALSE),FALSE)),0))+IF($W$6="关闭",0,IFERROR((VLOOKUP((VLOOKUP($AE33,参数!$G:$H,2,FALSE)&amp;$V$25),装备强化属性!$V$3:$FP$50,$X$25+VLOOKUP(BA$1,参数!$J$1:$K$6,2,FALSE),FALSE)),0))</f>
        <v>146</v>
      </c>
      <c r="BB33" s="64">
        <f>IF($W$6="关闭",0,IFERROR((VLOOKUP((VLOOKUP($AE33,参数!$G:$H,2,FALSE)&amp;$V$18),装备强化属性!$V$3:$FP$50,$X$18+VLOOKUP(BB$1,参数!$J$1:$K$6,2,FALSE),FALSE)),0))+IF($W$6="关闭",0,IFERROR((VLOOKUP((VLOOKUP($AE33,参数!$G:$H,2,FALSE)&amp;$V$19),装备强化属性!$V$3:$FP$50,$X$19+VLOOKUP(BB$1,参数!$J$1:$K$6,2,FALSE),FALSE)),0))+IF($W$6="关闭",0,IFERROR((VLOOKUP((VLOOKUP($AE33,参数!$G:$H,2,FALSE)&amp;$V$20),装备强化属性!$V$3:$FP$50,$X$20+VLOOKUP(BB$1,参数!$J$1:$K$6,2,FALSE),FALSE)),0))+IF($W$6="关闭",0,IFERROR((VLOOKUP((VLOOKUP($AE33,参数!$G:$H,2,FALSE)&amp;$V$21),装备强化属性!$V$3:$FP$50,$X$21+VLOOKUP(BB$1,参数!$J$1:$K$6,2,FALSE),FALSE)),0))+IF($W$6="关闭",0,IFERROR((VLOOKUP((VLOOKUP($AE33,参数!$G:$H,2,FALSE)&amp;$V$22),装备强化属性!$V$3:$FP$50,$X$22+VLOOKUP(BB$1,参数!$J$1:$K$6,2,FALSE),FALSE)),0))+IF($W$6="关闭",0,IFERROR((VLOOKUP((VLOOKUP($AE33,参数!$G:$H,2,FALSE)&amp;$V$23),装备强化属性!$V$3:$FP$50,$X$23+VLOOKUP(BB$1,参数!$J$1:$K$6,2,FALSE),FALSE)),0))+IF($W$6="关闭",0,IFERROR((VLOOKUP((VLOOKUP($AE33,参数!$G:$H,2,FALSE)&amp;$V$24),装备强化属性!$V$3:$FP$50,$X$24+VLOOKUP(BB$1,参数!$J$1:$K$6,2,FALSE),FALSE)),0))+IF($W$6="关闭",0,IFERROR((VLOOKUP((VLOOKUP($AE33,参数!$G:$H,2,FALSE)&amp;$V$25),装备强化属性!$V$3:$FP$50,$X$25+VLOOKUP(BB$1,参数!$J$1:$K$6,2,FALSE),FALSE)),0))</f>
        <v>146</v>
      </c>
      <c r="BC33" s="64">
        <f>IF($W$3="关闭",0,IFERROR((VLOOKUP((VLOOKUP($AE33,参数!$G:$H,2,FALSE)&amp;$W$18&amp;$V$18),装备量化!$D$2:$J$241,装备量化!AN$11,FALSE)),0))+IF($W$3="关闭",0,IFERROR((VLOOKUP((VLOOKUP($AE33,参数!$G:$H,2,FALSE)&amp;$W$19&amp;$V$19),装备量化!$D$2:$J$241,装备量化!AN$11,FALSE)),0))+IF($W$3="关闭",0,IFERROR((VLOOKUP((VLOOKUP($AE33,参数!$G:$H,2,FALSE)&amp;$W$20&amp;$V$20),装备量化!$D$2:$J$241,装备量化!AN$11,FALSE)),0))+IF($W$3="关闭",0,IFERROR((VLOOKUP((VLOOKUP($AE33,参数!$G:$H,2,FALSE)&amp;$W$21&amp;$V$21),装备量化!$D$2:$J$241,装备量化!AN$11,FALSE)),0))+IF($W$3="关闭",0,IFERROR((VLOOKUP((VLOOKUP($AE33,参数!$G:$H,2,FALSE)&amp;$W$22&amp;$V$22),装备量化!$D$2:$J$241,装备量化!AN$11,FALSE)),0))+IF($W$3="关闭",0,IFERROR((VLOOKUP((VLOOKUP($AE33,参数!$G:$H,2,FALSE)&amp;$W$23&amp;$V$23),装备量化!$D$2:$J$241,装备量化!AN$11,FALSE)),0))+IF($W$3="关闭",0,IFERROR((VLOOKUP((VLOOKUP($AE33,参数!$G:$H,2,FALSE)&amp;$W$24&amp;$V$24),装备量化!$D$2:$J$241,装备量化!AN$11,FALSE)),0))+IF($W$3="关闭",0,IFERROR((VLOOKUP((VLOOKUP($AE33,参数!$G:$H,2,FALSE)&amp;$W$25&amp;$V$25),装备量化!$D$2:$J$241,装备量化!AN$11,FALSE)),0))</f>
        <v>0</v>
      </c>
      <c r="BD33" s="64">
        <f>IF($W$3="关闭",0,IFERROR((VLOOKUP((VLOOKUP($AE33,参数!$G:$H,2,FALSE)&amp;$W$18&amp;$V$18),装备量化!$D$2:$J$241,装备量化!AO$11,FALSE)),0))+IF($W$3="关闭",0,IFERROR((VLOOKUP((VLOOKUP($AE33,参数!$G:$H,2,FALSE)&amp;$W$19&amp;$V$19),装备量化!$D$2:$J$241,装备量化!AO$11,FALSE)),0))+IF($W$3="关闭",0,IFERROR((VLOOKUP((VLOOKUP($AE33,参数!$G:$H,2,FALSE)&amp;$W$20&amp;$V$20),装备量化!$D$2:$J$241,装备量化!AO$11,FALSE)),0))+IF($W$3="关闭",0,IFERROR((VLOOKUP((VLOOKUP($AE33,参数!$G:$H,2,FALSE)&amp;$W$21&amp;$V$21),装备量化!$D$2:$J$241,装备量化!AO$11,FALSE)),0))+IF($W$3="关闭",0,IFERROR((VLOOKUP((VLOOKUP($AE33,参数!$G:$H,2,FALSE)&amp;$W$22&amp;$V$22),装备量化!$D$2:$J$241,装备量化!AO$11,FALSE)),0))+IF($W$3="关闭",0,IFERROR((VLOOKUP((VLOOKUP($AE33,参数!$G:$H,2,FALSE)&amp;$W$23&amp;$V$23),装备量化!$D$2:$J$241,装备量化!AO$11,FALSE)),0))+IF($W$3="关闭",0,IFERROR((VLOOKUP((VLOOKUP($AE33,参数!$G:$H,2,FALSE)&amp;$W$24&amp;$V$24),装备量化!$D$2:$J$241,装备量化!AO$11,FALSE)),0))+IF($W$3="关闭",0,IFERROR((VLOOKUP((VLOOKUP($AE33,参数!$G:$H,2,FALSE)&amp;$W$25&amp;$V$25),装备量化!$D$2:$J$241,装备量化!AO$11,FALSE)),0))</f>
        <v>0</v>
      </c>
      <c r="BE33" s="64">
        <f>IF($W$3="关闭",0,IFERROR((VLOOKUP((VLOOKUP($AE33,参数!$G:$H,2,FALSE)&amp;$W$18&amp;$V$18),装备量化!$D$2:$J$241,装备量化!AP$11,FALSE)),0))+IF($W$3="关闭",0,IFERROR((VLOOKUP((VLOOKUP($AE33,参数!$G:$H,2,FALSE)&amp;$W$19&amp;$V$19),装备量化!$D$2:$J$241,装备量化!AP$11,FALSE)),0))+IF($W$3="关闭",0,IFERROR((VLOOKUP((VLOOKUP($AE33,参数!$G:$H,2,FALSE)&amp;$W$20&amp;$V$20),装备量化!$D$2:$J$241,装备量化!AP$11,FALSE)),0))+IF($W$3="关闭",0,IFERROR((VLOOKUP((VLOOKUP($AE33,参数!$G:$H,2,FALSE)&amp;$W$21&amp;$V$21),装备量化!$D$2:$J$241,装备量化!AP$11,FALSE)),0))+IF($W$3="关闭",0,IFERROR((VLOOKUP((VLOOKUP($AE33,参数!$G:$H,2,FALSE)&amp;$W$22&amp;$V$22),装备量化!$D$2:$J$241,装备量化!AP$11,FALSE)),0))+IF($W$3="关闭",0,IFERROR((VLOOKUP((VLOOKUP($AE33,参数!$G:$H,2,FALSE)&amp;$W$23&amp;$V$23),装备量化!$D$2:$J$241,装备量化!AP$11,FALSE)),0))+IF($W$3="关闭",0,IFERROR((VLOOKUP((VLOOKUP($AE33,参数!$G:$H,2,FALSE)&amp;$W$24&amp;$V$24),装备量化!$D$2:$J$241,装备量化!AP$11,FALSE)),0))+IF($W$3="关闭",0,IFERROR((VLOOKUP((VLOOKUP($AE33,参数!$G:$H,2,FALSE)&amp;$W$25&amp;$V$25),装备量化!$D$2:$J$241,装备量化!AP$11,FALSE)),0))</f>
        <v>0</v>
      </c>
      <c r="BF33" s="64">
        <f>IF($W$3="关闭",0,IFERROR((VLOOKUP((VLOOKUP($AE33,参数!$G:$H,2,FALSE)&amp;$W$18&amp;$V$18),装备量化!$D$2:$J$241,装备量化!AQ$11,FALSE)),0))+IF($W$3="关闭",0,IFERROR((VLOOKUP((VLOOKUP($AE33,参数!$G:$H,2,FALSE)&amp;$W$19&amp;$V$19),装备量化!$D$2:$J$241,装备量化!AQ$11,FALSE)),0))+IF($W$3="关闭",0,IFERROR((VLOOKUP((VLOOKUP($AE33,参数!$G:$H,2,FALSE)&amp;$W$20&amp;$V$20),装备量化!$D$2:$J$241,装备量化!AQ$11,FALSE)),0))+IF($W$3="关闭",0,IFERROR((VLOOKUP((VLOOKUP($AE33,参数!$G:$H,2,FALSE)&amp;$W$21&amp;$V$21),装备量化!$D$2:$J$241,装备量化!AQ$11,FALSE)),0))+IF($W$3="关闭",0,IFERROR((VLOOKUP((VLOOKUP($AE33,参数!$G:$H,2,FALSE)&amp;$W$22&amp;$V$22),装备量化!$D$2:$J$241,装备量化!AQ$11,FALSE)),0))+IF($W$3="关闭",0,IFERROR((VLOOKUP((VLOOKUP($AE33,参数!$G:$H,2,FALSE)&amp;$W$23&amp;$V$23),装备量化!$D$2:$J$241,装备量化!AQ$11,FALSE)),0))+IF($W$3="关闭",0,IFERROR((VLOOKUP((VLOOKUP($AE33,参数!$G:$H,2,FALSE)&amp;$W$24&amp;$V$24),装备量化!$D$2:$J$241,装备量化!AQ$11,FALSE)),0))+IF($W$3="关闭",0,IFERROR((VLOOKUP((VLOOKUP($AE33,参数!$G:$H,2,FALSE)&amp;$W$25&amp;$V$25),装备量化!$D$2:$J$241,装备量化!AQ$11,FALSE)),0))</f>
        <v>0</v>
      </c>
      <c r="BG33" s="64">
        <f>IF($W$3="关闭",0,IFERROR((VLOOKUP((VLOOKUP($AE33,参数!$G:$H,2,FALSE)&amp;$W$18&amp;$V$18),装备量化!$D$2:$J$241,装备量化!AR$11,FALSE)),0))+IF($W$3="关闭",0,IFERROR((VLOOKUP((VLOOKUP($AE33,参数!$G:$H,2,FALSE)&amp;$W$19&amp;$V$19),装备量化!$D$2:$J$241,装备量化!AR$11,FALSE)),0))+IF($W$3="关闭",0,IFERROR((VLOOKUP((VLOOKUP($AE33,参数!$G:$H,2,FALSE)&amp;$W$20&amp;$V$20),装备量化!$D$2:$J$241,装备量化!AR$11,FALSE)),0))+IF($W$3="关闭",0,IFERROR((VLOOKUP((VLOOKUP($AE33,参数!$G:$H,2,FALSE)&amp;$W$21&amp;$V$21),装备量化!$D$2:$J$241,装备量化!AR$11,FALSE)),0))+IF($W$3="关闭",0,IFERROR((VLOOKUP((VLOOKUP($AE33,参数!$G:$H,2,FALSE)&amp;$W$22&amp;$V$22),装备量化!$D$2:$J$241,装备量化!AR$11,FALSE)),0))+IF($W$3="关闭",0,IFERROR((VLOOKUP((VLOOKUP($AE33,参数!$G:$H,2,FALSE)&amp;$W$23&amp;$V$23),装备量化!$D$2:$J$241,装备量化!AR$11,FALSE)),0))+IF($W$3="关闭",0,IFERROR((VLOOKUP((VLOOKUP($AE33,参数!$G:$H,2,FALSE)&amp;$W$24&amp;$V$24),装备量化!$D$2:$J$241,装备量化!AR$11,FALSE)),0))+IF($W$3="关闭",0,IFERROR((VLOOKUP((VLOOKUP($AE33,参数!$G:$H,2,FALSE)&amp;$W$25&amp;$V$25),装备量化!$D$2:$J$241,装备量化!AR$11,FALSE)),0))</f>
        <v>0</v>
      </c>
      <c r="BH33" s="64">
        <f>IF($W$3="关闭",0,IFERROR((VLOOKUP((VLOOKUP($AE33,参数!$G:$H,2,FALSE)&amp;$W$18&amp;$V$18),装备量化!$D$2:$J$241,装备量化!AS$11,FALSE)),0))+IF($W$3="关闭",0,IFERROR((VLOOKUP((VLOOKUP($AE33,参数!$G:$H,2,FALSE)&amp;$W$19&amp;$V$19),装备量化!$D$2:$J$241,装备量化!AS$11,FALSE)),0))+IF($W$3="关闭",0,IFERROR((VLOOKUP((VLOOKUP($AE33,参数!$G:$H,2,FALSE)&amp;$W$20&amp;$V$20),装备量化!$D$2:$J$241,装备量化!AS$11,FALSE)),0))+IF($W$3="关闭",0,IFERROR((VLOOKUP((VLOOKUP($AE33,参数!$G:$H,2,FALSE)&amp;$W$21&amp;$V$21),装备量化!$D$2:$J$241,装备量化!AS$11,FALSE)),0))+IF($W$3="关闭",0,IFERROR((VLOOKUP((VLOOKUP($AE33,参数!$G:$H,2,FALSE)&amp;$W$22&amp;$V$22),装备量化!$D$2:$J$241,装备量化!AS$11,FALSE)),0))+IF($W$3="关闭",0,IFERROR((VLOOKUP((VLOOKUP($AE33,参数!$G:$H,2,FALSE)&amp;$W$23&amp;$V$23),装备量化!$D$2:$J$241,装备量化!AS$11,FALSE)),0))+IF($W$3="关闭",0,IFERROR((VLOOKUP((VLOOKUP($AE33,参数!$G:$H,2,FALSE)&amp;$W$24&amp;$V$24),装备量化!$D$2:$J$241,装备量化!AS$11,FALSE)),0))+IF($W$3="关闭",0,IFERROR((VLOOKUP((VLOOKUP($AE33,参数!$G:$H,2,FALSE)&amp;$W$25&amp;$V$25),装备量化!$D$2:$J$241,装备量化!AS$11,FALSE)),0))</f>
        <v>0</v>
      </c>
      <c r="BI33" s="64">
        <f>IF($W$3="关闭",0,IFERROR((VLOOKUP((VLOOKUP($AE33,参数!$G:$H,2,FALSE)&amp;$W$18&amp;$V$18),装备量化!$D$2:$J$241,装备量化!AT$11,FALSE)),0))+IF($W$3="关闭",0,IFERROR((VLOOKUP((VLOOKUP($AE33,参数!$G:$H,2,FALSE)&amp;$W$19&amp;$V$19),装备量化!$D$2:$J$241,装备量化!AT$11,FALSE)),0))+IF($W$3="关闭",0,IFERROR((VLOOKUP((VLOOKUP($AE33,参数!$G:$H,2,FALSE)&amp;$W$20&amp;$V$20),装备量化!$D$2:$J$241,装备量化!AT$11,FALSE)),0))+IF($W$3="关闭",0,IFERROR((VLOOKUP((VLOOKUP($AE33,参数!$G:$H,2,FALSE)&amp;$W$21&amp;$V$21),装备量化!$D$2:$J$241,装备量化!AT$11,FALSE)),0))+IF($W$3="关闭",0,IFERROR((VLOOKUP((VLOOKUP($AE33,参数!$G:$H,2,FALSE)&amp;$W$22&amp;$V$22),装备量化!$D$2:$J$241,装备量化!AT$11,FALSE)),0))+IF($W$3="关闭",0,IFERROR((VLOOKUP((VLOOKUP($AE33,参数!$G:$H,2,FALSE)&amp;$W$23&amp;$V$23),装备量化!$D$2:$J$241,装备量化!AT$11,FALSE)),0))+IF($W$3="关闭",0,IFERROR((VLOOKUP((VLOOKUP($AE33,参数!$G:$H,2,FALSE)&amp;$W$24&amp;$V$24),装备量化!$D$2:$J$241,装备量化!AT$11,FALSE)),0))+IF($W$3="关闭",0,IFERROR((VLOOKUP((VLOOKUP($AE33,参数!$G:$H,2,FALSE)&amp;$W$25&amp;$V$25),装备量化!$D$2:$J$241,装备量化!AT$11,FALSE)),0))</f>
        <v>0</v>
      </c>
      <c r="BJ33" s="64">
        <f>IF($W$3="关闭",0,IFERROR((VLOOKUP((VLOOKUP($AE33,参数!$G:$H,2,FALSE)&amp;$W$18&amp;$V$18),装备量化!$D$2:$J$241,装备量化!AU$11,FALSE)),0))+IF($W$3="关闭",0,IFERROR((VLOOKUP((VLOOKUP($AE33,参数!$G:$H,2,FALSE)&amp;$W$19&amp;$V$19),装备量化!$D$2:$J$241,装备量化!AU$11,FALSE)),0))+IF($W$3="关闭",0,IFERROR((VLOOKUP((VLOOKUP($AE33,参数!$G:$H,2,FALSE)&amp;$W$20&amp;$V$20),装备量化!$D$2:$J$241,装备量化!AU$11,FALSE)),0))+IF($W$3="关闭",0,IFERROR((VLOOKUP((VLOOKUP($AE33,参数!$G:$H,2,FALSE)&amp;$W$21&amp;$V$21),装备量化!$D$2:$J$241,装备量化!AU$11,FALSE)),0))+IF($W$3="关闭",0,IFERROR((VLOOKUP((VLOOKUP($AE33,参数!$G:$H,2,FALSE)&amp;$W$22&amp;$V$22),装备量化!$D$2:$J$241,装备量化!AU$11,FALSE)),0))+IF($W$3="关闭",0,IFERROR((VLOOKUP((VLOOKUP($AE33,参数!$G:$H,2,FALSE)&amp;$W$23&amp;$V$23),装备量化!$D$2:$J$241,装备量化!AU$11,FALSE)),0))+IF($W$3="关闭",0,IFERROR((VLOOKUP((VLOOKUP($AE33,参数!$G:$H,2,FALSE)&amp;$W$24&amp;$V$24),装备量化!$D$2:$J$241,装备量化!AU$11,FALSE)),0))+IF($W$3="关闭",0,IFERROR((VLOOKUP((VLOOKUP($AE33,参数!$G:$H,2,FALSE)&amp;$W$25&amp;$V$25),装备量化!$D$2:$J$241,装备量化!AU$11,FALSE)),0))</f>
        <v>0</v>
      </c>
      <c r="BM33" s="1">
        <v>32</v>
      </c>
      <c r="BN33" s="64">
        <f>IF($W$2="关闭",0,角色升级!B33)</f>
        <v>4487</v>
      </c>
      <c r="BO33" s="64">
        <v>200</v>
      </c>
      <c r="BP33" s="64">
        <f>IF($W$2="关闭",0,角色升级!D33)</f>
        <v>332</v>
      </c>
      <c r="BQ33" s="64">
        <f>IF($W$2="关闭",0,角色升级!E33)</f>
        <v>332</v>
      </c>
      <c r="BR33" s="64">
        <f>IF($W$2="关闭",0,角色升级!F33)</f>
        <v>665</v>
      </c>
      <c r="BS33" s="64">
        <f>IF($W$2="关闭",0,角色升级!G33)</f>
        <v>665</v>
      </c>
      <c r="BT33" s="64">
        <f>IF($W$3="关闭",0,IFERROR((VLOOKUP((VLOOKUP($AE33,参数!$G:$H,2,FALSE)&amp;$W$18&amp;$V$18),装备量化!$D$2:$J$241,装备量化!BE$11,FALSE)),0))+IF($W$3="关闭",0,IFERROR((VLOOKUP((VLOOKUP($AE33,参数!$G:$H,2,FALSE)&amp;$W$19&amp;$V$19),装备量化!$D$2:$J$241,装备量化!BE$11,FALSE)),0))+IF($W$3="关闭",0,IFERROR((VLOOKUP((VLOOKUP($AE33,参数!$G:$H,2,FALSE)&amp;$W$20&amp;$V$20),装备量化!$D$2:$J$241,装备量化!BE$11,FALSE)),0))+IF($W$3="关闭",0,IFERROR((VLOOKUP((VLOOKUP($AE33,参数!$G:$H,2,FALSE)&amp;$W$21&amp;$V$21),装备量化!$D$2:$J$241,装备量化!BE$11,FALSE)),0))+IF($W$3="关闭",0,IFERROR((VLOOKUP((VLOOKUP($AE33,参数!$G:$H,2,FALSE)&amp;$W$22&amp;$V$22),装备量化!$D$2:$J$241,装备量化!BE$11,FALSE)),0))+IF($W$3="关闭",0,IFERROR((VLOOKUP((VLOOKUP($AE33,参数!$G:$H,2,FALSE)&amp;$W$23&amp;$V$23),装备量化!$D$2:$J$241,装备量化!BE$11,FALSE)),0))+IF($W$3="关闭",0,IFERROR((VLOOKUP((VLOOKUP($AE33,参数!$G:$H,2,FALSE)&amp;$W$24&amp;$V$24),装备量化!$D$2:$J$241,装备量化!BE$11,FALSE)),0))+IF($W$3="关闭",0,IFERROR((VLOOKUP((VLOOKUP($AE33,参数!$G:$H,2,FALSE)&amp;$W$25&amp;$V$25),装备量化!$D$2:$J$241,装备量化!BE$11,FALSE)),0))</f>
        <v>0</v>
      </c>
      <c r="BU33" s="64">
        <f>IF($W$3="关闭",0,IFERROR((VLOOKUP((VLOOKUP($AE33,参数!$G:$H,2,FALSE)&amp;$W$18&amp;$V$18),装备量化!$D$2:$J$241,装备量化!BF$11,FALSE)),0))+IF($W$3="关闭",0,IFERROR((VLOOKUP((VLOOKUP($AE33,参数!$G:$H,2,FALSE)&amp;$W$19&amp;$V$19),装备量化!$D$2:$J$241,装备量化!BF$11,FALSE)),0))+IF($W$3="关闭",0,IFERROR((VLOOKUP((VLOOKUP($AE33,参数!$G:$H,2,FALSE)&amp;$W$20&amp;$V$20),装备量化!$D$2:$J$241,装备量化!BF$11,FALSE)),0))+IF($W$3="关闭",0,IFERROR((VLOOKUP((VLOOKUP($AE33,参数!$G:$H,2,FALSE)&amp;$W$21&amp;$V$21),装备量化!$D$2:$J$241,装备量化!BF$11,FALSE)),0))+IF($W$3="关闭",0,IFERROR((VLOOKUP((VLOOKUP($AE33,参数!$G:$H,2,FALSE)&amp;$W$22&amp;$V$22),装备量化!$D$2:$J$241,装备量化!BF$11,FALSE)),0))+IF($W$3="关闭",0,IFERROR((VLOOKUP((VLOOKUP($AE33,参数!$G:$H,2,FALSE)&amp;$W$23&amp;$V$23),装备量化!$D$2:$J$241,装备量化!BF$11,FALSE)),0))+IF($W$3="关闭",0,IFERROR((VLOOKUP((VLOOKUP($AE33,参数!$G:$H,2,FALSE)&amp;$W$24&amp;$V$24),装备量化!$D$2:$J$241,装备量化!BF$11,FALSE)),0))+IF($W$3="关闭",0,IFERROR((VLOOKUP((VLOOKUP($AE33,参数!$G:$H,2,FALSE)&amp;$W$25&amp;$V$25),装备量化!$D$2:$J$241,装备量化!BF$11,FALSE)),0))</f>
        <v>0</v>
      </c>
      <c r="BV33" s="64">
        <f>IF($W$3="关闭",0,IFERROR((VLOOKUP((VLOOKUP($AE33,参数!$G:$H,2,FALSE)&amp;$W$18&amp;$V$18),装备量化!$D$2:$J$241,装备量化!BG$11,FALSE)),0))+IF($W$3="关闭",0,IFERROR((VLOOKUP((VLOOKUP($AE33,参数!$G:$H,2,FALSE)&amp;$W$19&amp;$V$19),装备量化!$D$2:$J$241,装备量化!BG$11,FALSE)),0))+IF($W$3="关闭",0,IFERROR((VLOOKUP((VLOOKUP($AE33,参数!$G:$H,2,FALSE)&amp;$W$20&amp;$V$20),装备量化!$D$2:$J$241,装备量化!BG$11,FALSE)),0))+IF($W$3="关闭",0,IFERROR((VLOOKUP((VLOOKUP($AE33,参数!$G:$H,2,FALSE)&amp;$W$21&amp;$V$21),装备量化!$D$2:$J$241,装备量化!BG$11,FALSE)),0))+IF($W$3="关闭",0,IFERROR((VLOOKUP((VLOOKUP($AE33,参数!$G:$H,2,FALSE)&amp;$W$22&amp;$V$22),装备量化!$D$2:$J$241,装备量化!BG$11,FALSE)),0))+IF($W$3="关闭",0,IFERROR((VLOOKUP((VLOOKUP($AE33,参数!$G:$H,2,FALSE)&amp;$W$23&amp;$V$23),装备量化!$D$2:$J$241,装备量化!BG$11,FALSE)),0))+IF($W$3="关闭",0,IFERROR((VLOOKUP((VLOOKUP($AE33,参数!$G:$H,2,FALSE)&amp;$W$24&amp;$V$24),装备量化!$D$2:$J$241,装备量化!BG$11,FALSE)),0))+IF($W$3="关闭",0,IFERROR((VLOOKUP((VLOOKUP($AE33,参数!$G:$H,2,FALSE)&amp;$W$25&amp;$V$25),装备量化!$D$2:$J$241,装备量化!BG$11,FALSE)),0))</f>
        <v>0</v>
      </c>
      <c r="BW33" s="64">
        <f>IF($W$3="关闭",0,IFERROR((VLOOKUP((VLOOKUP($AE33,参数!$G:$H,2,FALSE)&amp;$W$18&amp;$V$18),装备量化!$D$2:$J$241,装备量化!BH$11,FALSE)),0))+IF($W$3="关闭",0,IFERROR((VLOOKUP((VLOOKUP($AE33,参数!$G:$H,2,FALSE)&amp;$W$19&amp;$V$19),装备量化!$D$2:$J$241,装备量化!BH$11,FALSE)),0))+IF($W$3="关闭",0,IFERROR((VLOOKUP((VLOOKUP($AE33,参数!$G:$H,2,FALSE)&amp;$W$20&amp;$V$20),装备量化!$D$2:$J$241,装备量化!BH$11,FALSE)),0))+IF($W$3="关闭",0,IFERROR((VLOOKUP((VLOOKUP($AE33,参数!$G:$H,2,FALSE)&amp;$W$21&amp;$V$21),装备量化!$D$2:$J$241,装备量化!BH$11,FALSE)),0))+IF($W$3="关闭",0,IFERROR((VLOOKUP((VLOOKUP($AE33,参数!$G:$H,2,FALSE)&amp;$W$22&amp;$V$22),装备量化!$D$2:$J$241,装备量化!BH$11,FALSE)),0))+IF($W$3="关闭",0,IFERROR((VLOOKUP((VLOOKUP($AE33,参数!$G:$H,2,FALSE)&amp;$W$23&amp;$V$23),装备量化!$D$2:$J$241,装备量化!BH$11,FALSE)),0))+IF($W$3="关闭",0,IFERROR((VLOOKUP((VLOOKUP($AE33,参数!$G:$H,2,FALSE)&amp;$W$24&amp;$V$24),装备量化!$D$2:$J$241,装备量化!BH$11,FALSE)),0))+IF($W$3="关闭",0,IFERROR((VLOOKUP((VLOOKUP($AE33,参数!$G:$H,2,FALSE)&amp;$W$25&amp;$V$25),装备量化!$D$2:$J$241,装备量化!BH$11,FALSE)),0))</f>
        <v>0</v>
      </c>
      <c r="BX33" s="64">
        <f>IF($W$3="关闭",0,IFERROR((VLOOKUP((VLOOKUP($AE33,参数!$G:$H,2,FALSE)&amp;$W$18&amp;$V$18),装备量化!$D$2:$J$241,装备量化!BI$11,FALSE)),0))+IF($W$3="关闭",0,IFERROR((VLOOKUP((VLOOKUP($AE33,参数!$G:$H,2,FALSE)&amp;$W$19&amp;$V$19),装备量化!$D$2:$J$241,装备量化!BI$11,FALSE)),0))+IF($W$3="关闭",0,IFERROR((VLOOKUP((VLOOKUP($AE33,参数!$G:$H,2,FALSE)&amp;$W$20&amp;$V$20),装备量化!$D$2:$J$241,装备量化!BI$11,FALSE)),0))+IF($W$3="关闭",0,IFERROR((VLOOKUP((VLOOKUP($AE33,参数!$G:$H,2,FALSE)&amp;$W$21&amp;$V$21),装备量化!$D$2:$J$241,装备量化!BI$11,FALSE)),0))+IF($W$3="关闭",0,IFERROR((VLOOKUP((VLOOKUP($AE33,参数!$G:$H,2,FALSE)&amp;$W$22&amp;$V$22),装备量化!$D$2:$J$241,装备量化!BI$11,FALSE)),0))+IF($W$3="关闭",0,IFERROR((VLOOKUP((VLOOKUP($AE33,参数!$G:$H,2,FALSE)&amp;$W$23&amp;$V$23),装备量化!$D$2:$J$241,装备量化!BI$11,FALSE)),0))+IF($W$3="关闭",0,IFERROR((VLOOKUP((VLOOKUP($AE33,参数!$G:$H,2,FALSE)&amp;$W$24&amp;$V$24),装备量化!$D$2:$J$241,装备量化!BI$11,FALSE)),0))+IF($W$3="关闭",0,IFERROR((VLOOKUP((VLOOKUP($AE33,参数!$G:$H,2,FALSE)&amp;$W$25&amp;$V$25),装备量化!$D$2:$J$241,装备量化!BI$11,FALSE)),0))</f>
        <v>0</v>
      </c>
      <c r="BY33" s="64">
        <f>IF($W$3="关闭",0,IFERROR((VLOOKUP((VLOOKUP($AE33,参数!$G:$H,2,FALSE)&amp;$W$18&amp;$V$18),装备量化!$D$2:$J$241,装备量化!BJ$11,FALSE)),0))+IF($W$3="关闭",0,IFERROR((VLOOKUP((VLOOKUP($AE33,参数!$G:$H,2,FALSE)&amp;$W$19&amp;$V$19),装备量化!$D$2:$J$241,装备量化!BJ$11,FALSE)),0))+IF($W$3="关闭",0,IFERROR((VLOOKUP((VLOOKUP($AE33,参数!$G:$H,2,FALSE)&amp;$W$20&amp;$V$20),装备量化!$D$2:$J$241,装备量化!BJ$11,FALSE)),0))+IF($W$3="关闭",0,IFERROR((VLOOKUP((VLOOKUP($AE33,参数!$G:$H,2,FALSE)&amp;$W$21&amp;$V$21),装备量化!$D$2:$J$241,装备量化!BJ$11,FALSE)),0))+IF($W$3="关闭",0,IFERROR((VLOOKUP((VLOOKUP($AE33,参数!$G:$H,2,FALSE)&amp;$W$22&amp;$V$22),装备量化!$D$2:$J$241,装备量化!BJ$11,FALSE)),0))+IF($W$3="关闭",0,IFERROR((VLOOKUP((VLOOKUP($AE33,参数!$G:$H,2,FALSE)&amp;$W$23&amp;$V$23),装备量化!$D$2:$J$241,装备量化!BJ$11,FALSE)),0))+IF($W$3="关闭",0,IFERROR((VLOOKUP((VLOOKUP($AE33,参数!$G:$H,2,FALSE)&amp;$W$24&amp;$V$24),装备量化!$D$2:$J$241,装备量化!BJ$11,FALSE)),0))+IF($W$3="关闭",0,IFERROR((VLOOKUP((VLOOKUP($AE33,参数!$G:$H,2,FALSE)&amp;$W$25&amp;$V$25),装备量化!$D$2:$J$241,装备量化!BJ$11,FALSE)),0))</f>
        <v>0</v>
      </c>
      <c r="BZ33" s="64">
        <f>IF($W$3="关闭",0,IFERROR((VLOOKUP((VLOOKUP($AE33,参数!$G:$H,2,FALSE)&amp;$W$18&amp;$V$18),装备量化!$D$2:$J$241,装备量化!BK$11,FALSE)),0))+IF($W$3="关闭",0,IFERROR((VLOOKUP((VLOOKUP($AE33,参数!$G:$H,2,FALSE)&amp;$W$19&amp;$V$19),装备量化!$D$2:$J$241,装备量化!BK$11,FALSE)),0))+IF($W$3="关闭",0,IFERROR((VLOOKUP((VLOOKUP($AE33,参数!$G:$H,2,FALSE)&amp;$W$20&amp;$V$20),装备量化!$D$2:$J$241,装备量化!BK$11,FALSE)),0))+IF($W$3="关闭",0,IFERROR((VLOOKUP((VLOOKUP($AE33,参数!$G:$H,2,FALSE)&amp;$W$21&amp;$V$21),装备量化!$D$2:$J$241,装备量化!BK$11,FALSE)),0))+IF($W$3="关闭",0,IFERROR((VLOOKUP((VLOOKUP($AE33,参数!$G:$H,2,FALSE)&amp;$W$22&amp;$V$22),装备量化!$D$2:$J$241,装备量化!BK$11,FALSE)),0))+IF($W$3="关闭",0,IFERROR((VLOOKUP((VLOOKUP($AE33,参数!$G:$H,2,FALSE)&amp;$W$23&amp;$V$23),装备量化!$D$2:$J$241,装备量化!BK$11,FALSE)),0))+IF($W$3="关闭",0,IFERROR((VLOOKUP((VLOOKUP($AE33,参数!$G:$H,2,FALSE)&amp;$W$24&amp;$V$24),装备量化!$D$2:$J$241,装备量化!BK$11,FALSE)),0))+IF($W$3="关闭",0,IFERROR((VLOOKUP((VLOOKUP($AE33,参数!$G:$H,2,FALSE)&amp;$W$25&amp;$V$25),装备量化!$D$2:$J$241,装备量化!BK$11,FALSE)),0))</f>
        <v>0</v>
      </c>
      <c r="CA33" s="64">
        <f>IF($W$3="关闭",0,IFERROR((VLOOKUP((VLOOKUP($AE33,参数!$G:$H,2,FALSE)&amp;$W$18&amp;$V$18),装备量化!$D$2:$J$241,装备量化!BL$11,FALSE)),0))+IF($W$3="关闭",0,IFERROR((VLOOKUP((VLOOKUP($AE33,参数!$G:$H,2,FALSE)&amp;$W$19&amp;$V$19),装备量化!$D$2:$J$241,装备量化!BL$11,FALSE)),0))+IF($W$3="关闭",0,IFERROR((VLOOKUP((VLOOKUP($AE33,参数!$G:$H,2,FALSE)&amp;$W$20&amp;$V$20),装备量化!$D$2:$J$241,装备量化!BL$11,FALSE)),0))+IF($W$3="关闭",0,IFERROR((VLOOKUP((VLOOKUP($AE33,参数!$G:$H,2,FALSE)&amp;$W$21&amp;$V$21),装备量化!$D$2:$J$241,装备量化!BL$11,FALSE)),0))+IF($W$3="关闭",0,IFERROR((VLOOKUP((VLOOKUP($AE33,参数!$G:$H,2,FALSE)&amp;$W$22&amp;$V$22),装备量化!$D$2:$J$241,装备量化!BL$11,FALSE)),0))+IF($W$3="关闭",0,IFERROR((VLOOKUP((VLOOKUP($AE33,参数!$G:$H,2,FALSE)&amp;$W$23&amp;$V$23),装备量化!$D$2:$J$241,装备量化!BL$11,FALSE)),0))+IF($W$3="关闭",0,IFERROR((VLOOKUP((VLOOKUP($AE33,参数!$G:$H,2,FALSE)&amp;$W$24&amp;$V$24),装备量化!$D$2:$J$241,装备量化!BL$11,FALSE)),0))+IF($W$3="关闭",0,IFERROR((VLOOKUP((VLOOKUP($AE33,参数!$G:$H,2,FALSE)&amp;$W$25&amp;$V$25),装备量化!$D$2:$J$241,装备量化!BL$11,FALSE)),0))</f>
        <v>0</v>
      </c>
    </row>
    <row r="34" spans="1:79">
      <c r="A34" s="1">
        <v>33</v>
      </c>
      <c r="B34" s="1">
        <f t="shared" si="2"/>
        <v>8190</v>
      </c>
      <c r="C34" s="1">
        <f t="shared" si="11"/>
        <v>200</v>
      </c>
      <c r="D34" s="1">
        <f t="shared" si="12"/>
        <v>687</v>
      </c>
      <c r="E34" s="1">
        <f t="shared" si="13"/>
        <v>687</v>
      </c>
      <c r="F34" s="1">
        <f t="shared" si="14"/>
        <v>1159</v>
      </c>
      <c r="G34" s="1">
        <f t="shared" si="15"/>
        <v>1159</v>
      </c>
      <c r="H34" s="1">
        <f t="shared" si="3"/>
        <v>0</v>
      </c>
      <c r="I34" s="1">
        <f t="shared" si="4"/>
        <v>0</v>
      </c>
      <c r="J34" s="1">
        <f t="shared" si="5"/>
        <v>0</v>
      </c>
      <c r="K34" s="1">
        <f t="shared" si="6"/>
        <v>0</v>
      </c>
      <c r="L34" s="1">
        <f t="shared" si="7"/>
        <v>0</v>
      </c>
      <c r="M34" s="1">
        <f t="shared" si="8"/>
        <v>0</v>
      </c>
      <c r="N34" s="1">
        <f t="shared" si="9"/>
        <v>0</v>
      </c>
      <c r="O34" s="1">
        <f t="shared" si="10"/>
        <v>0</v>
      </c>
      <c r="P34" s="32"/>
      <c r="Q34" s="32"/>
      <c r="R34" s="32"/>
      <c r="S34" s="32"/>
      <c r="AE34" s="1">
        <v>33</v>
      </c>
      <c r="AF34" s="64">
        <f>IF($W$3="关闭",0,IFERROR((VLOOKUP((VLOOKUP($AE34,参数!$G:$H,2,FALSE)&amp;$W$18&amp;$V$18),装备量化!$D$2:$J$241,装备量化!Q$11,FALSE)),0))+IF($W$3="关闭",0,IFERROR((VLOOKUP((VLOOKUP($AE34,参数!$G:$H,2,FALSE)&amp;$W$19&amp;$V$19),装备量化!$D$2:$J$241,装备量化!Q$11,FALSE)),0))+IF($W$3="关闭",0,IFERROR((VLOOKUP((VLOOKUP($AE34,参数!$G:$H,2,FALSE)&amp;$W$20&amp;$V$20),装备量化!$D$2:$J$241,装备量化!Q$11,FALSE)),0))+IF($W$3="关闭",0,IFERROR((VLOOKUP((VLOOKUP($AE34,参数!$G:$H,2,FALSE)&amp;$W$21&amp;$V$21),装备量化!$D$2:$J$241,装备量化!Q$11,FALSE)),0))+IF($W$3="关闭",0,IFERROR((VLOOKUP((VLOOKUP($AE34,参数!$G:$H,2,FALSE)&amp;$W$22&amp;$V$22),装备量化!$D$2:$J$241,装备量化!Q$11,FALSE)),0))+IF($W$3="关闭",0,IFERROR((VLOOKUP((VLOOKUP($AE34,参数!$G:$H,2,FALSE)&amp;$W$23&amp;$V$23),装备量化!$D$2:$J$241,装备量化!Q$11,FALSE)),0))+IF($W$3="关闭",0,IFERROR((VLOOKUP((VLOOKUP($AE34,参数!$G:$H,2,FALSE)&amp;$W$24&amp;$V$24),装备量化!$D$2:$J$241,装备量化!Q$11,FALSE)),0))+IF($W$3="关闭",0,IFERROR((VLOOKUP((VLOOKUP($AE34,参数!$G:$H,2,FALSE)&amp;$W$25&amp;$V$25),装备量化!$D$2:$J$241,装备量化!Q$11,FALSE)),0))</f>
        <v>2500</v>
      </c>
      <c r="AG34" s="64"/>
      <c r="AH34" s="64">
        <f>IF($W$3="关闭",0,IFERROR((VLOOKUP((VLOOKUP($AE34,参数!$G:$H,2,FALSE)&amp;$W$18&amp;$V$18),装备量化!$D$2:$J$241,装备量化!S$11,FALSE)),0))+IF($W$3="关闭",0,IFERROR((VLOOKUP((VLOOKUP($AE34,参数!$G:$H,2,FALSE)&amp;$W$19&amp;$V$19),装备量化!$D$2:$J$241,装备量化!S$11,FALSE)),0))+IF($W$3="关闭",0,IFERROR((VLOOKUP((VLOOKUP($AE34,参数!$G:$H,2,FALSE)&amp;$W$20&amp;$V$20),装备量化!$D$2:$J$241,装备量化!S$11,FALSE)),0))+IF($W$3="关闭",0,IFERROR((VLOOKUP((VLOOKUP($AE34,参数!$G:$H,2,FALSE)&amp;$W$21&amp;$V$21),装备量化!$D$2:$J$241,装备量化!S$11,FALSE)),0))+IF($W$3="关闭",0,IFERROR((VLOOKUP((VLOOKUP($AE34,参数!$G:$H,2,FALSE)&amp;$W$22&amp;$V$22),装备量化!$D$2:$J$241,装备量化!S$11,FALSE)),0))+IF($W$3="关闭",0,IFERROR((VLOOKUP((VLOOKUP($AE34,参数!$G:$H,2,FALSE)&amp;$W$23&amp;$V$23),装备量化!$D$2:$J$241,装备量化!S$11,FALSE)),0))+IF($W$3="关闭",0,IFERROR((VLOOKUP((VLOOKUP($AE34,参数!$G:$H,2,FALSE)&amp;$W$24&amp;$V$24),装备量化!$D$2:$J$241,装备量化!S$11,FALSE)),0))+IF($W$3="关闭",0,IFERROR((VLOOKUP((VLOOKUP($AE34,参数!$G:$H,2,FALSE)&amp;$W$25&amp;$V$25),装备量化!$D$2:$J$241,装备量化!S$11,FALSE)),0))</f>
        <v>216</v>
      </c>
      <c r="AI34" s="64">
        <f>IF($W$3="关闭",0,IFERROR((VLOOKUP((VLOOKUP($AE34,参数!$G:$H,2,FALSE)&amp;$W$18&amp;$V$18),装备量化!$D$2:$J$241,装备量化!T$11,FALSE)),0))+IF($W$3="关闭",0,IFERROR((VLOOKUP((VLOOKUP($AE34,参数!$G:$H,2,FALSE)&amp;$W$19&amp;$V$19),装备量化!$D$2:$J$241,装备量化!T$11,FALSE)),0))+IF($W$3="关闭",0,IFERROR((VLOOKUP((VLOOKUP($AE34,参数!$G:$H,2,FALSE)&amp;$W$20&amp;$V$20),装备量化!$D$2:$J$241,装备量化!T$11,FALSE)),0))+IF($W$3="关闭",0,IFERROR((VLOOKUP((VLOOKUP($AE34,参数!$G:$H,2,FALSE)&amp;$W$21&amp;$V$21),装备量化!$D$2:$J$241,装备量化!T$11,FALSE)),0))+IF($W$3="关闭",0,IFERROR((VLOOKUP((VLOOKUP($AE34,参数!$G:$H,2,FALSE)&amp;$W$22&amp;$V$22),装备量化!$D$2:$J$241,装备量化!T$11,FALSE)),0))+IF($W$3="关闭",0,IFERROR((VLOOKUP((VLOOKUP($AE34,参数!$G:$H,2,FALSE)&amp;$W$23&amp;$V$23),装备量化!$D$2:$J$241,装备量化!T$11,FALSE)),0))+IF($W$3="关闭",0,IFERROR((VLOOKUP((VLOOKUP($AE34,参数!$G:$H,2,FALSE)&amp;$W$24&amp;$V$24),装备量化!$D$2:$J$241,装备量化!T$11,FALSE)),0))+IF($W$3="关闭",0,IFERROR((VLOOKUP((VLOOKUP($AE34,参数!$G:$H,2,FALSE)&amp;$W$25&amp;$V$25),装备量化!$D$2:$J$241,装备量化!T$11,FALSE)),0))</f>
        <v>216</v>
      </c>
      <c r="AJ34" s="64">
        <f>IF($W$3="关闭",0,IFERROR((VLOOKUP((VLOOKUP($AE34,参数!$G:$H,2,FALSE)&amp;$W$18&amp;$V$18),装备量化!$D$2:$J$241,装备量化!U$11,FALSE)),0))+IF($W$3="关闭",0,IFERROR((VLOOKUP((VLOOKUP($AE34,参数!$G:$H,2,FALSE)&amp;$W$19&amp;$V$19),装备量化!$D$2:$J$241,装备量化!U$11,FALSE)),0))+IF($W$3="关闭",0,IFERROR((VLOOKUP((VLOOKUP($AE34,参数!$G:$H,2,FALSE)&amp;$W$20&amp;$V$20),装备量化!$D$2:$J$241,装备量化!U$11,FALSE)),0))+IF($W$3="关闭",0,IFERROR((VLOOKUP((VLOOKUP($AE34,参数!$G:$H,2,FALSE)&amp;$W$21&amp;$V$21),装备量化!$D$2:$J$241,装备量化!U$11,FALSE)),0))+IF($W$3="关闭",0,IFERROR((VLOOKUP((VLOOKUP($AE34,参数!$G:$H,2,FALSE)&amp;$W$22&amp;$V$22),装备量化!$D$2:$J$241,装备量化!U$11,FALSE)),0))+IF($W$3="关闭",0,IFERROR((VLOOKUP((VLOOKUP($AE34,参数!$G:$H,2,FALSE)&amp;$W$23&amp;$V$23),装备量化!$D$2:$J$241,装备量化!U$11,FALSE)),0))+IF($W$3="关闭",0,IFERROR((VLOOKUP((VLOOKUP($AE34,参数!$G:$H,2,FALSE)&amp;$W$24&amp;$V$24),装备量化!$D$2:$J$241,装备量化!U$11,FALSE)),0))+IF($W$3="关闭",0,IFERROR((VLOOKUP((VLOOKUP($AE34,参数!$G:$H,2,FALSE)&amp;$W$25&amp;$V$25),装备量化!$D$2:$J$241,装备量化!U$11,FALSE)),0))</f>
        <v>333</v>
      </c>
      <c r="AK34" s="64">
        <f>IF($W$3="关闭",0,IFERROR((VLOOKUP((VLOOKUP($AE34,参数!$G:$H,2,FALSE)&amp;$W$18&amp;$V$18),装备量化!$D$2:$J$241,装备量化!V$11,FALSE)),0))+IF($W$3="关闭",0,IFERROR((VLOOKUP((VLOOKUP($AE34,参数!$G:$H,2,FALSE)&amp;$W$19&amp;$V$19),装备量化!$D$2:$J$241,装备量化!V$11,FALSE)),0))+IF($W$3="关闭",0,IFERROR((VLOOKUP((VLOOKUP($AE34,参数!$G:$H,2,FALSE)&amp;$W$20&amp;$V$20),装备量化!$D$2:$J$241,装备量化!V$11,FALSE)),0))+IF($W$3="关闭",0,IFERROR((VLOOKUP((VLOOKUP($AE34,参数!$G:$H,2,FALSE)&amp;$W$21&amp;$V$21),装备量化!$D$2:$J$241,装备量化!V$11,FALSE)),0))+IF($W$3="关闭",0,IFERROR((VLOOKUP((VLOOKUP($AE34,参数!$G:$H,2,FALSE)&amp;$W$22&amp;$V$22),装备量化!$D$2:$J$241,装备量化!V$11,FALSE)),0))+IF($W$3="关闭",0,IFERROR((VLOOKUP((VLOOKUP($AE34,参数!$G:$H,2,FALSE)&amp;$W$23&amp;$V$23),装备量化!$D$2:$J$241,装备量化!V$11,FALSE)),0))+IF($W$3="关闭",0,IFERROR((VLOOKUP((VLOOKUP($AE34,参数!$G:$H,2,FALSE)&amp;$W$24&amp;$V$24),装备量化!$D$2:$J$241,装备量化!V$11,FALSE)),0))+IF($W$3="关闭",0,IFERROR((VLOOKUP((VLOOKUP($AE34,参数!$G:$H,2,FALSE)&amp;$W$25&amp;$V$25),装备量化!$D$2:$J$241,装备量化!V$11,FALSE)),0))</f>
        <v>333</v>
      </c>
      <c r="AL34" s="64">
        <f>IF($W$3="关闭",0,IFERROR((VLOOKUP((VLOOKUP($AE34,参数!$G:$H,2,FALSE)&amp;$W$18&amp;$V$18),装备量化!$D$2:$J$241,装备量化!W$11,FALSE)),0))+IF($W$3="关闭",0,IFERROR((VLOOKUP((VLOOKUP($AE34,参数!$G:$H,2,FALSE)&amp;$W$19&amp;$V$19),装备量化!$D$2:$J$241,装备量化!W$11,FALSE)),0))+IF($W$3="关闭",0,IFERROR((VLOOKUP((VLOOKUP($AE34,参数!$G:$H,2,FALSE)&amp;$W$20&amp;$V$20),装备量化!$D$2:$J$241,装备量化!W$11,FALSE)),0))+IF($W$3="关闭",0,IFERROR((VLOOKUP((VLOOKUP($AE34,参数!$G:$H,2,FALSE)&amp;$W$21&amp;$V$21),装备量化!$D$2:$J$241,装备量化!W$11,FALSE)),0))+IF($W$3="关闭",0,IFERROR((VLOOKUP((VLOOKUP($AE34,参数!$G:$H,2,FALSE)&amp;$W$22&amp;$V$22),装备量化!$D$2:$J$241,装备量化!W$11,FALSE)),0))+IF($W$3="关闭",0,IFERROR((VLOOKUP((VLOOKUP($AE34,参数!$G:$H,2,FALSE)&amp;$W$23&amp;$V$23),装备量化!$D$2:$J$241,装备量化!W$11,FALSE)),0))+IF($W$3="关闭",0,IFERROR((VLOOKUP((VLOOKUP($AE34,参数!$G:$H,2,FALSE)&amp;$W$24&amp;$V$24),装备量化!$D$2:$J$241,装备量化!W$11,FALSE)),0))+IF($W$3="关闭",0,IFERROR((VLOOKUP((VLOOKUP($AE34,参数!$G:$H,2,FALSE)&amp;$W$25&amp;$V$25),装备量化!$D$2:$J$241,装备量化!W$11,FALSE)),0))</f>
        <v>0</v>
      </c>
      <c r="AM34" s="64">
        <f>IF($W$3="关闭",0,IFERROR((VLOOKUP((VLOOKUP($AE34,参数!$G:$H,2,FALSE)&amp;$W$18&amp;$V$18),装备量化!$D$2:$J$241,装备量化!X$11,FALSE)),0))+IF($W$3="关闭",0,IFERROR((VLOOKUP((VLOOKUP($AE34,参数!$G:$H,2,FALSE)&amp;$W$19&amp;$V$19),装备量化!$D$2:$J$241,装备量化!X$11,FALSE)),0))+IF($W$3="关闭",0,IFERROR((VLOOKUP((VLOOKUP($AE34,参数!$G:$H,2,FALSE)&amp;$W$20&amp;$V$20),装备量化!$D$2:$J$241,装备量化!X$11,FALSE)),0))+IF($W$3="关闭",0,IFERROR((VLOOKUP((VLOOKUP($AE34,参数!$G:$H,2,FALSE)&amp;$W$21&amp;$V$21),装备量化!$D$2:$J$241,装备量化!X$11,FALSE)),0))+IF($W$3="关闭",0,IFERROR((VLOOKUP((VLOOKUP($AE34,参数!$G:$H,2,FALSE)&amp;$W$22&amp;$V$22),装备量化!$D$2:$J$241,装备量化!X$11,FALSE)),0))+IF($W$3="关闭",0,IFERROR((VLOOKUP((VLOOKUP($AE34,参数!$G:$H,2,FALSE)&amp;$W$23&amp;$V$23),装备量化!$D$2:$J$241,装备量化!X$11,FALSE)),0))+IF($W$3="关闭",0,IFERROR((VLOOKUP((VLOOKUP($AE34,参数!$G:$H,2,FALSE)&amp;$W$24&amp;$V$24),装备量化!$D$2:$J$241,装备量化!X$11,FALSE)),0))+IF($W$3="关闭",0,IFERROR((VLOOKUP((VLOOKUP($AE34,参数!$G:$H,2,FALSE)&amp;$W$25&amp;$V$25),装备量化!$D$2:$J$241,装备量化!X$11,FALSE)),0))</f>
        <v>0</v>
      </c>
      <c r="AN34" s="64">
        <f>IF($W$3="关闭",0,IFERROR((VLOOKUP((VLOOKUP($AE34,参数!$G:$H,2,FALSE)&amp;$W$18&amp;$V$18),装备量化!$D$2:$J$241,装备量化!Y$11,FALSE)),0))+IF($W$3="关闭",0,IFERROR((VLOOKUP((VLOOKUP($AE34,参数!$G:$H,2,FALSE)&amp;$W$19&amp;$V$19),装备量化!$D$2:$J$241,装备量化!Y$11,FALSE)),0))+IF($W$3="关闭",0,IFERROR((VLOOKUP((VLOOKUP($AE34,参数!$G:$H,2,FALSE)&amp;$W$20&amp;$V$20),装备量化!$D$2:$J$241,装备量化!Y$11,FALSE)),0))+IF($W$3="关闭",0,IFERROR((VLOOKUP((VLOOKUP($AE34,参数!$G:$H,2,FALSE)&amp;$W$21&amp;$V$21),装备量化!$D$2:$J$241,装备量化!Y$11,FALSE)),0))+IF($W$3="关闭",0,IFERROR((VLOOKUP((VLOOKUP($AE34,参数!$G:$H,2,FALSE)&amp;$W$22&amp;$V$22),装备量化!$D$2:$J$241,装备量化!Y$11,FALSE)),0))+IF($W$3="关闭",0,IFERROR((VLOOKUP((VLOOKUP($AE34,参数!$G:$H,2,FALSE)&amp;$W$23&amp;$V$23),装备量化!$D$2:$J$241,装备量化!Y$11,FALSE)),0))+IF($W$3="关闭",0,IFERROR((VLOOKUP((VLOOKUP($AE34,参数!$G:$H,2,FALSE)&amp;$W$24&amp;$V$24),装备量化!$D$2:$J$241,装备量化!Y$11,FALSE)),0))+IF($W$3="关闭",0,IFERROR((VLOOKUP((VLOOKUP($AE34,参数!$G:$H,2,FALSE)&amp;$W$25&amp;$V$25),装备量化!$D$2:$J$241,装备量化!Y$11,FALSE)),0))</f>
        <v>0</v>
      </c>
      <c r="AO34" s="64">
        <f>IF($W$3="关闭",0,IFERROR((VLOOKUP((VLOOKUP($AE34,参数!$G:$H,2,FALSE)&amp;$W$18&amp;$V$18),装备量化!$D$2:$J$241,装备量化!Z$11,FALSE)),0))+IF($W$3="关闭",0,IFERROR((VLOOKUP((VLOOKUP($AE34,参数!$G:$H,2,FALSE)&amp;$W$19&amp;$V$19),装备量化!$D$2:$J$241,装备量化!Z$11,FALSE)),0))+IF($W$3="关闭",0,IFERROR((VLOOKUP((VLOOKUP($AE34,参数!$G:$H,2,FALSE)&amp;$W$20&amp;$V$20),装备量化!$D$2:$J$241,装备量化!Z$11,FALSE)),0))+IF($W$3="关闭",0,IFERROR((VLOOKUP((VLOOKUP($AE34,参数!$G:$H,2,FALSE)&amp;$W$21&amp;$V$21),装备量化!$D$2:$J$241,装备量化!Z$11,FALSE)),0))+IF($W$3="关闭",0,IFERROR((VLOOKUP((VLOOKUP($AE34,参数!$G:$H,2,FALSE)&amp;$W$22&amp;$V$22),装备量化!$D$2:$J$241,装备量化!Z$11,FALSE)),0))+IF($W$3="关闭",0,IFERROR((VLOOKUP((VLOOKUP($AE34,参数!$G:$H,2,FALSE)&amp;$W$23&amp;$V$23),装备量化!$D$2:$J$241,装备量化!Z$11,FALSE)),0))+IF($W$3="关闭",0,IFERROR((VLOOKUP((VLOOKUP($AE34,参数!$G:$H,2,FALSE)&amp;$W$24&amp;$V$24),装备量化!$D$2:$J$241,装备量化!Z$11,FALSE)),0))+IF($W$3="关闭",0,IFERROR((VLOOKUP((VLOOKUP($AE34,参数!$G:$H,2,FALSE)&amp;$W$25&amp;$V$25),装备量化!$D$2:$J$241,装备量化!Z$11,FALSE)),0))</f>
        <v>0</v>
      </c>
      <c r="AP34" s="64">
        <f>IF($W$3="关闭",0,IFERROR((VLOOKUP((VLOOKUP($AE34,参数!$G:$H,2,FALSE)&amp;$W$18&amp;$V$18),装备量化!$D$2:$J$241,装备量化!AA$11,FALSE)),0))+IF($W$3="关闭",0,IFERROR((VLOOKUP((VLOOKUP($AE34,参数!$G:$H,2,FALSE)&amp;$W$19&amp;$V$19),装备量化!$D$2:$J$241,装备量化!AA$11,FALSE)),0))+IF($W$3="关闭",0,IFERROR((VLOOKUP((VLOOKUP($AE34,参数!$G:$H,2,FALSE)&amp;$W$20&amp;$V$20),装备量化!$D$2:$J$241,装备量化!AA$11,FALSE)),0))+IF($W$3="关闭",0,IFERROR((VLOOKUP((VLOOKUP($AE34,参数!$G:$H,2,FALSE)&amp;$W$21&amp;$V$21),装备量化!$D$2:$J$241,装备量化!AA$11,FALSE)),0))+IF($W$3="关闭",0,IFERROR((VLOOKUP((VLOOKUP($AE34,参数!$G:$H,2,FALSE)&amp;$W$22&amp;$V$22),装备量化!$D$2:$J$241,装备量化!AA$11,FALSE)),0))+IF($W$3="关闭",0,IFERROR((VLOOKUP((VLOOKUP($AE34,参数!$G:$H,2,FALSE)&amp;$W$23&amp;$V$23),装备量化!$D$2:$J$241,装备量化!AA$11,FALSE)),0))+IF($W$3="关闭",0,IFERROR((VLOOKUP((VLOOKUP($AE34,参数!$G:$H,2,FALSE)&amp;$W$24&amp;$V$24),装备量化!$D$2:$J$241,装备量化!AA$11,FALSE)),0))+IF($W$3="关闭",0,IFERROR((VLOOKUP((VLOOKUP($AE34,参数!$G:$H,2,FALSE)&amp;$W$25&amp;$V$25),装备量化!$D$2:$J$241,装备量化!AA$11,FALSE)),0))</f>
        <v>0</v>
      </c>
      <c r="AQ34" s="64">
        <f>IF($W$3="关闭",0,IFERROR((VLOOKUP((VLOOKUP($AE34,参数!$G:$H,2,FALSE)&amp;$W$18&amp;$V$18),装备量化!$D$2:$J$241,装备量化!AB$11,FALSE)),0))+IF($W$3="关闭",0,IFERROR((VLOOKUP((VLOOKUP($AE34,参数!$G:$H,2,FALSE)&amp;$W$19&amp;$V$19),装备量化!$D$2:$J$241,装备量化!AB$11,FALSE)),0))+IF($W$3="关闭",0,IFERROR((VLOOKUP((VLOOKUP($AE34,参数!$G:$H,2,FALSE)&amp;$W$20&amp;$V$20),装备量化!$D$2:$J$241,装备量化!AB$11,FALSE)),0))+IF($W$3="关闭",0,IFERROR((VLOOKUP((VLOOKUP($AE34,参数!$G:$H,2,FALSE)&amp;$W$21&amp;$V$21),装备量化!$D$2:$J$241,装备量化!AB$11,FALSE)),0))+IF($W$3="关闭",0,IFERROR((VLOOKUP((VLOOKUP($AE34,参数!$G:$H,2,FALSE)&amp;$W$22&amp;$V$22),装备量化!$D$2:$J$241,装备量化!AB$11,FALSE)),0))+IF($W$3="关闭",0,IFERROR((VLOOKUP((VLOOKUP($AE34,参数!$G:$H,2,FALSE)&amp;$W$23&amp;$V$23),装备量化!$D$2:$J$241,装备量化!AB$11,FALSE)),0))+IF($W$3="关闭",0,IFERROR((VLOOKUP((VLOOKUP($AE34,参数!$G:$H,2,FALSE)&amp;$W$24&amp;$V$24),装备量化!$D$2:$J$241,装备量化!AB$11,FALSE)),0))+IF($W$3="关闭",0,IFERROR((VLOOKUP((VLOOKUP($AE34,参数!$G:$H,2,FALSE)&amp;$W$25&amp;$V$25),装备量化!$D$2:$J$241,装备量化!AB$11,FALSE)),0))</f>
        <v>0</v>
      </c>
      <c r="AR34" s="64">
        <f>IF($W$3="关闭",0,IFERROR((VLOOKUP((VLOOKUP($AE34,参数!$G:$H,2,FALSE)&amp;$W$18&amp;$V$18),装备量化!$D$2:$J$241,装备量化!AC$11,FALSE)),0))+IF($W$3="关闭",0,IFERROR((VLOOKUP((VLOOKUP($AE34,参数!$G:$H,2,FALSE)&amp;$W$19&amp;$V$19),装备量化!$D$2:$J$241,装备量化!AC$11,FALSE)),0))+IF($W$3="关闭",0,IFERROR((VLOOKUP((VLOOKUP($AE34,参数!$G:$H,2,FALSE)&amp;$W$20&amp;$V$20),装备量化!$D$2:$J$241,装备量化!AC$11,FALSE)),0))+IF($W$3="关闭",0,IFERROR((VLOOKUP((VLOOKUP($AE34,参数!$G:$H,2,FALSE)&amp;$W$21&amp;$V$21),装备量化!$D$2:$J$241,装备量化!AC$11,FALSE)),0))+IF($W$3="关闭",0,IFERROR((VLOOKUP((VLOOKUP($AE34,参数!$G:$H,2,FALSE)&amp;$W$22&amp;$V$22),装备量化!$D$2:$J$241,装备量化!AC$11,FALSE)),0))+IF($W$3="关闭",0,IFERROR((VLOOKUP((VLOOKUP($AE34,参数!$G:$H,2,FALSE)&amp;$W$23&amp;$V$23),装备量化!$D$2:$J$241,装备量化!AC$11,FALSE)),0))+IF($W$3="关闭",0,IFERROR((VLOOKUP((VLOOKUP($AE34,参数!$G:$H,2,FALSE)&amp;$W$24&amp;$V$24),装备量化!$D$2:$J$241,装备量化!AC$11,FALSE)),0))+IF($W$3="关闭",0,IFERROR((VLOOKUP((VLOOKUP($AE34,参数!$G:$H,2,FALSE)&amp;$W$25&amp;$V$25),装备量化!$D$2:$J$241,装备量化!AC$11,FALSE)),0))</f>
        <v>0</v>
      </c>
      <c r="AS34" s="64">
        <f>IF($W$3="关闭",0,IFERROR((VLOOKUP((VLOOKUP($AE34,参数!$G:$H,2,FALSE)&amp;$W$18&amp;$V$18),装备量化!$D$2:$J$241,装备量化!AD$11,FALSE)),0))+IF($W$3="关闭",0,IFERROR((VLOOKUP((VLOOKUP($AE34,参数!$G:$H,2,FALSE)&amp;$W$19&amp;$V$19),装备量化!$D$2:$J$241,装备量化!AD$11,FALSE)),0))+IF($W$3="关闭",0,IFERROR((VLOOKUP((VLOOKUP($AE34,参数!$G:$H,2,FALSE)&amp;$W$20&amp;$V$20),装备量化!$D$2:$J$241,装备量化!AD$11,FALSE)),0))+IF($W$3="关闭",0,IFERROR((VLOOKUP((VLOOKUP($AE34,参数!$G:$H,2,FALSE)&amp;$W$21&amp;$V$21),装备量化!$D$2:$J$241,装备量化!AD$11,FALSE)),0))+IF($W$3="关闭",0,IFERROR((VLOOKUP((VLOOKUP($AE34,参数!$G:$H,2,FALSE)&amp;$W$22&amp;$V$22),装备量化!$D$2:$J$241,装备量化!AD$11,FALSE)),0))+IF($W$3="关闭",0,IFERROR((VLOOKUP((VLOOKUP($AE34,参数!$G:$H,2,FALSE)&amp;$W$23&amp;$V$23),装备量化!$D$2:$J$241,装备量化!AD$11,FALSE)),0))+IF($W$3="关闭",0,IFERROR((VLOOKUP((VLOOKUP($AE34,参数!$G:$H,2,FALSE)&amp;$W$24&amp;$V$24),装备量化!$D$2:$J$241,装备量化!AD$11,FALSE)),0))+IF($W$3="关闭",0,IFERROR((VLOOKUP((VLOOKUP($AE34,参数!$G:$H,2,FALSE)&amp;$W$25&amp;$V$25),装备量化!$D$2:$J$241,装备量化!AD$11,FALSE)),0))</f>
        <v>0</v>
      </c>
      <c r="AV34" s="1">
        <v>33</v>
      </c>
      <c r="AW34" s="64">
        <f>IF($W$6="关闭",0,IFERROR((VLOOKUP((VLOOKUP($AE34,参数!$G:$H,2,FALSE)&amp;$V$18),装备强化属性!$V$3:$FP$50,$X$18+VLOOKUP(AW$1,参数!$J$1:$K$6,2,FALSE),FALSE)),0))+IF($W$6="关闭",0,IFERROR((VLOOKUP((VLOOKUP($AE34,参数!$G:$H,2,FALSE)&amp;$V$19),装备强化属性!$V$3:$FP$50,$X$19+VLOOKUP(AW$1,参数!$J$1:$K$6,2,FALSE),FALSE)),0))+IF($W$6="关闭",0,IFERROR((VLOOKUP((VLOOKUP($AE34,参数!$G:$H,2,FALSE)&amp;$V$20),装备强化属性!$V$3:$FP$50,$X$20+VLOOKUP(AW$1,参数!$J$1:$K$6,2,FALSE),FALSE)),0))+IF($W$6="关闭",0,IFERROR((VLOOKUP((VLOOKUP($AE34,参数!$G:$H,2,FALSE)&amp;$V$21),装备强化属性!$V$3:$FP$50,$X$21+VLOOKUP(AW$1,参数!$J$1:$K$6,2,FALSE),FALSE)),0))+IF($W$6="关闭",0,IFERROR((VLOOKUP((VLOOKUP($AE34,参数!$G:$H,2,FALSE)&amp;$V$22),装备强化属性!$V$3:$FP$50,$X$22+VLOOKUP(AW$1,参数!$J$1:$K$6,2,FALSE),FALSE)),0))+IF($W$6="关闭",0,IFERROR((VLOOKUP((VLOOKUP($AE34,参数!$G:$H,2,FALSE)&amp;$V$23),装备强化属性!$V$3:$FP$50,$X$23+VLOOKUP(AW$1,参数!$J$1:$K$6,2,FALSE),FALSE)),0))+IF($W$6="关闭",0,IFERROR((VLOOKUP((VLOOKUP($AE34,参数!$G:$H,2,FALSE)&amp;$V$24),装备强化属性!$V$3:$FP$50,$X$24+VLOOKUP(AW$1,参数!$J$1:$K$6,2,FALSE),FALSE)),0))+IF($W$6="关闭",0,IFERROR((VLOOKUP((VLOOKUP($AE34,参数!$G:$H,2,FALSE)&amp;$V$25),装备强化属性!$V$3:$FP$50,$X$25+VLOOKUP(AW$1,参数!$J$1:$K$6,2,FALSE),FALSE)),0))</f>
        <v>1090</v>
      </c>
      <c r="AX34" s="64"/>
      <c r="AY34" s="64">
        <f>IF($W$6="关闭",0,IFERROR((VLOOKUP((VLOOKUP($AE34,参数!$G:$H,2,FALSE)&amp;$V$18),装备强化属性!$V$3:$FP$50,$X$18+VLOOKUP(AY$1,参数!$J$1:$K$6,2,FALSE),FALSE)),0))+IF($W$6="关闭",0,IFERROR((VLOOKUP((VLOOKUP($AE34,参数!$G:$H,2,FALSE)&amp;$V$19),装备强化属性!$V$3:$FP$50,$X$19+VLOOKUP(AY$1,参数!$J$1:$K$6,2,FALSE),FALSE)),0))+IF($W$6="关闭",0,IFERROR((VLOOKUP((VLOOKUP($AE34,参数!$G:$H,2,FALSE)&amp;$V$20),装备强化属性!$V$3:$FP$50,$X$20+VLOOKUP(AY$1,参数!$J$1:$K$6,2,FALSE),FALSE)),0))+IF($W$6="关闭",0,IFERROR((VLOOKUP((VLOOKUP($AE34,参数!$G:$H,2,FALSE)&amp;$V$21),装备强化属性!$V$3:$FP$50,$X$21+VLOOKUP(AY$1,参数!$J$1:$K$6,2,FALSE),FALSE)),0))+IF($W$6="关闭",0,IFERROR((VLOOKUP((VLOOKUP($AE34,参数!$G:$H,2,FALSE)&amp;$V$22),装备强化属性!$V$3:$FP$50,$X$22+VLOOKUP(AY$1,参数!$J$1:$K$6,2,FALSE),FALSE)),0))+IF($W$6="关闭",0,IFERROR((VLOOKUP((VLOOKUP($AE34,参数!$G:$H,2,FALSE)&amp;$V$23),装备强化属性!$V$3:$FP$50,$X$23+VLOOKUP(AY$1,参数!$J$1:$K$6,2,FALSE),FALSE)),0))+IF($W$6="关闭",0,IFERROR((VLOOKUP((VLOOKUP($AE34,参数!$G:$H,2,FALSE)&amp;$V$24),装备强化属性!$V$3:$FP$50,$X$24+VLOOKUP(AY$1,参数!$J$1:$K$6,2,FALSE),FALSE)),0))+IF($W$6="关闭",0,IFERROR((VLOOKUP((VLOOKUP($AE34,参数!$G:$H,2,FALSE)&amp;$V$25),装备强化属性!$V$3:$FP$50,$X$25+VLOOKUP(AY$1,参数!$J$1:$K$6,2,FALSE),FALSE)),0))</f>
        <v>131</v>
      </c>
      <c r="AZ34" s="64">
        <f>IF($W$6="关闭",0,IFERROR((VLOOKUP((VLOOKUP($AE34,参数!$G:$H,2,FALSE)&amp;$V$18),装备强化属性!$V$3:$FP$50,$X$18+VLOOKUP(AZ$1,参数!$J$1:$K$6,2,FALSE),FALSE)),0))+IF($W$6="关闭",0,IFERROR((VLOOKUP((VLOOKUP($AE34,参数!$G:$H,2,FALSE)&amp;$V$19),装备强化属性!$V$3:$FP$50,$X$19+VLOOKUP(AZ$1,参数!$J$1:$K$6,2,FALSE),FALSE)),0))+IF($W$6="关闭",0,IFERROR((VLOOKUP((VLOOKUP($AE34,参数!$G:$H,2,FALSE)&amp;$V$20),装备强化属性!$V$3:$FP$50,$X$20+VLOOKUP(AZ$1,参数!$J$1:$K$6,2,FALSE),FALSE)),0))+IF($W$6="关闭",0,IFERROR((VLOOKUP((VLOOKUP($AE34,参数!$G:$H,2,FALSE)&amp;$V$21),装备强化属性!$V$3:$FP$50,$X$21+VLOOKUP(AZ$1,参数!$J$1:$K$6,2,FALSE),FALSE)),0))+IF($W$6="关闭",0,IFERROR((VLOOKUP((VLOOKUP($AE34,参数!$G:$H,2,FALSE)&amp;$V$22),装备强化属性!$V$3:$FP$50,$X$22+VLOOKUP(AZ$1,参数!$J$1:$K$6,2,FALSE),FALSE)),0))+IF($W$6="关闭",0,IFERROR((VLOOKUP((VLOOKUP($AE34,参数!$G:$H,2,FALSE)&amp;$V$23),装备强化属性!$V$3:$FP$50,$X$23+VLOOKUP(AZ$1,参数!$J$1:$K$6,2,FALSE),FALSE)),0))+IF($W$6="关闭",0,IFERROR((VLOOKUP((VLOOKUP($AE34,参数!$G:$H,2,FALSE)&amp;$V$24),装备强化属性!$V$3:$FP$50,$X$24+VLOOKUP(AZ$1,参数!$J$1:$K$6,2,FALSE),FALSE)),0))+IF($W$6="关闭",0,IFERROR((VLOOKUP((VLOOKUP($AE34,参数!$G:$H,2,FALSE)&amp;$V$25),装备强化属性!$V$3:$FP$50,$X$25+VLOOKUP(AZ$1,参数!$J$1:$K$6,2,FALSE),FALSE)),0))</f>
        <v>131</v>
      </c>
      <c r="BA34" s="64">
        <f>IF($W$6="关闭",0,IFERROR((VLOOKUP((VLOOKUP($AE34,参数!$G:$H,2,FALSE)&amp;$V$18),装备强化属性!$V$3:$FP$50,$X$18+VLOOKUP(BA$1,参数!$J$1:$K$6,2,FALSE),FALSE)),0))+IF($W$6="关闭",0,IFERROR((VLOOKUP((VLOOKUP($AE34,参数!$G:$H,2,FALSE)&amp;$V$19),装备强化属性!$V$3:$FP$50,$X$19+VLOOKUP(BA$1,参数!$J$1:$K$6,2,FALSE),FALSE)),0))+IF($W$6="关闭",0,IFERROR((VLOOKUP((VLOOKUP($AE34,参数!$G:$H,2,FALSE)&amp;$V$20),装备强化属性!$V$3:$FP$50,$X$20+VLOOKUP(BA$1,参数!$J$1:$K$6,2,FALSE),FALSE)),0))+IF($W$6="关闭",0,IFERROR((VLOOKUP((VLOOKUP($AE34,参数!$G:$H,2,FALSE)&amp;$V$21),装备强化属性!$V$3:$FP$50,$X$21+VLOOKUP(BA$1,参数!$J$1:$K$6,2,FALSE),FALSE)),0))+IF($W$6="关闭",0,IFERROR((VLOOKUP((VLOOKUP($AE34,参数!$G:$H,2,FALSE)&amp;$V$22),装备强化属性!$V$3:$FP$50,$X$22+VLOOKUP(BA$1,参数!$J$1:$K$6,2,FALSE),FALSE)),0))+IF($W$6="关闭",0,IFERROR((VLOOKUP((VLOOKUP($AE34,参数!$G:$H,2,FALSE)&amp;$V$23),装备强化属性!$V$3:$FP$50,$X$23+VLOOKUP(BA$1,参数!$J$1:$K$6,2,FALSE),FALSE)),0))+IF($W$6="关闭",0,IFERROR((VLOOKUP((VLOOKUP($AE34,参数!$G:$H,2,FALSE)&amp;$V$24),装备强化属性!$V$3:$FP$50,$X$24+VLOOKUP(BA$1,参数!$J$1:$K$6,2,FALSE),FALSE)),0))+IF($W$6="关闭",0,IFERROR((VLOOKUP((VLOOKUP($AE34,参数!$G:$H,2,FALSE)&amp;$V$25),装备强化属性!$V$3:$FP$50,$X$25+VLOOKUP(BA$1,参数!$J$1:$K$6,2,FALSE),FALSE)),0))</f>
        <v>146</v>
      </c>
      <c r="BB34" s="64">
        <f>IF($W$6="关闭",0,IFERROR((VLOOKUP((VLOOKUP($AE34,参数!$G:$H,2,FALSE)&amp;$V$18),装备强化属性!$V$3:$FP$50,$X$18+VLOOKUP(BB$1,参数!$J$1:$K$6,2,FALSE),FALSE)),0))+IF($W$6="关闭",0,IFERROR((VLOOKUP((VLOOKUP($AE34,参数!$G:$H,2,FALSE)&amp;$V$19),装备强化属性!$V$3:$FP$50,$X$19+VLOOKUP(BB$1,参数!$J$1:$K$6,2,FALSE),FALSE)),0))+IF($W$6="关闭",0,IFERROR((VLOOKUP((VLOOKUP($AE34,参数!$G:$H,2,FALSE)&amp;$V$20),装备强化属性!$V$3:$FP$50,$X$20+VLOOKUP(BB$1,参数!$J$1:$K$6,2,FALSE),FALSE)),0))+IF($W$6="关闭",0,IFERROR((VLOOKUP((VLOOKUP($AE34,参数!$G:$H,2,FALSE)&amp;$V$21),装备强化属性!$V$3:$FP$50,$X$21+VLOOKUP(BB$1,参数!$J$1:$K$6,2,FALSE),FALSE)),0))+IF($W$6="关闭",0,IFERROR((VLOOKUP((VLOOKUP($AE34,参数!$G:$H,2,FALSE)&amp;$V$22),装备强化属性!$V$3:$FP$50,$X$22+VLOOKUP(BB$1,参数!$J$1:$K$6,2,FALSE),FALSE)),0))+IF($W$6="关闭",0,IFERROR((VLOOKUP((VLOOKUP($AE34,参数!$G:$H,2,FALSE)&amp;$V$23),装备强化属性!$V$3:$FP$50,$X$23+VLOOKUP(BB$1,参数!$J$1:$K$6,2,FALSE),FALSE)),0))+IF($W$6="关闭",0,IFERROR((VLOOKUP((VLOOKUP($AE34,参数!$G:$H,2,FALSE)&amp;$V$24),装备强化属性!$V$3:$FP$50,$X$24+VLOOKUP(BB$1,参数!$J$1:$K$6,2,FALSE),FALSE)),0))+IF($W$6="关闭",0,IFERROR((VLOOKUP((VLOOKUP($AE34,参数!$G:$H,2,FALSE)&amp;$V$25),装备强化属性!$V$3:$FP$50,$X$25+VLOOKUP(BB$1,参数!$J$1:$K$6,2,FALSE),FALSE)),0))</f>
        <v>146</v>
      </c>
      <c r="BC34" s="64">
        <f>IF($W$3="关闭",0,IFERROR((VLOOKUP((VLOOKUP($AE34,参数!$G:$H,2,FALSE)&amp;$W$18&amp;$V$18),装备量化!$D$2:$J$241,装备量化!AN$11,FALSE)),0))+IF($W$3="关闭",0,IFERROR((VLOOKUP((VLOOKUP($AE34,参数!$G:$H,2,FALSE)&amp;$W$19&amp;$V$19),装备量化!$D$2:$J$241,装备量化!AN$11,FALSE)),0))+IF($W$3="关闭",0,IFERROR((VLOOKUP((VLOOKUP($AE34,参数!$G:$H,2,FALSE)&amp;$W$20&amp;$V$20),装备量化!$D$2:$J$241,装备量化!AN$11,FALSE)),0))+IF($W$3="关闭",0,IFERROR((VLOOKUP((VLOOKUP($AE34,参数!$G:$H,2,FALSE)&amp;$W$21&amp;$V$21),装备量化!$D$2:$J$241,装备量化!AN$11,FALSE)),0))+IF($W$3="关闭",0,IFERROR((VLOOKUP((VLOOKUP($AE34,参数!$G:$H,2,FALSE)&amp;$W$22&amp;$V$22),装备量化!$D$2:$J$241,装备量化!AN$11,FALSE)),0))+IF($W$3="关闭",0,IFERROR((VLOOKUP((VLOOKUP($AE34,参数!$G:$H,2,FALSE)&amp;$W$23&amp;$V$23),装备量化!$D$2:$J$241,装备量化!AN$11,FALSE)),0))+IF($W$3="关闭",0,IFERROR((VLOOKUP((VLOOKUP($AE34,参数!$G:$H,2,FALSE)&amp;$W$24&amp;$V$24),装备量化!$D$2:$J$241,装备量化!AN$11,FALSE)),0))+IF($W$3="关闭",0,IFERROR((VLOOKUP((VLOOKUP($AE34,参数!$G:$H,2,FALSE)&amp;$W$25&amp;$V$25),装备量化!$D$2:$J$241,装备量化!AN$11,FALSE)),0))</f>
        <v>0</v>
      </c>
      <c r="BD34" s="64">
        <f>IF($W$3="关闭",0,IFERROR((VLOOKUP((VLOOKUP($AE34,参数!$G:$H,2,FALSE)&amp;$W$18&amp;$V$18),装备量化!$D$2:$J$241,装备量化!AO$11,FALSE)),0))+IF($W$3="关闭",0,IFERROR((VLOOKUP((VLOOKUP($AE34,参数!$G:$H,2,FALSE)&amp;$W$19&amp;$V$19),装备量化!$D$2:$J$241,装备量化!AO$11,FALSE)),0))+IF($W$3="关闭",0,IFERROR((VLOOKUP((VLOOKUP($AE34,参数!$G:$H,2,FALSE)&amp;$W$20&amp;$V$20),装备量化!$D$2:$J$241,装备量化!AO$11,FALSE)),0))+IF($W$3="关闭",0,IFERROR((VLOOKUP((VLOOKUP($AE34,参数!$G:$H,2,FALSE)&amp;$W$21&amp;$V$21),装备量化!$D$2:$J$241,装备量化!AO$11,FALSE)),0))+IF($W$3="关闭",0,IFERROR((VLOOKUP((VLOOKUP($AE34,参数!$G:$H,2,FALSE)&amp;$W$22&amp;$V$22),装备量化!$D$2:$J$241,装备量化!AO$11,FALSE)),0))+IF($W$3="关闭",0,IFERROR((VLOOKUP((VLOOKUP($AE34,参数!$G:$H,2,FALSE)&amp;$W$23&amp;$V$23),装备量化!$D$2:$J$241,装备量化!AO$11,FALSE)),0))+IF($W$3="关闭",0,IFERROR((VLOOKUP((VLOOKUP($AE34,参数!$G:$H,2,FALSE)&amp;$W$24&amp;$V$24),装备量化!$D$2:$J$241,装备量化!AO$11,FALSE)),0))+IF($W$3="关闭",0,IFERROR((VLOOKUP((VLOOKUP($AE34,参数!$G:$H,2,FALSE)&amp;$W$25&amp;$V$25),装备量化!$D$2:$J$241,装备量化!AO$11,FALSE)),0))</f>
        <v>0</v>
      </c>
      <c r="BE34" s="64">
        <f>IF($W$3="关闭",0,IFERROR((VLOOKUP((VLOOKUP($AE34,参数!$G:$H,2,FALSE)&amp;$W$18&amp;$V$18),装备量化!$D$2:$J$241,装备量化!AP$11,FALSE)),0))+IF($W$3="关闭",0,IFERROR((VLOOKUP((VLOOKUP($AE34,参数!$G:$H,2,FALSE)&amp;$W$19&amp;$V$19),装备量化!$D$2:$J$241,装备量化!AP$11,FALSE)),0))+IF($W$3="关闭",0,IFERROR((VLOOKUP((VLOOKUP($AE34,参数!$G:$H,2,FALSE)&amp;$W$20&amp;$V$20),装备量化!$D$2:$J$241,装备量化!AP$11,FALSE)),0))+IF($W$3="关闭",0,IFERROR((VLOOKUP((VLOOKUP($AE34,参数!$G:$H,2,FALSE)&amp;$W$21&amp;$V$21),装备量化!$D$2:$J$241,装备量化!AP$11,FALSE)),0))+IF($W$3="关闭",0,IFERROR((VLOOKUP((VLOOKUP($AE34,参数!$G:$H,2,FALSE)&amp;$W$22&amp;$V$22),装备量化!$D$2:$J$241,装备量化!AP$11,FALSE)),0))+IF($W$3="关闭",0,IFERROR((VLOOKUP((VLOOKUP($AE34,参数!$G:$H,2,FALSE)&amp;$W$23&amp;$V$23),装备量化!$D$2:$J$241,装备量化!AP$11,FALSE)),0))+IF($W$3="关闭",0,IFERROR((VLOOKUP((VLOOKUP($AE34,参数!$G:$H,2,FALSE)&amp;$W$24&amp;$V$24),装备量化!$D$2:$J$241,装备量化!AP$11,FALSE)),0))+IF($W$3="关闭",0,IFERROR((VLOOKUP((VLOOKUP($AE34,参数!$G:$H,2,FALSE)&amp;$W$25&amp;$V$25),装备量化!$D$2:$J$241,装备量化!AP$11,FALSE)),0))</f>
        <v>0</v>
      </c>
      <c r="BF34" s="64">
        <f>IF($W$3="关闭",0,IFERROR((VLOOKUP((VLOOKUP($AE34,参数!$G:$H,2,FALSE)&amp;$W$18&amp;$V$18),装备量化!$D$2:$J$241,装备量化!AQ$11,FALSE)),0))+IF($W$3="关闭",0,IFERROR((VLOOKUP((VLOOKUP($AE34,参数!$G:$H,2,FALSE)&amp;$W$19&amp;$V$19),装备量化!$D$2:$J$241,装备量化!AQ$11,FALSE)),0))+IF($W$3="关闭",0,IFERROR((VLOOKUP((VLOOKUP($AE34,参数!$G:$H,2,FALSE)&amp;$W$20&amp;$V$20),装备量化!$D$2:$J$241,装备量化!AQ$11,FALSE)),0))+IF($W$3="关闭",0,IFERROR((VLOOKUP((VLOOKUP($AE34,参数!$G:$H,2,FALSE)&amp;$W$21&amp;$V$21),装备量化!$D$2:$J$241,装备量化!AQ$11,FALSE)),0))+IF($W$3="关闭",0,IFERROR((VLOOKUP((VLOOKUP($AE34,参数!$G:$H,2,FALSE)&amp;$W$22&amp;$V$22),装备量化!$D$2:$J$241,装备量化!AQ$11,FALSE)),0))+IF($W$3="关闭",0,IFERROR((VLOOKUP((VLOOKUP($AE34,参数!$G:$H,2,FALSE)&amp;$W$23&amp;$V$23),装备量化!$D$2:$J$241,装备量化!AQ$11,FALSE)),0))+IF($W$3="关闭",0,IFERROR((VLOOKUP((VLOOKUP($AE34,参数!$G:$H,2,FALSE)&amp;$W$24&amp;$V$24),装备量化!$D$2:$J$241,装备量化!AQ$11,FALSE)),0))+IF($W$3="关闭",0,IFERROR((VLOOKUP((VLOOKUP($AE34,参数!$G:$H,2,FALSE)&amp;$W$25&amp;$V$25),装备量化!$D$2:$J$241,装备量化!AQ$11,FALSE)),0))</f>
        <v>0</v>
      </c>
      <c r="BG34" s="64">
        <f>IF($W$3="关闭",0,IFERROR((VLOOKUP((VLOOKUP($AE34,参数!$G:$H,2,FALSE)&amp;$W$18&amp;$V$18),装备量化!$D$2:$J$241,装备量化!AR$11,FALSE)),0))+IF($W$3="关闭",0,IFERROR((VLOOKUP((VLOOKUP($AE34,参数!$G:$H,2,FALSE)&amp;$W$19&amp;$V$19),装备量化!$D$2:$J$241,装备量化!AR$11,FALSE)),0))+IF($W$3="关闭",0,IFERROR((VLOOKUP((VLOOKUP($AE34,参数!$G:$H,2,FALSE)&amp;$W$20&amp;$V$20),装备量化!$D$2:$J$241,装备量化!AR$11,FALSE)),0))+IF($W$3="关闭",0,IFERROR((VLOOKUP((VLOOKUP($AE34,参数!$G:$H,2,FALSE)&amp;$W$21&amp;$V$21),装备量化!$D$2:$J$241,装备量化!AR$11,FALSE)),0))+IF($W$3="关闭",0,IFERROR((VLOOKUP((VLOOKUP($AE34,参数!$G:$H,2,FALSE)&amp;$W$22&amp;$V$22),装备量化!$D$2:$J$241,装备量化!AR$11,FALSE)),0))+IF($W$3="关闭",0,IFERROR((VLOOKUP((VLOOKUP($AE34,参数!$G:$H,2,FALSE)&amp;$W$23&amp;$V$23),装备量化!$D$2:$J$241,装备量化!AR$11,FALSE)),0))+IF($W$3="关闭",0,IFERROR((VLOOKUP((VLOOKUP($AE34,参数!$G:$H,2,FALSE)&amp;$W$24&amp;$V$24),装备量化!$D$2:$J$241,装备量化!AR$11,FALSE)),0))+IF($W$3="关闭",0,IFERROR((VLOOKUP((VLOOKUP($AE34,参数!$G:$H,2,FALSE)&amp;$W$25&amp;$V$25),装备量化!$D$2:$J$241,装备量化!AR$11,FALSE)),0))</f>
        <v>0</v>
      </c>
      <c r="BH34" s="64">
        <f>IF($W$3="关闭",0,IFERROR((VLOOKUP((VLOOKUP($AE34,参数!$G:$H,2,FALSE)&amp;$W$18&amp;$V$18),装备量化!$D$2:$J$241,装备量化!AS$11,FALSE)),0))+IF($W$3="关闭",0,IFERROR((VLOOKUP((VLOOKUP($AE34,参数!$G:$H,2,FALSE)&amp;$W$19&amp;$V$19),装备量化!$D$2:$J$241,装备量化!AS$11,FALSE)),0))+IF($W$3="关闭",0,IFERROR((VLOOKUP((VLOOKUP($AE34,参数!$G:$H,2,FALSE)&amp;$W$20&amp;$V$20),装备量化!$D$2:$J$241,装备量化!AS$11,FALSE)),0))+IF($W$3="关闭",0,IFERROR((VLOOKUP((VLOOKUP($AE34,参数!$G:$H,2,FALSE)&amp;$W$21&amp;$V$21),装备量化!$D$2:$J$241,装备量化!AS$11,FALSE)),0))+IF($W$3="关闭",0,IFERROR((VLOOKUP((VLOOKUP($AE34,参数!$G:$H,2,FALSE)&amp;$W$22&amp;$V$22),装备量化!$D$2:$J$241,装备量化!AS$11,FALSE)),0))+IF($W$3="关闭",0,IFERROR((VLOOKUP((VLOOKUP($AE34,参数!$G:$H,2,FALSE)&amp;$W$23&amp;$V$23),装备量化!$D$2:$J$241,装备量化!AS$11,FALSE)),0))+IF($W$3="关闭",0,IFERROR((VLOOKUP((VLOOKUP($AE34,参数!$G:$H,2,FALSE)&amp;$W$24&amp;$V$24),装备量化!$D$2:$J$241,装备量化!AS$11,FALSE)),0))+IF($W$3="关闭",0,IFERROR((VLOOKUP((VLOOKUP($AE34,参数!$G:$H,2,FALSE)&amp;$W$25&amp;$V$25),装备量化!$D$2:$J$241,装备量化!AS$11,FALSE)),0))</f>
        <v>0</v>
      </c>
      <c r="BI34" s="64">
        <f>IF($W$3="关闭",0,IFERROR((VLOOKUP((VLOOKUP($AE34,参数!$G:$H,2,FALSE)&amp;$W$18&amp;$V$18),装备量化!$D$2:$J$241,装备量化!AT$11,FALSE)),0))+IF($W$3="关闭",0,IFERROR((VLOOKUP((VLOOKUP($AE34,参数!$G:$H,2,FALSE)&amp;$W$19&amp;$V$19),装备量化!$D$2:$J$241,装备量化!AT$11,FALSE)),0))+IF($W$3="关闭",0,IFERROR((VLOOKUP((VLOOKUP($AE34,参数!$G:$H,2,FALSE)&amp;$W$20&amp;$V$20),装备量化!$D$2:$J$241,装备量化!AT$11,FALSE)),0))+IF($W$3="关闭",0,IFERROR((VLOOKUP((VLOOKUP($AE34,参数!$G:$H,2,FALSE)&amp;$W$21&amp;$V$21),装备量化!$D$2:$J$241,装备量化!AT$11,FALSE)),0))+IF($W$3="关闭",0,IFERROR((VLOOKUP((VLOOKUP($AE34,参数!$G:$H,2,FALSE)&amp;$W$22&amp;$V$22),装备量化!$D$2:$J$241,装备量化!AT$11,FALSE)),0))+IF($W$3="关闭",0,IFERROR((VLOOKUP((VLOOKUP($AE34,参数!$G:$H,2,FALSE)&amp;$W$23&amp;$V$23),装备量化!$D$2:$J$241,装备量化!AT$11,FALSE)),0))+IF($W$3="关闭",0,IFERROR((VLOOKUP((VLOOKUP($AE34,参数!$G:$H,2,FALSE)&amp;$W$24&amp;$V$24),装备量化!$D$2:$J$241,装备量化!AT$11,FALSE)),0))+IF($W$3="关闭",0,IFERROR((VLOOKUP((VLOOKUP($AE34,参数!$G:$H,2,FALSE)&amp;$W$25&amp;$V$25),装备量化!$D$2:$J$241,装备量化!AT$11,FALSE)),0))</f>
        <v>0</v>
      </c>
      <c r="BJ34" s="64">
        <f>IF($W$3="关闭",0,IFERROR((VLOOKUP((VLOOKUP($AE34,参数!$G:$H,2,FALSE)&amp;$W$18&amp;$V$18),装备量化!$D$2:$J$241,装备量化!AU$11,FALSE)),0))+IF($W$3="关闭",0,IFERROR((VLOOKUP((VLOOKUP($AE34,参数!$G:$H,2,FALSE)&amp;$W$19&amp;$V$19),装备量化!$D$2:$J$241,装备量化!AU$11,FALSE)),0))+IF($W$3="关闭",0,IFERROR((VLOOKUP((VLOOKUP($AE34,参数!$G:$H,2,FALSE)&amp;$W$20&amp;$V$20),装备量化!$D$2:$J$241,装备量化!AU$11,FALSE)),0))+IF($W$3="关闭",0,IFERROR((VLOOKUP((VLOOKUP($AE34,参数!$G:$H,2,FALSE)&amp;$W$21&amp;$V$21),装备量化!$D$2:$J$241,装备量化!AU$11,FALSE)),0))+IF($W$3="关闭",0,IFERROR((VLOOKUP((VLOOKUP($AE34,参数!$G:$H,2,FALSE)&amp;$W$22&amp;$V$22),装备量化!$D$2:$J$241,装备量化!AU$11,FALSE)),0))+IF($W$3="关闭",0,IFERROR((VLOOKUP((VLOOKUP($AE34,参数!$G:$H,2,FALSE)&amp;$W$23&amp;$V$23),装备量化!$D$2:$J$241,装备量化!AU$11,FALSE)),0))+IF($W$3="关闭",0,IFERROR((VLOOKUP((VLOOKUP($AE34,参数!$G:$H,2,FALSE)&amp;$W$24&amp;$V$24),装备量化!$D$2:$J$241,装备量化!AU$11,FALSE)),0))+IF($W$3="关闭",0,IFERROR((VLOOKUP((VLOOKUP($AE34,参数!$G:$H,2,FALSE)&amp;$W$25&amp;$V$25),装备量化!$D$2:$J$241,装备量化!AU$11,FALSE)),0))</f>
        <v>0</v>
      </c>
      <c r="BM34" s="1">
        <v>33</v>
      </c>
      <c r="BN34" s="64">
        <f>IF($W$2="关闭",0,角色升级!B34)</f>
        <v>4600</v>
      </c>
      <c r="BO34" s="64">
        <v>200</v>
      </c>
      <c r="BP34" s="64">
        <f>IF($W$2="关闭",0,角色升级!D34)</f>
        <v>340</v>
      </c>
      <c r="BQ34" s="64">
        <f>IF($W$2="关闭",0,角色升级!E34)</f>
        <v>340</v>
      </c>
      <c r="BR34" s="64">
        <f>IF($W$2="关闭",0,角色升级!F34)</f>
        <v>680</v>
      </c>
      <c r="BS34" s="64">
        <f>IF($W$2="关闭",0,角色升级!G34)</f>
        <v>680</v>
      </c>
      <c r="BT34" s="64">
        <f>IF($W$3="关闭",0,IFERROR((VLOOKUP((VLOOKUP($AE34,参数!$G:$H,2,FALSE)&amp;$W$18&amp;$V$18),装备量化!$D$2:$J$241,装备量化!BE$11,FALSE)),0))+IF($W$3="关闭",0,IFERROR((VLOOKUP((VLOOKUP($AE34,参数!$G:$H,2,FALSE)&amp;$W$19&amp;$V$19),装备量化!$D$2:$J$241,装备量化!BE$11,FALSE)),0))+IF($W$3="关闭",0,IFERROR((VLOOKUP((VLOOKUP($AE34,参数!$G:$H,2,FALSE)&amp;$W$20&amp;$V$20),装备量化!$D$2:$J$241,装备量化!BE$11,FALSE)),0))+IF($W$3="关闭",0,IFERROR((VLOOKUP((VLOOKUP($AE34,参数!$G:$H,2,FALSE)&amp;$W$21&amp;$V$21),装备量化!$D$2:$J$241,装备量化!BE$11,FALSE)),0))+IF($W$3="关闭",0,IFERROR((VLOOKUP((VLOOKUP($AE34,参数!$G:$H,2,FALSE)&amp;$W$22&amp;$V$22),装备量化!$D$2:$J$241,装备量化!BE$11,FALSE)),0))+IF($W$3="关闭",0,IFERROR((VLOOKUP((VLOOKUP($AE34,参数!$G:$H,2,FALSE)&amp;$W$23&amp;$V$23),装备量化!$D$2:$J$241,装备量化!BE$11,FALSE)),0))+IF($W$3="关闭",0,IFERROR((VLOOKUP((VLOOKUP($AE34,参数!$G:$H,2,FALSE)&amp;$W$24&amp;$V$24),装备量化!$D$2:$J$241,装备量化!BE$11,FALSE)),0))+IF($W$3="关闭",0,IFERROR((VLOOKUP((VLOOKUP($AE34,参数!$G:$H,2,FALSE)&amp;$W$25&amp;$V$25),装备量化!$D$2:$J$241,装备量化!BE$11,FALSE)),0))</f>
        <v>0</v>
      </c>
      <c r="BU34" s="64">
        <f>IF($W$3="关闭",0,IFERROR((VLOOKUP((VLOOKUP($AE34,参数!$G:$H,2,FALSE)&amp;$W$18&amp;$V$18),装备量化!$D$2:$J$241,装备量化!BF$11,FALSE)),0))+IF($W$3="关闭",0,IFERROR((VLOOKUP((VLOOKUP($AE34,参数!$G:$H,2,FALSE)&amp;$W$19&amp;$V$19),装备量化!$D$2:$J$241,装备量化!BF$11,FALSE)),0))+IF($W$3="关闭",0,IFERROR((VLOOKUP((VLOOKUP($AE34,参数!$G:$H,2,FALSE)&amp;$W$20&amp;$V$20),装备量化!$D$2:$J$241,装备量化!BF$11,FALSE)),0))+IF($W$3="关闭",0,IFERROR((VLOOKUP((VLOOKUP($AE34,参数!$G:$H,2,FALSE)&amp;$W$21&amp;$V$21),装备量化!$D$2:$J$241,装备量化!BF$11,FALSE)),0))+IF($W$3="关闭",0,IFERROR((VLOOKUP((VLOOKUP($AE34,参数!$G:$H,2,FALSE)&amp;$W$22&amp;$V$22),装备量化!$D$2:$J$241,装备量化!BF$11,FALSE)),0))+IF($W$3="关闭",0,IFERROR((VLOOKUP((VLOOKUP($AE34,参数!$G:$H,2,FALSE)&amp;$W$23&amp;$V$23),装备量化!$D$2:$J$241,装备量化!BF$11,FALSE)),0))+IF($W$3="关闭",0,IFERROR((VLOOKUP((VLOOKUP($AE34,参数!$G:$H,2,FALSE)&amp;$W$24&amp;$V$24),装备量化!$D$2:$J$241,装备量化!BF$11,FALSE)),0))+IF($W$3="关闭",0,IFERROR((VLOOKUP((VLOOKUP($AE34,参数!$G:$H,2,FALSE)&amp;$W$25&amp;$V$25),装备量化!$D$2:$J$241,装备量化!BF$11,FALSE)),0))</f>
        <v>0</v>
      </c>
      <c r="BV34" s="64">
        <f>IF($W$3="关闭",0,IFERROR((VLOOKUP((VLOOKUP($AE34,参数!$G:$H,2,FALSE)&amp;$W$18&amp;$V$18),装备量化!$D$2:$J$241,装备量化!BG$11,FALSE)),0))+IF($W$3="关闭",0,IFERROR((VLOOKUP((VLOOKUP($AE34,参数!$G:$H,2,FALSE)&amp;$W$19&amp;$V$19),装备量化!$D$2:$J$241,装备量化!BG$11,FALSE)),0))+IF($W$3="关闭",0,IFERROR((VLOOKUP((VLOOKUP($AE34,参数!$G:$H,2,FALSE)&amp;$W$20&amp;$V$20),装备量化!$D$2:$J$241,装备量化!BG$11,FALSE)),0))+IF($W$3="关闭",0,IFERROR((VLOOKUP((VLOOKUP($AE34,参数!$G:$H,2,FALSE)&amp;$W$21&amp;$V$21),装备量化!$D$2:$J$241,装备量化!BG$11,FALSE)),0))+IF($W$3="关闭",0,IFERROR((VLOOKUP((VLOOKUP($AE34,参数!$G:$H,2,FALSE)&amp;$W$22&amp;$V$22),装备量化!$D$2:$J$241,装备量化!BG$11,FALSE)),0))+IF($W$3="关闭",0,IFERROR((VLOOKUP((VLOOKUP($AE34,参数!$G:$H,2,FALSE)&amp;$W$23&amp;$V$23),装备量化!$D$2:$J$241,装备量化!BG$11,FALSE)),0))+IF($W$3="关闭",0,IFERROR((VLOOKUP((VLOOKUP($AE34,参数!$G:$H,2,FALSE)&amp;$W$24&amp;$V$24),装备量化!$D$2:$J$241,装备量化!BG$11,FALSE)),0))+IF($W$3="关闭",0,IFERROR((VLOOKUP((VLOOKUP($AE34,参数!$G:$H,2,FALSE)&amp;$W$25&amp;$V$25),装备量化!$D$2:$J$241,装备量化!BG$11,FALSE)),0))</f>
        <v>0</v>
      </c>
      <c r="BW34" s="64">
        <f>IF($W$3="关闭",0,IFERROR((VLOOKUP((VLOOKUP($AE34,参数!$G:$H,2,FALSE)&amp;$W$18&amp;$V$18),装备量化!$D$2:$J$241,装备量化!BH$11,FALSE)),0))+IF($W$3="关闭",0,IFERROR((VLOOKUP((VLOOKUP($AE34,参数!$G:$H,2,FALSE)&amp;$W$19&amp;$V$19),装备量化!$D$2:$J$241,装备量化!BH$11,FALSE)),0))+IF($W$3="关闭",0,IFERROR((VLOOKUP((VLOOKUP($AE34,参数!$G:$H,2,FALSE)&amp;$W$20&amp;$V$20),装备量化!$D$2:$J$241,装备量化!BH$11,FALSE)),0))+IF($W$3="关闭",0,IFERROR((VLOOKUP((VLOOKUP($AE34,参数!$G:$H,2,FALSE)&amp;$W$21&amp;$V$21),装备量化!$D$2:$J$241,装备量化!BH$11,FALSE)),0))+IF($W$3="关闭",0,IFERROR((VLOOKUP((VLOOKUP($AE34,参数!$G:$H,2,FALSE)&amp;$W$22&amp;$V$22),装备量化!$D$2:$J$241,装备量化!BH$11,FALSE)),0))+IF($W$3="关闭",0,IFERROR((VLOOKUP((VLOOKUP($AE34,参数!$G:$H,2,FALSE)&amp;$W$23&amp;$V$23),装备量化!$D$2:$J$241,装备量化!BH$11,FALSE)),0))+IF($W$3="关闭",0,IFERROR((VLOOKUP((VLOOKUP($AE34,参数!$G:$H,2,FALSE)&amp;$W$24&amp;$V$24),装备量化!$D$2:$J$241,装备量化!BH$11,FALSE)),0))+IF($W$3="关闭",0,IFERROR((VLOOKUP((VLOOKUP($AE34,参数!$G:$H,2,FALSE)&amp;$W$25&amp;$V$25),装备量化!$D$2:$J$241,装备量化!BH$11,FALSE)),0))</f>
        <v>0</v>
      </c>
      <c r="BX34" s="64">
        <f>IF($W$3="关闭",0,IFERROR((VLOOKUP((VLOOKUP($AE34,参数!$G:$H,2,FALSE)&amp;$W$18&amp;$V$18),装备量化!$D$2:$J$241,装备量化!BI$11,FALSE)),0))+IF($W$3="关闭",0,IFERROR((VLOOKUP((VLOOKUP($AE34,参数!$G:$H,2,FALSE)&amp;$W$19&amp;$V$19),装备量化!$D$2:$J$241,装备量化!BI$11,FALSE)),0))+IF($W$3="关闭",0,IFERROR((VLOOKUP((VLOOKUP($AE34,参数!$G:$H,2,FALSE)&amp;$W$20&amp;$V$20),装备量化!$D$2:$J$241,装备量化!BI$11,FALSE)),0))+IF($W$3="关闭",0,IFERROR((VLOOKUP((VLOOKUP($AE34,参数!$G:$H,2,FALSE)&amp;$W$21&amp;$V$21),装备量化!$D$2:$J$241,装备量化!BI$11,FALSE)),0))+IF($W$3="关闭",0,IFERROR((VLOOKUP((VLOOKUP($AE34,参数!$G:$H,2,FALSE)&amp;$W$22&amp;$V$22),装备量化!$D$2:$J$241,装备量化!BI$11,FALSE)),0))+IF($W$3="关闭",0,IFERROR((VLOOKUP((VLOOKUP($AE34,参数!$G:$H,2,FALSE)&amp;$W$23&amp;$V$23),装备量化!$D$2:$J$241,装备量化!BI$11,FALSE)),0))+IF($W$3="关闭",0,IFERROR((VLOOKUP((VLOOKUP($AE34,参数!$G:$H,2,FALSE)&amp;$W$24&amp;$V$24),装备量化!$D$2:$J$241,装备量化!BI$11,FALSE)),0))+IF($W$3="关闭",0,IFERROR((VLOOKUP((VLOOKUP($AE34,参数!$G:$H,2,FALSE)&amp;$W$25&amp;$V$25),装备量化!$D$2:$J$241,装备量化!BI$11,FALSE)),0))</f>
        <v>0</v>
      </c>
      <c r="BY34" s="64">
        <f>IF($W$3="关闭",0,IFERROR((VLOOKUP((VLOOKUP($AE34,参数!$G:$H,2,FALSE)&amp;$W$18&amp;$V$18),装备量化!$D$2:$J$241,装备量化!BJ$11,FALSE)),0))+IF($W$3="关闭",0,IFERROR((VLOOKUP((VLOOKUP($AE34,参数!$G:$H,2,FALSE)&amp;$W$19&amp;$V$19),装备量化!$D$2:$J$241,装备量化!BJ$11,FALSE)),0))+IF($W$3="关闭",0,IFERROR((VLOOKUP((VLOOKUP($AE34,参数!$G:$H,2,FALSE)&amp;$W$20&amp;$V$20),装备量化!$D$2:$J$241,装备量化!BJ$11,FALSE)),0))+IF($W$3="关闭",0,IFERROR((VLOOKUP((VLOOKUP($AE34,参数!$G:$H,2,FALSE)&amp;$W$21&amp;$V$21),装备量化!$D$2:$J$241,装备量化!BJ$11,FALSE)),0))+IF($W$3="关闭",0,IFERROR((VLOOKUP((VLOOKUP($AE34,参数!$G:$H,2,FALSE)&amp;$W$22&amp;$V$22),装备量化!$D$2:$J$241,装备量化!BJ$11,FALSE)),0))+IF($W$3="关闭",0,IFERROR((VLOOKUP((VLOOKUP($AE34,参数!$G:$H,2,FALSE)&amp;$W$23&amp;$V$23),装备量化!$D$2:$J$241,装备量化!BJ$11,FALSE)),0))+IF($W$3="关闭",0,IFERROR((VLOOKUP((VLOOKUP($AE34,参数!$G:$H,2,FALSE)&amp;$W$24&amp;$V$24),装备量化!$D$2:$J$241,装备量化!BJ$11,FALSE)),0))+IF($W$3="关闭",0,IFERROR((VLOOKUP((VLOOKUP($AE34,参数!$G:$H,2,FALSE)&amp;$W$25&amp;$V$25),装备量化!$D$2:$J$241,装备量化!BJ$11,FALSE)),0))</f>
        <v>0</v>
      </c>
      <c r="BZ34" s="64">
        <f>IF($W$3="关闭",0,IFERROR((VLOOKUP((VLOOKUP($AE34,参数!$G:$H,2,FALSE)&amp;$W$18&amp;$V$18),装备量化!$D$2:$J$241,装备量化!BK$11,FALSE)),0))+IF($W$3="关闭",0,IFERROR((VLOOKUP((VLOOKUP($AE34,参数!$G:$H,2,FALSE)&amp;$W$19&amp;$V$19),装备量化!$D$2:$J$241,装备量化!BK$11,FALSE)),0))+IF($W$3="关闭",0,IFERROR((VLOOKUP((VLOOKUP($AE34,参数!$G:$H,2,FALSE)&amp;$W$20&amp;$V$20),装备量化!$D$2:$J$241,装备量化!BK$11,FALSE)),0))+IF($W$3="关闭",0,IFERROR((VLOOKUP((VLOOKUP($AE34,参数!$G:$H,2,FALSE)&amp;$W$21&amp;$V$21),装备量化!$D$2:$J$241,装备量化!BK$11,FALSE)),0))+IF($W$3="关闭",0,IFERROR((VLOOKUP((VLOOKUP($AE34,参数!$G:$H,2,FALSE)&amp;$W$22&amp;$V$22),装备量化!$D$2:$J$241,装备量化!BK$11,FALSE)),0))+IF($W$3="关闭",0,IFERROR((VLOOKUP((VLOOKUP($AE34,参数!$G:$H,2,FALSE)&amp;$W$23&amp;$V$23),装备量化!$D$2:$J$241,装备量化!BK$11,FALSE)),0))+IF($W$3="关闭",0,IFERROR((VLOOKUP((VLOOKUP($AE34,参数!$G:$H,2,FALSE)&amp;$W$24&amp;$V$24),装备量化!$D$2:$J$241,装备量化!BK$11,FALSE)),0))+IF($W$3="关闭",0,IFERROR((VLOOKUP((VLOOKUP($AE34,参数!$G:$H,2,FALSE)&amp;$W$25&amp;$V$25),装备量化!$D$2:$J$241,装备量化!BK$11,FALSE)),0))</f>
        <v>0</v>
      </c>
      <c r="CA34" s="64">
        <f>IF($W$3="关闭",0,IFERROR((VLOOKUP((VLOOKUP($AE34,参数!$G:$H,2,FALSE)&amp;$W$18&amp;$V$18),装备量化!$D$2:$J$241,装备量化!BL$11,FALSE)),0))+IF($W$3="关闭",0,IFERROR((VLOOKUP((VLOOKUP($AE34,参数!$G:$H,2,FALSE)&amp;$W$19&amp;$V$19),装备量化!$D$2:$J$241,装备量化!BL$11,FALSE)),0))+IF($W$3="关闭",0,IFERROR((VLOOKUP((VLOOKUP($AE34,参数!$G:$H,2,FALSE)&amp;$W$20&amp;$V$20),装备量化!$D$2:$J$241,装备量化!BL$11,FALSE)),0))+IF($W$3="关闭",0,IFERROR((VLOOKUP((VLOOKUP($AE34,参数!$G:$H,2,FALSE)&amp;$W$21&amp;$V$21),装备量化!$D$2:$J$241,装备量化!BL$11,FALSE)),0))+IF($W$3="关闭",0,IFERROR((VLOOKUP((VLOOKUP($AE34,参数!$G:$H,2,FALSE)&amp;$W$22&amp;$V$22),装备量化!$D$2:$J$241,装备量化!BL$11,FALSE)),0))+IF($W$3="关闭",0,IFERROR((VLOOKUP((VLOOKUP($AE34,参数!$G:$H,2,FALSE)&amp;$W$23&amp;$V$23),装备量化!$D$2:$J$241,装备量化!BL$11,FALSE)),0))+IF($W$3="关闭",0,IFERROR((VLOOKUP((VLOOKUP($AE34,参数!$G:$H,2,FALSE)&amp;$W$24&amp;$V$24),装备量化!$D$2:$J$241,装备量化!BL$11,FALSE)),0))+IF($W$3="关闭",0,IFERROR((VLOOKUP((VLOOKUP($AE34,参数!$G:$H,2,FALSE)&amp;$W$25&amp;$V$25),装备量化!$D$2:$J$241,装备量化!BL$11,FALSE)),0))</f>
        <v>0</v>
      </c>
    </row>
    <row r="35" spans="1:79">
      <c r="A35" s="1">
        <v>34</v>
      </c>
      <c r="B35" s="1">
        <f t="shared" si="2"/>
        <v>8302</v>
      </c>
      <c r="C35" s="1">
        <f t="shared" si="11"/>
        <v>200</v>
      </c>
      <c r="D35" s="1">
        <f t="shared" si="12"/>
        <v>694</v>
      </c>
      <c r="E35" s="1">
        <f t="shared" si="13"/>
        <v>694</v>
      </c>
      <c r="F35" s="1">
        <f t="shared" si="14"/>
        <v>1174</v>
      </c>
      <c r="G35" s="1">
        <f t="shared" si="15"/>
        <v>1174</v>
      </c>
      <c r="H35" s="1">
        <f t="shared" si="3"/>
        <v>0</v>
      </c>
      <c r="I35" s="1">
        <f t="shared" si="4"/>
        <v>0</v>
      </c>
      <c r="J35" s="1">
        <f t="shared" si="5"/>
        <v>0</v>
      </c>
      <c r="K35" s="1">
        <f t="shared" si="6"/>
        <v>0</v>
      </c>
      <c r="L35" s="1">
        <f t="shared" si="7"/>
        <v>0</v>
      </c>
      <c r="M35" s="1">
        <f t="shared" si="8"/>
        <v>0</v>
      </c>
      <c r="N35" s="1">
        <f t="shared" si="9"/>
        <v>0</v>
      </c>
      <c r="O35" s="1">
        <f t="shared" si="10"/>
        <v>0</v>
      </c>
      <c r="P35" s="32"/>
      <c r="Q35" s="32"/>
      <c r="R35" s="32"/>
      <c r="S35" s="32"/>
      <c r="AE35" s="1">
        <v>34</v>
      </c>
      <c r="AF35" s="64">
        <f>IF($W$3="关闭",0,IFERROR((VLOOKUP((VLOOKUP($AE35,参数!$G:$H,2,FALSE)&amp;$W$18&amp;$V$18),装备量化!$D$2:$J$241,装备量化!Q$11,FALSE)),0))+IF($W$3="关闭",0,IFERROR((VLOOKUP((VLOOKUP($AE35,参数!$G:$H,2,FALSE)&amp;$W$19&amp;$V$19),装备量化!$D$2:$J$241,装备量化!Q$11,FALSE)),0))+IF($W$3="关闭",0,IFERROR((VLOOKUP((VLOOKUP($AE35,参数!$G:$H,2,FALSE)&amp;$W$20&amp;$V$20),装备量化!$D$2:$J$241,装备量化!Q$11,FALSE)),0))+IF($W$3="关闭",0,IFERROR((VLOOKUP((VLOOKUP($AE35,参数!$G:$H,2,FALSE)&amp;$W$21&amp;$V$21),装备量化!$D$2:$J$241,装备量化!Q$11,FALSE)),0))+IF($W$3="关闭",0,IFERROR((VLOOKUP((VLOOKUP($AE35,参数!$G:$H,2,FALSE)&amp;$W$22&amp;$V$22),装备量化!$D$2:$J$241,装备量化!Q$11,FALSE)),0))+IF($W$3="关闭",0,IFERROR((VLOOKUP((VLOOKUP($AE35,参数!$G:$H,2,FALSE)&amp;$W$23&amp;$V$23),装备量化!$D$2:$J$241,装备量化!Q$11,FALSE)),0))+IF($W$3="关闭",0,IFERROR((VLOOKUP((VLOOKUP($AE35,参数!$G:$H,2,FALSE)&amp;$W$24&amp;$V$24),装备量化!$D$2:$J$241,装备量化!Q$11,FALSE)),0))+IF($W$3="关闭",0,IFERROR((VLOOKUP((VLOOKUP($AE35,参数!$G:$H,2,FALSE)&amp;$W$25&amp;$V$25),装备量化!$D$2:$J$241,装备量化!Q$11,FALSE)),0))</f>
        <v>2500</v>
      </c>
      <c r="AG35" s="64"/>
      <c r="AH35" s="64">
        <f>IF($W$3="关闭",0,IFERROR((VLOOKUP((VLOOKUP($AE35,参数!$G:$H,2,FALSE)&amp;$W$18&amp;$V$18),装备量化!$D$2:$J$241,装备量化!S$11,FALSE)),0))+IF($W$3="关闭",0,IFERROR((VLOOKUP((VLOOKUP($AE35,参数!$G:$H,2,FALSE)&amp;$W$19&amp;$V$19),装备量化!$D$2:$J$241,装备量化!S$11,FALSE)),0))+IF($W$3="关闭",0,IFERROR((VLOOKUP((VLOOKUP($AE35,参数!$G:$H,2,FALSE)&amp;$W$20&amp;$V$20),装备量化!$D$2:$J$241,装备量化!S$11,FALSE)),0))+IF($W$3="关闭",0,IFERROR((VLOOKUP((VLOOKUP($AE35,参数!$G:$H,2,FALSE)&amp;$W$21&amp;$V$21),装备量化!$D$2:$J$241,装备量化!S$11,FALSE)),0))+IF($W$3="关闭",0,IFERROR((VLOOKUP((VLOOKUP($AE35,参数!$G:$H,2,FALSE)&amp;$W$22&amp;$V$22),装备量化!$D$2:$J$241,装备量化!S$11,FALSE)),0))+IF($W$3="关闭",0,IFERROR((VLOOKUP((VLOOKUP($AE35,参数!$G:$H,2,FALSE)&amp;$W$23&amp;$V$23),装备量化!$D$2:$J$241,装备量化!S$11,FALSE)),0))+IF($W$3="关闭",0,IFERROR((VLOOKUP((VLOOKUP($AE35,参数!$G:$H,2,FALSE)&amp;$W$24&amp;$V$24),装备量化!$D$2:$J$241,装备量化!S$11,FALSE)),0))+IF($W$3="关闭",0,IFERROR((VLOOKUP((VLOOKUP($AE35,参数!$G:$H,2,FALSE)&amp;$W$25&amp;$V$25),装备量化!$D$2:$J$241,装备量化!S$11,FALSE)),0))</f>
        <v>216</v>
      </c>
      <c r="AI35" s="64">
        <f>IF($W$3="关闭",0,IFERROR((VLOOKUP((VLOOKUP($AE35,参数!$G:$H,2,FALSE)&amp;$W$18&amp;$V$18),装备量化!$D$2:$J$241,装备量化!T$11,FALSE)),0))+IF($W$3="关闭",0,IFERROR((VLOOKUP((VLOOKUP($AE35,参数!$G:$H,2,FALSE)&amp;$W$19&amp;$V$19),装备量化!$D$2:$J$241,装备量化!T$11,FALSE)),0))+IF($W$3="关闭",0,IFERROR((VLOOKUP((VLOOKUP($AE35,参数!$G:$H,2,FALSE)&amp;$W$20&amp;$V$20),装备量化!$D$2:$J$241,装备量化!T$11,FALSE)),0))+IF($W$3="关闭",0,IFERROR((VLOOKUP((VLOOKUP($AE35,参数!$G:$H,2,FALSE)&amp;$W$21&amp;$V$21),装备量化!$D$2:$J$241,装备量化!T$11,FALSE)),0))+IF($W$3="关闭",0,IFERROR((VLOOKUP((VLOOKUP($AE35,参数!$G:$H,2,FALSE)&amp;$W$22&amp;$V$22),装备量化!$D$2:$J$241,装备量化!T$11,FALSE)),0))+IF($W$3="关闭",0,IFERROR((VLOOKUP((VLOOKUP($AE35,参数!$G:$H,2,FALSE)&amp;$W$23&amp;$V$23),装备量化!$D$2:$J$241,装备量化!T$11,FALSE)),0))+IF($W$3="关闭",0,IFERROR((VLOOKUP((VLOOKUP($AE35,参数!$G:$H,2,FALSE)&amp;$W$24&amp;$V$24),装备量化!$D$2:$J$241,装备量化!T$11,FALSE)),0))+IF($W$3="关闭",0,IFERROR((VLOOKUP((VLOOKUP($AE35,参数!$G:$H,2,FALSE)&amp;$W$25&amp;$V$25),装备量化!$D$2:$J$241,装备量化!T$11,FALSE)),0))</f>
        <v>216</v>
      </c>
      <c r="AJ35" s="64">
        <f>IF($W$3="关闭",0,IFERROR((VLOOKUP((VLOOKUP($AE35,参数!$G:$H,2,FALSE)&amp;$W$18&amp;$V$18),装备量化!$D$2:$J$241,装备量化!U$11,FALSE)),0))+IF($W$3="关闭",0,IFERROR((VLOOKUP((VLOOKUP($AE35,参数!$G:$H,2,FALSE)&amp;$W$19&amp;$V$19),装备量化!$D$2:$J$241,装备量化!U$11,FALSE)),0))+IF($W$3="关闭",0,IFERROR((VLOOKUP((VLOOKUP($AE35,参数!$G:$H,2,FALSE)&amp;$W$20&amp;$V$20),装备量化!$D$2:$J$241,装备量化!U$11,FALSE)),0))+IF($W$3="关闭",0,IFERROR((VLOOKUP((VLOOKUP($AE35,参数!$G:$H,2,FALSE)&amp;$W$21&amp;$V$21),装备量化!$D$2:$J$241,装备量化!U$11,FALSE)),0))+IF($W$3="关闭",0,IFERROR((VLOOKUP((VLOOKUP($AE35,参数!$G:$H,2,FALSE)&amp;$W$22&amp;$V$22),装备量化!$D$2:$J$241,装备量化!U$11,FALSE)),0))+IF($W$3="关闭",0,IFERROR((VLOOKUP((VLOOKUP($AE35,参数!$G:$H,2,FALSE)&amp;$W$23&amp;$V$23),装备量化!$D$2:$J$241,装备量化!U$11,FALSE)),0))+IF($W$3="关闭",0,IFERROR((VLOOKUP((VLOOKUP($AE35,参数!$G:$H,2,FALSE)&amp;$W$24&amp;$V$24),装备量化!$D$2:$J$241,装备量化!U$11,FALSE)),0))+IF($W$3="关闭",0,IFERROR((VLOOKUP((VLOOKUP($AE35,参数!$G:$H,2,FALSE)&amp;$W$25&amp;$V$25),装备量化!$D$2:$J$241,装备量化!U$11,FALSE)),0))</f>
        <v>333</v>
      </c>
      <c r="AK35" s="64">
        <f>IF($W$3="关闭",0,IFERROR((VLOOKUP((VLOOKUP($AE35,参数!$G:$H,2,FALSE)&amp;$W$18&amp;$V$18),装备量化!$D$2:$J$241,装备量化!V$11,FALSE)),0))+IF($W$3="关闭",0,IFERROR((VLOOKUP((VLOOKUP($AE35,参数!$G:$H,2,FALSE)&amp;$W$19&amp;$V$19),装备量化!$D$2:$J$241,装备量化!V$11,FALSE)),0))+IF($W$3="关闭",0,IFERROR((VLOOKUP((VLOOKUP($AE35,参数!$G:$H,2,FALSE)&amp;$W$20&amp;$V$20),装备量化!$D$2:$J$241,装备量化!V$11,FALSE)),0))+IF($W$3="关闭",0,IFERROR((VLOOKUP((VLOOKUP($AE35,参数!$G:$H,2,FALSE)&amp;$W$21&amp;$V$21),装备量化!$D$2:$J$241,装备量化!V$11,FALSE)),0))+IF($W$3="关闭",0,IFERROR((VLOOKUP((VLOOKUP($AE35,参数!$G:$H,2,FALSE)&amp;$W$22&amp;$V$22),装备量化!$D$2:$J$241,装备量化!V$11,FALSE)),0))+IF($W$3="关闭",0,IFERROR((VLOOKUP((VLOOKUP($AE35,参数!$G:$H,2,FALSE)&amp;$W$23&amp;$V$23),装备量化!$D$2:$J$241,装备量化!V$11,FALSE)),0))+IF($W$3="关闭",0,IFERROR((VLOOKUP((VLOOKUP($AE35,参数!$G:$H,2,FALSE)&amp;$W$24&amp;$V$24),装备量化!$D$2:$J$241,装备量化!V$11,FALSE)),0))+IF($W$3="关闭",0,IFERROR((VLOOKUP((VLOOKUP($AE35,参数!$G:$H,2,FALSE)&amp;$W$25&amp;$V$25),装备量化!$D$2:$J$241,装备量化!V$11,FALSE)),0))</f>
        <v>333</v>
      </c>
      <c r="AL35" s="64">
        <f>IF($W$3="关闭",0,IFERROR((VLOOKUP((VLOOKUP($AE35,参数!$G:$H,2,FALSE)&amp;$W$18&amp;$V$18),装备量化!$D$2:$J$241,装备量化!W$11,FALSE)),0))+IF($W$3="关闭",0,IFERROR((VLOOKUP((VLOOKUP($AE35,参数!$G:$H,2,FALSE)&amp;$W$19&amp;$V$19),装备量化!$D$2:$J$241,装备量化!W$11,FALSE)),0))+IF($W$3="关闭",0,IFERROR((VLOOKUP((VLOOKUP($AE35,参数!$G:$H,2,FALSE)&amp;$W$20&amp;$V$20),装备量化!$D$2:$J$241,装备量化!W$11,FALSE)),0))+IF($W$3="关闭",0,IFERROR((VLOOKUP((VLOOKUP($AE35,参数!$G:$H,2,FALSE)&amp;$W$21&amp;$V$21),装备量化!$D$2:$J$241,装备量化!W$11,FALSE)),0))+IF($W$3="关闭",0,IFERROR((VLOOKUP((VLOOKUP($AE35,参数!$G:$H,2,FALSE)&amp;$W$22&amp;$V$22),装备量化!$D$2:$J$241,装备量化!W$11,FALSE)),0))+IF($W$3="关闭",0,IFERROR((VLOOKUP((VLOOKUP($AE35,参数!$G:$H,2,FALSE)&amp;$W$23&amp;$V$23),装备量化!$D$2:$J$241,装备量化!W$11,FALSE)),0))+IF($W$3="关闭",0,IFERROR((VLOOKUP((VLOOKUP($AE35,参数!$G:$H,2,FALSE)&amp;$W$24&amp;$V$24),装备量化!$D$2:$J$241,装备量化!W$11,FALSE)),0))+IF($W$3="关闭",0,IFERROR((VLOOKUP((VLOOKUP($AE35,参数!$G:$H,2,FALSE)&amp;$W$25&amp;$V$25),装备量化!$D$2:$J$241,装备量化!W$11,FALSE)),0))</f>
        <v>0</v>
      </c>
      <c r="AM35" s="64">
        <f>IF($W$3="关闭",0,IFERROR((VLOOKUP((VLOOKUP($AE35,参数!$G:$H,2,FALSE)&amp;$W$18&amp;$V$18),装备量化!$D$2:$J$241,装备量化!X$11,FALSE)),0))+IF($W$3="关闭",0,IFERROR((VLOOKUP((VLOOKUP($AE35,参数!$G:$H,2,FALSE)&amp;$W$19&amp;$V$19),装备量化!$D$2:$J$241,装备量化!X$11,FALSE)),0))+IF($W$3="关闭",0,IFERROR((VLOOKUP((VLOOKUP($AE35,参数!$G:$H,2,FALSE)&amp;$W$20&amp;$V$20),装备量化!$D$2:$J$241,装备量化!X$11,FALSE)),0))+IF($W$3="关闭",0,IFERROR((VLOOKUP((VLOOKUP($AE35,参数!$G:$H,2,FALSE)&amp;$W$21&amp;$V$21),装备量化!$D$2:$J$241,装备量化!X$11,FALSE)),0))+IF($W$3="关闭",0,IFERROR((VLOOKUP((VLOOKUP($AE35,参数!$G:$H,2,FALSE)&amp;$W$22&amp;$V$22),装备量化!$D$2:$J$241,装备量化!X$11,FALSE)),0))+IF($W$3="关闭",0,IFERROR((VLOOKUP((VLOOKUP($AE35,参数!$G:$H,2,FALSE)&amp;$W$23&amp;$V$23),装备量化!$D$2:$J$241,装备量化!X$11,FALSE)),0))+IF($W$3="关闭",0,IFERROR((VLOOKUP((VLOOKUP($AE35,参数!$G:$H,2,FALSE)&amp;$W$24&amp;$V$24),装备量化!$D$2:$J$241,装备量化!X$11,FALSE)),0))+IF($W$3="关闭",0,IFERROR((VLOOKUP((VLOOKUP($AE35,参数!$G:$H,2,FALSE)&amp;$W$25&amp;$V$25),装备量化!$D$2:$J$241,装备量化!X$11,FALSE)),0))</f>
        <v>0</v>
      </c>
      <c r="AN35" s="64">
        <f>IF($W$3="关闭",0,IFERROR((VLOOKUP((VLOOKUP($AE35,参数!$G:$H,2,FALSE)&amp;$W$18&amp;$V$18),装备量化!$D$2:$J$241,装备量化!Y$11,FALSE)),0))+IF($W$3="关闭",0,IFERROR((VLOOKUP((VLOOKUP($AE35,参数!$G:$H,2,FALSE)&amp;$W$19&amp;$V$19),装备量化!$D$2:$J$241,装备量化!Y$11,FALSE)),0))+IF($W$3="关闭",0,IFERROR((VLOOKUP((VLOOKUP($AE35,参数!$G:$H,2,FALSE)&amp;$W$20&amp;$V$20),装备量化!$D$2:$J$241,装备量化!Y$11,FALSE)),0))+IF($W$3="关闭",0,IFERROR((VLOOKUP((VLOOKUP($AE35,参数!$G:$H,2,FALSE)&amp;$W$21&amp;$V$21),装备量化!$D$2:$J$241,装备量化!Y$11,FALSE)),0))+IF($W$3="关闭",0,IFERROR((VLOOKUP((VLOOKUP($AE35,参数!$G:$H,2,FALSE)&amp;$W$22&amp;$V$22),装备量化!$D$2:$J$241,装备量化!Y$11,FALSE)),0))+IF($W$3="关闭",0,IFERROR((VLOOKUP((VLOOKUP($AE35,参数!$G:$H,2,FALSE)&amp;$W$23&amp;$V$23),装备量化!$D$2:$J$241,装备量化!Y$11,FALSE)),0))+IF($W$3="关闭",0,IFERROR((VLOOKUP((VLOOKUP($AE35,参数!$G:$H,2,FALSE)&amp;$W$24&amp;$V$24),装备量化!$D$2:$J$241,装备量化!Y$11,FALSE)),0))+IF($W$3="关闭",0,IFERROR((VLOOKUP((VLOOKUP($AE35,参数!$G:$H,2,FALSE)&amp;$W$25&amp;$V$25),装备量化!$D$2:$J$241,装备量化!Y$11,FALSE)),0))</f>
        <v>0</v>
      </c>
      <c r="AO35" s="64">
        <f>IF($W$3="关闭",0,IFERROR((VLOOKUP((VLOOKUP($AE35,参数!$G:$H,2,FALSE)&amp;$W$18&amp;$V$18),装备量化!$D$2:$J$241,装备量化!Z$11,FALSE)),0))+IF($W$3="关闭",0,IFERROR((VLOOKUP((VLOOKUP($AE35,参数!$G:$H,2,FALSE)&amp;$W$19&amp;$V$19),装备量化!$D$2:$J$241,装备量化!Z$11,FALSE)),0))+IF($W$3="关闭",0,IFERROR((VLOOKUP((VLOOKUP($AE35,参数!$G:$H,2,FALSE)&amp;$W$20&amp;$V$20),装备量化!$D$2:$J$241,装备量化!Z$11,FALSE)),0))+IF($W$3="关闭",0,IFERROR((VLOOKUP((VLOOKUP($AE35,参数!$G:$H,2,FALSE)&amp;$W$21&amp;$V$21),装备量化!$D$2:$J$241,装备量化!Z$11,FALSE)),0))+IF($W$3="关闭",0,IFERROR((VLOOKUP((VLOOKUP($AE35,参数!$G:$H,2,FALSE)&amp;$W$22&amp;$V$22),装备量化!$D$2:$J$241,装备量化!Z$11,FALSE)),0))+IF($W$3="关闭",0,IFERROR((VLOOKUP((VLOOKUP($AE35,参数!$G:$H,2,FALSE)&amp;$W$23&amp;$V$23),装备量化!$D$2:$J$241,装备量化!Z$11,FALSE)),0))+IF($W$3="关闭",0,IFERROR((VLOOKUP((VLOOKUP($AE35,参数!$G:$H,2,FALSE)&amp;$W$24&amp;$V$24),装备量化!$D$2:$J$241,装备量化!Z$11,FALSE)),0))+IF($W$3="关闭",0,IFERROR((VLOOKUP((VLOOKUP($AE35,参数!$G:$H,2,FALSE)&amp;$W$25&amp;$V$25),装备量化!$D$2:$J$241,装备量化!Z$11,FALSE)),0))</f>
        <v>0</v>
      </c>
      <c r="AP35" s="64">
        <f>IF($W$3="关闭",0,IFERROR((VLOOKUP((VLOOKUP($AE35,参数!$G:$H,2,FALSE)&amp;$W$18&amp;$V$18),装备量化!$D$2:$J$241,装备量化!AA$11,FALSE)),0))+IF($W$3="关闭",0,IFERROR((VLOOKUP((VLOOKUP($AE35,参数!$G:$H,2,FALSE)&amp;$W$19&amp;$V$19),装备量化!$D$2:$J$241,装备量化!AA$11,FALSE)),0))+IF($W$3="关闭",0,IFERROR((VLOOKUP((VLOOKUP($AE35,参数!$G:$H,2,FALSE)&amp;$W$20&amp;$V$20),装备量化!$D$2:$J$241,装备量化!AA$11,FALSE)),0))+IF($W$3="关闭",0,IFERROR((VLOOKUP((VLOOKUP($AE35,参数!$G:$H,2,FALSE)&amp;$W$21&amp;$V$21),装备量化!$D$2:$J$241,装备量化!AA$11,FALSE)),0))+IF($W$3="关闭",0,IFERROR((VLOOKUP((VLOOKUP($AE35,参数!$G:$H,2,FALSE)&amp;$W$22&amp;$V$22),装备量化!$D$2:$J$241,装备量化!AA$11,FALSE)),0))+IF($W$3="关闭",0,IFERROR((VLOOKUP((VLOOKUP($AE35,参数!$G:$H,2,FALSE)&amp;$W$23&amp;$V$23),装备量化!$D$2:$J$241,装备量化!AA$11,FALSE)),0))+IF($W$3="关闭",0,IFERROR((VLOOKUP((VLOOKUP($AE35,参数!$G:$H,2,FALSE)&amp;$W$24&amp;$V$24),装备量化!$D$2:$J$241,装备量化!AA$11,FALSE)),0))+IF($W$3="关闭",0,IFERROR((VLOOKUP((VLOOKUP($AE35,参数!$G:$H,2,FALSE)&amp;$W$25&amp;$V$25),装备量化!$D$2:$J$241,装备量化!AA$11,FALSE)),0))</f>
        <v>0</v>
      </c>
      <c r="AQ35" s="64">
        <f>IF($W$3="关闭",0,IFERROR((VLOOKUP((VLOOKUP($AE35,参数!$G:$H,2,FALSE)&amp;$W$18&amp;$V$18),装备量化!$D$2:$J$241,装备量化!AB$11,FALSE)),0))+IF($W$3="关闭",0,IFERROR((VLOOKUP((VLOOKUP($AE35,参数!$G:$H,2,FALSE)&amp;$W$19&amp;$V$19),装备量化!$D$2:$J$241,装备量化!AB$11,FALSE)),0))+IF($W$3="关闭",0,IFERROR((VLOOKUP((VLOOKUP($AE35,参数!$G:$H,2,FALSE)&amp;$W$20&amp;$V$20),装备量化!$D$2:$J$241,装备量化!AB$11,FALSE)),0))+IF($W$3="关闭",0,IFERROR((VLOOKUP((VLOOKUP($AE35,参数!$G:$H,2,FALSE)&amp;$W$21&amp;$V$21),装备量化!$D$2:$J$241,装备量化!AB$11,FALSE)),0))+IF($W$3="关闭",0,IFERROR((VLOOKUP((VLOOKUP($AE35,参数!$G:$H,2,FALSE)&amp;$W$22&amp;$V$22),装备量化!$D$2:$J$241,装备量化!AB$11,FALSE)),0))+IF($W$3="关闭",0,IFERROR((VLOOKUP((VLOOKUP($AE35,参数!$G:$H,2,FALSE)&amp;$W$23&amp;$V$23),装备量化!$D$2:$J$241,装备量化!AB$11,FALSE)),0))+IF($W$3="关闭",0,IFERROR((VLOOKUP((VLOOKUP($AE35,参数!$G:$H,2,FALSE)&amp;$W$24&amp;$V$24),装备量化!$D$2:$J$241,装备量化!AB$11,FALSE)),0))+IF($W$3="关闭",0,IFERROR((VLOOKUP((VLOOKUP($AE35,参数!$G:$H,2,FALSE)&amp;$W$25&amp;$V$25),装备量化!$D$2:$J$241,装备量化!AB$11,FALSE)),0))</f>
        <v>0</v>
      </c>
      <c r="AR35" s="64">
        <f>IF($W$3="关闭",0,IFERROR((VLOOKUP((VLOOKUP($AE35,参数!$G:$H,2,FALSE)&amp;$W$18&amp;$V$18),装备量化!$D$2:$J$241,装备量化!AC$11,FALSE)),0))+IF($W$3="关闭",0,IFERROR((VLOOKUP((VLOOKUP($AE35,参数!$G:$H,2,FALSE)&amp;$W$19&amp;$V$19),装备量化!$D$2:$J$241,装备量化!AC$11,FALSE)),0))+IF($W$3="关闭",0,IFERROR((VLOOKUP((VLOOKUP($AE35,参数!$G:$H,2,FALSE)&amp;$W$20&amp;$V$20),装备量化!$D$2:$J$241,装备量化!AC$11,FALSE)),0))+IF($W$3="关闭",0,IFERROR((VLOOKUP((VLOOKUP($AE35,参数!$G:$H,2,FALSE)&amp;$W$21&amp;$V$21),装备量化!$D$2:$J$241,装备量化!AC$11,FALSE)),0))+IF($W$3="关闭",0,IFERROR((VLOOKUP((VLOOKUP($AE35,参数!$G:$H,2,FALSE)&amp;$W$22&amp;$V$22),装备量化!$D$2:$J$241,装备量化!AC$11,FALSE)),0))+IF($W$3="关闭",0,IFERROR((VLOOKUP((VLOOKUP($AE35,参数!$G:$H,2,FALSE)&amp;$W$23&amp;$V$23),装备量化!$D$2:$J$241,装备量化!AC$11,FALSE)),0))+IF($W$3="关闭",0,IFERROR((VLOOKUP((VLOOKUP($AE35,参数!$G:$H,2,FALSE)&amp;$W$24&amp;$V$24),装备量化!$D$2:$J$241,装备量化!AC$11,FALSE)),0))+IF($W$3="关闭",0,IFERROR((VLOOKUP((VLOOKUP($AE35,参数!$G:$H,2,FALSE)&amp;$W$25&amp;$V$25),装备量化!$D$2:$J$241,装备量化!AC$11,FALSE)),0))</f>
        <v>0</v>
      </c>
      <c r="AS35" s="64">
        <f>IF($W$3="关闭",0,IFERROR((VLOOKUP((VLOOKUP($AE35,参数!$G:$H,2,FALSE)&amp;$W$18&amp;$V$18),装备量化!$D$2:$J$241,装备量化!AD$11,FALSE)),0))+IF($W$3="关闭",0,IFERROR((VLOOKUP((VLOOKUP($AE35,参数!$G:$H,2,FALSE)&amp;$W$19&amp;$V$19),装备量化!$D$2:$J$241,装备量化!AD$11,FALSE)),0))+IF($W$3="关闭",0,IFERROR((VLOOKUP((VLOOKUP($AE35,参数!$G:$H,2,FALSE)&amp;$W$20&amp;$V$20),装备量化!$D$2:$J$241,装备量化!AD$11,FALSE)),0))+IF($W$3="关闭",0,IFERROR((VLOOKUP((VLOOKUP($AE35,参数!$G:$H,2,FALSE)&amp;$W$21&amp;$V$21),装备量化!$D$2:$J$241,装备量化!AD$11,FALSE)),0))+IF($W$3="关闭",0,IFERROR((VLOOKUP((VLOOKUP($AE35,参数!$G:$H,2,FALSE)&amp;$W$22&amp;$V$22),装备量化!$D$2:$J$241,装备量化!AD$11,FALSE)),0))+IF($W$3="关闭",0,IFERROR((VLOOKUP((VLOOKUP($AE35,参数!$G:$H,2,FALSE)&amp;$W$23&amp;$V$23),装备量化!$D$2:$J$241,装备量化!AD$11,FALSE)),0))+IF($W$3="关闭",0,IFERROR((VLOOKUP((VLOOKUP($AE35,参数!$G:$H,2,FALSE)&amp;$W$24&amp;$V$24),装备量化!$D$2:$J$241,装备量化!AD$11,FALSE)),0))+IF($W$3="关闭",0,IFERROR((VLOOKUP((VLOOKUP($AE35,参数!$G:$H,2,FALSE)&amp;$W$25&amp;$V$25),装备量化!$D$2:$J$241,装备量化!AD$11,FALSE)),0))</f>
        <v>0</v>
      </c>
      <c r="AV35" s="1">
        <v>34</v>
      </c>
      <c r="AW35" s="64">
        <f>IF($W$6="关闭",0,IFERROR((VLOOKUP((VLOOKUP($AE35,参数!$G:$H,2,FALSE)&amp;$V$18),装备强化属性!$V$3:$FP$50,$X$18+VLOOKUP(AW$1,参数!$J$1:$K$6,2,FALSE),FALSE)),0))+IF($W$6="关闭",0,IFERROR((VLOOKUP((VLOOKUP($AE35,参数!$G:$H,2,FALSE)&amp;$V$19),装备强化属性!$V$3:$FP$50,$X$19+VLOOKUP(AW$1,参数!$J$1:$K$6,2,FALSE),FALSE)),0))+IF($W$6="关闭",0,IFERROR((VLOOKUP((VLOOKUP($AE35,参数!$G:$H,2,FALSE)&amp;$V$20),装备强化属性!$V$3:$FP$50,$X$20+VLOOKUP(AW$1,参数!$J$1:$K$6,2,FALSE),FALSE)),0))+IF($W$6="关闭",0,IFERROR((VLOOKUP((VLOOKUP($AE35,参数!$G:$H,2,FALSE)&amp;$V$21),装备强化属性!$V$3:$FP$50,$X$21+VLOOKUP(AW$1,参数!$J$1:$K$6,2,FALSE),FALSE)),0))+IF($W$6="关闭",0,IFERROR((VLOOKUP((VLOOKUP($AE35,参数!$G:$H,2,FALSE)&amp;$V$22),装备强化属性!$V$3:$FP$50,$X$22+VLOOKUP(AW$1,参数!$J$1:$K$6,2,FALSE),FALSE)),0))+IF($W$6="关闭",0,IFERROR((VLOOKUP((VLOOKUP($AE35,参数!$G:$H,2,FALSE)&amp;$V$23),装备强化属性!$V$3:$FP$50,$X$23+VLOOKUP(AW$1,参数!$J$1:$K$6,2,FALSE),FALSE)),0))+IF($W$6="关闭",0,IFERROR((VLOOKUP((VLOOKUP($AE35,参数!$G:$H,2,FALSE)&amp;$V$24),装备强化属性!$V$3:$FP$50,$X$24+VLOOKUP(AW$1,参数!$J$1:$K$6,2,FALSE),FALSE)),0))+IF($W$6="关闭",0,IFERROR((VLOOKUP((VLOOKUP($AE35,参数!$G:$H,2,FALSE)&amp;$V$25),装备强化属性!$V$3:$FP$50,$X$25+VLOOKUP(AW$1,参数!$J$1:$K$6,2,FALSE),FALSE)),0))</f>
        <v>1090</v>
      </c>
      <c r="AX35" s="64"/>
      <c r="AY35" s="64">
        <f>IF($W$6="关闭",0,IFERROR((VLOOKUP((VLOOKUP($AE35,参数!$G:$H,2,FALSE)&amp;$V$18),装备强化属性!$V$3:$FP$50,$X$18+VLOOKUP(AY$1,参数!$J$1:$K$6,2,FALSE),FALSE)),0))+IF($W$6="关闭",0,IFERROR((VLOOKUP((VLOOKUP($AE35,参数!$G:$H,2,FALSE)&amp;$V$19),装备强化属性!$V$3:$FP$50,$X$19+VLOOKUP(AY$1,参数!$J$1:$K$6,2,FALSE),FALSE)),0))+IF($W$6="关闭",0,IFERROR((VLOOKUP((VLOOKUP($AE35,参数!$G:$H,2,FALSE)&amp;$V$20),装备强化属性!$V$3:$FP$50,$X$20+VLOOKUP(AY$1,参数!$J$1:$K$6,2,FALSE),FALSE)),0))+IF($W$6="关闭",0,IFERROR((VLOOKUP((VLOOKUP($AE35,参数!$G:$H,2,FALSE)&amp;$V$21),装备强化属性!$V$3:$FP$50,$X$21+VLOOKUP(AY$1,参数!$J$1:$K$6,2,FALSE),FALSE)),0))+IF($W$6="关闭",0,IFERROR((VLOOKUP((VLOOKUP($AE35,参数!$G:$H,2,FALSE)&amp;$V$22),装备强化属性!$V$3:$FP$50,$X$22+VLOOKUP(AY$1,参数!$J$1:$K$6,2,FALSE),FALSE)),0))+IF($W$6="关闭",0,IFERROR((VLOOKUP((VLOOKUP($AE35,参数!$G:$H,2,FALSE)&amp;$V$23),装备强化属性!$V$3:$FP$50,$X$23+VLOOKUP(AY$1,参数!$J$1:$K$6,2,FALSE),FALSE)),0))+IF($W$6="关闭",0,IFERROR((VLOOKUP((VLOOKUP($AE35,参数!$G:$H,2,FALSE)&amp;$V$24),装备强化属性!$V$3:$FP$50,$X$24+VLOOKUP(AY$1,参数!$J$1:$K$6,2,FALSE),FALSE)),0))+IF($W$6="关闭",0,IFERROR((VLOOKUP((VLOOKUP($AE35,参数!$G:$H,2,FALSE)&amp;$V$25),装备强化属性!$V$3:$FP$50,$X$25+VLOOKUP(AY$1,参数!$J$1:$K$6,2,FALSE),FALSE)),0))</f>
        <v>131</v>
      </c>
      <c r="AZ35" s="64">
        <f>IF($W$6="关闭",0,IFERROR((VLOOKUP((VLOOKUP($AE35,参数!$G:$H,2,FALSE)&amp;$V$18),装备强化属性!$V$3:$FP$50,$X$18+VLOOKUP(AZ$1,参数!$J$1:$K$6,2,FALSE),FALSE)),0))+IF($W$6="关闭",0,IFERROR((VLOOKUP((VLOOKUP($AE35,参数!$G:$H,2,FALSE)&amp;$V$19),装备强化属性!$V$3:$FP$50,$X$19+VLOOKUP(AZ$1,参数!$J$1:$K$6,2,FALSE),FALSE)),0))+IF($W$6="关闭",0,IFERROR((VLOOKUP((VLOOKUP($AE35,参数!$G:$H,2,FALSE)&amp;$V$20),装备强化属性!$V$3:$FP$50,$X$20+VLOOKUP(AZ$1,参数!$J$1:$K$6,2,FALSE),FALSE)),0))+IF($W$6="关闭",0,IFERROR((VLOOKUP((VLOOKUP($AE35,参数!$G:$H,2,FALSE)&amp;$V$21),装备强化属性!$V$3:$FP$50,$X$21+VLOOKUP(AZ$1,参数!$J$1:$K$6,2,FALSE),FALSE)),0))+IF($W$6="关闭",0,IFERROR((VLOOKUP((VLOOKUP($AE35,参数!$G:$H,2,FALSE)&amp;$V$22),装备强化属性!$V$3:$FP$50,$X$22+VLOOKUP(AZ$1,参数!$J$1:$K$6,2,FALSE),FALSE)),0))+IF($W$6="关闭",0,IFERROR((VLOOKUP((VLOOKUP($AE35,参数!$G:$H,2,FALSE)&amp;$V$23),装备强化属性!$V$3:$FP$50,$X$23+VLOOKUP(AZ$1,参数!$J$1:$K$6,2,FALSE),FALSE)),0))+IF($W$6="关闭",0,IFERROR((VLOOKUP((VLOOKUP($AE35,参数!$G:$H,2,FALSE)&amp;$V$24),装备强化属性!$V$3:$FP$50,$X$24+VLOOKUP(AZ$1,参数!$J$1:$K$6,2,FALSE),FALSE)),0))+IF($W$6="关闭",0,IFERROR((VLOOKUP((VLOOKUP($AE35,参数!$G:$H,2,FALSE)&amp;$V$25),装备强化属性!$V$3:$FP$50,$X$25+VLOOKUP(AZ$1,参数!$J$1:$K$6,2,FALSE),FALSE)),0))</f>
        <v>131</v>
      </c>
      <c r="BA35" s="64">
        <f>IF($W$6="关闭",0,IFERROR((VLOOKUP((VLOOKUP($AE35,参数!$G:$H,2,FALSE)&amp;$V$18),装备强化属性!$V$3:$FP$50,$X$18+VLOOKUP(BA$1,参数!$J$1:$K$6,2,FALSE),FALSE)),0))+IF($W$6="关闭",0,IFERROR((VLOOKUP((VLOOKUP($AE35,参数!$G:$H,2,FALSE)&amp;$V$19),装备强化属性!$V$3:$FP$50,$X$19+VLOOKUP(BA$1,参数!$J$1:$K$6,2,FALSE),FALSE)),0))+IF($W$6="关闭",0,IFERROR((VLOOKUP((VLOOKUP($AE35,参数!$G:$H,2,FALSE)&amp;$V$20),装备强化属性!$V$3:$FP$50,$X$20+VLOOKUP(BA$1,参数!$J$1:$K$6,2,FALSE),FALSE)),0))+IF($W$6="关闭",0,IFERROR((VLOOKUP((VLOOKUP($AE35,参数!$G:$H,2,FALSE)&amp;$V$21),装备强化属性!$V$3:$FP$50,$X$21+VLOOKUP(BA$1,参数!$J$1:$K$6,2,FALSE),FALSE)),0))+IF($W$6="关闭",0,IFERROR((VLOOKUP((VLOOKUP($AE35,参数!$G:$H,2,FALSE)&amp;$V$22),装备强化属性!$V$3:$FP$50,$X$22+VLOOKUP(BA$1,参数!$J$1:$K$6,2,FALSE),FALSE)),0))+IF($W$6="关闭",0,IFERROR((VLOOKUP((VLOOKUP($AE35,参数!$G:$H,2,FALSE)&amp;$V$23),装备强化属性!$V$3:$FP$50,$X$23+VLOOKUP(BA$1,参数!$J$1:$K$6,2,FALSE),FALSE)),0))+IF($W$6="关闭",0,IFERROR((VLOOKUP((VLOOKUP($AE35,参数!$G:$H,2,FALSE)&amp;$V$24),装备强化属性!$V$3:$FP$50,$X$24+VLOOKUP(BA$1,参数!$J$1:$K$6,2,FALSE),FALSE)),0))+IF($W$6="关闭",0,IFERROR((VLOOKUP((VLOOKUP($AE35,参数!$G:$H,2,FALSE)&amp;$V$25),装备强化属性!$V$3:$FP$50,$X$25+VLOOKUP(BA$1,参数!$J$1:$K$6,2,FALSE),FALSE)),0))</f>
        <v>146</v>
      </c>
      <c r="BB35" s="64">
        <f>IF($W$6="关闭",0,IFERROR((VLOOKUP((VLOOKUP($AE35,参数!$G:$H,2,FALSE)&amp;$V$18),装备强化属性!$V$3:$FP$50,$X$18+VLOOKUP(BB$1,参数!$J$1:$K$6,2,FALSE),FALSE)),0))+IF($W$6="关闭",0,IFERROR((VLOOKUP((VLOOKUP($AE35,参数!$G:$H,2,FALSE)&amp;$V$19),装备强化属性!$V$3:$FP$50,$X$19+VLOOKUP(BB$1,参数!$J$1:$K$6,2,FALSE),FALSE)),0))+IF($W$6="关闭",0,IFERROR((VLOOKUP((VLOOKUP($AE35,参数!$G:$H,2,FALSE)&amp;$V$20),装备强化属性!$V$3:$FP$50,$X$20+VLOOKUP(BB$1,参数!$J$1:$K$6,2,FALSE),FALSE)),0))+IF($W$6="关闭",0,IFERROR((VLOOKUP((VLOOKUP($AE35,参数!$G:$H,2,FALSE)&amp;$V$21),装备强化属性!$V$3:$FP$50,$X$21+VLOOKUP(BB$1,参数!$J$1:$K$6,2,FALSE),FALSE)),0))+IF($W$6="关闭",0,IFERROR((VLOOKUP((VLOOKUP($AE35,参数!$G:$H,2,FALSE)&amp;$V$22),装备强化属性!$V$3:$FP$50,$X$22+VLOOKUP(BB$1,参数!$J$1:$K$6,2,FALSE),FALSE)),0))+IF($W$6="关闭",0,IFERROR((VLOOKUP((VLOOKUP($AE35,参数!$G:$H,2,FALSE)&amp;$V$23),装备强化属性!$V$3:$FP$50,$X$23+VLOOKUP(BB$1,参数!$J$1:$K$6,2,FALSE),FALSE)),0))+IF($W$6="关闭",0,IFERROR((VLOOKUP((VLOOKUP($AE35,参数!$G:$H,2,FALSE)&amp;$V$24),装备强化属性!$V$3:$FP$50,$X$24+VLOOKUP(BB$1,参数!$J$1:$K$6,2,FALSE),FALSE)),0))+IF($W$6="关闭",0,IFERROR((VLOOKUP((VLOOKUP($AE35,参数!$G:$H,2,FALSE)&amp;$V$25),装备强化属性!$V$3:$FP$50,$X$25+VLOOKUP(BB$1,参数!$J$1:$K$6,2,FALSE),FALSE)),0))</f>
        <v>146</v>
      </c>
      <c r="BC35" s="64">
        <f>IF($W$3="关闭",0,IFERROR((VLOOKUP((VLOOKUP($AE35,参数!$G:$H,2,FALSE)&amp;$W$18&amp;$V$18),装备量化!$D$2:$J$241,装备量化!AN$11,FALSE)),0))+IF($W$3="关闭",0,IFERROR((VLOOKUP((VLOOKUP($AE35,参数!$G:$H,2,FALSE)&amp;$W$19&amp;$V$19),装备量化!$D$2:$J$241,装备量化!AN$11,FALSE)),0))+IF($W$3="关闭",0,IFERROR((VLOOKUP((VLOOKUP($AE35,参数!$G:$H,2,FALSE)&amp;$W$20&amp;$V$20),装备量化!$D$2:$J$241,装备量化!AN$11,FALSE)),0))+IF($W$3="关闭",0,IFERROR((VLOOKUP((VLOOKUP($AE35,参数!$G:$H,2,FALSE)&amp;$W$21&amp;$V$21),装备量化!$D$2:$J$241,装备量化!AN$11,FALSE)),0))+IF($W$3="关闭",0,IFERROR((VLOOKUP((VLOOKUP($AE35,参数!$G:$H,2,FALSE)&amp;$W$22&amp;$V$22),装备量化!$D$2:$J$241,装备量化!AN$11,FALSE)),0))+IF($W$3="关闭",0,IFERROR((VLOOKUP((VLOOKUP($AE35,参数!$G:$H,2,FALSE)&amp;$W$23&amp;$V$23),装备量化!$D$2:$J$241,装备量化!AN$11,FALSE)),0))+IF($W$3="关闭",0,IFERROR((VLOOKUP((VLOOKUP($AE35,参数!$G:$H,2,FALSE)&amp;$W$24&amp;$V$24),装备量化!$D$2:$J$241,装备量化!AN$11,FALSE)),0))+IF($W$3="关闭",0,IFERROR((VLOOKUP((VLOOKUP($AE35,参数!$G:$H,2,FALSE)&amp;$W$25&amp;$V$25),装备量化!$D$2:$J$241,装备量化!AN$11,FALSE)),0))</f>
        <v>0</v>
      </c>
      <c r="BD35" s="64">
        <f>IF($W$3="关闭",0,IFERROR((VLOOKUP((VLOOKUP($AE35,参数!$G:$H,2,FALSE)&amp;$W$18&amp;$V$18),装备量化!$D$2:$J$241,装备量化!AO$11,FALSE)),0))+IF($W$3="关闭",0,IFERROR((VLOOKUP((VLOOKUP($AE35,参数!$G:$H,2,FALSE)&amp;$W$19&amp;$V$19),装备量化!$D$2:$J$241,装备量化!AO$11,FALSE)),0))+IF($W$3="关闭",0,IFERROR((VLOOKUP((VLOOKUP($AE35,参数!$G:$H,2,FALSE)&amp;$W$20&amp;$V$20),装备量化!$D$2:$J$241,装备量化!AO$11,FALSE)),0))+IF($W$3="关闭",0,IFERROR((VLOOKUP((VLOOKUP($AE35,参数!$G:$H,2,FALSE)&amp;$W$21&amp;$V$21),装备量化!$D$2:$J$241,装备量化!AO$11,FALSE)),0))+IF($W$3="关闭",0,IFERROR((VLOOKUP((VLOOKUP($AE35,参数!$G:$H,2,FALSE)&amp;$W$22&amp;$V$22),装备量化!$D$2:$J$241,装备量化!AO$11,FALSE)),0))+IF($W$3="关闭",0,IFERROR((VLOOKUP((VLOOKUP($AE35,参数!$G:$H,2,FALSE)&amp;$W$23&amp;$V$23),装备量化!$D$2:$J$241,装备量化!AO$11,FALSE)),0))+IF($W$3="关闭",0,IFERROR((VLOOKUP((VLOOKUP($AE35,参数!$G:$H,2,FALSE)&amp;$W$24&amp;$V$24),装备量化!$D$2:$J$241,装备量化!AO$11,FALSE)),0))+IF($W$3="关闭",0,IFERROR((VLOOKUP((VLOOKUP($AE35,参数!$G:$H,2,FALSE)&amp;$W$25&amp;$V$25),装备量化!$D$2:$J$241,装备量化!AO$11,FALSE)),0))</f>
        <v>0</v>
      </c>
      <c r="BE35" s="64">
        <f>IF($W$3="关闭",0,IFERROR((VLOOKUP((VLOOKUP($AE35,参数!$G:$H,2,FALSE)&amp;$W$18&amp;$V$18),装备量化!$D$2:$J$241,装备量化!AP$11,FALSE)),0))+IF($W$3="关闭",0,IFERROR((VLOOKUP((VLOOKUP($AE35,参数!$G:$H,2,FALSE)&amp;$W$19&amp;$V$19),装备量化!$D$2:$J$241,装备量化!AP$11,FALSE)),0))+IF($W$3="关闭",0,IFERROR((VLOOKUP((VLOOKUP($AE35,参数!$G:$H,2,FALSE)&amp;$W$20&amp;$V$20),装备量化!$D$2:$J$241,装备量化!AP$11,FALSE)),0))+IF($W$3="关闭",0,IFERROR((VLOOKUP((VLOOKUP($AE35,参数!$G:$H,2,FALSE)&amp;$W$21&amp;$V$21),装备量化!$D$2:$J$241,装备量化!AP$11,FALSE)),0))+IF($W$3="关闭",0,IFERROR((VLOOKUP((VLOOKUP($AE35,参数!$G:$H,2,FALSE)&amp;$W$22&amp;$V$22),装备量化!$D$2:$J$241,装备量化!AP$11,FALSE)),0))+IF($W$3="关闭",0,IFERROR((VLOOKUP((VLOOKUP($AE35,参数!$G:$H,2,FALSE)&amp;$W$23&amp;$V$23),装备量化!$D$2:$J$241,装备量化!AP$11,FALSE)),0))+IF($W$3="关闭",0,IFERROR((VLOOKUP((VLOOKUP($AE35,参数!$G:$H,2,FALSE)&amp;$W$24&amp;$V$24),装备量化!$D$2:$J$241,装备量化!AP$11,FALSE)),0))+IF($W$3="关闭",0,IFERROR((VLOOKUP((VLOOKUP($AE35,参数!$G:$H,2,FALSE)&amp;$W$25&amp;$V$25),装备量化!$D$2:$J$241,装备量化!AP$11,FALSE)),0))</f>
        <v>0</v>
      </c>
      <c r="BF35" s="64">
        <f>IF($W$3="关闭",0,IFERROR((VLOOKUP((VLOOKUP($AE35,参数!$G:$H,2,FALSE)&amp;$W$18&amp;$V$18),装备量化!$D$2:$J$241,装备量化!AQ$11,FALSE)),0))+IF($W$3="关闭",0,IFERROR((VLOOKUP((VLOOKUP($AE35,参数!$G:$H,2,FALSE)&amp;$W$19&amp;$V$19),装备量化!$D$2:$J$241,装备量化!AQ$11,FALSE)),0))+IF($W$3="关闭",0,IFERROR((VLOOKUP((VLOOKUP($AE35,参数!$G:$H,2,FALSE)&amp;$W$20&amp;$V$20),装备量化!$D$2:$J$241,装备量化!AQ$11,FALSE)),0))+IF($W$3="关闭",0,IFERROR((VLOOKUP((VLOOKUP($AE35,参数!$G:$H,2,FALSE)&amp;$W$21&amp;$V$21),装备量化!$D$2:$J$241,装备量化!AQ$11,FALSE)),0))+IF($W$3="关闭",0,IFERROR((VLOOKUP((VLOOKUP($AE35,参数!$G:$H,2,FALSE)&amp;$W$22&amp;$V$22),装备量化!$D$2:$J$241,装备量化!AQ$11,FALSE)),0))+IF($W$3="关闭",0,IFERROR((VLOOKUP((VLOOKUP($AE35,参数!$G:$H,2,FALSE)&amp;$W$23&amp;$V$23),装备量化!$D$2:$J$241,装备量化!AQ$11,FALSE)),0))+IF($W$3="关闭",0,IFERROR((VLOOKUP((VLOOKUP($AE35,参数!$G:$H,2,FALSE)&amp;$W$24&amp;$V$24),装备量化!$D$2:$J$241,装备量化!AQ$11,FALSE)),0))+IF($W$3="关闭",0,IFERROR((VLOOKUP((VLOOKUP($AE35,参数!$G:$H,2,FALSE)&amp;$W$25&amp;$V$25),装备量化!$D$2:$J$241,装备量化!AQ$11,FALSE)),0))</f>
        <v>0</v>
      </c>
      <c r="BG35" s="64">
        <f>IF($W$3="关闭",0,IFERROR((VLOOKUP((VLOOKUP($AE35,参数!$G:$H,2,FALSE)&amp;$W$18&amp;$V$18),装备量化!$D$2:$J$241,装备量化!AR$11,FALSE)),0))+IF($W$3="关闭",0,IFERROR((VLOOKUP((VLOOKUP($AE35,参数!$G:$H,2,FALSE)&amp;$W$19&amp;$V$19),装备量化!$D$2:$J$241,装备量化!AR$11,FALSE)),0))+IF($W$3="关闭",0,IFERROR((VLOOKUP((VLOOKUP($AE35,参数!$G:$H,2,FALSE)&amp;$W$20&amp;$V$20),装备量化!$D$2:$J$241,装备量化!AR$11,FALSE)),0))+IF($W$3="关闭",0,IFERROR((VLOOKUP((VLOOKUP($AE35,参数!$G:$H,2,FALSE)&amp;$W$21&amp;$V$21),装备量化!$D$2:$J$241,装备量化!AR$11,FALSE)),0))+IF($W$3="关闭",0,IFERROR((VLOOKUP((VLOOKUP($AE35,参数!$G:$H,2,FALSE)&amp;$W$22&amp;$V$22),装备量化!$D$2:$J$241,装备量化!AR$11,FALSE)),0))+IF($W$3="关闭",0,IFERROR((VLOOKUP((VLOOKUP($AE35,参数!$G:$H,2,FALSE)&amp;$W$23&amp;$V$23),装备量化!$D$2:$J$241,装备量化!AR$11,FALSE)),0))+IF($W$3="关闭",0,IFERROR((VLOOKUP((VLOOKUP($AE35,参数!$G:$H,2,FALSE)&amp;$W$24&amp;$V$24),装备量化!$D$2:$J$241,装备量化!AR$11,FALSE)),0))+IF($W$3="关闭",0,IFERROR((VLOOKUP((VLOOKUP($AE35,参数!$G:$H,2,FALSE)&amp;$W$25&amp;$V$25),装备量化!$D$2:$J$241,装备量化!AR$11,FALSE)),0))</f>
        <v>0</v>
      </c>
      <c r="BH35" s="64">
        <f>IF($W$3="关闭",0,IFERROR((VLOOKUP((VLOOKUP($AE35,参数!$G:$H,2,FALSE)&amp;$W$18&amp;$V$18),装备量化!$D$2:$J$241,装备量化!AS$11,FALSE)),0))+IF($W$3="关闭",0,IFERROR((VLOOKUP((VLOOKUP($AE35,参数!$G:$H,2,FALSE)&amp;$W$19&amp;$V$19),装备量化!$D$2:$J$241,装备量化!AS$11,FALSE)),0))+IF($W$3="关闭",0,IFERROR((VLOOKUP((VLOOKUP($AE35,参数!$G:$H,2,FALSE)&amp;$W$20&amp;$V$20),装备量化!$D$2:$J$241,装备量化!AS$11,FALSE)),0))+IF($W$3="关闭",0,IFERROR((VLOOKUP((VLOOKUP($AE35,参数!$G:$H,2,FALSE)&amp;$W$21&amp;$V$21),装备量化!$D$2:$J$241,装备量化!AS$11,FALSE)),0))+IF($W$3="关闭",0,IFERROR((VLOOKUP((VLOOKUP($AE35,参数!$G:$H,2,FALSE)&amp;$W$22&amp;$V$22),装备量化!$D$2:$J$241,装备量化!AS$11,FALSE)),0))+IF($W$3="关闭",0,IFERROR((VLOOKUP((VLOOKUP($AE35,参数!$G:$H,2,FALSE)&amp;$W$23&amp;$V$23),装备量化!$D$2:$J$241,装备量化!AS$11,FALSE)),0))+IF($W$3="关闭",0,IFERROR((VLOOKUP((VLOOKUP($AE35,参数!$G:$H,2,FALSE)&amp;$W$24&amp;$V$24),装备量化!$D$2:$J$241,装备量化!AS$11,FALSE)),0))+IF($W$3="关闭",0,IFERROR((VLOOKUP((VLOOKUP($AE35,参数!$G:$H,2,FALSE)&amp;$W$25&amp;$V$25),装备量化!$D$2:$J$241,装备量化!AS$11,FALSE)),0))</f>
        <v>0</v>
      </c>
      <c r="BI35" s="64">
        <f>IF($W$3="关闭",0,IFERROR((VLOOKUP((VLOOKUP($AE35,参数!$G:$H,2,FALSE)&amp;$W$18&amp;$V$18),装备量化!$D$2:$J$241,装备量化!AT$11,FALSE)),0))+IF($W$3="关闭",0,IFERROR((VLOOKUP((VLOOKUP($AE35,参数!$G:$H,2,FALSE)&amp;$W$19&amp;$V$19),装备量化!$D$2:$J$241,装备量化!AT$11,FALSE)),0))+IF($W$3="关闭",0,IFERROR((VLOOKUP((VLOOKUP($AE35,参数!$G:$H,2,FALSE)&amp;$W$20&amp;$V$20),装备量化!$D$2:$J$241,装备量化!AT$11,FALSE)),0))+IF($W$3="关闭",0,IFERROR((VLOOKUP((VLOOKUP($AE35,参数!$G:$H,2,FALSE)&amp;$W$21&amp;$V$21),装备量化!$D$2:$J$241,装备量化!AT$11,FALSE)),0))+IF($W$3="关闭",0,IFERROR((VLOOKUP((VLOOKUP($AE35,参数!$G:$H,2,FALSE)&amp;$W$22&amp;$V$22),装备量化!$D$2:$J$241,装备量化!AT$11,FALSE)),0))+IF($W$3="关闭",0,IFERROR((VLOOKUP((VLOOKUP($AE35,参数!$G:$H,2,FALSE)&amp;$W$23&amp;$V$23),装备量化!$D$2:$J$241,装备量化!AT$11,FALSE)),0))+IF($W$3="关闭",0,IFERROR((VLOOKUP((VLOOKUP($AE35,参数!$G:$H,2,FALSE)&amp;$W$24&amp;$V$24),装备量化!$D$2:$J$241,装备量化!AT$11,FALSE)),0))+IF($W$3="关闭",0,IFERROR((VLOOKUP((VLOOKUP($AE35,参数!$G:$H,2,FALSE)&amp;$W$25&amp;$V$25),装备量化!$D$2:$J$241,装备量化!AT$11,FALSE)),0))</f>
        <v>0</v>
      </c>
      <c r="BJ35" s="64">
        <f>IF($W$3="关闭",0,IFERROR((VLOOKUP((VLOOKUP($AE35,参数!$G:$H,2,FALSE)&amp;$W$18&amp;$V$18),装备量化!$D$2:$J$241,装备量化!AU$11,FALSE)),0))+IF($W$3="关闭",0,IFERROR((VLOOKUP((VLOOKUP($AE35,参数!$G:$H,2,FALSE)&amp;$W$19&amp;$V$19),装备量化!$D$2:$J$241,装备量化!AU$11,FALSE)),0))+IF($W$3="关闭",0,IFERROR((VLOOKUP((VLOOKUP($AE35,参数!$G:$H,2,FALSE)&amp;$W$20&amp;$V$20),装备量化!$D$2:$J$241,装备量化!AU$11,FALSE)),0))+IF($W$3="关闭",0,IFERROR((VLOOKUP((VLOOKUP($AE35,参数!$G:$H,2,FALSE)&amp;$W$21&amp;$V$21),装备量化!$D$2:$J$241,装备量化!AU$11,FALSE)),0))+IF($W$3="关闭",0,IFERROR((VLOOKUP((VLOOKUP($AE35,参数!$G:$H,2,FALSE)&amp;$W$22&amp;$V$22),装备量化!$D$2:$J$241,装备量化!AU$11,FALSE)),0))+IF($W$3="关闭",0,IFERROR((VLOOKUP((VLOOKUP($AE35,参数!$G:$H,2,FALSE)&amp;$W$23&amp;$V$23),装备量化!$D$2:$J$241,装备量化!AU$11,FALSE)),0))+IF($W$3="关闭",0,IFERROR((VLOOKUP((VLOOKUP($AE35,参数!$G:$H,2,FALSE)&amp;$W$24&amp;$V$24),装备量化!$D$2:$J$241,装备量化!AU$11,FALSE)),0))+IF($W$3="关闭",0,IFERROR((VLOOKUP((VLOOKUP($AE35,参数!$G:$H,2,FALSE)&amp;$W$25&amp;$V$25),装备量化!$D$2:$J$241,装备量化!AU$11,FALSE)),0))</f>
        <v>0</v>
      </c>
      <c r="BM35" s="1">
        <v>34</v>
      </c>
      <c r="BN35" s="64">
        <f>IF($W$2="关闭",0,角色升级!B35)</f>
        <v>4712</v>
      </c>
      <c r="BO35" s="64">
        <v>200</v>
      </c>
      <c r="BP35" s="64">
        <f>IF($W$2="关闭",0,角色升级!D35)</f>
        <v>347</v>
      </c>
      <c r="BQ35" s="64">
        <f>IF($W$2="关闭",0,角色升级!E35)</f>
        <v>347</v>
      </c>
      <c r="BR35" s="64">
        <f>IF($W$2="关闭",0,角色升级!F35)</f>
        <v>695</v>
      </c>
      <c r="BS35" s="64">
        <f>IF($W$2="关闭",0,角色升级!G35)</f>
        <v>695</v>
      </c>
      <c r="BT35" s="64">
        <f>IF($W$3="关闭",0,IFERROR((VLOOKUP((VLOOKUP($AE35,参数!$G:$H,2,FALSE)&amp;$W$18&amp;$V$18),装备量化!$D$2:$J$241,装备量化!BE$11,FALSE)),0))+IF($W$3="关闭",0,IFERROR((VLOOKUP((VLOOKUP($AE35,参数!$G:$H,2,FALSE)&amp;$W$19&amp;$V$19),装备量化!$D$2:$J$241,装备量化!BE$11,FALSE)),0))+IF($W$3="关闭",0,IFERROR((VLOOKUP((VLOOKUP($AE35,参数!$G:$H,2,FALSE)&amp;$W$20&amp;$V$20),装备量化!$D$2:$J$241,装备量化!BE$11,FALSE)),0))+IF($W$3="关闭",0,IFERROR((VLOOKUP((VLOOKUP($AE35,参数!$G:$H,2,FALSE)&amp;$W$21&amp;$V$21),装备量化!$D$2:$J$241,装备量化!BE$11,FALSE)),0))+IF($W$3="关闭",0,IFERROR((VLOOKUP((VLOOKUP($AE35,参数!$G:$H,2,FALSE)&amp;$W$22&amp;$V$22),装备量化!$D$2:$J$241,装备量化!BE$11,FALSE)),0))+IF($W$3="关闭",0,IFERROR((VLOOKUP((VLOOKUP($AE35,参数!$G:$H,2,FALSE)&amp;$W$23&amp;$V$23),装备量化!$D$2:$J$241,装备量化!BE$11,FALSE)),0))+IF($W$3="关闭",0,IFERROR((VLOOKUP((VLOOKUP($AE35,参数!$G:$H,2,FALSE)&amp;$W$24&amp;$V$24),装备量化!$D$2:$J$241,装备量化!BE$11,FALSE)),0))+IF($W$3="关闭",0,IFERROR((VLOOKUP((VLOOKUP($AE35,参数!$G:$H,2,FALSE)&amp;$W$25&amp;$V$25),装备量化!$D$2:$J$241,装备量化!BE$11,FALSE)),0))</f>
        <v>0</v>
      </c>
      <c r="BU35" s="64">
        <f>IF($W$3="关闭",0,IFERROR((VLOOKUP((VLOOKUP($AE35,参数!$G:$H,2,FALSE)&amp;$W$18&amp;$V$18),装备量化!$D$2:$J$241,装备量化!BF$11,FALSE)),0))+IF($W$3="关闭",0,IFERROR((VLOOKUP((VLOOKUP($AE35,参数!$G:$H,2,FALSE)&amp;$W$19&amp;$V$19),装备量化!$D$2:$J$241,装备量化!BF$11,FALSE)),0))+IF($W$3="关闭",0,IFERROR((VLOOKUP((VLOOKUP($AE35,参数!$G:$H,2,FALSE)&amp;$W$20&amp;$V$20),装备量化!$D$2:$J$241,装备量化!BF$11,FALSE)),0))+IF($W$3="关闭",0,IFERROR((VLOOKUP((VLOOKUP($AE35,参数!$G:$H,2,FALSE)&amp;$W$21&amp;$V$21),装备量化!$D$2:$J$241,装备量化!BF$11,FALSE)),0))+IF($W$3="关闭",0,IFERROR((VLOOKUP((VLOOKUP($AE35,参数!$G:$H,2,FALSE)&amp;$W$22&amp;$V$22),装备量化!$D$2:$J$241,装备量化!BF$11,FALSE)),0))+IF($W$3="关闭",0,IFERROR((VLOOKUP((VLOOKUP($AE35,参数!$G:$H,2,FALSE)&amp;$W$23&amp;$V$23),装备量化!$D$2:$J$241,装备量化!BF$11,FALSE)),0))+IF($W$3="关闭",0,IFERROR((VLOOKUP((VLOOKUP($AE35,参数!$G:$H,2,FALSE)&amp;$W$24&amp;$V$24),装备量化!$D$2:$J$241,装备量化!BF$11,FALSE)),0))+IF($W$3="关闭",0,IFERROR((VLOOKUP((VLOOKUP($AE35,参数!$G:$H,2,FALSE)&amp;$W$25&amp;$V$25),装备量化!$D$2:$J$241,装备量化!BF$11,FALSE)),0))</f>
        <v>0</v>
      </c>
      <c r="BV35" s="64">
        <f>IF($W$3="关闭",0,IFERROR((VLOOKUP((VLOOKUP($AE35,参数!$G:$H,2,FALSE)&amp;$W$18&amp;$V$18),装备量化!$D$2:$J$241,装备量化!BG$11,FALSE)),0))+IF($W$3="关闭",0,IFERROR((VLOOKUP((VLOOKUP($AE35,参数!$G:$H,2,FALSE)&amp;$W$19&amp;$V$19),装备量化!$D$2:$J$241,装备量化!BG$11,FALSE)),0))+IF($W$3="关闭",0,IFERROR((VLOOKUP((VLOOKUP($AE35,参数!$G:$H,2,FALSE)&amp;$W$20&amp;$V$20),装备量化!$D$2:$J$241,装备量化!BG$11,FALSE)),0))+IF($W$3="关闭",0,IFERROR((VLOOKUP((VLOOKUP($AE35,参数!$G:$H,2,FALSE)&amp;$W$21&amp;$V$21),装备量化!$D$2:$J$241,装备量化!BG$11,FALSE)),0))+IF($W$3="关闭",0,IFERROR((VLOOKUP((VLOOKUP($AE35,参数!$G:$H,2,FALSE)&amp;$W$22&amp;$V$22),装备量化!$D$2:$J$241,装备量化!BG$11,FALSE)),0))+IF($W$3="关闭",0,IFERROR((VLOOKUP((VLOOKUP($AE35,参数!$G:$H,2,FALSE)&amp;$W$23&amp;$V$23),装备量化!$D$2:$J$241,装备量化!BG$11,FALSE)),0))+IF($W$3="关闭",0,IFERROR((VLOOKUP((VLOOKUP($AE35,参数!$G:$H,2,FALSE)&amp;$W$24&amp;$V$24),装备量化!$D$2:$J$241,装备量化!BG$11,FALSE)),0))+IF($W$3="关闭",0,IFERROR((VLOOKUP((VLOOKUP($AE35,参数!$G:$H,2,FALSE)&amp;$W$25&amp;$V$25),装备量化!$D$2:$J$241,装备量化!BG$11,FALSE)),0))</f>
        <v>0</v>
      </c>
      <c r="BW35" s="64">
        <f>IF($W$3="关闭",0,IFERROR((VLOOKUP((VLOOKUP($AE35,参数!$G:$H,2,FALSE)&amp;$W$18&amp;$V$18),装备量化!$D$2:$J$241,装备量化!BH$11,FALSE)),0))+IF($W$3="关闭",0,IFERROR((VLOOKUP((VLOOKUP($AE35,参数!$G:$H,2,FALSE)&amp;$W$19&amp;$V$19),装备量化!$D$2:$J$241,装备量化!BH$11,FALSE)),0))+IF($W$3="关闭",0,IFERROR((VLOOKUP((VLOOKUP($AE35,参数!$G:$H,2,FALSE)&amp;$W$20&amp;$V$20),装备量化!$D$2:$J$241,装备量化!BH$11,FALSE)),0))+IF($W$3="关闭",0,IFERROR((VLOOKUP((VLOOKUP($AE35,参数!$G:$H,2,FALSE)&amp;$W$21&amp;$V$21),装备量化!$D$2:$J$241,装备量化!BH$11,FALSE)),0))+IF($W$3="关闭",0,IFERROR((VLOOKUP((VLOOKUP($AE35,参数!$G:$H,2,FALSE)&amp;$W$22&amp;$V$22),装备量化!$D$2:$J$241,装备量化!BH$11,FALSE)),0))+IF($W$3="关闭",0,IFERROR((VLOOKUP((VLOOKUP($AE35,参数!$G:$H,2,FALSE)&amp;$W$23&amp;$V$23),装备量化!$D$2:$J$241,装备量化!BH$11,FALSE)),0))+IF($W$3="关闭",0,IFERROR((VLOOKUP((VLOOKUP($AE35,参数!$G:$H,2,FALSE)&amp;$W$24&amp;$V$24),装备量化!$D$2:$J$241,装备量化!BH$11,FALSE)),0))+IF($W$3="关闭",0,IFERROR((VLOOKUP((VLOOKUP($AE35,参数!$G:$H,2,FALSE)&amp;$W$25&amp;$V$25),装备量化!$D$2:$J$241,装备量化!BH$11,FALSE)),0))</f>
        <v>0</v>
      </c>
      <c r="BX35" s="64">
        <f>IF($W$3="关闭",0,IFERROR((VLOOKUP((VLOOKUP($AE35,参数!$G:$H,2,FALSE)&amp;$W$18&amp;$V$18),装备量化!$D$2:$J$241,装备量化!BI$11,FALSE)),0))+IF($W$3="关闭",0,IFERROR((VLOOKUP((VLOOKUP($AE35,参数!$G:$H,2,FALSE)&amp;$W$19&amp;$V$19),装备量化!$D$2:$J$241,装备量化!BI$11,FALSE)),0))+IF($W$3="关闭",0,IFERROR((VLOOKUP((VLOOKUP($AE35,参数!$G:$H,2,FALSE)&amp;$W$20&amp;$V$20),装备量化!$D$2:$J$241,装备量化!BI$11,FALSE)),0))+IF($W$3="关闭",0,IFERROR((VLOOKUP((VLOOKUP($AE35,参数!$G:$H,2,FALSE)&amp;$W$21&amp;$V$21),装备量化!$D$2:$J$241,装备量化!BI$11,FALSE)),0))+IF($W$3="关闭",0,IFERROR((VLOOKUP((VLOOKUP($AE35,参数!$G:$H,2,FALSE)&amp;$W$22&amp;$V$22),装备量化!$D$2:$J$241,装备量化!BI$11,FALSE)),0))+IF($W$3="关闭",0,IFERROR((VLOOKUP((VLOOKUP($AE35,参数!$G:$H,2,FALSE)&amp;$W$23&amp;$V$23),装备量化!$D$2:$J$241,装备量化!BI$11,FALSE)),0))+IF($W$3="关闭",0,IFERROR((VLOOKUP((VLOOKUP($AE35,参数!$G:$H,2,FALSE)&amp;$W$24&amp;$V$24),装备量化!$D$2:$J$241,装备量化!BI$11,FALSE)),0))+IF($W$3="关闭",0,IFERROR((VLOOKUP((VLOOKUP($AE35,参数!$G:$H,2,FALSE)&amp;$W$25&amp;$V$25),装备量化!$D$2:$J$241,装备量化!BI$11,FALSE)),0))</f>
        <v>0</v>
      </c>
      <c r="BY35" s="64">
        <f>IF($W$3="关闭",0,IFERROR((VLOOKUP((VLOOKUP($AE35,参数!$G:$H,2,FALSE)&amp;$W$18&amp;$V$18),装备量化!$D$2:$J$241,装备量化!BJ$11,FALSE)),0))+IF($W$3="关闭",0,IFERROR((VLOOKUP((VLOOKUP($AE35,参数!$G:$H,2,FALSE)&amp;$W$19&amp;$V$19),装备量化!$D$2:$J$241,装备量化!BJ$11,FALSE)),0))+IF($W$3="关闭",0,IFERROR((VLOOKUP((VLOOKUP($AE35,参数!$G:$H,2,FALSE)&amp;$W$20&amp;$V$20),装备量化!$D$2:$J$241,装备量化!BJ$11,FALSE)),0))+IF($W$3="关闭",0,IFERROR((VLOOKUP((VLOOKUP($AE35,参数!$G:$H,2,FALSE)&amp;$W$21&amp;$V$21),装备量化!$D$2:$J$241,装备量化!BJ$11,FALSE)),0))+IF($W$3="关闭",0,IFERROR((VLOOKUP((VLOOKUP($AE35,参数!$G:$H,2,FALSE)&amp;$W$22&amp;$V$22),装备量化!$D$2:$J$241,装备量化!BJ$11,FALSE)),0))+IF($W$3="关闭",0,IFERROR((VLOOKUP((VLOOKUP($AE35,参数!$G:$H,2,FALSE)&amp;$W$23&amp;$V$23),装备量化!$D$2:$J$241,装备量化!BJ$11,FALSE)),0))+IF($W$3="关闭",0,IFERROR((VLOOKUP((VLOOKUP($AE35,参数!$G:$H,2,FALSE)&amp;$W$24&amp;$V$24),装备量化!$D$2:$J$241,装备量化!BJ$11,FALSE)),0))+IF($W$3="关闭",0,IFERROR((VLOOKUP((VLOOKUP($AE35,参数!$G:$H,2,FALSE)&amp;$W$25&amp;$V$25),装备量化!$D$2:$J$241,装备量化!BJ$11,FALSE)),0))</f>
        <v>0</v>
      </c>
      <c r="BZ35" s="64">
        <f>IF($W$3="关闭",0,IFERROR((VLOOKUP((VLOOKUP($AE35,参数!$G:$H,2,FALSE)&amp;$W$18&amp;$V$18),装备量化!$D$2:$J$241,装备量化!BK$11,FALSE)),0))+IF($W$3="关闭",0,IFERROR((VLOOKUP((VLOOKUP($AE35,参数!$G:$H,2,FALSE)&amp;$W$19&amp;$V$19),装备量化!$D$2:$J$241,装备量化!BK$11,FALSE)),0))+IF($W$3="关闭",0,IFERROR((VLOOKUP((VLOOKUP($AE35,参数!$G:$H,2,FALSE)&amp;$W$20&amp;$V$20),装备量化!$D$2:$J$241,装备量化!BK$11,FALSE)),0))+IF($W$3="关闭",0,IFERROR((VLOOKUP((VLOOKUP($AE35,参数!$G:$H,2,FALSE)&amp;$W$21&amp;$V$21),装备量化!$D$2:$J$241,装备量化!BK$11,FALSE)),0))+IF($W$3="关闭",0,IFERROR((VLOOKUP((VLOOKUP($AE35,参数!$G:$H,2,FALSE)&amp;$W$22&amp;$V$22),装备量化!$D$2:$J$241,装备量化!BK$11,FALSE)),0))+IF($W$3="关闭",0,IFERROR((VLOOKUP((VLOOKUP($AE35,参数!$G:$H,2,FALSE)&amp;$W$23&amp;$V$23),装备量化!$D$2:$J$241,装备量化!BK$11,FALSE)),0))+IF($W$3="关闭",0,IFERROR((VLOOKUP((VLOOKUP($AE35,参数!$G:$H,2,FALSE)&amp;$W$24&amp;$V$24),装备量化!$D$2:$J$241,装备量化!BK$11,FALSE)),0))+IF($W$3="关闭",0,IFERROR((VLOOKUP((VLOOKUP($AE35,参数!$G:$H,2,FALSE)&amp;$W$25&amp;$V$25),装备量化!$D$2:$J$241,装备量化!BK$11,FALSE)),0))</f>
        <v>0</v>
      </c>
      <c r="CA35" s="64">
        <f>IF($W$3="关闭",0,IFERROR((VLOOKUP((VLOOKUP($AE35,参数!$G:$H,2,FALSE)&amp;$W$18&amp;$V$18),装备量化!$D$2:$J$241,装备量化!BL$11,FALSE)),0))+IF($W$3="关闭",0,IFERROR((VLOOKUP((VLOOKUP($AE35,参数!$G:$H,2,FALSE)&amp;$W$19&amp;$V$19),装备量化!$D$2:$J$241,装备量化!BL$11,FALSE)),0))+IF($W$3="关闭",0,IFERROR((VLOOKUP((VLOOKUP($AE35,参数!$G:$H,2,FALSE)&amp;$W$20&amp;$V$20),装备量化!$D$2:$J$241,装备量化!BL$11,FALSE)),0))+IF($W$3="关闭",0,IFERROR((VLOOKUP((VLOOKUP($AE35,参数!$G:$H,2,FALSE)&amp;$W$21&amp;$V$21),装备量化!$D$2:$J$241,装备量化!BL$11,FALSE)),0))+IF($W$3="关闭",0,IFERROR((VLOOKUP((VLOOKUP($AE35,参数!$G:$H,2,FALSE)&amp;$W$22&amp;$V$22),装备量化!$D$2:$J$241,装备量化!BL$11,FALSE)),0))+IF($W$3="关闭",0,IFERROR((VLOOKUP((VLOOKUP($AE35,参数!$G:$H,2,FALSE)&amp;$W$23&amp;$V$23),装备量化!$D$2:$J$241,装备量化!BL$11,FALSE)),0))+IF($W$3="关闭",0,IFERROR((VLOOKUP((VLOOKUP($AE35,参数!$G:$H,2,FALSE)&amp;$W$24&amp;$V$24),装备量化!$D$2:$J$241,装备量化!BL$11,FALSE)),0))+IF($W$3="关闭",0,IFERROR((VLOOKUP((VLOOKUP($AE35,参数!$G:$H,2,FALSE)&amp;$W$25&amp;$V$25),装备量化!$D$2:$J$241,装备量化!BL$11,FALSE)),0))</f>
        <v>0</v>
      </c>
    </row>
    <row r="36" spans="1:79">
      <c r="A36" s="1">
        <v>35</v>
      </c>
      <c r="B36" s="1">
        <f t="shared" si="2"/>
        <v>8415</v>
      </c>
      <c r="C36" s="1">
        <f t="shared" si="11"/>
        <v>200</v>
      </c>
      <c r="D36" s="1">
        <f t="shared" si="12"/>
        <v>702</v>
      </c>
      <c r="E36" s="1">
        <f t="shared" si="13"/>
        <v>702</v>
      </c>
      <c r="F36" s="1">
        <f t="shared" si="14"/>
        <v>1189</v>
      </c>
      <c r="G36" s="1">
        <f t="shared" si="15"/>
        <v>1189</v>
      </c>
      <c r="H36" s="1">
        <f t="shared" si="3"/>
        <v>0</v>
      </c>
      <c r="I36" s="1">
        <f t="shared" si="4"/>
        <v>0</v>
      </c>
      <c r="J36" s="1">
        <f t="shared" si="5"/>
        <v>0</v>
      </c>
      <c r="K36" s="1">
        <f t="shared" si="6"/>
        <v>0</v>
      </c>
      <c r="L36" s="1">
        <f t="shared" si="7"/>
        <v>0</v>
      </c>
      <c r="M36" s="1">
        <f t="shared" si="8"/>
        <v>0</v>
      </c>
      <c r="N36" s="1">
        <f t="shared" si="9"/>
        <v>0</v>
      </c>
      <c r="O36" s="1">
        <f t="shared" si="10"/>
        <v>0</v>
      </c>
      <c r="P36" s="32"/>
      <c r="Q36" s="32"/>
      <c r="R36" s="32"/>
      <c r="S36" s="32"/>
      <c r="AE36" s="1">
        <v>35</v>
      </c>
      <c r="AF36" s="64">
        <f>IF($W$3="关闭",0,IFERROR((VLOOKUP((VLOOKUP($AE36,参数!$G:$H,2,FALSE)&amp;$W$18&amp;$V$18),装备量化!$D$2:$J$241,装备量化!Q$11,FALSE)),0))+IF($W$3="关闭",0,IFERROR((VLOOKUP((VLOOKUP($AE36,参数!$G:$H,2,FALSE)&amp;$W$19&amp;$V$19),装备量化!$D$2:$J$241,装备量化!Q$11,FALSE)),0))+IF($W$3="关闭",0,IFERROR((VLOOKUP((VLOOKUP($AE36,参数!$G:$H,2,FALSE)&amp;$W$20&amp;$V$20),装备量化!$D$2:$J$241,装备量化!Q$11,FALSE)),0))+IF($W$3="关闭",0,IFERROR((VLOOKUP((VLOOKUP($AE36,参数!$G:$H,2,FALSE)&amp;$W$21&amp;$V$21),装备量化!$D$2:$J$241,装备量化!Q$11,FALSE)),0))+IF($W$3="关闭",0,IFERROR((VLOOKUP((VLOOKUP($AE36,参数!$G:$H,2,FALSE)&amp;$W$22&amp;$V$22),装备量化!$D$2:$J$241,装备量化!Q$11,FALSE)),0))+IF($W$3="关闭",0,IFERROR((VLOOKUP((VLOOKUP($AE36,参数!$G:$H,2,FALSE)&amp;$W$23&amp;$V$23),装备量化!$D$2:$J$241,装备量化!Q$11,FALSE)),0))+IF($W$3="关闭",0,IFERROR((VLOOKUP((VLOOKUP($AE36,参数!$G:$H,2,FALSE)&amp;$W$24&amp;$V$24),装备量化!$D$2:$J$241,装备量化!Q$11,FALSE)),0))+IF($W$3="关闭",0,IFERROR((VLOOKUP((VLOOKUP($AE36,参数!$G:$H,2,FALSE)&amp;$W$25&amp;$V$25),装备量化!$D$2:$J$241,装备量化!Q$11,FALSE)),0))</f>
        <v>2500</v>
      </c>
      <c r="AG36" s="64"/>
      <c r="AH36" s="64">
        <f>IF($W$3="关闭",0,IFERROR((VLOOKUP((VLOOKUP($AE36,参数!$G:$H,2,FALSE)&amp;$W$18&amp;$V$18),装备量化!$D$2:$J$241,装备量化!S$11,FALSE)),0))+IF($W$3="关闭",0,IFERROR((VLOOKUP((VLOOKUP($AE36,参数!$G:$H,2,FALSE)&amp;$W$19&amp;$V$19),装备量化!$D$2:$J$241,装备量化!S$11,FALSE)),0))+IF($W$3="关闭",0,IFERROR((VLOOKUP((VLOOKUP($AE36,参数!$G:$H,2,FALSE)&amp;$W$20&amp;$V$20),装备量化!$D$2:$J$241,装备量化!S$11,FALSE)),0))+IF($W$3="关闭",0,IFERROR((VLOOKUP((VLOOKUP($AE36,参数!$G:$H,2,FALSE)&amp;$W$21&amp;$V$21),装备量化!$D$2:$J$241,装备量化!S$11,FALSE)),0))+IF($W$3="关闭",0,IFERROR((VLOOKUP((VLOOKUP($AE36,参数!$G:$H,2,FALSE)&amp;$W$22&amp;$V$22),装备量化!$D$2:$J$241,装备量化!S$11,FALSE)),0))+IF($W$3="关闭",0,IFERROR((VLOOKUP((VLOOKUP($AE36,参数!$G:$H,2,FALSE)&amp;$W$23&amp;$V$23),装备量化!$D$2:$J$241,装备量化!S$11,FALSE)),0))+IF($W$3="关闭",0,IFERROR((VLOOKUP((VLOOKUP($AE36,参数!$G:$H,2,FALSE)&amp;$W$24&amp;$V$24),装备量化!$D$2:$J$241,装备量化!S$11,FALSE)),0))+IF($W$3="关闭",0,IFERROR((VLOOKUP((VLOOKUP($AE36,参数!$G:$H,2,FALSE)&amp;$W$25&amp;$V$25),装备量化!$D$2:$J$241,装备量化!S$11,FALSE)),0))</f>
        <v>216</v>
      </c>
      <c r="AI36" s="64">
        <f>IF($W$3="关闭",0,IFERROR((VLOOKUP((VLOOKUP($AE36,参数!$G:$H,2,FALSE)&amp;$W$18&amp;$V$18),装备量化!$D$2:$J$241,装备量化!T$11,FALSE)),0))+IF($W$3="关闭",0,IFERROR((VLOOKUP((VLOOKUP($AE36,参数!$G:$H,2,FALSE)&amp;$W$19&amp;$V$19),装备量化!$D$2:$J$241,装备量化!T$11,FALSE)),0))+IF($W$3="关闭",0,IFERROR((VLOOKUP((VLOOKUP($AE36,参数!$G:$H,2,FALSE)&amp;$W$20&amp;$V$20),装备量化!$D$2:$J$241,装备量化!T$11,FALSE)),0))+IF($W$3="关闭",0,IFERROR((VLOOKUP((VLOOKUP($AE36,参数!$G:$H,2,FALSE)&amp;$W$21&amp;$V$21),装备量化!$D$2:$J$241,装备量化!T$11,FALSE)),0))+IF($W$3="关闭",0,IFERROR((VLOOKUP((VLOOKUP($AE36,参数!$G:$H,2,FALSE)&amp;$W$22&amp;$V$22),装备量化!$D$2:$J$241,装备量化!T$11,FALSE)),0))+IF($W$3="关闭",0,IFERROR((VLOOKUP((VLOOKUP($AE36,参数!$G:$H,2,FALSE)&amp;$W$23&amp;$V$23),装备量化!$D$2:$J$241,装备量化!T$11,FALSE)),0))+IF($W$3="关闭",0,IFERROR((VLOOKUP((VLOOKUP($AE36,参数!$G:$H,2,FALSE)&amp;$W$24&amp;$V$24),装备量化!$D$2:$J$241,装备量化!T$11,FALSE)),0))+IF($W$3="关闭",0,IFERROR((VLOOKUP((VLOOKUP($AE36,参数!$G:$H,2,FALSE)&amp;$W$25&amp;$V$25),装备量化!$D$2:$J$241,装备量化!T$11,FALSE)),0))</f>
        <v>216</v>
      </c>
      <c r="AJ36" s="64">
        <f>IF($W$3="关闭",0,IFERROR((VLOOKUP((VLOOKUP($AE36,参数!$G:$H,2,FALSE)&amp;$W$18&amp;$V$18),装备量化!$D$2:$J$241,装备量化!U$11,FALSE)),0))+IF($W$3="关闭",0,IFERROR((VLOOKUP((VLOOKUP($AE36,参数!$G:$H,2,FALSE)&amp;$W$19&amp;$V$19),装备量化!$D$2:$J$241,装备量化!U$11,FALSE)),0))+IF($W$3="关闭",0,IFERROR((VLOOKUP((VLOOKUP($AE36,参数!$G:$H,2,FALSE)&amp;$W$20&amp;$V$20),装备量化!$D$2:$J$241,装备量化!U$11,FALSE)),0))+IF($W$3="关闭",0,IFERROR((VLOOKUP((VLOOKUP($AE36,参数!$G:$H,2,FALSE)&amp;$W$21&amp;$V$21),装备量化!$D$2:$J$241,装备量化!U$11,FALSE)),0))+IF($W$3="关闭",0,IFERROR((VLOOKUP((VLOOKUP($AE36,参数!$G:$H,2,FALSE)&amp;$W$22&amp;$V$22),装备量化!$D$2:$J$241,装备量化!U$11,FALSE)),0))+IF($W$3="关闭",0,IFERROR((VLOOKUP((VLOOKUP($AE36,参数!$G:$H,2,FALSE)&amp;$W$23&amp;$V$23),装备量化!$D$2:$J$241,装备量化!U$11,FALSE)),0))+IF($W$3="关闭",0,IFERROR((VLOOKUP((VLOOKUP($AE36,参数!$G:$H,2,FALSE)&amp;$W$24&amp;$V$24),装备量化!$D$2:$J$241,装备量化!U$11,FALSE)),0))+IF($W$3="关闭",0,IFERROR((VLOOKUP((VLOOKUP($AE36,参数!$G:$H,2,FALSE)&amp;$W$25&amp;$V$25),装备量化!$D$2:$J$241,装备量化!U$11,FALSE)),0))</f>
        <v>333</v>
      </c>
      <c r="AK36" s="64">
        <f>IF($W$3="关闭",0,IFERROR((VLOOKUP((VLOOKUP($AE36,参数!$G:$H,2,FALSE)&amp;$W$18&amp;$V$18),装备量化!$D$2:$J$241,装备量化!V$11,FALSE)),0))+IF($W$3="关闭",0,IFERROR((VLOOKUP((VLOOKUP($AE36,参数!$G:$H,2,FALSE)&amp;$W$19&amp;$V$19),装备量化!$D$2:$J$241,装备量化!V$11,FALSE)),0))+IF($W$3="关闭",0,IFERROR((VLOOKUP((VLOOKUP($AE36,参数!$G:$H,2,FALSE)&amp;$W$20&amp;$V$20),装备量化!$D$2:$J$241,装备量化!V$11,FALSE)),0))+IF($W$3="关闭",0,IFERROR((VLOOKUP((VLOOKUP($AE36,参数!$G:$H,2,FALSE)&amp;$W$21&amp;$V$21),装备量化!$D$2:$J$241,装备量化!V$11,FALSE)),0))+IF($W$3="关闭",0,IFERROR((VLOOKUP((VLOOKUP($AE36,参数!$G:$H,2,FALSE)&amp;$W$22&amp;$V$22),装备量化!$D$2:$J$241,装备量化!V$11,FALSE)),0))+IF($W$3="关闭",0,IFERROR((VLOOKUP((VLOOKUP($AE36,参数!$G:$H,2,FALSE)&amp;$W$23&amp;$V$23),装备量化!$D$2:$J$241,装备量化!V$11,FALSE)),0))+IF($W$3="关闭",0,IFERROR((VLOOKUP((VLOOKUP($AE36,参数!$G:$H,2,FALSE)&amp;$W$24&amp;$V$24),装备量化!$D$2:$J$241,装备量化!V$11,FALSE)),0))+IF($W$3="关闭",0,IFERROR((VLOOKUP((VLOOKUP($AE36,参数!$G:$H,2,FALSE)&amp;$W$25&amp;$V$25),装备量化!$D$2:$J$241,装备量化!V$11,FALSE)),0))</f>
        <v>333</v>
      </c>
      <c r="AL36" s="64">
        <f>IF($W$3="关闭",0,IFERROR((VLOOKUP((VLOOKUP($AE36,参数!$G:$H,2,FALSE)&amp;$W$18&amp;$V$18),装备量化!$D$2:$J$241,装备量化!W$11,FALSE)),0))+IF($W$3="关闭",0,IFERROR((VLOOKUP((VLOOKUP($AE36,参数!$G:$H,2,FALSE)&amp;$W$19&amp;$V$19),装备量化!$D$2:$J$241,装备量化!W$11,FALSE)),0))+IF($W$3="关闭",0,IFERROR((VLOOKUP((VLOOKUP($AE36,参数!$G:$H,2,FALSE)&amp;$W$20&amp;$V$20),装备量化!$D$2:$J$241,装备量化!W$11,FALSE)),0))+IF($W$3="关闭",0,IFERROR((VLOOKUP((VLOOKUP($AE36,参数!$G:$H,2,FALSE)&amp;$W$21&amp;$V$21),装备量化!$D$2:$J$241,装备量化!W$11,FALSE)),0))+IF($W$3="关闭",0,IFERROR((VLOOKUP((VLOOKUP($AE36,参数!$G:$H,2,FALSE)&amp;$W$22&amp;$V$22),装备量化!$D$2:$J$241,装备量化!W$11,FALSE)),0))+IF($W$3="关闭",0,IFERROR((VLOOKUP((VLOOKUP($AE36,参数!$G:$H,2,FALSE)&amp;$W$23&amp;$V$23),装备量化!$D$2:$J$241,装备量化!W$11,FALSE)),0))+IF($W$3="关闭",0,IFERROR((VLOOKUP((VLOOKUP($AE36,参数!$G:$H,2,FALSE)&amp;$W$24&amp;$V$24),装备量化!$D$2:$J$241,装备量化!W$11,FALSE)),0))+IF($W$3="关闭",0,IFERROR((VLOOKUP((VLOOKUP($AE36,参数!$G:$H,2,FALSE)&amp;$W$25&amp;$V$25),装备量化!$D$2:$J$241,装备量化!W$11,FALSE)),0))</f>
        <v>0</v>
      </c>
      <c r="AM36" s="64">
        <f>IF($W$3="关闭",0,IFERROR((VLOOKUP((VLOOKUP($AE36,参数!$G:$H,2,FALSE)&amp;$W$18&amp;$V$18),装备量化!$D$2:$J$241,装备量化!X$11,FALSE)),0))+IF($W$3="关闭",0,IFERROR((VLOOKUP((VLOOKUP($AE36,参数!$G:$H,2,FALSE)&amp;$W$19&amp;$V$19),装备量化!$D$2:$J$241,装备量化!X$11,FALSE)),0))+IF($W$3="关闭",0,IFERROR((VLOOKUP((VLOOKUP($AE36,参数!$G:$H,2,FALSE)&amp;$W$20&amp;$V$20),装备量化!$D$2:$J$241,装备量化!X$11,FALSE)),0))+IF($W$3="关闭",0,IFERROR((VLOOKUP((VLOOKUP($AE36,参数!$G:$H,2,FALSE)&amp;$W$21&amp;$V$21),装备量化!$D$2:$J$241,装备量化!X$11,FALSE)),0))+IF($W$3="关闭",0,IFERROR((VLOOKUP((VLOOKUP($AE36,参数!$G:$H,2,FALSE)&amp;$W$22&amp;$V$22),装备量化!$D$2:$J$241,装备量化!X$11,FALSE)),0))+IF($W$3="关闭",0,IFERROR((VLOOKUP((VLOOKUP($AE36,参数!$G:$H,2,FALSE)&amp;$W$23&amp;$V$23),装备量化!$D$2:$J$241,装备量化!X$11,FALSE)),0))+IF($W$3="关闭",0,IFERROR((VLOOKUP((VLOOKUP($AE36,参数!$G:$H,2,FALSE)&amp;$W$24&amp;$V$24),装备量化!$D$2:$J$241,装备量化!X$11,FALSE)),0))+IF($W$3="关闭",0,IFERROR((VLOOKUP((VLOOKUP($AE36,参数!$G:$H,2,FALSE)&amp;$W$25&amp;$V$25),装备量化!$D$2:$J$241,装备量化!X$11,FALSE)),0))</f>
        <v>0</v>
      </c>
      <c r="AN36" s="64">
        <f>IF($W$3="关闭",0,IFERROR((VLOOKUP((VLOOKUP($AE36,参数!$G:$H,2,FALSE)&amp;$W$18&amp;$V$18),装备量化!$D$2:$J$241,装备量化!Y$11,FALSE)),0))+IF($W$3="关闭",0,IFERROR((VLOOKUP((VLOOKUP($AE36,参数!$G:$H,2,FALSE)&amp;$W$19&amp;$V$19),装备量化!$D$2:$J$241,装备量化!Y$11,FALSE)),0))+IF($W$3="关闭",0,IFERROR((VLOOKUP((VLOOKUP($AE36,参数!$G:$H,2,FALSE)&amp;$W$20&amp;$V$20),装备量化!$D$2:$J$241,装备量化!Y$11,FALSE)),0))+IF($W$3="关闭",0,IFERROR((VLOOKUP((VLOOKUP($AE36,参数!$G:$H,2,FALSE)&amp;$W$21&amp;$V$21),装备量化!$D$2:$J$241,装备量化!Y$11,FALSE)),0))+IF($W$3="关闭",0,IFERROR((VLOOKUP((VLOOKUP($AE36,参数!$G:$H,2,FALSE)&amp;$W$22&amp;$V$22),装备量化!$D$2:$J$241,装备量化!Y$11,FALSE)),0))+IF($W$3="关闭",0,IFERROR((VLOOKUP((VLOOKUP($AE36,参数!$G:$H,2,FALSE)&amp;$W$23&amp;$V$23),装备量化!$D$2:$J$241,装备量化!Y$11,FALSE)),0))+IF($W$3="关闭",0,IFERROR((VLOOKUP((VLOOKUP($AE36,参数!$G:$H,2,FALSE)&amp;$W$24&amp;$V$24),装备量化!$D$2:$J$241,装备量化!Y$11,FALSE)),0))+IF($W$3="关闭",0,IFERROR((VLOOKUP((VLOOKUP($AE36,参数!$G:$H,2,FALSE)&amp;$W$25&amp;$V$25),装备量化!$D$2:$J$241,装备量化!Y$11,FALSE)),0))</f>
        <v>0</v>
      </c>
      <c r="AO36" s="64">
        <f>IF($W$3="关闭",0,IFERROR((VLOOKUP((VLOOKUP($AE36,参数!$G:$H,2,FALSE)&amp;$W$18&amp;$V$18),装备量化!$D$2:$J$241,装备量化!Z$11,FALSE)),0))+IF($W$3="关闭",0,IFERROR((VLOOKUP((VLOOKUP($AE36,参数!$G:$H,2,FALSE)&amp;$W$19&amp;$V$19),装备量化!$D$2:$J$241,装备量化!Z$11,FALSE)),0))+IF($W$3="关闭",0,IFERROR((VLOOKUP((VLOOKUP($AE36,参数!$G:$H,2,FALSE)&amp;$W$20&amp;$V$20),装备量化!$D$2:$J$241,装备量化!Z$11,FALSE)),0))+IF($W$3="关闭",0,IFERROR((VLOOKUP((VLOOKUP($AE36,参数!$G:$H,2,FALSE)&amp;$W$21&amp;$V$21),装备量化!$D$2:$J$241,装备量化!Z$11,FALSE)),0))+IF($W$3="关闭",0,IFERROR((VLOOKUP((VLOOKUP($AE36,参数!$G:$H,2,FALSE)&amp;$W$22&amp;$V$22),装备量化!$D$2:$J$241,装备量化!Z$11,FALSE)),0))+IF($W$3="关闭",0,IFERROR((VLOOKUP((VLOOKUP($AE36,参数!$G:$H,2,FALSE)&amp;$W$23&amp;$V$23),装备量化!$D$2:$J$241,装备量化!Z$11,FALSE)),0))+IF($W$3="关闭",0,IFERROR((VLOOKUP((VLOOKUP($AE36,参数!$G:$H,2,FALSE)&amp;$W$24&amp;$V$24),装备量化!$D$2:$J$241,装备量化!Z$11,FALSE)),0))+IF($W$3="关闭",0,IFERROR((VLOOKUP((VLOOKUP($AE36,参数!$G:$H,2,FALSE)&amp;$W$25&amp;$V$25),装备量化!$D$2:$J$241,装备量化!Z$11,FALSE)),0))</f>
        <v>0</v>
      </c>
      <c r="AP36" s="64">
        <f>IF($W$3="关闭",0,IFERROR((VLOOKUP((VLOOKUP($AE36,参数!$G:$H,2,FALSE)&amp;$W$18&amp;$V$18),装备量化!$D$2:$J$241,装备量化!AA$11,FALSE)),0))+IF($W$3="关闭",0,IFERROR((VLOOKUP((VLOOKUP($AE36,参数!$G:$H,2,FALSE)&amp;$W$19&amp;$V$19),装备量化!$D$2:$J$241,装备量化!AA$11,FALSE)),0))+IF($W$3="关闭",0,IFERROR((VLOOKUP((VLOOKUP($AE36,参数!$G:$H,2,FALSE)&amp;$W$20&amp;$V$20),装备量化!$D$2:$J$241,装备量化!AA$11,FALSE)),0))+IF($W$3="关闭",0,IFERROR((VLOOKUP((VLOOKUP($AE36,参数!$G:$H,2,FALSE)&amp;$W$21&amp;$V$21),装备量化!$D$2:$J$241,装备量化!AA$11,FALSE)),0))+IF($W$3="关闭",0,IFERROR((VLOOKUP((VLOOKUP($AE36,参数!$G:$H,2,FALSE)&amp;$W$22&amp;$V$22),装备量化!$D$2:$J$241,装备量化!AA$11,FALSE)),0))+IF($W$3="关闭",0,IFERROR((VLOOKUP((VLOOKUP($AE36,参数!$G:$H,2,FALSE)&amp;$W$23&amp;$V$23),装备量化!$D$2:$J$241,装备量化!AA$11,FALSE)),0))+IF($W$3="关闭",0,IFERROR((VLOOKUP((VLOOKUP($AE36,参数!$G:$H,2,FALSE)&amp;$W$24&amp;$V$24),装备量化!$D$2:$J$241,装备量化!AA$11,FALSE)),0))+IF($W$3="关闭",0,IFERROR((VLOOKUP((VLOOKUP($AE36,参数!$G:$H,2,FALSE)&amp;$W$25&amp;$V$25),装备量化!$D$2:$J$241,装备量化!AA$11,FALSE)),0))</f>
        <v>0</v>
      </c>
      <c r="AQ36" s="64">
        <f>IF($W$3="关闭",0,IFERROR((VLOOKUP((VLOOKUP($AE36,参数!$G:$H,2,FALSE)&amp;$W$18&amp;$V$18),装备量化!$D$2:$J$241,装备量化!AB$11,FALSE)),0))+IF($W$3="关闭",0,IFERROR((VLOOKUP((VLOOKUP($AE36,参数!$G:$H,2,FALSE)&amp;$W$19&amp;$V$19),装备量化!$D$2:$J$241,装备量化!AB$11,FALSE)),0))+IF($W$3="关闭",0,IFERROR((VLOOKUP((VLOOKUP($AE36,参数!$G:$H,2,FALSE)&amp;$W$20&amp;$V$20),装备量化!$D$2:$J$241,装备量化!AB$11,FALSE)),0))+IF($W$3="关闭",0,IFERROR((VLOOKUP((VLOOKUP($AE36,参数!$G:$H,2,FALSE)&amp;$W$21&amp;$V$21),装备量化!$D$2:$J$241,装备量化!AB$11,FALSE)),0))+IF($W$3="关闭",0,IFERROR((VLOOKUP((VLOOKUP($AE36,参数!$G:$H,2,FALSE)&amp;$W$22&amp;$V$22),装备量化!$D$2:$J$241,装备量化!AB$11,FALSE)),0))+IF($W$3="关闭",0,IFERROR((VLOOKUP((VLOOKUP($AE36,参数!$G:$H,2,FALSE)&amp;$W$23&amp;$V$23),装备量化!$D$2:$J$241,装备量化!AB$11,FALSE)),0))+IF($W$3="关闭",0,IFERROR((VLOOKUP((VLOOKUP($AE36,参数!$G:$H,2,FALSE)&amp;$W$24&amp;$V$24),装备量化!$D$2:$J$241,装备量化!AB$11,FALSE)),0))+IF($W$3="关闭",0,IFERROR((VLOOKUP((VLOOKUP($AE36,参数!$G:$H,2,FALSE)&amp;$W$25&amp;$V$25),装备量化!$D$2:$J$241,装备量化!AB$11,FALSE)),0))</f>
        <v>0</v>
      </c>
      <c r="AR36" s="64">
        <f>IF($W$3="关闭",0,IFERROR((VLOOKUP((VLOOKUP($AE36,参数!$G:$H,2,FALSE)&amp;$W$18&amp;$V$18),装备量化!$D$2:$J$241,装备量化!AC$11,FALSE)),0))+IF($W$3="关闭",0,IFERROR((VLOOKUP((VLOOKUP($AE36,参数!$G:$H,2,FALSE)&amp;$W$19&amp;$V$19),装备量化!$D$2:$J$241,装备量化!AC$11,FALSE)),0))+IF($W$3="关闭",0,IFERROR((VLOOKUP((VLOOKUP($AE36,参数!$G:$H,2,FALSE)&amp;$W$20&amp;$V$20),装备量化!$D$2:$J$241,装备量化!AC$11,FALSE)),0))+IF($W$3="关闭",0,IFERROR((VLOOKUP((VLOOKUP($AE36,参数!$G:$H,2,FALSE)&amp;$W$21&amp;$V$21),装备量化!$D$2:$J$241,装备量化!AC$11,FALSE)),0))+IF($W$3="关闭",0,IFERROR((VLOOKUP((VLOOKUP($AE36,参数!$G:$H,2,FALSE)&amp;$W$22&amp;$V$22),装备量化!$D$2:$J$241,装备量化!AC$11,FALSE)),0))+IF($W$3="关闭",0,IFERROR((VLOOKUP((VLOOKUP($AE36,参数!$G:$H,2,FALSE)&amp;$W$23&amp;$V$23),装备量化!$D$2:$J$241,装备量化!AC$11,FALSE)),0))+IF($W$3="关闭",0,IFERROR((VLOOKUP((VLOOKUP($AE36,参数!$G:$H,2,FALSE)&amp;$W$24&amp;$V$24),装备量化!$D$2:$J$241,装备量化!AC$11,FALSE)),0))+IF($W$3="关闭",0,IFERROR((VLOOKUP((VLOOKUP($AE36,参数!$G:$H,2,FALSE)&amp;$W$25&amp;$V$25),装备量化!$D$2:$J$241,装备量化!AC$11,FALSE)),0))</f>
        <v>0</v>
      </c>
      <c r="AS36" s="64">
        <f>IF($W$3="关闭",0,IFERROR((VLOOKUP((VLOOKUP($AE36,参数!$G:$H,2,FALSE)&amp;$W$18&amp;$V$18),装备量化!$D$2:$J$241,装备量化!AD$11,FALSE)),0))+IF($W$3="关闭",0,IFERROR((VLOOKUP((VLOOKUP($AE36,参数!$G:$H,2,FALSE)&amp;$W$19&amp;$V$19),装备量化!$D$2:$J$241,装备量化!AD$11,FALSE)),0))+IF($W$3="关闭",0,IFERROR((VLOOKUP((VLOOKUP($AE36,参数!$G:$H,2,FALSE)&amp;$W$20&amp;$V$20),装备量化!$D$2:$J$241,装备量化!AD$11,FALSE)),0))+IF($W$3="关闭",0,IFERROR((VLOOKUP((VLOOKUP($AE36,参数!$G:$H,2,FALSE)&amp;$W$21&amp;$V$21),装备量化!$D$2:$J$241,装备量化!AD$11,FALSE)),0))+IF($W$3="关闭",0,IFERROR((VLOOKUP((VLOOKUP($AE36,参数!$G:$H,2,FALSE)&amp;$W$22&amp;$V$22),装备量化!$D$2:$J$241,装备量化!AD$11,FALSE)),0))+IF($W$3="关闭",0,IFERROR((VLOOKUP((VLOOKUP($AE36,参数!$G:$H,2,FALSE)&amp;$W$23&amp;$V$23),装备量化!$D$2:$J$241,装备量化!AD$11,FALSE)),0))+IF($W$3="关闭",0,IFERROR((VLOOKUP((VLOOKUP($AE36,参数!$G:$H,2,FALSE)&amp;$W$24&amp;$V$24),装备量化!$D$2:$J$241,装备量化!AD$11,FALSE)),0))+IF($W$3="关闭",0,IFERROR((VLOOKUP((VLOOKUP($AE36,参数!$G:$H,2,FALSE)&amp;$W$25&amp;$V$25),装备量化!$D$2:$J$241,装备量化!AD$11,FALSE)),0))</f>
        <v>0</v>
      </c>
      <c r="AV36" s="1">
        <v>35</v>
      </c>
      <c r="AW36" s="64">
        <f>IF($W$6="关闭",0,IFERROR((VLOOKUP((VLOOKUP($AE36,参数!$G:$H,2,FALSE)&amp;$V$18),装备强化属性!$V$3:$FP$50,$X$18+VLOOKUP(AW$1,参数!$J$1:$K$6,2,FALSE),FALSE)),0))+IF($W$6="关闭",0,IFERROR((VLOOKUP((VLOOKUP($AE36,参数!$G:$H,2,FALSE)&amp;$V$19),装备强化属性!$V$3:$FP$50,$X$19+VLOOKUP(AW$1,参数!$J$1:$K$6,2,FALSE),FALSE)),0))+IF($W$6="关闭",0,IFERROR((VLOOKUP((VLOOKUP($AE36,参数!$G:$H,2,FALSE)&amp;$V$20),装备强化属性!$V$3:$FP$50,$X$20+VLOOKUP(AW$1,参数!$J$1:$K$6,2,FALSE),FALSE)),0))+IF($W$6="关闭",0,IFERROR((VLOOKUP((VLOOKUP($AE36,参数!$G:$H,2,FALSE)&amp;$V$21),装备强化属性!$V$3:$FP$50,$X$21+VLOOKUP(AW$1,参数!$J$1:$K$6,2,FALSE),FALSE)),0))+IF($W$6="关闭",0,IFERROR((VLOOKUP((VLOOKUP($AE36,参数!$G:$H,2,FALSE)&amp;$V$22),装备强化属性!$V$3:$FP$50,$X$22+VLOOKUP(AW$1,参数!$J$1:$K$6,2,FALSE),FALSE)),0))+IF($W$6="关闭",0,IFERROR((VLOOKUP((VLOOKUP($AE36,参数!$G:$H,2,FALSE)&amp;$V$23),装备强化属性!$V$3:$FP$50,$X$23+VLOOKUP(AW$1,参数!$J$1:$K$6,2,FALSE),FALSE)),0))+IF($W$6="关闭",0,IFERROR((VLOOKUP((VLOOKUP($AE36,参数!$G:$H,2,FALSE)&amp;$V$24),装备强化属性!$V$3:$FP$50,$X$24+VLOOKUP(AW$1,参数!$J$1:$K$6,2,FALSE),FALSE)),0))+IF($W$6="关闭",0,IFERROR((VLOOKUP((VLOOKUP($AE36,参数!$G:$H,2,FALSE)&amp;$V$25),装备强化属性!$V$3:$FP$50,$X$25+VLOOKUP(AW$1,参数!$J$1:$K$6,2,FALSE),FALSE)),0))</f>
        <v>1090</v>
      </c>
      <c r="AX36" s="64"/>
      <c r="AY36" s="64">
        <f>IF($W$6="关闭",0,IFERROR((VLOOKUP((VLOOKUP($AE36,参数!$G:$H,2,FALSE)&amp;$V$18),装备强化属性!$V$3:$FP$50,$X$18+VLOOKUP(AY$1,参数!$J$1:$K$6,2,FALSE),FALSE)),0))+IF($W$6="关闭",0,IFERROR((VLOOKUP((VLOOKUP($AE36,参数!$G:$H,2,FALSE)&amp;$V$19),装备强化属性!$V$3:$FP$50,$X$19+VLOOKUP(AY$1,参数!$J$1:$K$6,2,FALSE),FALSE)),0))+IF($W$6="关闭",0,IFERROR((VLOOKUP((VLOOKUP($AE36,参数!$G:$H,2,FALSE)&amp;$V$20),装备强化属性!$V$3:$FP$50,$X$20+VLOOKUP(AY$1,参数!$J$1:$K$6,2,FALSE),FALSE)),0))+IF($W$6="关闭",0,IFERROR((VLOOKUP((VLOOKUP($AE36,参数!$G:$H,2,FALSE)&amp;$V$21),装备强化属性!$V$3:$FP$50,$X$21+VLOOKUP(AY$1,参数!$J$1:$K$6,2,FALSE),FALSE)),0))+IF($W$6="关闭",0,IFERROR((VLOOKUP((VLOOKUP($AE36,参数!$G:$H,2,FALSE)&amp;$V$22),装备强化属性!$V$3:$FP$50,$X$22+VLOOKUP(AY$1,参数!$J$1:$K$6,2,FALSE),FALSE)),0))+IF($W$6="关闭",0,IFERROR((VLOOKUP((VLOOKUP($AE36,参数!$G:$H,2,FALSE)&amp;$V$23),装备强化属性!$V$3:$FP$50,$X$23+VLOOKUP(AY$1,参数!$J$1:$K$6,2,FALSE),FALSE)),0))+IF($W$6="关闭",0,IFERROR((VLOOKUP((VLOOKUP($AE36,参数!$G:$H,2,FALSE)&amp;$V$24),装备强化属性!$V$3:$FP$50,$X$24+VLOOKUP(AY$1,参数!$J$1:$K$6,2,FALSE),FALSE)),0))+IF($W$6="关闭",0,IFERROR((VLOOKUP((VLOOKUP($AE36,参数!$G:$H,2,FALSE)&amp;$V$25),装备强化属性!$V$3:$FP$50,$X$25+VLOOKUP(AY$1,参数!$J$1:$K$6,2,FALSE),FALSE)),0))</f>
        <v>131</v>
      </c>
      <c r="AZ36" s="64">
        <f>IF($W$6="关闭",0,IFERROR((VLOOKUP((VLOOKUP($AE36,参数!$G:$H,2,FALSE)&amp;$V$18),装备强化属性!$V$3:$FP$50,$X$18+VLOOKUP(AZ$1,参数!$J$1:$K$6,2,FALSE),FALSE)),0))+IF($W$6="关闭",0,IFERROR((VLOOKUP((VLOOKUP($AE36,参数!$G:$H,2,FALSE)&amp;$V$19),装备强化属性!$V$3:$FP$50,$X$19+VLOOKUP(AZ$1,参数!$J$1:$K$6,2,FALSE),FALSE)),0))+IF($W$6="关闭",0,IFERROR((VLOOKUP((VLOOKUP($AE36,参数!$G:$H,2,FALSE)&amp;$V$20),装备强化属性!$V$3:$FP$50,$X$20+VLOOKUP(AZ$1,参数!$J$1:$K$6,2,FALSE),FALSE)),0))+IF($W$6="关闭",0,IFERROR((VLOOKUP((VLOOKUP($AE36,参数!$G:$H,2,FALSE)&amp;$V$21),装备强化属性!$V$3:$FP$50,$X$21+VLOOKUP(AZ$1,参数!$J$1:$K$6,2,FALSE),FALSE)),0))+IF($W$6="关闭",0,IFERROR((VLOOKUP((VLOOKUP($AE36,参数!$G:$H,2,FALSE)&amp;$V$22),装备强化属性!$V$3:$FP$50,$X$22+VLOOKUP(AZ$1,参数!$J$1:$K$6,2,FALSE),FALSE)),0))+IF($W$6="关闭",0,IFERROR((VLOOKUP((VLOOKUP($AE36,参数!$G:$H,2,FALSE)&amp;$V$23),装备强化属性!$V$3:$FP$50,$X$23+VLOOKUP(AZ$1,参数!$J$1:$K$6,2,FALSE),FALSE)),0))+IF($W$6="关闭",0,IFERROR((VLOOKUP((VLOOKUP($AE36,参数!$G:$H,2,FALSE)&amp;$V$24),装备强化属性!$V$3:$FP$50,$X$24+VLOOKUP(AZ$1,参数!$J$1:$K$6,2,FALSE),FALSE)),0))+IF($W$6="关闭",0,IFERROR((VLOOKUP((VLOOKUP($AE36,参数!$G:$H,2,FALSE)&amp;$V$25),装备强化属性!$V$3:$FP$50,$X$25+VLOOKUP(AZ$1,参数!$J$1:$K$6,2,FALSE),FALSE)),0))</f>
        <v>131</v>
      </c>
      <c r="BA36" s="64">
        <f>IF($W$6="关闭",0,IFERROR((VLOOKUP((VLOOKUP($AE36,参数!$G:$H,2,FALSE)&amp;$V$18),装备强化属性!$V$3:$FP$50,$X$18+VLOOKUP(BA$1,参数!$J$1:$K$6,2,FALSE),FALSE)),0))+IF($W$6="关闭",0,IFERROR((VLOOKUP((VLOOKUP($AE36,参数!$G:$H,2,FALSE)&amp;$V$19),装备强化属性!$V$3:$FP$50,$X$19+VLOOKUP(BA$1,参数!$J$1:$K$6,2,FALSE),FALSE)),0))+IF($W$6="关闭",0,IFERROR((VLOOKUP((VLOOKUP($AE36,参数!$G:$H,2,FALSE)&amp;$V$20),装备强化属性!$V$3:$FP$50,$X$20+VLOOKUP(BA$1,参数!$J$1:$K$6,2,FALSE),FALSE)),0))+IF($W$6="关闭",0,IFERROR((VLOOKUP((VLOOKUP($AE36,参数!$G:$H,2,FALSE)&amp;$V$21),装备强化属性!$V$3:$FP$50,$X$21+VLOOKUP(BA$1,参数!$J$1:$K$6,2,FALSE),FALSE)),0))+IF($W$6="关闭",0,IFERROR((VLOOKUP((VLOOKUP($AE36,参数!$G:$H,2,FALSE)&amp;$V$22),装备强化属性!$V$3:$FP$50,$X$22+VLOOKUP(BA$1,参数!$J$1:$K$6,2,FALSE),FALSE)),0))+IF($W$6="关闭",0,IFERROR((VLOOKUP((VLOOKUP($AE36,参数!$G:$H,2,FALSE)&amp;$V$23),装备强化属性!$V$3:$FP$50,$X$23+VLOOKUP(BA$1,参数!$J$1:$K$6,2,FALSE),FALSE)),0))+IF($W$6="关闭",0,IFERROR((VLOOKUP((VLOOKUP($AE36,参数!$G:$H,2,FALSE)&amp;$V$24),装备强化属性!$V$3:$FP$50,$X$24+VLOOKUP(BA$1,参数!$J$1:$K$6,2,FALSE),FALSE)),0))+IF($W$6="关闭",0,IFERROR((VLOOKUP((VLOOKUP($AE36,参数!$G:$H,2,FALSE)&amp;$V$25),装备强化属性!$V$3:$FP$50,$X$25+VLOOKUP(BA$1,参数!$J$1:$K$6,2,FALSE),FALSE)),0))</f>
        <v>146</v>
      </c>
      <c r="BB36" s="64">
        <f>IF($W$6="关闭",0,IFERROR((VLOOKUP((VLOOKUP($AE36,参数!$G:$H,2,FALSE)&amp;$V$18),装备强化属性!$V$3:$FP$50,$X$18+VLOOKUP(BB$1,参数!$J$1:$K$6,2,FALSE),FALSE)),0))+IF($W$6="关闭",0,IFERROR((VLOOKUP((VLOOKUP($AE36,参数!$G:$H,2,FALSE)&amp;$V$19),装备强化属性!$V$3:$FP$50,$X$19+VLOOKUP(BB$1,参数!$J$1:$K$6,2,FALSE),FALSE)),0))+IF($W$6="关闭",0,IFERROR((VLOOKUP((VLOOKUP($AE36,参数!$G:$H,2,FALSE)&amp;$V$20),装备强化属性!$V$3:$FP$50,$X$20+VLOOKUP(BB$1,参数!$J$1:$K$6,2,FALSE),FALSE)),0))+IF($W$6="关闭",0,IFERROR((VLOOKUP((VLOOKUP($AE36,参数!$G:$H,2,FALSE)&amp;$V$21),装备强化属性!$V$3:$FP$50,$X$21+VLOOKUP(BB$1,参数!$J$1:$K$6,2,FALSE),FALSE)),0))+IF($W$6="关闭",0,IFERROR((VLOOKUP((VLOOKUP($AE36,参数!$G:$H,2,FALSE)&amp;$V$22),装备强化属性!$V$3:$FP$50,$X$22+VLOOKUP(BB$1,参数!$J$1:$K$6,2,FALSE),FALSE)),0))+IF($W$6="关闭",0,IFERROR((VLOOKUP((VLOOKUP($AE36,参数!$G:$H,2,FALSE)&amp;$V$23),装备强化属性!$V$3:$FP$50,$X$23+VLOOKUP(BB$1,参数!$J$1:$K$6,2,FALSE),FALSE)),0))+IF($W$6="关闭",0,IFERROR((VLOOKUP((VLOOKUP($AE36,参数!$G:$H,2,FALSE)&amp;$V$24),装备强化属性!$V$3:$FP$50,$X$24+VLOOKUP(BB$1,参数!$J$1:$K$6,2,FALSE),FALSE)),0))+IF($W$6="关闭",0,IFERROR((VLOOKUP((VLOOKUP($AE36,参数!$G:$H,2,FALSE)&amp;$V$25),装备强化属性!$V$3:$FP$50,$X$25+VLOOKUP(BB$1,参数!$J$1:$K$6,2,FALSE),FALSE)),0))</f>
        <v>146</v>
      </c>
      <c r="BC36" s="64">
        <f>IF($W$3="关闭",0,IFERROR((VLOOKUP((VLOOKUP($AE36,参数!$G:$H,2,FALSE)&amp;$W$18&amp;$V$18),装备量化!$D$2:$J$241,装备量化!AN$11,FALSE)),0))+IF($W$3="关闭",0,IFERROR((VLOOKUP((VLOOKUP($AE36,参数!$G:$H,2,FALSE)&amp;$W$19&amp;$V$19),装备量化!$D$2:$J$241,装备量化!AN$11,FALSE)),0))+IF($W$3="关闭",0,IFERROR((VLOOKUP((VLOOKUP($AE36,参数!$G:$H,2,FALSE)&amp;$W$20&amp;$V$20),装备量化!$D$2:$J$241,装备量化!AN$11,FALSE)),0))+IF($W$3="关闭",0,IFERROR((VLOOKUP((VLOOKUP($AE36,参数!$G:$H,2,FALSE)&amp;$W$21&amp;$V$21),装备量化!$D$2:$J$241,装备量化!AN$11,FALSE)),0))+IF($W$3="关闭",0,IFERROR((VLOOKUP((VLOOKUP($AE36,参数!$G:$H,2,FALSE)&amp;$W$22&amp;$V$22),装备量化!$D$2:$J$241,装备量化!AN$11,FALSE)),0))+IF($W$3="关闭",0,IFERROR((VLOOKUP((VLOOKUP($AE36,参数!$G:$H,2,FALSE)&amp;$W$23&amp;$V$23),装备量化!$D$2:$J$241,装备量化!AN$11,FALSE)),0))+IF($W$3="关闭",0,IFERROR((VLOOKUP((VLOOKUP($AE36,参数!$G:$H,2,FALSE)&amp;$W$24&amp;$V$24),装备量化!$D$2:$J$241,装备量化!AN$11,FALSE)),0))+IF($W$3="关闭",0,IFERROR((VLOOKUP((VLOOKUP($AE36,参数!$G:$H,2,FALSE)&amp;$W$25&amp;$V$25),装备量化!$D$2:$J$241,装备量化!AN$11,FALSE)),0))</f>
        <v>0</v>
      </c>
      <c r="BD36" s="64">
        <f>IF($W$3="关闭",0,IFERROR((VLOOKUP((VLOOKUP($AE36,参数!$G:$H,2,FALSE)&amp;$W$18&amp;$V$18),装备量化!$D$2:$J$241,装备量化!AO$11,FALSE)),0))+IF($W$3="关闭",0,IFERROR((VLOOKUP((VLOOKUP($AE36,参数!$G:$H,2,FALSE)&amp;$W$19&amp;$V$19),装备量化!$D$2:$J$241,装备量化!AO$11,FALSE)),0))+IF($W$3="关闭",0,IFERROR((VLOOKUP((VLOOKUP($AE36,参数!$G:$H,2,FALSE)&amp;$W$20&amp;$V$20),装备量化!$D$2:$J$241,装备量化!AO$11,FALSE)),0))+IF($W$3="关闭",0,IFERROR((VLOOKUP((VLOOKUP($AE36,参数!$G:$H,2,FALSE)&amp;$W$21&amp;$V$21),装备量化!$D$2:$J$241,装备量化!AO$11,FALSE)),0))+IF($W$3="关闭",0,IFERROR((VLOOKUP((VLOOKUP($AE36,参数!$G:$H,2,FALSE)&amp;$W$22&amp;$V$22),装备量化!$D$2:$J$241,装备量化!AO$11,FALSE)),0))+IF($W$3="关闭",0,IFERROR((VLOOKUP((VLOOKUP($AE36,参数!$G:$H,2,FALSE)&amp;$W$23&amp;$V$23),装备量化!$D$2:$J$241,装备量化!AO$11,FALSE)),0))+IF($W$3="关闭",0,IFERROR((VLOOKUP((VLOOKUP($AE36,参数!$G:$H,2,FALSE)&amp;$W$24&amp;$V$24),装备量化!$D$2:$J$241,装备量化!AO$11,FALSE)),0))+IF($W$3="关闭",0,IFERROR((VLOOKUP((VLOOKUP($AE36,参数!$G:$H,2,FALSE)&amp;$W$25&amp;$V$25),装备量化!$D$2:$J$241,装备量化!AO$11,FALSE)),0))</f>
        <v>0</v>
      </c>
      <c r="BE36" s="64">
        <f>IF($W$3="关闭",0,IFERROR((VLOOKUP((VLOOKUP($AE36,参数!$G:$H,2,FALSE)&amp;$W$18&amp;$V$18),装备量化!$D$2:$J$241,装备量化!AP$11,FALSE)),0))+IF($W$3="关闭",0,IFERROR((VLOOKUP((VLOOKUP($AE36,参数!$G:$H,2,FALSE)&amp;$W$19&amp;$V$19),装备量化!$D$2:$J$241,装备量化!AP$11,FALSE)),0))+IF($W$3="关闭",0,IFERROR((VLOOKUP((VLOOKUP($AE36,参数!$G:$H,2,FALSE)&amp;$W$20&amp;$V$20),装备量化!$D$2:$J$241,装备量化!AP$11,FALSE)),0))+IF($W$3="关闭",0,IFERROR((VLOOKUP((VLOOKUP($AE36,参数!$G:$H,2,FALSE)&amp;$W$21&amp;$V$21),装备量化!$D$2:$J$241,装备量化!AP$11,FALSE)),0))+IF($W$3="关闭",0,IFERROR((VLOOKUP((VLOOKUP($AE36,参数!$G:$H,2,FALSE)&amp;$W$22&amp;$V$22),装备量化!$D$2:$J$241,装备量化!AP$11,FALSE)),0))+IF($W$3="关闭",0,IFERROR((VLOOKUP((VLOOKUP($AE36,参数!$G:$H,2,FALSE)&amp;$W$23&amp;$V$23),装备量化!$D$2:$J$241,装备量化!AP$11,FALSE)),0))+IF($W$3="关闭",0,IFERROR((VLOOKUP((VLOOKUP($AE36,参数!$G:$H,2,FALSE)&amp;$W$24&amp;$V$24),装备量化!$D$2:$J$241,装备量化!AP$11,FALSE)),0))+IF($W$3="关闭",0,IFERROR((VLOOKUP((VLOOKUP($AE36,参数!$G:$H,2,FALSE)&amp;$W$25&amp;$V$25),装备量化!$D$2:$J$241,装备量化!AP$11,FALSE)),0))</f>
        <v>0</v>
      </c>
      <c r="BF36" s="64">
        <f>IF($W$3="关闭",0,IFERROR((VLOOKUP((VLOOKUP($AE36,参数!$G:$H,2,FALSE)&amp;$W$18&amp;$V$18),装备量化!$D$2:$J$241,装备量化!AQ$11,FALSE)),0))+IF($W$3="关闭",0,IFERROR((VLOOKUP((VLOOKUP($AE36,参数!$G:$H,2,FALSE)&amp;$W$19&amp;$V$19),装备量化!$D$2:$J$241,装备量化!AQ$11,FALSE)),0))+IF($W$3="关闭",0,IFERROR((VLOOKUP((VLOOKUP($AE36,参数!$G:$H,2,FALSE)&amp;$W$20&amp;$V$20),装备量化!$D$2:$J$241,装备量化!AQ$11,FALSE)),0))+IF($W$3="关闭",0,IFERROR((VLOOKUP((VLOOKUP($AE36,参数!$G:$H,2,FALSE)&amp;$W$21&amp;$V$21),装备量化!$D$2:$J$241,装备量化!AQ$11,FALSE)),0))+IF($W$3="关闭",0,IFERROR((VLOOKUP((VLOOKUP($AE36,参数!$G:$H,2,FALSE)&amp;$W$22&amp;$V$22),装备量化!$D$2:$J$241,装备量化!AQ$11,FALSE)),0))+IF($W$3="关闭",0,IFERROR((VLOOKUP((VLOOKUP($AE36,参数!$G:$H,2,FALSE)&amp;$W$23&amp;$V$23),装备量化!$D$2:$J$241,装备量化!AQ$11,FALSE)),0))+IF($W$3="关闭",0,IFERROR((VLOOKUP((VLOOKUP($AE36,参数!$G:$H,2,FALSE)&amp;$W$24&amp;$V$24),装备量化!$D$2:$J$241,装备量化!AQ$11,FALSE)),0))+IF($W$3="关闭",0,IFERROR((VLOOKUP((VLOOKUP($AE36,参数!$G:$H,2,FALSE)&amp;$W$25&amp;$V$25),装备量化!$D$2:$J$241,装备量化!AQ$11,FALSE)),0))</f>
        <v>0</v>
      </c>
      <c r="BG36" s="64">
        <f>IF($W$3="关闭",0,IFERROR((VLOOKUP((VLOOKUP($AE36,参数!$G:$H,2,FALSE)&amp;$W$18&amp;$V$18),装备量化!$D$2:$J$241,装备量化!AR$11,FALSE)),0))+IF($W$3="关闭",0,IFERROR((VLOOKUP((VLOOKUP($AE36,参数!$G:$H,2,FALSE)&amp;$W$19&amp;$V$19),装备量化!$D$2:$J$241,装备量化!AR$11,FALSE)),0))+IF($W$3="关闭",0,IFERROR((VLOOKUP((VLOOKUP($AE36,参数!$G:$H,2,FALSE)&amp;$W$20&amp;$V$20),装备量化!$D$2:$J$241,装备量化!AR$11,FALSE)),0))+IF($W$3="关闭",0,IFERROR((VLOOKUP((VLOOKUP($AE36,参数!$G:$H,2,FALSE)&amp;$W$21&amp;$V$21),装备量化!$D$2:$J$241,装备量化!AR$11,FALSE)),0))+IF($W$3="关闭",0,IFERROR((VLOOKUP((VLOOKUP($AE36,参数!$G:$H,2,FALSE)&amp;$W$22&amp;$V$22),装备量化!$D$2:$J$241,装备量化!AR$11,FALSE)),0))+IF($W$3="关闭",0,IFERROR((VLOOKUP((VLOOKUP($AE36,参数!$G:$H,2,FALSE)&amp;$W$23&amp;$V$23),装备量化!$D$2:$J$241,装备量化!AR$11,FALSE)),0))+IF($W$3="关闭",0,IFERROR((VLOOKUP((VLOOKUP($AE36,参数!$G:$H,2,FALSE)&amp;$W$24&amp;$V$24),装备量化!$D$2:$J$241,装备量化!AR$11,FALSE)),0))+IF($W$3="关闭",0,IFERROR((VLOOKUP((VLOOKUP($AE36,参数!$G:$H,2,FALSE)&amp;$W$25&amp;$V$25),装备量化!$D$2:$J$241,装备量化!AR$11,FALSE)),0))</f>
        <v>0</v>
      </c>
      <c r="BH36" s="64">
        <f>IF($W$3="关闭",0,IFERROR((VLOOKUP((VLOOKUP($AE36,参数!$G:$H,2,FALSE)&amp;$W$18&amp;$V$18),装备量化!$D$2:$J$241,装备量化!AS$11,FALSE)),0))+IF($W$3="关闭",0,IFERROR((VLOOKUP((VLOOKUP($AE36,参数!$G:$H,2,FALSE)&amp;$W$19&amp;$V$19),装备量化!$D$2:$J$241,装备量化!AS$11,FALSE)),0))+IF($W$3="关闭",0,IFERROR((VLOOKUP((VLOOKUP($AE36,参数!$G:$H,2,FALSE)&amp;$W$20&amp;$V$20),装备量化!$D$2:$J$241,装备量化!AS$11,FALSE)),0))+IF($W$3="关闭",0,IFERROR((VLOOKUP((VLOOKUP($AE36,参数!$G:$H,2,FALSE)&amp;$W$21&amp;$V$21),装备量化!$D$2:$J$241,装备量化!AS$11,FALSE)),0))+IF($W$3="关闭",0,IFERROR((VLOOKUP((VLOOKUP($AE36,参数!$G:$H,2,FALSE)&amp;$W$22&amp;$V$22),装备量化!$D$2:$J$241,装备量化!AS$11,FALSE)),0))+IF($W$3="关闭",0,IFERROR((VLOOKUP((VLOOKUP($AE36,参数!$G:$H,2,FALSE)&amp;$W$23&amp;$V$23),装备量化!$D$2:$J$241,装备量化!AS$11,FALSE)),0))+IF($W$3="关闭",0,IFERROR((VLOOKUP((VLOOKUP($AE36,参数!$G:$H,2,FALSE)&amp;$W$24&amp;$V$24),装备量化!$D$2:$J$241,装备量化!AS$11,FALSE)),0))+IF($W$3="关闭",0,IFERROR((VLOOKUP((VLOOKUP($AE36,参数!$G:$H,2,FALSE)&amp;$W$25&amp;$V$25),装备量化!$D$2:$J$241,装备量化!AS$11,FALSE)),0))</f>
        <v>0</v>
      </c>
      <c r="BI36" s="64">
        <f>IF($W$3="关闭",0,IFERROR((VLOOKUP((VLOOKUP($AE36,参数!$G:$H,2,FALSE)&amp;$W$18&amp;$V$18),装备量化!$D$2:$J$241,装备量化!AT$11,FALSE)),0))+IF($W$3="关闭",0,IFERROR((VLOOKUP((VLOOKUP($AE36,参数!$G:$H,2,FALSE)&amp;$W$19&amp;$V$19),装备量化!$D$2:$J$241,装备量化!AT$11,FALSE)),0))+IF($W$3="关闭",0,IFERROR((VLOOKUP((VLOOKUP($AE36,参数!$G:$H,2,FALSE)&amp;$W$20&amp;$V$20),装备量化!$D$2:$J$241,装备量化!AT$11,FALSE)),0))+IF($W$3="关闭",0,IFERROR((VLOOKUP((VLOOKUP($AE36,参数!$G:$H,2,FALSE)&amp;$W$21&amp;$V$21),装备量化!$D$2:$J$241,装备量化!AT$11,FALSE)),0))+IF($W$3="关闭",0,IFERROR((VLOOKUP((VLOOKUP($AE36,参数!$G:$H,2,FALSE)&amp;$W$22&amp;$V$22),装备量化!$D$2:$J$241,装备量化!AT$11,FALSE)),0))+IF($W$3="关闭",0,IFERROR((VLOOKUP((VLOOKUP($AE36,参数!$G:$H,2,FALSE)&amp;$W$23&amp;$V$23),装备量化!$D$2:$J$241,装备量化!AT$11,FALSE)),0))+IF($W$3="关闭",0,IFERROR((VLOOKUP((VLOOKUP($AE36,参数!$G:$H,2,FALSE)&amp;$W$24&amp;$V$24),装备量化!$D$2:$J$241,装备量化!AT$11,FALSE)),0))+IF($W$3="关闭",0,IFERROR((VLOOKUP((VLOOKUP($AE36,参数!$G:$H,2,FALSE)&amp;$W$25&amp;$V$25),装备量化!$D$2:$J$241,装备量化!AT$11,FALSE)),0))</f>
        <v>0</v>
      </c>
      <c r="BJ36" s="64">
        <f>IF($W$3="关闭",0,IFERROR((VLOOKUP((VLOOKUP($AE36,参数!$G:$H,2,FALSE)&amp;$W$18&amp;$V$18),装备量化!$D$2:$J$241,装备量化!AU$11,FALSE)),0))+IF($W$3="关闭",0,IFERROR((VLOOKUP((VLOOKUP($AE36,参数!$G:$H,2,FALSE)&amp;$W$19&amp;$V$19),装备量化!$D$2:$J$241,装备量化!AU$11,FALSE)),0))+IF($W$3="关闭",0,IFERROR((VLOOKUP((VLOOKUP($AE36,参数!$G:$H,2,FALSE)&amp;$W$20&amp;$V$20),装备量化!$D$2:$J$241,装备量化!AU$11,FALSE)),0))+IF($W$3="关闭",0,IFERROR((VLOOKUP((VLOOKUP($AE36,参数!$G:$H,2,FALSE)&amp;$W$21&amp;$V$21),装备量化!$D$2:$J$241,装备量化!AU$11,FALSE)),0))+IF($W$3="关闭",0,IFERROR((VLOOKUP((VLOOKUP($AE36,参数!$G:$H,2,FALSE)&amp;$W$22&amp;$V$22),装备量化!$D$2:$J$241,装备量化!AU$11,FALSE)),0))+IF($W$3="关闭",0,IFERROR((VLOOKUP((VLOOKUP($AE36,参数!$G:$H,2,FALSE)&amp;$W$23&amp;$V$23),装备量化!$D$2:$J$241,装备量化!AU$11,FALSE)),0))+IF($W$3="关闭",0,IFERROR((VLOOKUP((VLOOKUP($AE36,参数!$G:$H,2,FALSE)&amp;$W$24&amp;$V$24),装备量化!$D$2:$J$241,装备量化!AU$11,FALSE)),0))+IF($W$3="关闭",0,IFERROR((VLOOKUP((VLOOKUP($AE36,参数!$G:$H,2,FALSE)&amp;$W$25&amp;$V$25),装备量化!$D$2:$J$241,装备量化!AU$11,FALSE)),0))</f>
        <v>0</v>
      </c>
      <c r="BM36" s="1">
        <v>35</v>
      </c>
      <c r="BN36" s="64">
        <f>IF($W$2="关闭",0,角色升级!B36)</f>
        <v>4825</v>
      </c>
      <c r="BO36" s="64">
        <v>200</v>
      </c>
      <c r="BP36" s="64">
        <f>IF($W$2="关闭",0,角色升级!D36)</f>
        <v>355</v>
      </c>
      <c r="BQ36" s="64">
        <f>IF($W$2="关闭",0,角色升级!E36)</f>
        <v>355</v>
      </c>
      <c r="BR36" s="64">
        <f>IF($W$2="关闭",0,角色升级!F36)</f>
        <v>710</v>
      </c>
      <c r="BS36" s="64">
        <f>IF($W$2="关闭",0,角色升级!G36)</f>
        <v>710</v>
      </c>
      <c r="BT36" s="64">
        <f>IF($W$3="关闭",0,IFERROR((VLOOKUP((VLOOKUP($AE36,参数!$G:$H,2,FALSE)&amp;$W$18&amp;$V$18),装备量化!$D$2:$J$241,装备量化!BE$11,FALSE)),0))+IF($W$3="关闭",0,IFERROR((VLOOKUP((VLOOKUP($AE36,参数!$G:$H,2,FALSE)&amp;$W$19&amp;$V$19),装备量化!$D$2:$J$241,装备量化!BE$11,FALSE)),0))+IF($W$3="关闭",0,IFERROR((VLOOKUP((VLOOKUP($AE36,参数!$G:$H,2,FALSE)&amp;$W$20&amp;$V$20),装备量化!$D$2:$J$241,装备量化!BE$11,FALSE)),0))+IF($W$3="关闭",0,IFERROR((VLOOKUP((VLOOKUP($AE36,参数!$G:$H,2,FALSE)&amp;$W$21&amp;$V$21),装备量化!$D$2:$J$241,装备量化!BE$11,FALSE)),0))+IF($W$3="关闭",0,IFERROR((VLOOKUP((VLOOKUP($AE36,参数!$G:$H,2,FALSE)&amp;$W$22&amp;$V$22),装备量化!$D$2:$J$241,装备量化!BE$11,FALSE)),0))+IF($W$3="关闭",0,IFERROR((VLOOKUP((VLOOKUP($AE36,参数!$G:$H,2,FALSE)&amp;$W$23&amp;$V$23),装备量化!$D$2:$J$241,装备量化!BE$11,FALSE)),0))+IF($W$3="关闭",0,IFERROR((VLOOKUP((VLOOKUP($AE36,参数!$G:$H,2,FALSE)&amp;$W$24&amp;$V$24),装备量化!$D$2:$J$241,装备量化!BE$11,FALSE)),0))+IF($W$3="关闭",0,IFERROR((VLOOKUP((VLOOKUP($AE36,参数!$G:$H,2,FALSE)&amp;$W$25&amp;$V$25),装备量化!$D$2:$J$241,装备量化!BE$11,FALSE)),0))</f>
        <v>0</v>
      </c>
      <c r="BU36" s="64">
        <f>IF($W$3="关闭",0,IFERROR((VLOOKUP((VLOOKUP($AE36,参数!$G:$H,2,FALSE)&amp;$W$18&amp;$V$18),装备量化!$D$2:$J$241,装备量化!BF$11,FALSE)),0))+IF($W$3="关闭",0,IFERROR((VLOOKUP((VLOOKUP($AE36,参数!$G:$H,2,FALSE)&amp;$W$19&amp;$V$19),装备量化!$D$2:$J$241,装备量化!BF$11,FALSE)),0))+IF($W$3="关闭",0,IFERROR((VLOOKUP((VLOOKUP($AE36,参数!$G:$H,2,FALSE)&amp;$W$20&amp;$V$20),装备量化!$D$2:$J$241,装备量化!BF$11,FALSE)),0))+IF($W$3="关闭",0,IFERROR((VLOOKUP((VLOOKUP($AE36,参数!$G:$H,2,FALSE)&amp;$W$21&amp;$V$21),装备量化!$D$2:$J$241,装备量化!BF$11,FALSE)),0))+IF($W$3="关闭",0,IFERROR((VLOOKUP((VLOOKUP($AE36,参数!$G:$H,2,FALSE)&amp;$W$22&amp;$V$22),装备量化!$D$2:$J$241,装备量化!BF$11,FALSE)),0))+IF($W$3="关闭",0,IFERROR((VLOOKUP((VLOOKUP($AE36,参数!$G:$H,2,FALSE)&amp;$W$23&amp;$V$23),装备量化!$D$2:$J$241,装备量化!BF$11,FALSE)),0))+IF($W$3="关闭",0,IFERROR((VLOOKUP((VLOOKUP($AE36,参数!$G:$H,2,FALSE)&amp;$W$24&amp;$V$24),装备量化!$D$2:$J$241,装备量化!BF$11,FALSE)),0))+IF($W$3="关闭",0,IFERROR((VLOOKUP((VLOOKUP($AE36,参数!$G:$H,2,FALSE)&amp;$W$25&amp;$V$25),装备量化!$D$2:$J$241,装备量化!BF$11,FALSE)),0))</f>
        <v>0</v>
      </c>
      <c r="BV36" s="64">
        <f>IF($W$3="关闭",0,IFERROR((VLOOKUP((VLOOKUP($AE36,参数!$G:$H,2,FALSE)&amp;$W$18&amp;$V$18),装备量化!$D$2:$J$241,装备量化!BG$11,FALSE)),0))+IF($W$3="关闭",0,IFERROR((VLOOKUP((VLOOKUP($AE36,参数!$G:$H,2,FALSE)&amp;$W$19&amp;$V$19),装备量化!$D$2:$J$241,装备量化!BG$11,FALSE)),0))+IF($W$3="关闭",0,IFERROR((VLOOKUP((VLOOKUP($AE36,参数!$G:$H,2,FALSE)&amp;$W$20&amp;$V$20),装备量化!$D$2:$J$241,装备量化!BG$11,FALSE)),0))+IF($W$3="关闭",0,IFERROR((VLOOKUP((VLOOKUP($AE36,参数!$G:$H,2,FALSE)&amp;$W$21&amp;$V$21),装备量化!$D$2:$J$241,装备量化!BG$11,FALSE)),0))+IF($W$3="关闭",0,IFERROR((VLOOKUP((VLOOKUP($AE36,参数!$G:$H,2,FALSE)&amp;$W$22&amp;$V$22),装备量化!$D$2:$J$241,装备量化!BG$11,FALSE)),0))+IF($W$3="关闭",0,IFERROR((VLOOKUP((VLOOKUP($AE36,参数!$G:$H,2,FALSE)&amp;$W$23&amp;$V$23),装备量化!$D$2:$J$241,装备量化!BG$11,FALSE)),0))+IF($W$3="关闭",0,IFERROR((VLOOKUP((VLOOKUP($AE36,参数!$G:$H,2,FALSE)&amp;$W$24&amp;$V$24),装备量化!$D$2:$J$241,装备量化!BG$11,FALSE)),0))+IF($W$3="关闭",0,IFERROR((VLOOKUP((VLOOKUP($AE36,参数!$G:$H,2,FALSE)&amp;$W$25&amp;$V$25),装备量化!$D$2:$J$241,装备量化!BG$11,FALSE)),0))</f>
        <v>0</v>
      </c>
      <c r="BW36" s="64">
        <f>IF($W$3="关闭",0,IFERROR((VLOOKUP((VLOOKUP($AE36,参数!$G:$H,2,FALSE)&amp;$W$18&amp;$V$18),装备量化!$D$2:$J$241,装备量化!BH$11,FALSE)),0))+IF($W$3="关闭",0,IFERROR((VLOOKUP((VLOOKUP($AE36,参数!$G:$H,2,FALSE)&amp;$W$19&amp;$V$19),装备量化!$D$2:$J$241,装备量化!BH$11,FALSE)),0))+IF($W$3="关闭",0,IFERROR((VLOOKUP((VLOOKUP($AE36,参数!$G:$H,2,FALSE)&amp;$W$20&amp;$V$20),装备量化!$D$2:$J$241,装备量化!BH$11,FALSE)),0))+IF($W$3="关闭",0,IFERROR((VLOOKUP((VLOOKUP($AE36,参数!$G:$H,2,FALSE)&amp;$W$21&amp;$V$21),装备量化!$D$2:$J$241,装备量化!BH$11,FALSE)),0))+IF($W$3="关闭",0,IFERROR((VLOOKUP((VLOOKUP($AE36,参数!$G:$H,2,FALSE)&amp;$W$22&amp;$V$22),装备量化!$D$2:$J$241,装备量化!BH$11,FALSE)),0))+IF($W$3="关闭",0,IFERROR((VLOOKUP((VLOOKUP($AE36,参数!$G:$H,2,FALSE)&amp;$W$23&amp;$V$23),装备量化!$D$2:$J$241,装备量化!BH$11,FALSE)),0))+IF($W$3="关闭",0,IFERROR((VLOOKUP((VLOOKUP($AE36,参数!$G:$H,2,FALSE)&amp;$W$24&amp;$V$24),装备量化!$D$2:$J$241,装备量化!BH$11,FALSE)),0))+IF($W$3="关闭",0,IFERROR((VLOOKUP((VLOOKUP($AE36,参数!$G:$H,2,FALSE)&amp;$W$25&amp;$V$25),装备量化!$D$2:$J$241,装备量化!BH$11,FALSE)),0))</f>
        <v>0</v>
      </c>
      <c r="BX36" s="64">
        <f>IF($W$3="关闭",0,IFERROR((VLOOKUP((VLOOKUP($AE36,参数!$G:$H,2,FALSE)&amp;$W$18&amp;$V$18),装备量化!$D$2:$J$241,装备量化!BI$11,FALSE)),0))+IF($W$3="关闭",0,IFERROR((VLOOKUP((VLOOKUP($AE36,参数!$G:$H,2,FALSE)&amp;$W$19&amp;$V$19),装备量化!$D$2:$J$241,装备量化!BI$11,FALSE)),0))+IF($W$3="关闭",0,IFERROR((VLOOKUP((VLOOKUP($AE36,参数!$G:$H,2,FALSE)&amp;$W$20&amp;$V$20),装备量化!$D$2:$J$241,装备量化!BI$11,FALSE)),0))+IF($W$3="关闭",0,IFERROR((VLOOKUP((VLOOKUP($AE36,参数!$G:$H,2,FALSE)&amp;$W$21&amp;$V$21),装备量化!$D$2:$J$241,装备量化!BI$11,FALSE)),0))+IF($W$3="关闭",0,IFERROR((VLOOKUP((VLOOKUP($AE36,参数!$G:$H,2,FALSE)&amp;$W$22&amp;$V$22),装备量化!$D$2:$J$241,装备量化!BI$11,FALSE)),0))+IF($W$3="关闭",0,IFERROR((VLOOKUP((VLOOKUP($AE36,参数!$G:$H,2,FALSE)&amp;$W$23&amp;$V$23),装备量化!$D$2:$J$241,装备量化!BI$11,FALSE)),0))+IF($W$3="关闭",0,IFERROR((VLOOKUP((VLOOKUP($AE36,参数!$G:$H,2,FALSE)&amp;$W$24&amp;$V$24),装备量化!$D$2:$J$241,装备量化!BI$11,FALSE)),0))+IF($W$3="关闭",0,IFERROR((VLOOKUP((VLOOKUP($AE36,参数!$G:$H,2,FALSE)&amp;$W$25&amp;$V$25),装备量化!$D$2:$J$241,装备量化!BI$11,FALSE)),0))</f>
        <v>0</v>
      </c>
      <c r="BY36" s="64">
        <f>IF($W$3="关闭",0,IFERROR((VLOOKUP((VLOOKUP($AE36,参数!$G:$H,2,FALSE)&amp;$W$18&amp;$V$18),装备量化!$D$2:$J$241,装备量化!BJ$11,FALSE)),0))+IF($W$3="关闭",0,IFERROR((VLOOKUP((VLOOKUP($AE36,参数!$G:$H,2,FALSE)&amp;$W$19&amp;$V$19),装备量化!$D$2:$J$241,装备量化!BJ$11,FALSE)),0))+IF($W$3="关闭",0,IFERROR((VLOOKUP((VLOOKUP($AE36,参数!$G:$H,2,FALSE)&amp;$W$20&amp;$V$20),装备量化!$D$2:$J$241,装备量化!BJ$11,FALSE)),0))+IF($W$3="关闭",0,IFERROR((VLOOKUP((VLOOKUP($AE36,参数!$G:$H,2,FALSE)&amp;$W$21&amp;$V$21),装备量化!$D$2:$J$241,装备量化!BJ$11,FALSE)),0))+IF($W$3="关闭",0,IFERROR((VLOOKUP((VLOOKUP($AE36,参数!$G:$H,2,FALSE)&amp;$W$22&amp;$V$22),装备量化!$D$2:$J$241,装备量化!BJ$11,FALSE)),0))+IF($W$3="关闭",0,IFERROR((VLOOKUP((VLOOKUP($AE36,参数!$G:$H,2,FALSE)&amp;$W$23&amp;$V$23),装备量化!$D$2:$J$241,装备量化!BJ$11,FALSE)),0))+IF($W$3="关闭",0,IFERROR((VLOOKUP((VLOOKUP($AE36,参数!$G:$H,2,FALSE)&amp;$W$24&amp;$V$24),装备量化!$D$2:$J$241,装备量化!BJ$11,FALSE)),0))+IF($W$3="关闭",0,IFERROR((VLOOKUP((VLOOKUP($AE36,参数!$G:$H,2,FALSE)&amp;$W$25&amp;$V$25),装备量化!$D$2:$J$241,装备量化!BJ$11,FALSE)),0))</f>
        <v>0</v>
      </c>
      <c r="BZ36" s="64">
        <f>IF($W$3="关闭",0,IFERROR((VLOOKUP((VLOOKUP($AE36,参数!$G:$H,2,FALSE)&amp;$W$18&amp;$V$18),装备量化!$D$2:$J$241,装备量化!BK$11,FALSE)),0))+IF($W$3="关闭",0,IFERROR((VLOOKUP((VLOOKUP($AE36,参数!$G:$H,2,FALSE)&amp;$W$19&amp;$V$19),装备量化!$D$2:$J$241,装备量化!BK$11,FALSE)),0))+IF($W$3="关闭",0,IFERROR((VLOOKUP((VLOOKUP($AE36,参数!$G:$H,2,FALSE)&amp;$W$20&amp;$V$20),装备量化!$D$2:$J$241,装备量化!BK$11,FALSE)),0))+IF($W$3="关闭",0,IFERROR((VLOOKUP((VLOOKUP($AE36,参数!$G:$H,2,FALSE)&amp;$W$21&amp;$V$21),装备量化!$D$2:$J$241,装备量化!BK$11,FALSE)),0))+IF($W$3="关闭",0,IFERROR((VLOOKUP((VLOOKUP($AE36,参数!$G:$H,2,FALSE)&amp;$W$22&amp;$V$22),装备量化!$D$2:$J$241,装备量化!BK$11,FALSE)),0))+IF($W$3="关闭",0,IFERROR((VLOOKUP((VLOOKUP($AE36,参数!$G:$H,2,FALSE)&amp;$W$23&amp;$V$23),装备量化!$D$2:$J$241,装备量化!BK$11,FALSE)),0))+IF($W$3="关闭",0,IFERROR((VLOOKUP((VLOOKUP($AE36,参数!$G:$H,2,FALSE)&amp;$W$24&amp;$V$24),装备量化!$D$2:$J$241,装备量化!BK$11,FALSE)),0))+IF($W$3="关闭",0,IFERROR((VLOOKUP((VLOOKUP($AE36,参数!$G:$H,2,FALSE)&amp;$W$25&amp;$V$25),装备量化!$D$2:$J$241,装备量化!BK$11,FALSE)),0))</f>
        <v>0</v>
      </c>
      <c r="CA36" s="64">
        <f>IF($W$3="关闭",0,IFERROR((VLOOKUP((VLOOKUP($AE36,参数!$G:$H,2,FALSE)&amp;$W$18&amp;$V$18),装备量化!$D$2:$J$241,装备量化!BL$11,FALSE)),0))+IF($W$3="关闭",0,IFERROR((VLOOKUP((VLOOKUP($AE36,参数!$G:$H,2,FALSE)&amp;$W$19&amp;$V$19),装备量化!$D$2:$J$241,装备量化!BL$11,FALSE)),0))+IF($W$3="关闭",0,IFERROR((VLOOKUP((VLOOKUP($AE36,参数!$G:$H,2,FALSE)&amp;$W$20&amp;$V$20),装备量化!$D$2:$J$241,装备量化!BL$11,FALSE)),0))+IF($W$3="关闭",0,IFERROR((VLOOKUP((VLOOKUP($AE36,参数!$G:$H,2,FALSE)&amp;$W$21&amp;$V$21),装备量化!$D$2:$J$241,装备量化!BL$11,FALSE)),0))+IF($W$3="关闭",0,IFERROR((VLOOKUP((VLOOKUP($AE36,参数!$G:$H,2,FALSE)&amp;$W$22&amp;$V$22),装备量化!$D$2:$J$241,装备量化!BL$11,FALSE)),0))+IF($W$3="关闭",0,IFERROR((VLOOKUP((VLOOKUP($AE36,参数!$G:$H,2,FALSE)&amp;$W$23&amp;$V$23),装备量化!$D$2:$J$241,装备量化!BL$11,FALSE)),0))+IF($W$3="关闭",0,IFERROR((VLOOKUP((VLOOKUP($AE36,参数!$G:$H,2,FALSE)&amp;$W$24&amp;$V$24),装备量化!$D$2:$J$241,装备量化!BL$11,FALSE)),0))+IF($W$3="关闭",0,IFERROR((VLOOKUP((VLOOKUP($AE36,参数!$G:$H,2,FALSE)&amp;$W$25&amp;$V$25),装备量化!$D$2:$J$241,装备量化!BL$11,FALSE)),0))</f>
        <v>0</v>
      </c>
    </row>
    <row r="37" spans="1:79">
      <c r="A37" s="1">
        <v>36</v>
      </c>
      <c r="B37" s="1">
        <f t="shared" si="2"/>
        <v>8527</v>
      </c>
      <c r="C37" s="1">
        <f t="shared" si="11"/>
        <v>200</v>
      </c>
      <c r="D37" s="1">
        <f t="shared" si="12"/>
        <v>709</v>
      </c>
      <c r="E37" s="1">
        <f t="shared" si="13"/>
        <v>709</v>
      </c>
      <c r="F37" s="1">
        <f t="shared" si="14"/>
        <v>1204</v>
      </c>
      <c r="G37" s="1">
        <f t="shared" si="15"/>
        <v>1204</v>
      </c>
      <c r="H37" s="1">
        <f t="shared" si="3"/>
        <v>0</v>
      </c>
      <c r="I37" s="1">
        <f t="shared" si="4"/>
        <v>0</v>
      </c>
      <c r="J37" s="1">
        <f t="shared" si="5"/>
        <v>0</v>
      </c>
      <c r="K37" s="1">
        <f t="shared" si="6"/>
        <v>0</v>
      </c>
      <c r="L37" s="1">
        <f t="shared" si="7"/>
        <v>0</v>
      </c>
      <c r="M37" s="1">
        <f t="shared" si="8"/>
        <v>0</v>
      </c>
      <c r="N37" s="1">
        <f t="shared" si="9"/>
        <v>0</v>
      </c>
      <c r="O37" s="1">
        <f t="shared" si="10"/>
        <v>0</v>
      </c>
      <c r="P37" s="32"/>
      <c r="Q37" s="32"/>
      <c r="R37" s="32"/>
      <c r="S37" s="32"/>
      <c r="AE37" s="1">
        <v>36</v>
      </c>
      <c r="AF37" s="64">
        <f>IF($W$3="关闭",0,IFERROR((VLOOKUP((VLOOKUP($AE37,参数!$G:$H,2,FALSE)&amp;$W$18&amp;$V$18),装备量化!$D$2:$J$241,装备量化!Q$11,FALSE)),0))+IF($W$3="关闭",0,IFERROR((VLOOKUP((VLOOKUP($AE37,参数!$G:$H,2,FALSE)&amp;$W$19&amp;$V$19),装备量化!$D$2:$J$241,装备量化!Q$11,FALSE)),0))+IF($W$3="关闭",0,IFERROR((VLOOKUP((VLOOKUP($AE37,参数!$G:$H,2,FALSE)&amp;$W$20&amp;$V$20),装备量化!$D$2:$J$241,装备量化!Q$11,FALSE)),0))+IF($W$3="关闭",0,IFERROR((VLOOKUP((VLOOKUP($AE37,参数!$G:$H,2,FALSE)&amp;$W$21&amp;$V$21),装备量化!$D$2:$J$241,装备量化!Q$11,FALSE)),0))+IF($W$3="关闭",0,IFERROR((VLOOKUP((VLOOKUP($AE37,参数!$G:$H,2,FALSE)&amp;$W$22&amp;$V$22),装备量化!$D$2:$J$241,装备量化!Q$11,FALSE)),0))+IF($W$3="关闭",0,IFERROR((VLOOKUP((VLOOKUP($AE37,参数!$G:$H,2,FALSE)&amp;$W$23&amp;$V$23),装备量化!$D$2:$J$241,装备量化!Q$11,FALSE)),0))+IF($W$3="关闭",0,IFERROR((VLOOKUP((VLOOKUP($AE37,参数!$G:$H,2,FALSE)&amp;$W$24&amp;$V$24),装备量化!$D$2:$J$241,装备量化!Q$11,FALSE)),0))+IF($W$3="关闭",0,IFERROR((VLOOKUP((VLOOKUP($AE37,参数!$G:$H,2,FALSE)&amp;$W$25&amp;$V$25),装备量化!$D$2:$J$241,装备量化!Q$11,FALSE)),0))</f>
        <v>2500</v>
      </c>
      <c r="AG37" s="64"/>
      <c r="AH37" s="64">
        <f>IF($W$3="关闭",0,IFERROR((VLOOKUP((VLOOKUP($AE37,参数!$G:$H,2,FALSE)&amp;$W$18&amp;$V$18),装备量化!$D$2:$J$241,装备量化!S$11,FALSE)),0))+IF($W$3="关闭",0,IFERROR((VLOOKUP((VLOOKUP($AE37,参数!$G:$H,2,FALSE)&amp;$W$19&amp;$V$19),装备量化!$D$2:$J$241,装备量化!S$11,FALSE)),0))+IF($W$3="关闭",0,IFERROR((VLOOKUP((VLOOKUP($AE37,参数!$G:$H,2,FALSE)&amp;$W$20&amp;$V$20),装备量化!$D$2:$J$241,装备量化!S$11,FALSE)),0))+IF($W$3="关闭",0,IFERROR((VLOOKUP((VLOOKUP($AE37,参数!$G:$H,2,FALSE)&amp;$W$21&amp;$V$21),装备量化!$D$2:$J$241,装备量化!S$11,FALSE)),0))+IF($W$3="关闭",0,IFERROR((VLOOKUP((VLOOKUP($AE37,参数!$G:$H,2,FALSE)&amp;$W$22&amp;$V$22),装备量化!$D$2:$J$241,装备量化!S$11,FALSE)),0))+IF($W$3="关闭",0,IFERROR((VLOOKUP((VLOOKUP($AE37,参数!$G:$H,2,FALSE)&amp;$W$23&amp;$V$23),装备量化!$D$2:$J$241,装备量化!S$11,FALSE)),0))+IF($W$3="关闭",0,IFERROR((VLOOKUP((VLOOKUP($AE37,参数!$G:$H,2,FALSE)&amp;$W$24&amp;$V$24),装备量化!$D$2:$J$241,装备量化!S$11,FALSE)),0))+IF($W$3="关闭",0,IFERROR((VLOOKUP((VLOOKUP($AE37,参数!$G:$H,2,FALSE)&amp;$W$25&amp;$V$25),装备量化!$D$2:$J$241,装备量化!S$11,FALSE)),0))</f>
        <v>216</v>
      </c>
      <c r="AI37" s="64">
        <f>IF($W$3="关闭",0,IFERROR((VLOOKUP((VLOOKUP($AE37,参数!$G:$H,2,FALSE)&amp;$W$18&amp;$V$18),装备量化!$D$2:$J$241,装备量化!T$11,FALSE)),0))+IF($W$3="关闭",0,IFERROR((VLOOKUP((VLOOKUP($AE37,参数!$G:$H,2,FALSE)&amp;$W$19&amp;$V$19),装备量化!$D$2:$J$241,装备量化!T$11,FALSE)),0))+IF($W$3="关闭",0,IFERROR((VLOOKUP((VLOOKUP($AE37,参数!$G:$H,2,FALSE)&amp;$W$20&amp;$V$20),装备量化!$D$2:$J$241,装备量化!T$11,FALSE)),0))+IF($W$3="关闭",0,IFERROR((VLOOKUP((VLOOKUP($AE37,参数!$G:$H,2,FALSE)&amp;$W$21&amp;$V$21),装备量化!$D$2:$J$241,装备量化!T$11,FALSE)),0))+IF($W$3="关闭",0,IFERROR((VLOOKUP((VLOOKUP($AE37,参数!$G:$H,2,FALSE)&amp;$W$22&amp;$V$22),装备量化!$D$2:$J$241,装备量化!T$11,FALSE)),0))+IF($W$3="关闭",0,IFERROR((VLOOKUP((VLOOKUP($AE37,参数!$G:$H,2,FALSE)&amp;$W$23&amp;$V$23),装备量化!$D$2:$J$241,装备量化!T$11,FALSE)),0))+IF($W$3="关闭",0,IFERROR((VLOOKUP((VLOOKUP($AE37,参数!$G:$H,2,FALSE)&amp;$W$24&amp;$V$24),装备量化!$D$2:$J$241,装备量化!T$11,FALSE)),0))+IF($W$3="关闭",0,IFERROR((VLOOKUP((VLOOKUP($AE37,参数!$G:$H,2,FALSE)&amp;$W$25&amp;$V$25),装备量化!$D$2:$J$241,装备量化!T$11,FALSE)),0))</f>
        <v>216</v>
      </c>
      <c r="AJ37" s="64">
        <f>IF($W$3="关闭",0,IFERROR((VLOOKUP((VLOOKUP($AE37,参数!$G:$H,2,FALSE)&amp;$W$18&amp;$V$18),装备量化!$D$2:$J$241,装备量化!U$11,FALSE)),0))+IF($W$3="关闭",0,IFERROR((VLOOKUP((VLOOKUP($AE37,参数!$G:$H,2,FALSE)&amp;$W$19&amp;$V$19),装备量化!$D$2:$J$241,装备量化!U$11,FALSE)),0))+IF($W$3="关闭",0,IFERROR((VLOOKUP((VLOOKUP($AE37,参数!$G:$H,2,FALSE)&amp;$W$20&amp;$V$20),装备量化!$D$2:$J$241,装备量化!U$11,FALSE)),0))+IF($W$3="关闭",0,IFERROR((VLOOKUP((VLOOKUP($AE37,参数!$G:$H,2,FALSE)&amp;$W$21&amp;$V$21),装备量化!$D$2:$J$241,装备量化!U$11,FALSE)),0))+IF($W$3="关闭",0,IFERROR((VLOOKUP((VLOOKUP($AE37,参数!$G:$H,2,FALSE)&amp;$W$22&amp;$V$22),装备量化!$D$2:$J$241,装备量化!U$11,FALSE)),0))+IF($W$3="关闭",0,IFERROR((VLOOKUP((VLOOKUP($AE37,参数!$G:$H,2,FALSE)&amp;$W$23&amp;$V$23),装备量化!$D$2:$J$241,装备量化!U$11,FALSE)),0))+IF($W$3="关闭",0,IFERROR((VLOOKUP((VLOOKUP($AE37,参数!$G:$H,2,FALSE)&amp;$W$24&amp;$V$24),装备量化!$D$2:$J$241,装备量化!U$11,FALSE)),0))+IF($W$3="关闭",0,IFERROR((VLOOKUP((VLOOKUP($AE37,参数!$G:$H,2,FALSE)&amp;$W$25&amp;$V$25),装备量化!$D$2:$J$241,装备量化!U$11,FALSE)),0))</f>
        <v>333</v>
      </c>
      <c r="AK37" s="64">
        <f>IF($W$3="关闭",0,IFERROR((VLOOKUP((VLOOKUP($AE37,参数!$G:$H,2,FALSE)&amp;$W$18&amp;$V$18),装备量化!$D$2:$J$241,装备量化!V$11,FALSE)),0))+IF($W$3="关闭",0,IFERROR((VLOOKUP((VLOOKUP($AE37,参数!$G:$H,2,FALSE)&amp;$W$19&amp;$V$19),装备量化!$D$2:$J$241,装备量化!V$11,FALSE)),0))+IF($W$3="关闭",0,IFERROR((VLOOKUP((VLOOKUP($AE37,参数!$G:$H,2,FALSE)&amp;$W$20&amp;$V$20),装备量化!$D$2:$J$241,装备量化!V$11,FALSE)),0))+IF($W$3="关闭",0,IFERROR((VLOOKUP((VLOOKUP($AE37,参数!$G:$H,2,FALSE)&amp;$W$21&amp;$V$21),装备量化!$D$2:$J$241,装备量化!V$11,FALSE)),0))+IF($W$3="关闭",0,IFERROR((VLOOKUP((VLOOKUP($AE37,参数!$G:$H,2,FALSE)&amp;$W$22&amp;$V$22),装备量化!$D$2:$J$241,装备量化!V$11,FALSE)),0))+IF($W$3="关闭",0,IFERROR((VLOOKUP((VLOOKUP($AE37,参数!$G:$H,2,FALSE)&amp;$W$23&amp;$V$23),装备量化!$D$2:$J$241,装备量化!V$11,FALSE)),0))+IF($W$3="关闭",0,IFERROR((VLOOKUP((VLOOKUP($AE37,参数!$G:$H,2,FALSE)&amp;$W$24&amp;$V$24),装备量化!$D$2:$J$241,装备量化!V$11,FALSE)),0))+IF($W$3="关闭",0,IFERROR((VLOOKUP((VLOOKUP($AE37,参数!$G:$H,2,FALSE)&amp;$W$25&amp;$V$25),装备量化!$D$2:$J$241,装备量化!V$11,FALSE)),0))</f>
        <v>333</v>
      </c>
      <c r="AL37" s="64">
        <f>IF($W$3="关闭",0,IFERROR((VLOOKUP((VLOOKUP($AE37,参数!$G:$H,2,FALSE)&amp;$W$18&amp;$V$18),装备量化!$D$2:$J$241,装备量化!W$11,FALSE)),0))+IF($W$3="关闭",0,IFERROR((VLOOKUP((VLOOKUP($AE37,参数!$G:$H,2,FALSE)&amp;$W$19&amp;$V$19),装备量化!$D$2:$J$241,装备量化!W$11,FALSE)),0))+IF($W$3="关闭",0,IFERROR((VLOOKUP((VLOOKUP($AE37,参数!$G:$H,2,FALSE)&amp;$W$20&amp;$V$20),装备量化!$D$2:$J$241,装备量化!W$11,FALSE)),0))+IF($W$3="关闭",0,IFERROR((VLOOKUP((VLOOKUP($AE37,参数!$G:$H,2,FALSE)&amp;$W$21&amp;$V$21),装备量化!$D$2:$J$241,装备量化!W$11,FALSE)),0))+IF($W$3="关闭",0,IFERROR((VLOOKUP((VLOOKUP($AE37,参数!$G:$H,2,FALSE)&amp;$W$22&amp;$V$22),装备量化!$D$2:$J$241,装备量化!W$11,FALSE)),0))+IF($W$3="关闭",0,IFERROR((VLOOKUP((VLOOKUP($AE37,参数!$G:$H,2,FALSE)&amp;$W$23&amp;$V$23),装备量化!$D$2:$J$241,装备量化!W$11,FALSE)),0))+IF($W$3="关闭",0,IFERROR((VLOOKUP((VLOOKUP($AE37,参数!$G:$H,2,FALSE)&amp;$W$24&amp;$V$24),装备量化!$D$2:$J$241,装备量化!W$11,FALSE)),0))+IF($W$3="关闭",0,IFERROR((VLOOKUP((VLOOKUP($AE37,参数!$G:$H,2,FALSE)&amp;$W$25&amp;$V$25),装备量化!$D$2:$J$241,装备量化!W$11,FALSE)),0))</f>
        <v>0</v>
      </c>
      <c r="AM37" s="64">
        <f>IF($W$3="关闭",0,IFERROR((VLOOKUP((VLOOKUP($AE37,参数!$G:$H,2,FALSE)&amp;$W$18&amp;$V$18),装备量化!$D$2:$J$241,装备量化!X$11,FALSE)),0))+IF($W$3="关闭",0,IFERROR((VLOOKUP((VLOOKUP($AE37,参数!$G:$H,2,FALSE)&amp;$W$19&amp;$V$19),装备量化!$D$2:$J$241,装备量化!X$11,FALSE)),0))+IF($W$3="关闭",0,IFERROR((VLOOKUP((VLOOKUP($AE37,参数!$G:$H,2,FALSE)&amp;$W$20&amp;$V$20),装备量化!$D$2:$J$241,装备量化!X$11,FALSE)),0))+IF($W$3="关闭",0,IFERROR((VLOOKUP((VLOOKUP($AE37,参数!$G:$H,2,FALSE)&amp;$W$21&amp;$V$21),装备量化!$D$2:$J$241,装备量化!X$11,FALSE)),0))+IF($W$3="关闭",0,IFERROR((VLOOKUP((VLOOKUP($AE37,参数!$G:$H,2,FALSE)&amp;$W$22&amp;$V$22),装备量化!$D$2:$J$241,装备量化!X$11,FALSE)),0))+IF($W$3="关闭",0,IFERROR((VLOOKUP((VLOOKUP($AE37,参数!$G:$H,2,FALSE)&amp;$W$23&amp;$V$23),装备量化!$D$2:$J$241,装备量化!X$11,FALSE)),0))+IF($W$3="关闭",0,IFERROR((VLOOKUP((VLOOKUP($AE37,参数!$G:$H,2,FALSE)&amp;$W$24&amp;$V$24),装备量化!$D$2:$J$241,装备量化!X$11,FALSE)),0))+IF($W$3="关闭",0,IFERROR((VLOOKUP((VLOOKUP($AE37,参数!$G:$H,2,FALSE)&amp;$W$25&amp;$V$25),装备量化!$D$2:$J$241,装备量化!X$11,FALSE)),0))</f>
        <v>0</v>
      </c>
      <c r="AN37" s="64">
        <f>IF($W$3="关闭",0,IFERROR((VLOOKUP((VLOOKUP($AE37,参数!$G:$H,2,FALSE)&amp;$W$18&amp;$V$18),装备量化!$D$2:$J$241,装备量化!Y$11,FALSE)),0))+IF($W$3="关闭",0,IFERROR((VLOOKUP((VLOOKUP($AE37,参数!$G:$H,2,FALSE)&amp;$W$19&amp;$V$19),装备量化!$D$2:$J$241,装备量化!Y$11,FALSE)),0))+IF($W$3="关闭",0,IFERROR((VLOOKUP((VLOOKUP($AE37,参数!$G:$H,2,FALSE)&amp;$W$20&amp;$V$20),装备量化!$D$2:$J$241,装备量化!Y$11,FALSE)),0))+IF($W$3="关闭",0,IFERROR((VLOOKUP((VLOOKUP($AE37,参数!$G:$H,2,FALSE)&amp;$W$21&amp;$V$21),装备量化!$D$2:$J$241,装备量化!Y$11,FALSE)),0))+IF($W$3="关闭",0,IFERROR((VLOOKUP((VLOOKUP($AE37,参数!$G:$H,2,FALSE)&amp;$W$22&amp;$V$22),装备量化!$D$2:$J$241,装备量化!Y$11,FALSE)),0))+IF($W$3="关闭",0,IFERROR((VLOOKUP((VLOOKUP($AE37,参数!$G:$H,2,FALSE)&amp;$W$23&amp;$V$23),装备量化!$D$2:$J$241,装备量化!Y$11,FALSE)),0))+IF($W$3="关闭",0,IFERROR((VLOOKUP((VLOOKUP($AE37,参数!$G:$H,2,FALSE)&amp;$W$24&amp;$V$24),装备量化!$D$2:$J$241,装备量化!Y$11,FALSE)),0))+IF($W$3="关闭",0,IFERROR((VLOOKUP((VLOOKUP($AE37,参数!$G:$H,2,FALSE)&amp;$W$25&amp;$V$25),装备量化!$D$2:$J$241,装备量化!Y$11,FALSE)),0))</f>
        <v>0</v>
      </c>
      <c r="AO37" s="64">
        <f>IF($W$3="关闭",0,IFERROR((VLOOKUP((VLOOKUP($AE37,参数!$G:$H,2,FALSE)&amp;$W$18&amp;$V$18),装备量化!$D$2:$J$241,装备量化!Z$11,FALSE)),0))+IF($W$3="关闭",0,IFERROR((VLOOKUP((VLOOKUP($AE37,参数!$G:$H,2,FALSE)&amp;$W$19&amp;$V$19),装备量化!$D$2:$J$241,装备量化!Z$11,FALSE)),0))+IF($W$3="关闭",0,IFERROR((VLOOKUP((VLOOKUP($AE37,参数!$G:$H,2,FALSE)&amp;$W$20&amp;$V$20),装备量化!$D$2:$J$241,装备量化!Z$11,FALSE)),0))+IF($W$3="关闭",0,IFERROR((VLOOKUP((VLOOKUP($AE37,参数!$G:$H,2,FALSE)&amp;$W$21&amp;$V$21),装备量化!$D$2:$J$241,装备量化!Z$11,FALSE)),0))+IF($W$3="关闭",0,IFERROR((VLOOKUP((VLOOKUP($AE37,参数!$G:$H,2,FALSE)&amp;$W$22&amp;$V$22),装备量化!$D$2:$J$241,装备量化!Z$11,FALSE)),0))+IF($W$3="关闭",0,IFERROR((VLOOKUP((VLOOKUP($AE37,参数!$G:$H,2,FALSE)&amp;$W$23&amp;$V$23),装备量化!$D$2:$J$241,装备量化!Z$11,FALSE)),0))+IF($W$3="关闭",0,IFERROR((VLOOKUP((VLOOKUP($AE37,参数!$G:$H,2,FALSE)&amp;$W$24&amp;$V$24),装备量化!$D$2:$J$241,装备量化!Z$11,FALSE)),0))+IF($W$3="关闭",0,IFERROR((VLOOKUP((VLOOKUP($AE37,参数!$G:$H,2,FALSE)&amp;$W$25&amp;$V$25),装备量化!$D$2:$J$241,装备量化!Z$11,FALSE)),0))</f>
        <v>0</v>
      </c>
      <c r="AP37" s="64">
        <f>IF($W$3="关闭",0,IFERROR((VLOOKUP((VLOOKUP($AE37,参数!$G:$H,2,FALSE)&amp;$W$18&amp;$V$18),装备量化!$D$2:$J$241,装备量化!AA$11,FALSE)),0))+IF($W$3="关闭",0,IFERROR((VLOOKUP((VLOOKUP($AE37,参数!$G:$H,2,FALSE)&amp;$W$19&amp;$V$19),装备量化!$D$2:$J$241,装备量化!AA$11,FALSE)),0))+IF($W$3="关闭",0,IFERROR((VLOOKUP((VLOOKUP($AE37,参数!$G:$H,2,FALSE)&amp;$W$20&amp;$V$20),装备量化!$D$2:$J$241,装备量化!AA$11,FALSE)),0))+IF($W$3="关闭",0,IFERROR((VLOOKUP((VLOOKUP($AE37,参数!$G:$H,2,FALSE)&amp;$W$21&amp;$V$21),装备量化!$D$2:$J$241,装备量化!AA$11,FALSE)),0))+IF($W$3="关闭",0,IFERROR((VLOOKUP((VLOOKUP($AE37,参数!$G:$H,2,FALSE)&amp;$W$22&amp;$V$22),装备量化!$D$2:$J$241,装备量化!AA$11,FALSE)),0))+IF($W$3="关闭",0,IFERROR((VLOOKUP((VLOOKUP($AE37,参数!$G:$H,2,FALSE)&amp;$W$23&amp;$V$23),装备量化!$D$2:$J$241,装备量化!AA$11,FALSE)),0))+IF($W$3="关闭",0,IFERROR((VLOOKUP((VLOOKUP($AE37,参数!$G:$H,2,FALSE)&amp;$W$24&amp;$V$24),装备量化!$D$2:$J$241,装备量化!AA$11,FALSE)),0))+IF($W$3="关闭",0,IFERROR((VLOOKUP((VLOOKUP($AE37,参数!$G:$H,2,FALSE)&amp;$W$25&amp;$V$25),装备量化!$D$2:$J$241,装备量化!AA$11,FALSE)),0))</f>
        <v>0</v>
      </c>
      <c r="AQ37" s="64">
        <f>IF($W$3="关闭",0,IFERROR((VLOOKUP((VLOOKUP($AE37,参数!$G:$H,2,FALSE)&amp;$W$18&amp;$V$18),装备量化!$D$2:$J$241,装备量化!AB$11,FALSE)),0))+IF($W$3="关闭",0,IFERROR((VLOOKUP((VLOOKUP($AE37,参数!$G:$H,2,FALSE)&amp;$W$19&amp;$V$19),装备量化!$D$2:$J$241,装备量化!AB$11,FALSE)),0))+IF($W$3="关闭",0,IFERROR((VLOOKUP((VLOOKUP($AE37,参数!$G:$H,2,FALSE)&amp;$W$20&amp;$V$20),装备量化!$D$2:$J$241,装备量化!AB$11,FALSE)),0))+IF($W$3="关闭",0,IFERROR((VLOOKUP((VLOOKUP($AE37,参数!$G:$H,2,FALSE)&amp;$W$21&amp;$V$21),装备量化!$D$2:$J$241,装备量化!AB$11,FALSE)),0))+IF($W$3="关闭",0,IFERROR((VLOOKUP((VLOOKUP($AE37,参数!$G:$H,2,FALSE)&amp;$W$22&amp;$V$22),装备量化!$D$2:$J$241,装备量化!AB$11,FALSE)),0))+IF($W$3="关闭",0,IFERROR((VLOOKUP((VLOOKUP($AE37,参数!$G:$H,2,FALSE)&amp;$W$23&amp;$V$23),装备量化!$D$2:$J$241,装备量化!AB$11,FALSE)),0))+IF($W$3="关闭",0,IFERROR((VLOOKUP((VLOOKUP($AE37,参数!$G:$H,2,FALSE)&amp;$W$24&amp;$V$24),装备量化!$D$2:$J$241,装备量化!AB$11,FALSE)),0))+IF($W$3="关闭",0,IFERROR((VLOOKUP((VLOOKUP($AE37,参数!$G:$H,2,FALSE)&amp;$W$25&amp;$V$25),装备量化!$D$2:$J$241,装备量化!AB$11,FALSE)),0))</f>
        <v>0</v>
      </c>
      <c r="AR37" s="64">
        <f>IF($W$3="关闭",0,IFERROR((VLOOKUP((VLOOKUP($AE37,参数!$G:$H,2,FALSE)&amp;$W$18&amp;$V$18),装备量化!$D$2:$J$241,装备量化!AC$11,FALSE)),0))+IF($W$3="关闭",0,IFERROR((VLOOKUP((VLOOKUP($AE37,参数!$G:$H,2,FALSE)&amp;$W$19&amp;$V$19),装备量化!$D$2:$J$241,装备量化!AC$11,FALSE)),0))+IF($W$3="关闭",0,IFERROR((VLOOKUP((VLOOKUP($AE37,参数!$G:$H,2,FALSE)&amp;$W$20&amp;$V$20),装备量化!$D$2:$J$241,装备量化!AC$11,FALSE)),0))+IF($W$3="关闭",0,IFERROR((VLOOKUP((VLOOKUP($AE37,参数!$G:$H,2,FALSE)&amp;$W$21&amp;$V$21),装备量化!$D$2:$J$241,装备量化!AC$11,FALSE)),0))+IF($W$3="关闭",0,IFERROR((VLOOKUP((VLOOKUP($AE37,参数!$G:$H,2,FALSE)&amp;$W$22&amp;$V$22),装备量化!$D$2:$J$241,装备量化!AC$11,FALSE)),0))+IF($W$3="关闭",0,IFERROR((VLOOKUP((VLOOKUP($AE37,参数!$G:$H,2,FALSE)&amp;$W$23&amp;$V$23),装备量化!$D$2:$J$241,装备量化!AC$11,FALSE)),0))+IF($W$3="关闭",0,IFERROR((VLOOKUP((VLOOKUP($AE37,参数!$G:$H,2,FALSE)&amp;$W$24&amp;$V$24),装备量化!$D$2:$J$241,装备量化!AC$11,FALSE)),0))+IF($W$3="关闭",0,IFERROR((VLOOKUP((VLOOKUP($AE37,参数!$G:$H,2,FALSE)&amp;$W$25&amp;$V$25),装备量化!$D$2:$J$241,装备量化!AC$11,FALSE)),0))</f>
        <v>0</v>
      </c>
      <c r="AS37" s="64">
        <f>IF($W$3="关闭",0,IFERROR((VLOOKUP((VLOOKUP($AE37,参数!$G:$H,2,FALSE)&amp;$W$18&amp;$V$18),装备量化!$D$2:$J$241,装备量化!AD$11,FALSE)),0))+IF($W$3="关闭",0,IFERROR((VLOOKUP((VLOOKUP($AE37,参数!$G:$H,2,FALSE)&amp;$W$19&amp;$V$19),装备量化!$D$2:$J$241,装备量化!AD$11,FALSE)),0))+IF($W$3="关闭",0,IFERROR((VLOOKUP((VLOOKUP($AE37,参数!$G:$H,2,FALSE)&amp;$W$20&amp;$V$20),装备量化!$D$2:$J$241,装备量化!AD$11,FALSE)),0))+IF($W$3="关闭",0,IFERROR((VLOOKUP((VLOOKUP($AE37,参数!$G:$H,2,FALSE)&amp;$W$21&amp;$V$21),装备量化!$D$2:$J$241,装备量化!AD$11,FALSE)),0))+IF($W$3="关闭",0,IFERROR((VLOOKUP((VLOOKUP($AE37,参数!$G:$H,2,FALSE)&amp;$W$22&amp;$V$22),装备量化!$D$2:$J$241,装备量化!AD$11,FALSE)),0))+IF($W$3="关闭",0,IFERROR((VLOOKUP((VLOOKUP($AE37,参数!$G:$H,2,FALSE)&amp;$W$23&amp;$V$23),装备量化!$D$2:$J$241,装备量化!AD$11,FALSE)),0))+IF($W$3="关闭",0,IFERROR((VLOOKUP((VLOOKUP($AE37,参数!$G:$H,2,FALSE)&amp;$W$24&amp;$V$24),装备量化!$D$2:$J$241,装备量化!AD$11,FALSE)),0))+IF($W$3="关闭",0,IFERROR((VLOOKUP((VLOOKUP($AE37,参数!$G:$H,2,FALSE)&amp;$W$25&amp;$V$25),装备量化!$D$2:$J$241,装备量化!AD$11,FALSE)),0))</f>
        <v>0</v>
      </c>
      <c r="AV37" s="1">
        <v>36</v>
      </c>
      <c r="AW37" s="64">
        <f>IF($W$6="关闭",0,IFERROR((VLOOKUP((VLOOKUP($AE37,参数!$G:$H,2,FALSE)&amp;$V$18),装备强化属性!$V$3:$FP$50,$X$18+VLOOKUP(AW$1,参数!$J$1:$K$6,2,FALSE),FALSE)),0))+IF($W$6="关闭",0,IFERROR((VLOOKUP((VLOOKUP($AE37,参数!$G:$H,2,FALSE)&amp;$V$19),装备强化属性!$V$3:$FP$50,$X$19+VLOOKUP(AW$1,参数!$J$1:$K$6,2,FALSE),FALSE)),0))+IF($W$6="关闭",0,IFERROR((VLOOKUP((VLOOKUP($AE37,参数!$G:$H,2,FALSE)&amp;$V$20),装备强化属性!$V$3:$FP$50,$X$20+VLOOKUP(AW$1,参数!$J$1:$K$6,2,FALSE),FALSE)),0))+IF($W$6="关闭",0,IFERROR((VLOOKUP((VLOOKUP($AE37,参数!$G:$H,2,FALSE)&amp;$V$21),装备强化属性!$V$3:$FP$50,$X$21+VLOOKUP(AW$1,参数!$J$1:$K$6,2,FALSE),FALSE)),0))+IF($W$6="关闭",0,IFERROR((VLOOKUP((VLOOKUP($AE37,参数!$G:$H,2,FALSE)&amp;$V$22),装备强化属性!$V$3:$FP$50,$X$22+VLOOKUP(AW$1,参数!$J$1:$K$6,2,FALSE),FALSE)),0))+IF($W$6="关闭",0,IFERROR((VLOOKUP((VLOOKUP($AE37,参数!$G:$H,2,FALSE)&amp;$V$23),装备强化属性!$V$3:$FP$50,$X$23+VLOOKUP(AW$1,参数!$J$1:$K$6,2,FALSE),FALSE)),0))+IF($W$6="关闭",0,IFERROR((VLOOKUP((VLOOKUP($AE37,参数!$G:$H,2,FALSE)&amp;$V$24),装备强化属性!$V$3:$FP$50,$X$24+VLOOKUP(AW$1,参数!$J$1:$K$6,2,FALSE),FALSE)),0))+IF($W$6="关闭",0,IFERROR((VLOOKUP((VLOOKUP($AE37,参数!$G:$H,2,FALSE)&amp;$V$25),装备强化属性!$V$3:$FP$50,$X$25+VLOOKUP(AW$1,参数!$J$1:$K$6,2,FALSE),FALSE)),0))</f>
        <v>1090</v>
      </c>
      <c r="AX37" s="64"/>
      <c r="AY37" s="64">
        <f>IF($W$6="关闭",0,IFERROR((VLOOKUP((VLOOKUP($AE37,参数!$G:$H,2,FALSE)&amp;$V$18),装备强化属性!$V$3:$FP$50,$X$18+VLOOKUP(AY$1,参数!$J$1:$K$6,2,FALSE),FALSE)),0))+IF($W$6="关闭",0,IFERROR((VLOOKUP((VLOOKUP($AE37,参数!$G:$H,2,FALSE)&amp;$V$19),装备强化属性!$V$3:$FP$50,$X$19+VLOOKUP(AY$1,参数!$J$1:$K$6,2,FALSE),FALSE)),0))+IF($W$6="关闭",0,IFERROR((VLOOKUP((VLOOKUP($AE37,参数!$G:$H,2,FALSE)&amp;$V$20),装备强化属性!$V$3:$FP$50,$X$20+VLOOKUP(AY$1,参数!$J$1:$K$6,2,FALSE),FALSE)),0))+IF($W$6="关闭",0,IFERROR((VLOOKUP((VLOOKUP($AE37,参数!$G:$H,2,FALSE)&amp;$V$21),装备强化属性!$V$3:$FP$50,$X$21+VLOOKUP(AY$1,参数!$J$1:$K$6,2,FALSE),FALSE)),0))+IF($W$6="关闭",0,IFERROR((VLOOKUP((VLOOKUP($AE37,参数!$G:$H,2,FALSE)&amp;$V$22),装备强化属性!$V$3:$FP$50,$X$22+VLOOKUP(AY$1,参数!$J$1:$K$6,2,FALSE),FALSE)),0))+IF($W$6="关闭",0,IFERROR((VLOOKUP((VLOOKUP($AE37,参数!$G:$H,2,FALSE)&amp;$V$23),装备强化属性!$V$3:$FP$50,$X$23+VLOOKUP(AY$1,参数!$J$1:$K$6,2,FALSE),FALSE)),0))+IF($W$6="关闭",0,IFERROR((VLOOKUP((VLOOKUP($AE37,参数!$G:$H,2,FALSE)&amp;$V$24),装备强化属性!$V$3:$FP$50,$X$24+VLOOKUP(AY$1,参数!$J$1:$K$6,2,FALSE),FALSE)),0))+IF($W$6="关闭",0,IFERROR((VLOOKUP((VLOOKUP($AE37,参数!$G:$H,2,FALSE)&amp;$V$25),装备强化属性!$V$3:$FP$50,$X$25+VLOOKUP(AY$1,参数!$J$1:$K$6,2,FALSE),FALSE)),0))</f>
        <v>131</v>
      </c>
      <c r="AZ37" s="64">
        <f>IF($W$6="关闭",0,IFERROR((VLOOKUP((VLOOKUP($AE37,参数!$G:$H,2,FALSE)&amp;$V$18),装备强化属性!$V$3:$FP$50,$X$18+VLOOKUP(AZ$1,参数!$J$1:$K$6,2,FALSE),FALSE)),0))+IF($W$6="关闭",0,IFERROR((VLOOKUP((VLOOKUP($AE37,参数!$G:$H,2,FALSE)&amp;$V$19),装备强化属性!$V$3:$FP$50,$X$19+VLOOKUP(AZ$1,参数!$J$1:$K$6,2,FALSE),FALSE)),0))+IF($W$6="关闭",0,IFERROR((VLOOKUP((VLOOKUP($AE37,参数!$G:$H,2,FALSE)&amp;$V$20),装备强化属性!$V$3:$FP$50,$X$20+VLOOKUP(AZ$1,参数!$J$1:$K$6,2,FALSE),FALSE)),0))+IF($W$6="关闭",0,IFERROR((VLOOKUP((VLOOKUP($AE37,参数!$G:$H,2,FALSE)&amp;$V$21),装备强化属性!$V$3:$FP$50,$X$21+VLOOKUP(AZ$1,参数!$J$1:$K$6,2,FALSE),FALSE)),0))+IF($W$6="关闭",0,IFERROR((VLOOKUP((VLOOKUP($AE37,参数!$G:$H,2,FALSE)&amp;$V$22),装备强化属性!$V$3:$FP$50,$X$22+VLOOKUP(AZ$1,参数!$J$1:$K$6,2,FALSE),FALSE)),0))+IF($W$6="关闭",0,IFERROR((VLOOKUP((VLOOKUP($AE37,参数!$G:$H,2,FALSE)&amp;$V$23),装备强化属性!$V$3:$FP$50,$X$23+VLOOKUP(AZ$1,参数!$J$1:$K$6,2,FALSE),FALSE)),0))+IF($W$6="关闭",0,IFERROR((VLOOKUP((VLOOKUP($AE37,参数!$G:$H,2,FALSE)&amp;$V$24),装备强化属性!$V$3:$FP$50,$X$24+VLOOKUP(AZ$1,参数!$J$1:$K$6,2,FALSE),FALSE)),0))+IF($W$6="关闭",0,IFERROR((VLOOKUP((VLOOKUP($AE37,参数!$G:$H,2,FALSE)&amp;$V$25),装备强化属性!$V$3:$FP$50,$X$25+VLOOKUP(AZ$1,参数!$J$1:$K$6,2,FALSE),FALSE)),0))</f>
        <v>131</v>
      </c>
      <c r="BA37" s="64">
        <f>IF($W$6="关闭",0,IFERROR((VLOOKUP((VLOOKUP($AE37,参数!$G:$H,2,FALSE)&amp;$V$18),装备强化属性!$V$3:$FP$50,$X$18+VLOOKUP(BA$1,参数!$J$1:$K$6,2,FALSE),FALSE)),0))+IF($W$6="关闭",0,IFERROR((VLOOKUP((VLOOKUP($AE37,参数!$G:$H,2,FALSE)&amp;$V$19),装备强化属性!$V$3:$FP$50,$X$19+VLOOKUP(BA$1,参数!$J$1:$K$6,2,FALSE),FALSE)),0))+IF($W$6="关闭",0,IFERROR((VLOOKUP((VLOOKUP($AE37,参数!$G:$H,2,FALSE)&amp;$V$20),装备强化属性!$V$3:$FP$50,$X$20+VLOOKUP(BA$1,参数!$J$1:$K$6,2,FALSE),FALSE)),0))+IF($W$6="关闭",0,IFERROR((VLOOKUP((VLOOKUP($AE37,参数!$G:$H,2,FALSE)&amp;$V$21),装备强化属性!$V$3:$FP$50,$X$21+VLOOKUP(BA$1,参数!$J$1:$K$6,2,FALSE),FALSE)),0))+IF($W$6="关闭",0,IFERROR((VLOOKUP((VLOOKUP($AE37,参数!$G:$H,2,FALSE)&amp;$V$22),装备强化属性!$V$3:$FP$50,$X$22+VLOOKUP(BA$1,参数!$J$1:$K$6,2,FALSE),FALSE)),0))+IF($W$6="关闭",0,IFERROR((VLOOKUP((VLOOKUP($AE37,参数!$G:$H,2,FALSE)&amp;$V$23),装备强化属性!$V$3:$FP$50,$X$23+VLOOKUP(BA$1,参数!$J$1:$K$6,2,FALSE),FALSE)),0))+IF($W$6="关闭",0,IFERROR((VLOOKUP((VLOOKUP($AE37,参数!$G:$H,2,FALSE)&amp;$V$24),装备强化属性!$V$3:$FP$50,$X$24+VLOOKUP(BA$1,参数!$J$1:$K$6,2,FALSE),FALSE)),0))+IF($W$6="关闭",0,IFERROR((VLOOKUP((VLOOKUP($AE37,参数!$G:$H,2,FALSE)&amp;$V$25),装备强化属性!$V$3:$FP$50,$X$25+VLOOKUP(BA$1,参数!$J$1:$K$6,2,FALSE),FALSE)),0))</f>
        <v>146</v>
      </c>
      <c r="BB37" s="64">
        <f>IF($W$6="关闭",0,IFERROR((VLOOKUP((VLOOKUP($AE37,参数!$G:$H,2,FALSE)&amp;$V$18),装备强化属性!$V$3:$FP$50,$X$18+VLOOKUP(BB$1,参数!$J$1:$K$6,2,FALSE),FALSE)),0))+IF($W$6="关闭",0,IFERROR((VLOOKUP((VLOOKUP($AE37,参数!$G:$H,2,FALSE)&amp;$V$19),装备强化属性!$V$3:$FP$50,$X$19+VLOOKUP(BB$1,参数!$J$1:$K$6,2,FALSE),FALSE)),0))+IF($W$6="关闭",0,IFERROR((VLOOKUP((VLOOKUP($AE37,参数!$G:$H,2,FALSE)&amp;$V$20),装备强化属性!$V$3:$FP$50,$X$20+VLOOKUP(BB$1,参数!$J$1:$K$6,2,FALSE),FALSE)),0))+IF($W$6="关闭",0,IFERROR((VLOOKUP((VLOOKUP($AE37,参数!$G:$H,2,FALSE)&amp;$V$21),装备强化属性!$V$3:$FP$50,$X$21+VLOOKUP(BB$1,参数!$J$1:$K$6,2,FALSE),FALSE)),0))+IF($W$6="关闭",0,IFERROR((VLOOKUP((VLOOKUP($AE37,参数!$G:$H,2,FALSE)&amp;$V$22),装备强化属性!$V$3:$FP$50,$X$22+VLOOKUP(BB$1,参数!$J$1:$K$6,2,FALSE),FALSE)),0))+IF($W$6="关闭",0,IFERROR((VLOOKUP((VLOOKUP($AE37,参数!$G:$H,2,FALSE)&amp;$V$23),装备强化属性!$V$3:$FP$50,$X$23+VLOOKUP(BB$1,参数!$J$1:$K$6,2,FALSE),FALSE)),0))+IF($W$6="关闭",0,IFERROR((VLOOKUP((VLOOKUP($AE37,参数!$G:$H,2,FALSE)&amp;$V$24),装备强化属性!$V$3:$FP$50,$X$24+VLOOKUP(BB$1,参数!$J$1:$K$6,2,FALSE),FALSE)),0))+IF($W$6="关闭",0,IFERROR((VLOOKUP((VLOOKUP($AE37,参数!$G:$H,2,FALSE)&amp;$V$25),装备强化属性!$V$3:$FP$50,$X$25+VLOOKUP(BB$1,参数!$J$1:$K$6,2,FALSE),FALSE)),0))</f>
        <v>146</v>
      </c>
      <c r="BC37" s="64">
        <f>IF($W$3="关闭",0,IFERROR((VLOOKUP((VLOOKUP($AE37,参数!$G:$H,2,FALSE)&amp;$W$18&amp;$V$18),装备量化!$D$2:$J$241,装备量化!AN$11,FALSE)),0))+IF($W$3="关闭",0,IFERROR((VLOOKUP((VLOOKUP($AE37,参数!$G:$H,2,FALSE)&amp;$W$19&amp;$V$19),装备量化!$D$2:$J$241,装备量化!AN$11,FALSE)),0))+IF($W$3="关闭",0,IFERROR((VLOOKUP((VLOOKUP($AE37,参数!$G:$H,2,FALSE)&amp;$W$20&amp;$V$20),装备量化!$D$2:$J$241,装备量化!AN$11,FALSE)),0))+IF($W$3="关闭",0,IFERROR((VLOOKUP((VLOOKUP($AE37,参数!$G:$H,2,FALSE)&amp;$W$21&amp;$V$21),装备量化!$D$2:$J$241,装备量化!AN$11,FALSE)),0))+IF($W$3="关闭",0,IFERROR((VLOOKUP((VLOOKUP($AE37,参数!$G:$H,2,FALSE)&amp;$W$22&amp;$V$22),装备量化!$D$2:$J$241,装备量化!AN$11,FALSE)),0))+IF($W$3="关闭",0,IFERROR((VLOOKUP((VLOOKUP($AE37,参数!$G:$H,2,FALSE)&amp;$W$23&amp;$V$23),装备量化!$D$2:$J$241,装备量化!AN$11,FALSE)),0))+IF($W$3="关闭",0,IFERROR((VLOOKUP((VLOOKUP($AE37,参数!$G:$H,2,FALSE)&amp;$W$24&amp;$V$24),装备量化!$D$2:$J$241,装备量化!AN$11,FALSE)),0))+IF($W$3="关闭",0,IFERROR((VLOOKUP((VLOOKUP($AE37,参数!$G:$H,2,FALSE)&amp;$W$25&amp;$V$25),装备量化!$D$2:$J$241,装备量化!AN$11,FALSE)),0))</f>
        <v>0</v>
      </c>
      <c r="BD37" s="64">
        <f>IF($W$3="关闭",0,IFERROR((VLOOKUP((VLOOKUP($AE37,参数!$G:$H,2,FALSE)&amp;$W$18&amp;$V$18),装备量化!$D$2:$J$241,装备量化!AO$11,FALSE)),0))+IF($W$3="关闭",0,IFERROR((VLOOKUP((VLOOKUP($AE37,参数!$G:$H,2,FALSE)&amp;$W$19&amp;$V$19),装备量化!$D$2:$J$241,装备量化!AO$11,FALSE)),0))+IF($W$3="关闭",0,IFERROR((VLOOKUP((VLOOKUP($AE37,参数!$G:$H,2,FALSE)&amp;$W$20&amp;$V$20),装备量化!$D$2:$J$241,装备量化!AO$11,FALSE)),0))+IF($W$3="关闭",0,IFERROR((VLOOKUP((VLOOKUP($AE37,参数!$G:$H,2,FALSE)&amp;$W$21&amp;$V$21),装备量化!$D$2:$J$241,装备量化!AO$11,FALSE)),0))+IF($W$3="关闭",0,IFERROR((VLOOKUP((VLOOKUP($AE37,参数!$G:$H,2,FALSE)&amp;$W$22&amp;$V$22),装备量化!$D$2:$J$241,装备量化!AO$11,FALSE)),0))+IF($W$3="关闭",0,IFERROR((VLOOKUP((VLOOKUP($AE37,参数!$G:$H,2,FALSE)&amp;$W$23&amp;$V$23),装备量化!$D$2:$J$241,装备量化!AO$11,FALSE)),0))+IF($W$3="关闭",0,IFERROR((VLOOKUP((VLOOKUP($AE37,参数!$G:$H,2,FALSE)&amp;$W$24&amp;$V$24),装备量化!$D$2:$J$241,装备量化!AO$11,FALSE)),0))+IF($W$3="关闭",0,IFERROR((VLOOKUP((VLOOKUP($AE37,参数!$G:$H,2,FALSE)&amp;$W$25&amp;$V$25),装备量化!$D$2:$J$241,装备量化!AO$11,FALSE)),0))</f>
        <v>0</v>
      </c>
      <c r="BE37" s="64">
        <f>IF($W$3="关闭",0,IFERROR((VLOOKUP((VLOOKUP($AE37,参数!$G:$H,2,FALSE)&amp;$W$18&amp;$V$18),装备量化!$D$2:$J$241,装备量化!AP$11,FALSE)),0))+IF($W$3="关闭",0,IFERROR((VLOOKUP((VLOOKUP($AE37,参数!$G:$H,2,FALSE)&amp;$W$19&amp;$V$19),装备量化!$D$2:$J$241,装备量化!AP$11,FALSE)),0))+IF($W$3="关闭",0,IFERROR((VLOOKUP((VLOOKUP($AE37,参数!$G:$H,2,FALSE)&amp;$W$20&amp;$V$20),装备量化!$D$2:$J$241,装备量化!AP$11,FALSE)),0))+IF($W$3="关闭",0,IFERROR((VLOOKUP((VLOOKUP($AE37,参数!$G:$H,2,FALSE)&amp;$W$21&amp;$V$21),装备量化!$D$2:$J$241,装备量化!AP$11,FALSE)),0))+IF($W$3="关闭",0,IFERROR((VLOOKUP((VLOOKUP($AE37,参数!$G:$H,2,FALSE)&amp;$W$22&amp;$V$22),装备量化!$D$2:$J$241,装备量化!AP$11,FALSE)),0))+IF($W$3="关闭",0,IFERROR((VLOOKUP((VLOOKUP($AE37,参数!$G:$H,2,FALSE)&amp;$W$23&amp;$V$23),装备量化!$D$2:$J$241,装备量化!AP$11,FALSE)),0))+IF($W$3="关闭",0,IFERROR((VLOOKUP((VLOOKUP($AE37,参数!$G:$H,2,FALSE)&amp;$W$24&amp;$V$24),装备量化!$D$2:$J$241,装备量化!AP$11,FALSE)),0))+IF($W$3="关闭",0,IFERROR((VLOOKUP((VLOOKUP($AE37,参数!$G:$H,2,FALSE)&amp;$W$25&amp;$V$25),装备量化!$D$2:$J$241,装备量化!AP$11,FALSE)),0))</f>
        <v>0</v>
      </c>
      <c r="BF37" s="64">
        <f>IF($W$3="关闭",0,IFERROR((VLOOKUP((VLOOKUP($AE37,参数!$G:$H,2,FALSE)&amp;$W$18&amp;$V$18),装备量化!$D$2:$J$241,装备量化!AQ$11,FALSE)),0))+IF($W$3="关闭",0,IFERROR((VLOOKUP((VLOOKUP($AE37,参数!$G:$H,2,FALSE)&amp;$W$19&amp;$V$19),装备量化!$D$2:$J$241,装备量化!AQ$11,FALSE)),0))+IF($W$3="关闭",0,IFERROR((VLOOKUP((VLOOKUP($AE37,参数!$G:$H,2,FALSE)&amp;$W$20&amp;$V$20),装备量化!$D$2:$J$241,装备量化!AQ$11,FALSE)),0))+IF($W$3="关闭",0,IFERROR((VLOOKUP((VLOOKUP($AE37,参数!$G:$H,2,FALSE)&amp;$W$21&amp;$V$21),装备量化!$D$2:$J$241,装备量化!AQ$11,FALSE)),0))+IF($W$3="关闭",0,IFERROR((VLOOKUP((VLOOKUP($AE37,参数!$G:$H,2,FALSE)&amp;$W$22&amp;$V$22),装备量化!$D$2:$J$241,装备量化!AQ$11,FALSE)),0))+IF($W$3="关闭",0,IFERROR((VLOOKUP((VLOOKUP($AE37,参数!$G:$H,2,FALSE)&amp;$W$23&amp;$V$23),装备量化!$D$2:$J$241,装备量化!AQ$11,FALSE)),0))+IF($W$3="关闭",0,IFERROR((VLOOKUP((VLOOKUP($AE37,参数!$G:$H,2,FALSE)&amp;$W$24&amp;$V$24),装备量化!$D$2:$J$241,装备量化!AQ$11,FALSE)),0))+IF($W$3="关闭",0,IFERROR((VLOOKUP((VLOOKUP($AE37,参数!$G:$H,2,FALSE)&amp;$W$25&amp;$V$25),装备量化!$D$2:$J$241,装备量化!AQ$11,FALSE)),0))</f>
        <v>0</v>
      </c>
      <c r="BG37" s="64">
        <f>IF($W$3="关闭",0,IFERROR((VLOOKUP((VLOOKUP($AE37,参数!$G:$H,2,FALSE)&amp;$W$18&amp;$V$18),装备量化!$D$2:$J$241,装备量化!AR$11,FALSE)),0))+IF($W$3="关闭",0,IFERROR((VLOOKUP((VLOOKUP($AE37,参数!$G:$H,2,FALSE)&amp;$W$19&amp;$V$19),装备量化!$D$2:$J$241,装备量化!AR$11,FALSE)),0))+IF($W$3="关闭",0,IFERROR((VLOOKUP((VLOOKUP($AE37,参数!$G:$H,2,FALSE)&amp;$W$20&amp;$V$20),装备量化!$D$2:$J$241,装备量化!AR$11,FALSE)),0))+IF($W$3="关闭",0,IFERROR((VLOOKUP((VLOOKUP($AE37,参数!$G:$H,2,FALSE)&amp;$W$21&amp;$V$21),装备量化!$D$2:$J$241,装备量化!AR$11,FALSE)),0))+IF($W$3="关闭",0,IFERROR((VLOOKUP((VLOOKUP($AE37,参数!$G:$H,2,FALSE)&amp;$W$22&amp;$V$22),装备量化!$D$2:$J$241,装备量化!AR$11,FALSE)),0))+IF($W$3="关闭",0,IFERROR((VLOOKUP((VLOOKUP($AE37,参数!$G:$H,2,FALSE)&amp;$W$23&amp;$V$23),装备量化!$D$2:$J$241,装备量化!AR$11,FALSE)),0))+IF($W$3="关闭",0,IFERROR((VLOOKUP((VLOOKUP($AE37,参数!$G:$H,2,FALSE)&amp;$W$24&amp;$V$24),装备量化!$D$2:$J$241,装备量化!AR$11,FALSE)),0))+IF($W$3="关闭",0,IFERROR((VLOOKUP((VLOOKUP($AE37,参数!$G:$H,2,FALSE)&amp;$W$25&amp;$V$25),装备量化!$D$2:$J$241,装备量化!AR$11,FALSE)),0))</f>
        <v>0</v>
      </c>
      <c r="BH37" s="64">
        <f>IF($W$3="关闭",0,IFERROR((VLOOKUP((VLOOKUP($AE37,参数!$G:$H,2,FALSE)&amp;$W$18&amp;$V$18),装备量化!$D$2:$J$241,装备量化!AS$11,FALSE)),0))+IF($W$3="关闭",0,IFERROR((VLOOKUP((VLOOKUP($AE37,参数!$G:$H,2,FALSE)&amp;$W$19&amp;$V$19),装备量化!$D$2:$J$241,装备量化!AS$11,FALSE)),0))+IF($W$3="关闭",0,IFERROR((VLOOKUP((VLOOKUP($AE37,参数!$G:$H,2,FALSE)&amp;$W$20&amp;$V$20),装备量化!$D$2:$J$241,装备量化!AS$11,FALSE)),0))+IF($W$3="关闭",0,IFERROR((VLOOKUP((VLOOKUP($AE37,参数!$G:$H,2,FALSE)&amp;$W$21&amp;$V$21),装备量化!$D$2:$J$241,装备量化!AS$11,FALSE)),0))+IF($W$3="关闭",0,IFERROR((VLOOKUP((VLOOKUP($AE37,参数!$G:$H,2,FALSE)&amp;$W$22&amp;$V$22),装备量化!$D$2:$J$241,装备量化!AS$11,FALSE)),0))+IF($W$3="关闭",0,IFERROR((VLOOKUP((VLOOKUP($AE37,参数!$G:$H,2,FALSE)&amp;$W$23&amp;$V$23),装备量化!$D$2:$J$241,装备量化!AS$11,FALSE)),0))+IF($W$3="关闭",0,IFERROR((VLOOKUP((VLOOKUP($AE37,参数!$G:$H,2,FALSE)&amp;$W$24&amp;$V$24),装备量化!$D$2:$J$241,装备量化!AS$11,FALSE)),0))+IF($W$3="关闭",0,IFERROR((VLOOKUP((VLOOKUP($AE37,参数!$G:$H,2,FALSE)&amp;$W$25&amp;$V$25),装备量化!$D$2:$J$241,装备量化!AS$11,FALSE)),0))</f>
        <v>0</v>
      </c>
      <c r="BI37" s="64">
        <f>IF($W$3="关闭",0,IFERROR((VLOOKUP((VLOOKUP($AE37,参数!$G:$H,2,FALSE)&amp;$W$18&amp;$V$18),装备量化!$D$2:$J$241,装备量化!AT$11,FALSE)),0))+IF($W$3="关闭",0,IFERROR((VLOOKUP((VLOOKUP($AE37,参数!$G:$H,2,FALSE)&amp;$W$19&amp;$V$19),装备量化!$D$2:$J$241,装备量化!AT$11,FALSE)),0))+IF($W$3="关闭",0,IFERROR((VLOOKUP((VLOOKUP($AE37,参数!$G:$H,2,FALSE)&amp;$W$20&amp;$V$20),装备量化!$D$2:$J$241,装备量化!AT$11,FALSE)),0))+IF($W$3="关闭",0,IFERROR((VLOOKUP((VLOOKUP($AE37,参数!$G:$H,2,FALSE)&amp;$W$21&amp;$V$21),装备量化!$D$2:$J$241,装备量化!AT$11,FALSE)),0))+IF($W$3="关闭",0,IFERROR((VLOOKUP((VLOOKUP($AE37,参数!$G:$H,2,FALSE)&amp;$W$22&amp;$V$22),装备量化!$D$2:$J$241,装备量化!AT$11,FALSE)),0))+IF($W$3="关闭",0,IFERROR((VLOOKUP((VLOOKUP($AE37,参数!$G:$H,2,FALSE)&amp;$W$23&amp;$V$23),装备量化!$D$2:$J$241,装备量化!AT$11,FALSE)),0))+IF($W$3="关闭",0,IFERROR((VLOOKUP((VLOOKUP($AE37,参数!$G:$H,2,FALSE)&amp;$W$24&amp;$V$24),装备量化!$D$2:$J$241,装备量化!AT$11,FALSE)),0))+IF($W$3="关闭",0,IFERROR((VLOOKUP((VLOOKUP($AE37,参数!$G:$H,2,FALSE)&amp;$W$25&amp;$V$25),装备量化!$D$2:$J$241,装备量化!AT$11,FALSE)),0))</f>
        <v>0</v>
      </c>
      <c r="BJ37" s="64">
        <f>IF($W$3="关闭",0,IFERROR((VLOOKUP((VLOOKUP($AE37,参数!$G:$H,2,FALSE)&amp;$W$18&amp;$V$18),装备量化!$D$2:$J$241,装备量化!AU$11,FALSE)),0))+IF($W$3="关闭",0,IFERROR((VLOOKUP((VLOOKUP($AE37,参数!$G:$H,2,FALSE)&amp;$W$19&amp;$V$19),装备量化!$D$2:$J$241,装备量化!AU$11,FALSE)),0))+IF($W$3="关闭",0,IFERROR((VLOOKUP((VLOOKUP($AE37,参数!$G:$H,2,FALSE)&amp;$W$20&amp;$V$20),装备量化!$D$2:$J$241,装备量化!AU$11,FALSE)),0))+IF($W$3="关闭",0,IFERROR((VLOOKUP((VLOOKUP($AE37,参数!$G:$H,2,FALSE)&amp;$W$21&amp;$V$21),装备量化!$D$2:$J$241,装备量化!AU$11,FALSE)),0))+IF($W$3="关闭",0,IFERROR((VLOOKUP((VLOOKUP($AE37,参数!$G:$H,2,FALSE)&amp;$W$22&amp;$V$22),装备量化!$D$2:$J$241,装备量化!AU$11,FALSE)),0))+IF($W$3="关闭",0,IFERROR((VLOOKUP((VLOOKUP($AE37,参数!$G:$H,2,FALSE)&amp;$W$23&amp;$V$23),装备量化!$D$2:$J$241,装备量化!AU$11,FALSE)),0))+IF($W$3="关闭",0,IFERROR((VLOOKUP((VLOOKUP($AE37,参数!$G:$H,2,FALSE)&amp;$W$24&amp;$V$24),装备量化!$D$2:$J$241,装备量化!AU$11,FALSE)),0))+IF($W$3="关闭",0,IFERROR((VLOOKUP((VLOOKUP($AE37,参数!$G:$H,2,FALSE)&amp;$W$25&amp;$V$25),装备量化!$D$2:$J$241,装备量化!AU$11,FALSE)),0))</f>
        <v>0</v>
      </c>
      <c r="BM37" s="1">
        <v>36</v>
      </c>
      <c r="BN37" s="64">
        <f>IF($W$2="关闭",0,角色升级!B37)</f>
        <v>4937</v>
      </c>
      <c r="BO37" s="64">
        <v>200</v>
      </c>
      <c r="BP37" s="64">
        <f>IF($W$2="关闭",0,角色升级!D37)</f>
        <v>362</v>
      </c>
      <c r="BQ37" s="64">
        <f>IF($W$2="关闭",0,角色升级!E37)</f>
        <v>362</v>
      </c>
      <c r="BR37" s="64">
        <f>IF($W$2="关闭",0,角色升级!F37)</f>
        <v>725</v>
      </c>
      <c r="BS37" s="64">
        <f>IF($W$2="关闭",0,角色升级!G37)</f>
        <v>725</v>
      </c>
      <c r="BT37" s="64">
        <f>IF($W$3="关闭",0,IFERROR((VLOOKUP((VLOOKUP($AE37,参数!$G:$H,2,FALSE)&amp;$W$18&amp;$V$18),装备量化!$D$2:$J$241,装备量化!BE$11,FALSE)),0))+IF($W$3="关闭",0,IFERROR((VLOOKUP((VLOOKUP($AE37,参数!$G:$H,2,FALSE)&amp;$W$19&amp;$V$19),装备量化!$D$2:$J$241,装备量化!BE$11,FALSE)),0))+IF($W$3="关闭",0,IFERROR((VLOOKUP((VLOOKUP($AE37,参数!$G:$H,2,FALSE)&amp;$W$20&amp;$V$20),装备量化!$D$2:$J$241,装备量化!BE$11,FALSE)),0))+IF($W$3="关闭",0,IFERROR((VLOOKUP((VLOOKUP($AE37,参数!$G:$H,2,FALSE)&amp;$W$21&amp;$V$21),装备量化!$D$2:$J$241,装备量化!BE$11,FALSE)),0))+IF($W$3="关闭",0,IFERROR((VLOOKUP((VLOOKUP($AE37,参数!$G:$H,2,FALSE)&amp;$W$22&amp;$V$22),装备量化!$D$2:$J$241,装备量化!BE$11,FALSE)),0))+IF($W$3="关闭",0,IFERROR((VLOOKUP((VLOOKUP($AE37,参数!$G:$H,2,FALSE)&amp;$W$23&amp;$V$23),装备量化!$D$2:$J$241,装备量化!BE$11,FALSE)),0))+IF($W$3="关闭",0,IFERROR((VLOOKUP((VLOOKUP($AE37,参数!$G:$H,2,FALSE)&amp;$W$24&amp;$V$24),装备量化!$D$2:$J$241,装备量化!BE$11,FALSE)),0))+IF($W$3="关闭",0,IFERROR((VLOOKUP((VLOOKUP($AE37,参数!$G:$H,2,FALSE)&amp;$W$25&amp;$V$25),装备量化!$D$2:$J$241,装备量化!BE$11,FALSE)),0))</f>
        <v>0</v>
      </c>
      <c r="BU37" s="64">
        <f>IF($W$3="关闭",0,IFERROR((VLOOKUP((VLOOKUP($AE37,参数!$G:$H,2,FALSE)&amp;$W$18&amp;$V$18),装备量化!$D$2:$J$241,装备量化!BF$11,FALSE)),0))+IF($W$3="关闭",0,IFERROR((VLOOKUP((VLOOKUP($AE37,参数!$G:$H,2,FALSE)&amp;$W$19&amp;$V$19),装备量化!$D$2:$J$241,装备量化!BF$11,FALSE)),0))+IF($W$3="关闭",0,IFERROR((VLOOKUP((VLOOKUP($AE37,参数!$G:$H,2,FALSE)&amp;$W$20&amp;$V$20),装备量化!$D$2:$J$241,装备量化!BF$11,FALSE)),0))+IF($W$3="关闭",0,IFERROR((VLOOKUP((VLOOKUP($AE37,参数!$G:$H,2,FALSE)&amp;$W$21&amp;$V$21),装备量化!$D$2:$J$241,装备量化!BF$11,FALSE)),0))+IF($W$3="关闭",0,IFERROR((VLOOKUP((VLOOKUP($AE37,参数!$G:$H,2,FALSE)&amp;$W$22&amp;$V$22),装备量化!$D$2:$J$241,装备量化!BF$11,FALSE)),0))+IF($W$3="关闭",0,IFERROR((VLOOKUP((VLOOKUP($AE37,参数!$G:$H,2,FALSE)&amp;$W$23&amp;$V$23),装备量化!$D$2:$J$241,装备量化!BF$11,FALSE)),0))+IF($W$3="关闭",0,IFERROR((VLOOKUP((VLOOKUP($AE37,参数!$G:$H,2,FALSE)&amp;$W$24&amp;$V$24),装备量化!$D$2:$J$241,装备量化!BF$11,FALSE)),0))+IF($W$3="关闭",0,IFERROR((VLOOKUP((VLOOKUP($AE37,参数!$G:$H,2,FALSE)&amp;$W$25&amp;$V$25),装备量化!$D$2:$J$241,装备量化!BF$11,FALSE)),0))</f>
        <v>0</v>
      </c>
      <c r="BV37" s="64">
        <f>IF($W$3="关闭",0,IFERROR((VLOOKUP((VLOOKUP($AE37,参数!$G:$H,2,FALSE)&amp;$W$18&amp;$V$18),装备量化!$D$2:$J$241,装备量化!BG$11,FALSE)),0))+IF($W$3="关闭",0,IFERROR((VLOOKUP((VLOOKUP($AE37,参数!$G:$H,2,FALSE)&amp;$W$19&amp;$V$19),装备量化!$D$2:$J$241,装备量化!BG$11,FALSE)),0))+IF($W$3="关闭",0,IFERROR((VLOOKUP((VLOOKUP($AE37,参数!$G:$H,2,FALSE)&amp;$W$20&amp;$V$20),装备量化!$D$2:$J$241,装备量化!BG$11,FALSE)),0))+IF($W$3="关闭",0,IFERROR((VLOOKUP((VLOOKUP($AE37,参数!$G:$H,2,FALSE)&amp;$W$21&amp;$V$21),装备量化!$D$2:$J$241,装备量化!BG$11,FALSE)),0))+IF($W$3="关闭",0,IFERROR((VLOOKUP((VLOOKUP($AE37,参数!$G:$H,2,FALSE)&amp;$W$22&amp;$V$22),装备量化!$D$2:$J$241,装备量化!BG$11,FALSE)),0))+IF($W$3="关闭",0,IFERROR((VLOOKUP((VLOOKUP($AE37,参数!$G:$H,2,FALSE)&amp;$W$23&amp;$V$23),装备量化!$D$2:$J$241,装备量化!BG$11,FALSE)),0))+IF($W$3="关闭",0,IFERROR((VLOOKUP((VLOOKUP($AE37,参数!$G:$H,2,FALSE)&amp;$W$24&amp;$V$24),装备量化!$D$2:$J$241,装备量化!BG$11,FALSE)),0))+IF($W$3="关闭",0,IFERROR((VLOOKUP((VLOOKUP($AE37,参数!$G:$H,2,FALSE)&amp;$W$25&amp;$V$25),装备量化!$D$2:$J$241,装备量化!BG$11,FALSE)),0))</f>
        <v>0</v>
      </c>
      <c r="BW37" s="64">
        <f>IF($W$3="关闭",0,IFERROR((VLOOKUP((VLOOKUP($AE37,参数!$G:$H,2,FALSE)&amp;$W$18&amp;$V$18),装备量化!$D$2:$J$241,装备量化!BH$11,FALSE)),0))+IF($W$3="关闭",0,IFERROR((VLOOKUP((VLOOKUP($AE37,参数!$G:$H,2,FALSE)&amp;$W$19&amp;$V$19),装备量化!$D$2:$J$241,装备量化!BH$11,FALSE)),0))+IF($W$3="关闭",0,IFERROR((VLOOKUP((VLOOKUP($AE37,参数!$G:$H,2,FALSE)&amp;$W$20&amp;$V$20),装备量化!$D$2:$J$241,装备量化!BH$11,FALSE)),0))+IF($W$3="关闭",0,IFERROR((VLOOKUP((VLOOKUP($AE37,参数!$G:$H,2,FALSE)&amp;$W$21&amp;$V$21),装备量化!$D$2:$J$241,装备量化!BH$11,FALSE)),0))+IF($W$3="关闭",0,IFERROR((VLOOKUP((VLOOKUP($AE37,参数!$G:$H,2,FALSE)&amp;$W$22&amp;$V$22),装备量化!$D$2:$J$241,装备量化!BH$11,FALSE)),0))+IF($W$3="关闭",0,IFERROR((VLOOKUP((VLOOKUP($AE37,参数!$G:$H,2,FALSE)&amp;$W$23&amp;$V$23),装备量化!$D$2:$J$241,装备量化!BH$11,FALSE)),0))+IF($W$3="关闭",0,IFERROR((VLOOKUP((VLOOKUP($AE37,参数!$G:$H,2,FALSE)&amp;$W$24&amp;$V$24),装备量化!$D$2:$J$241,装备量化!BH$11,FALSE)),0))+IF($W$3="关闭",0,IFERROR((VLOOKUP((VLOOKUP($AE37,参数!$G:$H,2,FALSE)&amp;$W$25&amp;$V$25),装备量化!$D$2:$J$241,装备量化!BH$11,FALSE)),0))</f>
        <v>0</v>
      </c>
      <c r="BX37" s="64">
        <f>IF($W$3="关闭",0,IFERROR((VLOOKUP((VLOOKUP($AE37,参数!$G:$H,2,FALSE)&amp;$W$18&amp;$V$18),装备量化!$D$2:$J$241,装备量化!BI$11,FALSE)),0))+IF($W$3="关闭",0,IFERROR((VLOOKUP((VLOOKUP($AE37,参数!$G:$H,2,FALSE)&amp;$W$19&amp;$V$19),装备量化!$D$2:$J$241,装备量化!BI$11,FALSE)),0))+IF($W$3="关闭",0,IFERROR((VLOOKUP((VLOOKUP($AE37,参数!$G:$H,2,FALSE)&amp;$W$20&amp;$V$20),装备量化!$D$2:$J$241,装备量化!BI$11,FALSE)),0))+IF($W$3="关闭",0,IFERROR((VLOOKUP((VLOOKUP($AE37,参数!$G:$H,2,FALSE)&amp;$W$21&amp;$V$21),装备量化!$D$2:$J$241,装备量化!BI$11,FALSE)),0))+IF($W$3="关闭",0,IFERROR((VLOOKUP((VLOOKUP($AE37,参数!$G:$H,2,FALSE)&amp;$W$22&amp;$V$22),装备量化!$D$2:$J$241,装备量化!BI$11,FALSE)),0))+IF($W$3="关闭",0,IFERROR((VLOOKUP((VLOOKUP($AE37,参数!$G:$H,2,FALSE)&amp;$W$23&amp;$V$23),装备量化!$D$2:$J$241,装备量化!BI$11,FALSE)),0))+IF($W$3="关闭",0,IFERROR((VLOOKUP((VLOOKUP($AE37,参数!$G:$H,2,FALSE)&amp;$W$24&amp;$V$24),装备量化!$D$2:$J$241,装备量化!BI$11,FALSE)),0))+IF($W$3="关闭",0,IFERROR((VLOOKUP((VLOOKUP($AE37,参数!$G:$H,2,FALSE)&amp;$W$25&amp;$V$25),装备量化!$D$2:$J$241,装备量化!BI$11,FALSE)),0))</f>
        <v>0</v>
      </c>
      <c r="BY37" s="64">
        <f>IF($W$3="关闭",0,IFERROR((VLOOKUP((VLOOKUP($AE37,参数!$G:$H,2,FALSE)&amp;$W$18&amp;$V$18),装备量化!$D$2:$J$241,装备量化!BJ$11,FALSE)),0))+IF($W$3="关闭",0,IFERROR((VLOOKUP((VLOOKUP($AE37,参数!$G:$H,2,FALSE)&amp;$W$19&amp;$V$19),装备量化!$D$2:$J$241,装备量化!BJ$11,FALSE)),0))+IF($W$3="关闭",0,IFERROR((VLOOKUP((VLOOKUP($AE37,参数!$G:$H,2,FALSE)&amp;$W$20&amp;$V$20),装备量化!$D$2:$J$241,装备量化!BJ$11,FALSE)),0))+IF($W$3="关闭",0,IFERROR((VLOOKUP((VLOOKUP($AE37,参数!$G:$H,2,FALSE)&amp;$W$21&amp;$V$21),装备量化!$D$2:$J$241,装备量化!BJ$11,FALSE)),0))+IF($W$3="关闭",0,IFERROR((VLOOKUP((VLOOKUP($AE37,参数!$G:$H,2,FALSE)&amp;$W$22&amp;$V$22),装备量化!$D$2:$J$241,装备量化!BJ$11,FALSE)),0))+IF($W$3="关闭",0,IFERROR((VLOOKUP((VLOOKUP($AE37,参数!$G:$H,2,FALSE)&amp;$W$23&amp;$V$23),装备量化!$D$2:$J$241,装备量化!BJ$11,FALSE)),0))+IF($W$3="关闭",0,IFERROR((VLOOKUP((VLOOKUP($AE37,参数!$G:$H,2,FALSE)&amp;$W$24&amp;$V$24),装备量化!$D$2:$J$241,装备量化!BJ$11,FALSE)),0))+IF($W$3="关闭",0,IFERROR((VLOOKUP((VLOOKUP($AE37,参数!$G:$H,2,FALSE)&amp;$W$25&amp;$V$25),装备量化!$D$2:$J$241,装备量化!BJ$11,FALSE)),0))</f>
        <v>0</v>
      </c>
      <c r="BZ37" s="64">
        <f>IF($W$3="关闭",0,IFERROR((VLOOKUP((VLOOKUP($AE37,参数!$G:$H,2,FALSE)&amp;$W$18&amp;$V$18),装备量化!$D$2:$J$241,装备量化!BK$11,FALSE)),0))+IF($W$3="关闭",0,IFERROR((VLOOKUP((VLOOKUP($AE37,参数!$G:$H,2,FALSE)&amp;$W$19&amp;$V$19),装备量化!$D$2:$J$241,装备量化!BK$11,FALSE)),0))+IF($W$3="关闭",0,IFERROR((VLOOKUP((VLOOKUP($AE37,参数!$G:$H,2,FALSE)&amp;$W$20&amp;$V$20),装备量化!$D$2:$J$241,装备量化!BK$11,FALSE)),0))+IF($W$3="关闭",0,IFERROR((VLOOKUP((VLOOKUP($AE37,参数!$G:$H,2,FALSE)&amp;$W$21&amp;$V$21),装备量化!$D$2:$J$241,装备量化!BK$11,FALSE)),0))+IF($W$3="关闭",0,IFERROR((VLOOKUP((VLOOKUP($AE37,参数!$G:$H,2,FALSE)&amp;$W$22&amp;$V$22),装备量化!$D$2:$J$241,装备量化!BK$11,FALSE)),0))+IF($W$3="关闭",0,IFERROR((VLOOKUP((VLOOKUP($AE37,参数!$G:$H,2,FALSE)&amp;$W$23&amp;$V$23),装备量化!$D$2:$J$241,装备量化!BK$11,FALSE)),0))+IF($W$3="关闭",0,IFERROR((VLOOKUP((VLOOKUP($AE37,参数!$G:$H,2,FALSE)&amp;$W$24&amp;$V$24),装备量化!$D$2:$J$241,装备量化!BK$11,FALSE)),0))+IF($W$3="关闭",0,IFERROR((VLOOKUP((VLOOKUP($AE37,参数!$G:$H,2,FALSE)&amp;$W$25&amp;$V$25),装备量化!$D$2:$J$241,装备量化!BK$11,FALSE)),0))</f>
        <v>0</v>
      </c>
      <c r="CA37" s="64">
        <f>IF($W$3="关闭",0,IFERROR((VLOOKUP((VLOOKUP($AE37,参数!$G:$H,2,FALSE)&amp;$W$18&amp;$V$18),装备量化!$D$2:$J$241,装备量化!BL$11,FALSE)),0))+IF($W$3="关闭",0,IFERROR((VLOOKUP((VLOOKUP($AE37,参数!$G:$H,2,FALSE)&amp;$W$19&amp;$V$19),装备量化!$D$2:$J$241,装备量化!BL$11,FALSE)),0))+IF($W$3="关闭",0,IFERROR((VLOOKUP((VLOOKUP($AE37,参数!$G:$H,2,FALSE)&amp;$W$20&amp;$V$20),装备量化!$D$2:$J$241,装备量化!BL$11,FALSE)),0))+IF($W$3="关闭",0,IFERROR((VLOOKUP((VLOOKUP($AE37,参数!$G:$H,2,FALSE)&amp;$W$21&amp;$V$21),装备量化!$D$2:$J$241,装备量化!BL$11,FALSE)),0))+IF($W$3="关闭",0,IFERROR((VLOOKUP((VLOOKUP($AE37,参数!$G:$H,2,FALSE)&amp;$W$22&amp;$V$22),装备量化!$D$2:$J$241,装备量化!BL$11,FALSE)),0))+IF($W$3="关闭",0,IFERROR((VLOOKUP((VLOOKUP($AE37,参数!$G:$H,2,FALSE)&amp;$W$23&amp;$V$23),装备量化!$D$2:$J$241,装备量化!BL$11,FALSE)),0))+IF($W$3="关闭",0,IFERROR((VLOOKUP((VLOOKUP($AE37,参数!$G:$H,2,FALSE)&amp;$W$24&amp;$V$24),装备量化!$D$2:$J$241,装备量化!BL$11,FALSE)),0))+IF($W$3="关闭",0,IFERROR((VLOOKUP((VLOOKUP($AE37,参数!$G:$H,2,FALSE)&amp;$W$25&amp;$V$25),装备量化!$D$2:$J$241,装备量化!BL$11,FALSE)),0))</f>
        <v>0</v>
      </c>
    </row>
    <row r="38" spans="1:79">
      <c r="A38" s="1">
        <v>37</v>
      </c>
      <c r="B38" s="1">
        <f t="shared" si="2"/>
        <v>8640</v>
      </c>
      <c r="C38" s="1">
        <f t="shared" si="11"/>
        <v>200</v>
      </c>
      <c r="D38" s="1">
        <f t="shared" si="12"/>
        <v>717</v>
      </c>
      <c r="E38" s="1">
        <f t="shared" si="13"/>
        <v>717</v>
      </c>
      <c r="F38" s="1">
        <f t="shared" si="14"/>
        <v>1219</v>
      </c>
      <c r="G38" s="1">
        <f t="shared" si="15"/>
        <v>1219</v>
      </c>
      <c r="H38" s="1">
        <f t="shared" si="3"/>
        <v>0</v>
      </c>
      <c r="I38" s="1">
        <f t="shared" si="4"/>
        <v>0</v>
      </c>
      <c r="J38" s="1">
        <f t="shared" si="5"/>
        <v>0</v>
      </c>
      <c r="K38" s="1">
        <f t="shared" si="6"/>
        <v>0</v>
      </c>
      <c r="L38" s="1">
        <f t="shared" si="7"/>
        <v>0</v>
      </c>
      <c r="M38" s="1">
        <f t="shared" si="8"/>
        <v>0</v>
      </c>
      <c r="N38" s="1">
        <f t="shared" si="9"/>
        <v>0</v>
      </c>
      <c r="O38" s="1">
        <f t="shared" si="10"/>
        <v>0</v>
      </c>
      <c r="P38" s="32"/>
      <c r="Q38" s="32"/>
      <c r="R38" s="32"/>
      <c r="S38" s="32"/>
      <c r="AE38" s="1">
        <v>37</v>
      </c>
      <c r="AF38" s="64">
        <f>IF($W$3="关闭",0,IFERROR((VLOOKUP((VLOOKUP($AE38,参数!$G:$H,2,FALSE)&amp;$W$18&amp;$V$18),装备量化!$D$2:$J$241,装备量化!Q$11,FALSE)),0))+IF($W$3="关闭",0,IFERROR((VLOOKUP((VLOOKUP($AE38,参数!$G:$H,2,FALSE)&amp;$W$19&amp;$V$19),装备量化!$D$2:$J$241,装备量化!Q$11,FALSE)),0))+IF($W$3="关闭",0,IFERROR((VLOOKUP((VLOOKUP($AE38,参数!$G:$H,2,FALSE)&amp;$W$20&amp;$V$20),装备量化!$D$2:$J$241,装备量化!Q$11,FALSE)),0))+IF($W$3="关闭",0,IFERROR((VLOOKUP((VLOOKUP($AE38,参数!$G:$H,2,FALSE)&amp;$W$21&amp;$V$21),装备量化!$D$2:$J$241,装备量化!Q$11,FALSE)),0))+IF($W$3="关闭",0,IFERROR((VLOOKUP((VLOOKUP($AE38,参数!$G:$H,2,FALSE)&amp;$W$22&amp;$V$22),装备量化!$D$2:$J$241,装备量化!Q$11,FALSE)),0))+IF($W$3="关闭",0,IFERROR((VLOOKUP((VLOOKUP($AE38,参数!$G:$H,2,FALSE)&amp;$W$23&amp;$V$23),装备量化!$D$2:$J$241,装备量化!Q$11,FALSE)),0))+IF($W$3="关闭",0,IFERROR((VLOOKUP((VLOOKUP($AE38,参数!$G:$H,2,FALSE)&amp;$W$24&amp;$V$24),装备量化!$D$2:$J$241,装备量化!Q$11,FALSE)),0))+IF($W$3="关闭",0,IFERROR((VLOOKUP((VLOOKUP($AE38,参数!$G:$H,2,FALSE)&amp;$W$25&amp;$V$25),装备量化!$D$2:$J$241,装备量化!Q$11,FALSE)),0))</f>
        <v>2500</v>
      </c>
      <c r="AG38" s="64"/>
      <c r="AH38" s="64">
        <f>IF($W$3="关闭",0,IFERROR((VLOOKUP((VLOOKUP($AE38,参数!$G:$H,2,FALSE)&amp;$W$18&amp;$V$18),装备量化!$D$2:$J$241,装备量化!S$11,FALSE)),0))+IF($W$3="关闭",0,IFERROR((VLOOKUP((VLOOKUP($AE38,参数!$G:$H,2,FALSE)&amp;$W$19&amp;$V$19),装备量化!$D$2:$J$241,装备量化!S$11,FALSE)),0))+IF($W$3="关闭",0,IFERROR((VLOOKUP((VLOOKUP($AE38,参数!$G:$H,2,FALSE)&amp;$W$20&amp;$V$20),装备量化!$D$2:$J$241,装备量化!S$11,FALSE)),0))+IF($W$3="关闭",0,IFERROR((VLOOKUP((VLOOKUP($AE38,参数!$G:$H,2,FALSE)&amp;$W$21&amp;$V$21),装备量化!$D$2:$J$241,装备量化!S$11,FALSE)),0))+IF($W$3="关闭",0,IFERROR((VLOOKUP((VLOOKUP($AE38,参数!$G:$H,2,FALSE)&amp;$W$22&amp;$V$22),装备量化!$D$2:$J$241,装备量化!S$11,FALSE)),0))+IF($W$3="关闭",0,IFERROR((VLOOKUP((VLOOKUP($AE38,参数!$G:$H,2,FALSE)&amp;$W$23&amp;$V$23),装备量化!$D$2:$J$241,装备量化!S$11,FALSE)),0))+IF($W$3="关闭",0,IFERROR((VLOOKUP((VLOOKUP($AE38,参数!$G:$H,2,FALSE)&amp;$W$24&amp;$V$24),装备量化!$D$2:$J$241,装备量化!S$11,FALSE)),0))+IF($W$3="关闭",0,IFERROR((VLOOKUP((VLOOKUP($AE38,参数!$G:$H,2,FALSE)&amp;$W$25&amp;$V$25),装备量化!$D$2:$J$241,装备量化!S$11,FALSE)),0))</f>
        <v>216</v>
      </c>
      <c r="AI38" s="64">
        <f>IF($W$3="关闭",0,IFERROR((VLOOKUP((VLOOKUP($AE38,参数!$G:$H,2,FALSE)&amp;$W$18&amp;$V$18),装备量化!$D$2:$J$241,装备量化!T$11,FALSE)),0))+IF($W$3="关闭",0,IFERROR((VLOOKUP((VLOOKUP($AE38,参数!$G:$H,2,FALSE)&amp;$W$19&amp;$V$19),装备量化!$D$2:$J$241,装备量化!T$11,FALSE)),0))+IF($W$3="关闭",0,IFERROR((VLOOKUP((VLOOKUP($AE38,参数!$G:$H,2,FALSE)&amp;$W$20&amp;$V$20),装备量化!$D$2:$J$241,装备量化!T$11,FALSE)),0))+IF($W$3="关闭",0,IFERROR((VLOOKUP((VLOOKUP($AE38,参数!$G:$H,2,FALSE)&amp;$W$21&amp;$V$21),装备量化!$D$2:$J$241,装备量化!T$11,FALSE)),0))+IF($W$3="关闭",0,IFERROR((VLOOKUP((VLOOKUP($AE38,参数!$G:$H,2,FALSE)&amp;$W$22&amp;$V$22),装备量化!$D$2:$J$241,装备量化!T$11,FALSE)),0))+IF($W$3="关闭",0,IFERROR((VLOOKUP((VLOOKUP($AE38,参数!$G:$H,2,FALSE)&amp;$W$23&amp;$V$23),装备量化!$D$2:$J$241,装备量化!T$11,FALSE)),0))+IF($W$3="关闭",0,IFERROR((VLOOKUP((VLOOKUP($AE38,参数!$G:$H,2,FALSE)&amp;$W$24&amp;$V$24),装备量化!$D$2:$J$241,装备量化!T$11,FALSE)),0))+IF($W$3="关闭",0,IFERROR((VLOOKUP((VLOOKUP($AE38,参数!$G:$H,2,FALSE)&amp;$W$25&amp;$V$25),装备量化!$D$2:$J$241,装备量化!T$11,FALSE)),0))</f>
        <v>216</v>
      </c>
      <c r="AJ38" s="64">
        <f>IF($W$3="关闭",0,IFERROR((VLOOKUP((VLOOKUP($AE38,参数!$G:$H,2,FALSE)&amp;$W$18&amp;$V$18),装备量化!$D$2:$J$241,装备量化!U$11,FALSE)),0))+IF($W$3="关闭",0,IFERROR((VLOOKUP((VLOOKUP($AE38,参数!$G:$H,2,FALSE)&amp;$W$19&amp;$V$19),装备量化!$D$2:$J$241,装备量化!U$11,FALSE)),0))+IF($W$3="关闭",0,IFERROR((VLOOKUP((VLOOKUP($AE38,参数!$G:$H,2,FALSE)&amp;$W$20&amp;$V$20),装备量化!$D$2:$J$241,装备量化!U$11,FALSE)),0))+IF($W$3="关闭",0,IFERROR((VLOOKUP((VLOOKUP($AE38,参数!$G:$H,2,FALSE)&amp;$W$21&amp;$V$21),装备量化!$D$2:$J$241,装备量化!U$11,FALSE)),0))+IF($W$3="关闭",0,IFERROR((VLOOKUP((VLOOKUP($AE38,参数!$G:$H,2,FALSE)&amp;$W$22&amp;$V$22),装备量化!$D$2:$J$241,装备量化!U$11,FALSE)),0))+IF($W$3="关闭",0,IFERROR((VLOOKUP((VLOOKUP($AE38,参数!$G:$H,2,FALSE)&amp;$W$23&amp;$V$23),装备量化!$D$2:$J$241,装备量化!U$11,FALSE)),0))+IF($W$3="关闭",0,IFERROR((VLOOKUP((VLOOKUP($AE38,参数!$G:$H,2,FALSE)&amp;$W$24&amp;$V$24),装备量化!$D$2:$J$241,装备量化!U$11,FALSE)),0))+IF($W$3="关闭",0,IFERROR((VLOOKUP((VLOOKUP($AE38,参数!$G:$H,2,FALSE)&amp;$W$25&amp;$V$25),装备量化!$D$2:$J$241,装备量化!U$11,FALSE)),0))</f>
        <v>333</v>
      </c>
      <c r="AK38" s="64">
        <f>IF($W$3="关闭",0,IFERROR((VLOOKUP((VLOOKUP($AE38,参数!$G:$H,2,FALSE)&amp;$W$18&amp;$V$18),装备量化!$D$2:$J$241,装备量化!V$11,FALSE)),0))+IF($W$3="关闭",0,IFERROR((VLOOKUP((VLOOKUP($AE38,参数!$G:$H,2,FALSE)&amp;$W$19&amp;$V$19),装备量化!$D$2:$J$241,装备量化!V$11,FALSE)),0))+IF($W$3="关闭",0,IFERROR((VLOOKUP((VLOOKUP($AE38,参数!$G:$H,2,FALSE)&amp;$W$20&amp;$V$20),装备量化!$D$2:$J$241,装备量化!V$11,FALSE)),0))+IF($W$3="关闭",0,IFERROR((VLOOKUP((VLOOKUP($AE38,参数!$G:$H,2,FALSE)&amp;$W$21&amp;$V$21),装备量化!$D$2:$J$241,装备量化!V$11,FALSE)),0))+IF($W$3="关闭",0,IFERROR((VLOOKUP((VLOOKUP($AE38,参数!$G:$H,2,FALSE)&amp;$W$22&amp;$V$22),装备量化!$D$2:$J$241,装备量化!V$11,FALSE)),0))+IF($W$3="关闭",0,IFERROR((VLOOKUP((VLOOKUP($AE38,参数!$G:$H,2,FALSE)&amp;$W$23&amp;$V$23),装备量化!$D$2:$J$241,装备量化!V$11,FALSE)),0))+IF($W$3="关闭",0,IFERROR((VLOOKUP((VLOOKUP($AE38,参数!$G:$H,2,FALSE)&amp;$W$24&amp;$V$24),装备量化!$D$2:$J$241,装备量化!V$11,FALSE)),0))+IF($W$3="关闭",0,IFERROR((VLOOKUP((VLOOKUP($AE38,参数!$G:$H,2,FALSE)&amp;$W$25&amp;$V$25),装备量化!$D$2:$J$241,装备量化!V$11,FALSE)),0))</f>
        <v>333</v>
      </c>
      <c r="AL38" s="64">
        <f>IF($W$3="关闭",0,IFERROR((VLOOKUP((VLOOKUP($AE38,参数!$G:$H,2,FALSE)&amp;$W$18&amp;$V$18),装备量化!$D$2:$J$241,装备量化!W$11,FALSE)),0))+IF($W$3="关闭",0,IFERROR((VLOOKUP((VLOOKUP($AE38,参数!$G:$H,2,FALSE)&amp;$W$19&amp;$V$19),装备量化!$D$2:$J$241,装备量化!W$11,FALSE)),0))+IF($W$3="关闭",0,IFERROR((VLOOKUP((VLOOKUP($AE38,参数!$G:$H,2,FALSE)&amp;$W$20&amp;$V$20),装备量化!$D$2:$J$241,装备量化!W$11,FALSE)),0))+IF($W$3="关闭",0,IFERROR((VLOOKUP((VLOOKUP($AE38,参数!$G:$H,2,FALSE)&amp;$W$21&amp;$V$21),装备量化!$D$2:$J$241,装备量化!W$11,FALSE)),0))+IF($W$3="关闭",0,IFERROR((VLOOKUP((VLOOKUP($AE38,参数!$G:$H,2,FALSE)&amp;$W$22&amp;$V$22),装备量化!$D$2:$J$241,装备量化!W$11,FALSE)),0))+IF($W$3="关闭",0,IFERROR((VLOOKUP((VLOOKUP($AE38,参数!$G:$H,2,FALSE)&amp;$W$23&amp;$V$23),装备量化!$D$2:$J$241,装备量化!W$11,FALSE)),0))+IF($W$3="关闭",0,IFERROR((VLOOKUP((VLOOKUP($AE38,参数!$G:$H,2,FALSE)&amp;$W$24&amp;$V$24),装备量化!$D$2:$J$241,装备量化!W$11,FALSE)),0))+IF($W$3="关闭",0,IFERROR((VLOOKUP((VLOOKUP($AE38,参数!$G:$H,2,FALSE)&amp;$W$25&amp;$V$25),装备量化!$D$2:$J$241,装备量化!W$11,FALSE)),0))</f>
        <v>0</v>
      </c>
      <c r="AM38" s="64">
        <f>IF($W$3="关闭",0,IFERROR((VLOOKUP((VLOOKUP($AE38,参数!$G:$H,2,FALSE)&amp;$W$18&amp;$V$18),装备量化!$D$2:$J$241,装备量化!X$11,FALSE)),0))+IF($W$3="关闭",0,IFERROR((VLOOKUP((VLOOKUP($AE38,参数!$G:$H,2,FALSE)&amp;$W$19&amp;$V$19),装备量化!$D$2:$J$241,装备量化!X$11,FALSE)),0))+IF($W$3="关闭",0,IFERROR((VLOOKUP((VLOOKUP($AE38,参数!$G:$H,2,FALSE)&amp;$W$20&amp;$V$20),装备量化!$D$2:$J$241,装备量化!X$11,FALSE)),0))+IF($W$3="关闭",0,IFERROR((VLOOKUP((VLOOKUP($AE38,参数!$G:$H,2,FALSE)&amp;$W$21&amp;$V$21),装备量化!$D$2:$J$241,装备量化!X$11,FALSE)),0))+IF($W$3="关闭",0,IFERROR((VLOOKUP((VLOOKUP($AE38,参数!$G:$H,2,FALSE)&amp;$W$22&amp;$V$22),装备量化!$D$2:$J$241,装备量化!X$11,FALSE)),0))+IF($W$3="关闭",0,IFERROR((VLOOKUP((VLOOKUP($AE38,参数!$G:$H,2,FALSE)&amp;$W$23&amp;$V$23),装备量化!$D$2:$J$241,装备量化!X$11,FALSE)),0))+IF($W$3="关闭",0,IFERROR((VLOOKUP((VLOOKUP($AE38,参数!$G:$H,2,FALSE)&amp;$W$24&amp;$V$24),装备量化!$D$2:$J$241,装备量化!X$11,FALSE)),0))+IF($W$3="关闭",0,IFERROR((VLOOKUP((VLOOKUP($AE38,参数!$G:$H,2,FALSE)&amp;$W$25&amp;$V$25),装备量化!$D$2:$J$241,装备量化!X$11,FALSE)),0))</f>
        <v>0</v>
      </c>
      <c r="AN38" s="64">
        <f>IF($W$3="关闭",0,IFERROR((VLOOKUP((VLOOKUP($AE38,参数!$G:$H,2,FALSE)&amp;$W$18&amp;$V$18),装备量化!$D$2:$J$241,装备量化!Y$11,FALSE)),0))+IF($W$3="关闭",0,IFERROR((VLOOKUP((VLOOKUP($AE38,参数!$G:$H,2,FALSE)&amp;$W$19&amp;$V$19),装备量化!$D$2:$J$241,装备量化!Y$11,FALSE)),0))+IF($W$3="关闭",0,IFERROR((VLOOKUP((VLOOKUP($AE38,参数!$G:$H,2,FALSE)&amp;$W$20&amp;$V$20),装备量化!$D$2:$J$241,装备量化!Y$11,FALSE)),0))+IF($W$3="关闭",0,IFERROR((VLOOKUP((VLOOKUP($AE38,参数!$G:$H,2,FALSE)&amp;$W$21&amp;$V$21),装备量化!$D$2:$J$241,装备量化!Y$11,FALSE)),0))+IF($W$3="关闭",0,IFERROR((VLOOKUP((VLOOKUP($AE38,参数!$G:$H,2,FALSE)&amp;$W$22&amp;$V$22),装备量化!$D$2:$J$241,装备量化!Y$11,FALSE)),0))+IF($W$3="关闭",0,IFERROR((VLOOKUP((VLOOKUP($AE38,参数!$G:$H,2,FALSE)&amp;$W$23&amp;$V$23),装备量化!$D$2:$J$241,装备量化!Y$11,FALSE)),0))+IF($W$3="关闭",0,IFERROR((VLOOKUP((VLOOKUP($AE38,参数!$G:$H,2,FALSE)&amp;$W$24&amp;$V$24),装备量化!$D$2:$J$241,装备量化!Y$11,FALSE)),0))+IF($W$3="关闭",0,IFERROR((VLOOKUP((VLOOKUP($AE38,参数!$G:$H,2,FALSE)&amp;$W$25&amp;$V$25),装备量化!$D$2:$J$241,装备量化!Y$11,FALSE)),0))</f>
        <v>0</v>
      </c>
      <c r="AO38" s="64">
        <f>IF($W$3="关闭",0,IFERROR((VLOOKUP((VLOOKUP($AE38,参数!$G:$H,2,FALSE)&amp;$W$18&amp;$V$18),装备量化!$D$2:$J$241,装备量化!Z$11,FALSE)),0))+IF($W$3="关闭",0,IFERROR((VLOOKUP((VLOOKUP($AE38,参数!$G:$H,2,FALSE)&amp;$W$19&amp;$V$19),装备量化!$D$2:$J$241,装备量化!Z$11,FALSE)),0))+IF($W$3="关闭",0,IFERROR((VLOOKUP((VLOOKUP($AE38,参数!$G:$H,2,FALSE)&amp;$W$20&amp;$V$20),装备量化!$D$2:$J$241,装备量化!Z$11,FALSE)),0))+IF($W$3="关闭",0,IFERROR((VLOOKUP((VLOOKUP($AE38,参数!$G:$H,2,FALSE)&amp;$W$21&amp;$V$21),装备量化!$D$2:$J$241,装备量化!Z$11,FALSE)),0))+IF($W$3="关闭",0,IFERROR((VLOOKUP((VLOOKUP($AE38,参数!$G:$H,2,FALSE)&amp;$W$22&amp;$V$22),装备量化!$D$2:$J$241,装备量化!Z$11,FALSE)),0))+IF($W$3="关闭",0,IFERROR((VLOOKUP((VLOOKUP($AE38,参数!$G:$H,2,FALSE)&amp;$W$23&amp;$V$23),装备量化!$D$2:$J$241,装备量化!Z$11,FALSE)),0))+IF($W$3="关闭",0,IFERROR((VLOOKUP((VLOOKUP($AE38,参数!$G:$H,2,FALSE)&amp;$W$24&amp;$V$24),装备量化!$D$2:$J$241,装备量化!Z$11,FALSE)),0))+IF($W$3="关闭",0,IFERROR((VLOOKUP((VLOOKUP($AE38,参数!$G:$H,2,FALSE)&amp;$W$25&amp;$V$25),装备量化!$D$2:$J$241,装备量化!Z$11,FALSE)),0))</f>
        <v>0</v>
      </c>
      <c r="AP38" s="64">
        <f>IF($W$3="关闭",0,IFERROR((VLOOKUP((VLOOKUP($AE38,参数!$G:$H,2,FALSE)&amp;$W$18&amp;$V$18),装备量化!$D$2:$J$241,装备量化!AA$11,FALSE)),0))+IF($W$3="关闭",0,IFERROR((VLOOKUP((VLOOKUP($AE38,参数!$G:$H,2,FALSE)&amp;$W$19&amp;$V$19),装备量化!$D$2:$J$241,装备量化!AA$11,FALSE)),0))+IF($W$3="关闭",0,IFERROR((VLOOKUP((VLOOKUP($AE38,参数!$G:$H,2,FALSE)&amp;$W$20&amp;$V$20),装备量化!$D$2:$J$241,装备量化!AA$11,FALSE)),0))+IF($W$3="关闭",0,IFERROR((VLOOKUP((VLOOKUP($AE38,参数!$G:$H,2,FALSE)&amp;$W$21&amp;$V$21),装备量化!$D$2:$J$241,装备量化!AA$11,FALSE)),0))+IF($W$3="关闭",0,IFERROR((VLOOKUP((VLOOKUP($AE38,参数!$G:$H,2,FALSE)&amp;$W$22&amp;$V$22),装备量化!$D$2:$J$241,装备量化!AA$11,FALSE)),0))+IF($W$3="关闭",0,IFERROR((VLOOKUP((VLOOKUP($AE38,参数!$G:$H,2,FALSE)&amp;$W$23&amp;$V$23),装备量化!$D$2:$J$241,装备量化!AA$11,FALSE)),0))+IF($W$3="关闭",0,IFERROR((VLOOKUP((VLOOKUP($AE38,参数!$G:$H,2,FALSE)&amp;$W$24&amp;$V$24),装备量化!$D$2:$J$241,装备量化!AA$11,FALSE)),0))+IF($W$3="关闭",0,IFERROR((VLOOKUP((VLOOKUP($AE38,参数!$G:$H,2,FALSE)&amp;$W$25&amp;$V$25),装备量化!$D$2:$J$241,装备量化!AA$11,FALSE)),0))</f>
        <v>0</v>
      </c>
      <c r="AQ38" s="64">
        <f>IF($W$3="关闭",0,IFERROR((VLOOKUP((VLOOKUP($AE38,参数!$G:$H,2,FALSE)&amp;$W$18&amp;$V$18),装备量化!$D$2:$J$241,装备量化!AB$11,FALSE)),0))+IF($W$3="关闭",0,IFERROR((VLOOKUP((VLOOKUP($AE38,参数!$G:$H,2,FALSE)&amp;$W$19&amp;$V$19),装备量化!$D$2:$J$241,装备量化!AB$11,FALSE)),0))+IF($W$3="关闭",0,IFERROR((VLOOKUP((VLOOKUP($AE38,参数!$G:$H,2,FALSE)&amp;$W$20&amp;$V$20),装备量化!$D$2:$J$241,装备量化!AB$11,FALSE)),0))+IF($W$3="关闭",0,IFERROR((VLOOKUP((VLOOKUP($AE38,参数!$G:$H,2,FALSE)&amp;$W$21&amp;$V$21),装备量化!$D$2:$J$241,装备量化!AB$11,FALSE)),0))+IF($W$3="关闭",0,IFERROR((VLOOKUP((VLOOKUP($AE38,参数!$G:$H,2,FALSE)&amp;$W$22&amp;$V$22),装备量化!$D$2:$J$241,装备量化!AB$11,FALSE)),0))+IF($W$3="关闭",0,IFERROR((VLOOKUP((VLOOKUP($AE38,参数!$G:$H,2,FALSE)&amp;$W$23&amp;$V$23),装备量化!$D$2:$J$241,装备量化!AB$11,FALSE)),0))+IF($W$3="关闭",0,IFERROR((VLOOKUP((VLOOKUP($AE38,参数!$G:$H,2,FALSE)&amp;$W$24&amp;$V$24),装备量化!$D$2:$J$241,装备量化!AB$11,FALSE)),0))+IF($W$3="关闭",0,IFERROR((VLOOKUP((VLOOKUP($AE38,参数!$G:$H,2,FALSE)&amp;$W$25&amp;$V$25),装备量化!$D$2:$J$241,装备量化!AB$11,FALSE)),0))</f>
        <v>0</v>
      </c>
      <c r="AR38" s="64">
        <f>IF($W$3="关闭",0,IFERROR((VLOOKUP((VLOOKUP($AE38,参数!$G:$H,2,FALSE)&amp;$W$18&amp;$V$18),装备量化!$D$2:$J$241,装备量化!AC$11,FALSE)),0))+IF($W$3="关闭",0,IFERROR((VLOOKUP((VLOOKUP($AE38,参数!$G:$H,2,FALSE)&amp;$W$19&amp;$V$19),装备量化!$D$2:$J$241,装备量化!AC$11,FALSE)),0))+IF($W$3="关闭",0,IFERROR((VLOOKUP((VLOOKUP($AE38,参数!$G:$H,2,FALSE)&amp;$W$20&amp;$V$20),装备量化!$D$2:$J$241,装备量化!AC$11,FALSE)),0))+IF($W$3="关闭",0,IFERROR((VLOOKUP((VLOOKUP($AE38,参数!$G:$H,2,FALSE)&amp;$W$21&amp;$V$21),装备量化!$D$2:$J$241,装备量化!AC$11,FALSE)),0))+IF($W$3="关闭",0,IFERROR((VLOOKUP((VLOOKUP($AE38,参数!$G:$H,2,FALSE)&amp;$W$22&amp;$V$22),装备量化!$D$2:$J$241,装备量化!AC$11,FALSE)),0))+IF($W$3="关闭",0,IFERROR((VLOOKUP((VLOOKUP($AE38,参数!$G:$H,2,FALSE)&amp;$W$23&amp;$V$23),装备量化!$D$2:$J$241,装备量化!AC$11,FALSE)),0))+IF($W$3="关闭",0,IFERROR((VLOOKUP((VLOOKUP($AE38,参数!$G:$H,2,FALSE)&amp;$W$24&amp;$V$24),装备量化!$D$2:$J$241,装备量化!AC$11,FALSE)),0))+IF($W$3="关闭",0,IFERROR((VLOOKUP((VLOOKUP($AE38,参数!$G:$H,2,FALSE)&amp;$W$25&amp;$V$25),装备量化!$D$2:$J$241,装备量化!AC$11,FALSE)),0))</f>
        <v>0</v>
      </c>
      <c r="AS38" s="64">
        <f>IF($W$3="关闭",0,IFERROR((VLOOKUP((VLOOKUP($AE38,参数!$G:$H,2,FALSE)&amp;$W$18&amp;$V$18),装备量化!$D$2:$J$241,装备量化!AD$11,FALSE)),0))+IF($W$3="关闭",0,IFERROR((VLOOKUP((VLOOKUP($AE38,参数!$G:$H,2,FALSE)&amp;$W$19&amp;$V$19),装备量化!$D$2:$J$241,装备量化!AD$11,FALSE)),0))+IF($W$3="关闭",0,IFERROR((VLOOKUP((VLOOKUP($AE38,参数!$G:$H,2,FALSE)&amp;$W$20&amp;$V$20),装备量化!$D$2:$J$241,装备量化!AD$11,FALSE)),0))+IF($W$3="关闭",0,IFERROR((VLOOKUP((VLOOKUP($AE38,参数!$G:$H,2,FALSE)&amp;$W$21&amp;$V$21),装备量化!$D$2:$J$241,装备量化!AD$11,FALSE)),0))+IF($W$3="关闭",0,IFERROR((VLOOKUP((VLOOKUP($AE38,参数!$G:$H,2,FALSE)&amp;$W$22&amp;$V$22),装备量化!$D$2:$J$241,装备量化!AD$11,FALSE)),0))+IF($W$3="关闭",0,IFERROR((VLOOKUP((VLOOKUP($AE38,参数!$G:$H,2,FALSE)&amp;$W$23&amp;$V$23),装备量化!$D$2:$J$241,装备量化!AD$11,FALSE)),0))+IF($W$3="关闭",0,IFERROR((VLOOKUP((VLOOKUP($AE38,参数!$G:$H,2,FALSE)&amp;$W$24&amp;$V$24),装备量化!$D$2:$J$241,装备量化!AD$11,FALSE)),0))+IF($W$3="关闭",0,IFERROR((VLOOKUP((VLOOKUP($AE38,参数!$G:$H,2,FALSE)&amp;$W$25&amp;$V$25),装备量化!$D$2:$J$241,装备量化!AD$11,FALSE)),0))</f>
        <v>0</v>
      </c>
      <c r="AV38" s="1">
        <v>37</v>
      </c>
      <c r="AW38" s="64">
        <f>IF($W$6="关闭",0,IFERROR((VLOOKUP((VLOOKUP($AE38,参数!$G:$H,2,FALSE)&amp;$V$18),装备强化属性!$V$3:$FP$50,$X$18+VLOOKUP(AW$1,参数!$J$1:$K$6,2,FALSE),FALSE)),0))+IF($W$6="关闭",0,IFERROR((VLOOKUP((VLOOKUP($AE38,参数!$G:$H,2,FALSE)&amp;$V$19),装备强化属性!$V$3:$FP$50,$X$19+VLOOKUP(AW$1,参数!$J$1:$K$6,2,FALSE),FALSE)),0))+IF($W$6="关闭",0,IFERROR((VLOOKUP((VLOOKUP($AE38,参数!$G:$H,2,FALSE)&amp;$V$20),装备强化属性!$V$3:$FP$50,$X$20+VLOOKUP(AW$1,参数!$J$1:$K$6,2,FALSE),FALSE)),0))+IF($W$6="关闭",0,IFERROR((VLOOKUP((VLOOKUP($AE38,参数!$G:$H,2,FALSE)&amp;$V$21),装备强化属性!$V$3:$FP$50,$X$21+VLOOKUP(AW$1,参数!$J$1:$K$6,2,FALSE),FALSE)),0))+IF($W$6="关闭",0,IFERROR((VLOOKUP((VLOOKUP($AE38,参数!$G:$H,2,FALSE)&amp;$V$22),装备强化属性!$V$3:$FP$50,$X$22+VLOOKUP(AW$1,参数!$J$1:$K$6,2,FALSE),FALSE)),0))+IF($W$6="关闭",0,IFERROR((VLOOKUP((VLOOKUP($AE38,参数!$G:$H,2,FALSE)&amp;$V$23),装备强化属性!$V$3:$FP$50,$X$23+VLOOKUP(AW$1,参数!$J$1:$K$6,2,FALSE),FALSE)),0))+IF($W$6="关闭",0,IFERROR((VLOOKUP((VLOOKUP($AE38,参数!$G:$H,2,FALSE)&amp;$V$24),装备强化属性!$V$3:$FP$50,$X$24+VLOOKUP(AW$1,参数!$J$1:$K$6,2,FALSE),FALSE)),0))+IF($W$6="关闭",0,IFERROR((VLOOKUP((VLOOKUP($AE38,参数!$G:$H,2,FALSE)&amp;$V$25),装备强化属性!$V$3:$FP$50,$X$25+VLOOKUP(AW$1,参数!$J$1:$K$6,2,FALSE),FALSE)),0))</f>
        <v>1090</v>
      </c>
      <c r="AX38" s="64"/>
      <c r="AY38" s="64">
        <f>IF($W$6="关闭",0,IFERROR((VLOOKUP((VLOOKUP($AE38,参数!$G:$H,2,FALSE)&amp;$V$18),装备强化属性!$V$3:$FP$50,$X$18+VLOOKUP(AY$1,参数!$J$1:$K$6,2,FALSE),FALSE)),0))+IF($W$6="关闭",0,IFERROR((VLOOKUP((VLOOKUP($AE38,参数!$G:$H,2,FALSE)&amp;$V$19),装备强化属性!$V$3:$FP$50,$X$19+VLOOKUP(AY$1,参数!$J$1:$K$6,2,FALSE),FALSE)),0))+IF($W$6="关闭",0,IFERROR((VLOOKUP((VLOOKUP($AE38,参数!$G:$H,2,FALSE)&amp;$V$20),装备强化属性!$V$3:$FP$50,$X$20+VLOOKUP(AY$1,参数!$J$1:$K$6,2,FALSE),FALSE)),0))+IF($W$6="关闭",0,IFERROR((VLOOKUP((VLOOKUP($AE38,参数!$G:$H,2,FALSE)&amp;$V$21),装备强化属性!$V$3:$FP$50,$X$21+VLOOKUP(AY$1,参数!$J$1:$K$6,2,FALSE),FALSE)),0))+IF($W$6="关闭",0,IFERROR((VLOOKUP((VLOOKUP($AE38,参数!$G:$H,2,FALSE)&amp;$V$22),装备强化属性!$V$3:$FP$50,$X$22+VLOOKUP(AY$1,参数!$J$1:$K$6,2,FALSE),FALSE)),0))+IF($W$6="关闭",0,IFERROR((VLOOKUP((VLOOKUP($AE38,参数!$G:$H,2,FALSE)&amp;$V$23),装备强化属性!$V$3:$FP$50,$X$23+VLOOKUP(AY$1,参数!$J$1:$K$6,2,FALSE),FALSE)),0))+IF($W$6="关闭",0,IFERROR((VLOOKUP((VLOOKUP($AE38,参数!$G:$H,2,FALSE)&amp;$V$24),装备强化属性!$V$3:$FP$50,$X$24+VLOOKUP(AY$1,参数!$J$1:$K$6,2,FALSE),FALSE)),0))+IF($W$6="关闭",0,IFERROR((VLOOKUP((VLOOKUP($AE38,参数!$G:$H,2,FALSE)&amp;$V$25),装备强化属性!$V$3:$FP$50,$X$25+VLOOKUP(AY$1,参数!$J$1:$K$6,2,FALSE),FALSE)),0))</f>
        <v>131</v>
      </c>
      <c r="AZ38" s="64">
        <f>IF($W$6="关闭",0,IFERROR((VLOOKUP((VLOOKUP($AE38,参数!$G:$H,2,FALSE)&amp;$V$18),装备强化属性!$V$3:$FP$50,$X$18+VLOOKUP(AZ$1,参数!$J$1:$K$6,2,FALSE),FALSE)),0))+IF($W$6="关闭",0,IFERROR((VLOOKUP((VLOOKUP($AE38,参数!$G:$H,2,FALSE)&amp;$V$19),装备强化属性!$V$3:$FP$50,$X$19+VLOOKUP(AZ$1,参数!$J$1:$K$6,2,FALSE),FALSE)),0))+IF($W$6="关闭",0,IFERROR((VLOOKUP((VLOOKUP($AE38,参数!$G:$H,2,FALSE)&amp;$V$20),装备强化属性!$V$3:$FP$50,$X$20+VLOOKUP(AZ$1,参数!$J$1:$K$6,2,FALSE),FALSE)),0))+IF($W$6="关闭",0,IFERROR((VLOOKUP((VLOOKUP($AE38,参数!$G:$H,2,FALSE)&amp;$V$21),装备强化属性!$V$3:$FP$50,$X$21+VLOOKUP(AZ$1,参数!$J$1:$K$6,2,FALSE),FALSE)),0))+IF($W$6="关闭",0,IFERROR((VLOOKUP((VLOOKUP($AE38,参数!$G:$H,2,FALSE)&amp;$V$22),装备强化属性!$V$3:$FP$50,$X$22+VLOOKUP(AZ$1,参数!$J$1:$K$6,2,FALSE),FALSE)),0))+IF($W$6="关闭",0,IFERROR((VLOOKUP((VLOOKUP($AE38,参数!$G:$H,2,FALSE)&amp;$V$23),装备强化属性!$V$3:$FP$50,$X$23+VLOOKUP(AZ$1,参数!$J$1:$K$6,2,FALSE),FALSE)),0))+IF($W$6="关闭",0,IFERROR((VLOOKUP((VLOOKUP($AE38,参数!$G:$H,2,FALSE)&amp;$V$24),装备强化属性!$V$3:$FP$50,$X$24+VLOOKUP(AZ$1,参数!$J$1:$K$6,2,FALSE),FALSE)),0))+IF($W$6="关闭",0,IFERROR((VLOOKUP((VLOOKUP($AE38,参数!$G:$H,2,FALSE)&amp;$V$25),装备强化属性!$V$3:$FP$50,$X$25+VLOOKUP(AZ$1,参数!$J$1:$K$6,2,FALSE),FALSE)),0))</f>
        <v>131</v>
      </c>
      <c r="BA38" s="64">
        <f>IF($W$6="关闭",0,IFERROR((VLOOKUP((VLOOKUP($AE38,参数!$G:$H,2,FALSE)&amp;$V$18),装备强化属性!$V$3:$FP$50,$X$18+VLOOKUP(BA$1,参数!$J$1:$K$6,2,FALSE),FALSE)),0))+IF($W$6="关闭",0,IFERROR((VLOOKUP((VLOOKUP($AE38,参数!$G:$H,2,FALSE)&amp;$V$19),装备强化属性!$V$3:$FP$50,$X$19+VLOOKUP(BA$1,参数!$J$1:$K$6,2,FALSE),FALSE)),0))+IF($W$6="关闭",0,IFERROR((VLOOKUP((VLOOKUP($AE38,参数!$G:$H,2,FALSE)&amp;$V$20),装备强化属性!$V$3:$FP$50,$X$20+VLOOKUP(BA$1,参数!$J$1:$K$6,2,FALSE),FALSE)),0))+IF($W$6="关闭",0,IFERROR((VLOOKUP((VLOOKUP($AE38,参数!$G:$H,2,FALSE)&amp;$V$21),装备强化属性!$V$3:$FP$50,$X$21+VLOOKUP(BA$1,参数!$J$1:$K$6,2,FALSE),FALSE)),0))+IF($W$6="关闭",0,IFERROR((VLOOKUP((VLOOKUP($AE38,参数!$G:$H,2,FALSE)&amp;$V$22),装备强化属性!$V$3:$FP$50,$X$22+VLOOKUP(BA$1,参数!$J$1:$K$6,2,FALSE),FALSE)),0))+IF($W$6="关闭",0,IFERROR((VLOOKUP((VLOOKUP($AE38,参数!$G:$H,2,FALSE)&amp;$V$23),装备强化属性!$V$3:$FP$50,$X$23+VLOOKUP(BA$1,参数!$J$1:$K$6,2,FALSE),FALSE)),0))+IF($W$6="关闭",0,IFERROR((VLOOKUP((VLOOKUP($AE38,参数!$G:$H,2,FALSE)&amp;$V$24),装备强化属性!$V$3:$FP$50,$X$24+VLOOKUP(BA$1,参数!$J$1:$K$6,2,FALSE),FALSE)),0))+IF($W$6="关闭",0,IFERROR((VLOOKUP((VLOOKUP($AE38,参数!$G:$H,2,FALSE)&amp;$V$25),装备强化属性!$V$3:$FP$50,$X$25+VLOOKUP(BA$1,参数!$J$1:$K$6,2,FALSE),FALSE)),0))</f>
        <v>146</v>
      </c>
      <c r="BB38" s="64">
        <f>IF($W$6="关闭",0,IFERROR((VLOOKUP((VLOOKUP($AE38,参数!$G:$H,2,FALSE)&amp;$V$18),装备强化属性!$V$3:$FP$50,$X$18+VLOOKUP(BB$1,参数!$J$1:$K$6,2,FALSE),FALSE)),0))+IF($W$6="关闭",0,IFERROR((VLOOKUP((VLOOKUP($AE38,参数!$G:$H,2,FALSE)&amp;$V$19),装备强化属性!$V$3:$FP$50,$X$19+VLOOKUP(BB$1,参数!$J$1:$K$6,2,FALSE),FALSE)),0))+IF($W$6="关闭",0,IFERROR((VLOOKUP((VLOOKUP($AE38,参数!$G:$H,2,FALSE)&amp;$V$20),装备强化属性!$V$3:$FP$50,$X$20+VLOOKUP(BB$1,参数!$J$1:$K$6,2,FALSE),FALSE)),0))+IF($W$6="关闭",0,IFERROR((VLOOKUP((VLOOKUP($AE38,参数!$G:$H,2,FALSE)&amp;$V$21),装备强化属性!$V$3:$FP$50,$X$21+VLOOKUP(BB$1,参数!$J$1:$K$6,2,FALSE),FALSE)),0))+IF($W$6="关闭",0,IFERROR((VLOOKUP((VLOOKUP($AE38,参数!$G:$H,2,FALSE)&amp;$V$22),装备强化属性!$V$3:$FP$50,$X$22+VLOOKUP(BB$1,参数!$J$1:$K$6,2,FALSE),FALSE)),0))+IF($W$6="关闭",0,IFERROR((VLOOKUP((VLOOKUP($AE38,参数!$G:$H,2,FALSE)&amp;$V$23),装备强化属性!$V$3:$FP$50,$X$23+VLOOKUP(BB$1,参数!$J$1:$K$6,2,FALSE),FALSE)),0))+IF($W$6="关闭",0,IFERROR((VLOOKUP((VLOOKUP($AE38,参数!$G:$H,2,FALSE)&amp;$V$24),装备强化属性!$V$3:$FP$50,$X$24+VLOOKUP(BB$1,参数!$J$1:$K$6,2,FALSE),FALSE)),0))+IF($W$6="关闭",0,IFERROR((VLOOKUP((VLOOKUP($AE38,参数!$G:$H,2,FALSE)&amp;$V$25),装备强化属性!$V$3:$FP$50,$X$25+VLOOKUP(BB$1,参数!$J$1:$K$6,2,FALSE),FALSE)),0))</f>
        <v>146</v>
      </c>
      <c r="BC38" s="64">
        <f>IF($W$3="关闭",0,IFERROR((VLOOKUP((VLOOKUP($AE38,参数!$G:$H,2,FALSE)&amp;$W$18&amp;$V$18),装备量化!$D$2:$J$241,装备量化!AN$11,FALSE)),0))+IF($W$3="关闭",0,IFERROR((VLOOKUP((VLOOKUP($AE38,参数!$G:$H,2,FALSE)&amp;$W$19&amp;$V$19),装备量化!$D$2:$J$241,装备量化!AN$11,FALSE)),0))+IF($W$3="关闭",0,IFERROR((VLOOKUP((VLOOKUP($AE38,参数!$G:$H,2,FALSE)&amp;$W$20&amp;$V$20),装备量化!$D$2:$J$241,装备量化!AN$11,FALSE)),0))+IF($W$3="关闭",0,IFERROR((VLOOKUP((VLOOKUP($AE38,参数!$G:$H,2,FALSE)&amp;$W$21&amp;$V$21),装备量化!$D$2:$J$241,装备量化!AN$11,FALSE)),0))+IF($W$3="关闭",0,IFERROR((VLOOKUP((VLOOKUP($AE38,参数!$G:$H,2,FALSE)&amp;$W$22&amp;$V$22),装备量化!$D$2:$J$241,装备量化!AN$11,FALSE)),0))+IF($W$3="关闭",0,IFERROR((VLOOKUP((VLOOKUP($AE38,参数!$G:$H,2,FALSE)&amp;$W$23&amp;$V$23),装备量化!$D$2:$J$241,装备量化!AN$11,FALSE)),0))+IF($W$3="关闭",0,IFERROR((VLOOKUP((VLOOKUP($AE38,参数!$G:$H,2,FALSE)&amp;$W$24&amp;$V$24),装备量化!$D$2:$J$241,装备量化!AN$11,FALSE)),0))+IF($W$3="关闭",0,IFERROR((VLOOKUP((VLOOKUP($AE38,参数!$G:$H,2,FALSE)&amp;$W$25&amp;$V$25),装备量化!$D$2:$J$241,装备量化!AN$11,FALSE)),0))</f>
        <v>0</v>
      </c>
      <c r="BD38" s="64">
        <f>IF($W$3="关闭",0,IFERROR((VLOOKUP((VLOOKUP($AE38,参数!$G:$H,2,FALSE)&amp;$W$18&amp;$V$18),装备量化!$D$2:$J$241,装备量化!AO$11,FALSE)),0))+IF($W$3="关闭",0,IFERROR((VLOOKUP((VLOOKUP($AE38,参数!$G:$H,2,FALSE)&amp;$W$19&amp;$V$19),装备量化!$D$2:$J$241,装备量化!AO$11,FALSE)),0))+IF($W$3="关闭",0,IFERROR((VLOOKUP((VLOOKUP($AE38,参数!$G:$H,2,FALSE)&amp;$W$20&amp;$V$20),装备量化!$D$2:$J$241,装备量化!AO$11,FALSE)),0))+IF($W$3="关闭",0,IFERROR((VLOOKUP((VLOOKUP($AE38,参数!$G:$H,2,FALSE)&amp;$W$21&amp;$V$21),装备量化!$D$2:$J$241,装备量化!AO$11,FALSE)),0))+IF($W$3="关闭",0,IFERROR((VLOOKUP((VLOOKUP($AE38,参数!$G:$H,2,FALSE)&amp;$W$22&amp;$V$22),装备量化!$D$2:$J$241,装备量化!AO$11,FALSE)),0))+IF($W$3="关闭",0,IFERROR((VLOOKUP((VLOOKUP($AE38,参数!$G:$H,2,FALSE)&amp;$W$23&amp;$V$23),装备量化!$D$2:$J$241,装备量化!AO$11,FALSE)),0))+IF($W$3="关闭",0,IFERROR((VLOOKUP((VLOOKUP($AE38,参数!$G:$H,2,FALSE)&amp;$W$24&amp;$V$24),装备量化!$D$2:$J$241,装备量化!AO$11,FALSE)),0))+IF($W$3="关闭",0,IFERROR((VLOOKUP((VLOOKUP($AE38,参数!$G:$H,2,FALSE)&amp;$W$25&amp;$V$25),装备量化!$D$2:$J$241,装备量化!AO$11,FALSE)),0))</f>
        <v>0</v>
      </c>
      <c r="BE38" s="64">
        <f>IF($W$3="关闭",0,IFERROR((VLOOKUP((VLOOKUP($AE38,参数!$G:$H,2,FALSE)&amp;$W$18&amp;$V$18),装备量化!$D$2:$J$241,装备量化!AP$11,FALSE)),0))+IF($W$3="关闭",0,IFERROR((VLOOKUP((VLOOKUP($AE38,参数!$G:$H,2,FALSE)&amp;$W$19&amp;$V$19),装备量化!$D$2:$J$241,装备量化!AP$11,FALSE)),0))+IF($W$3="关闭",0,IFERROR((VLOOKUP((VLOOKUP($AE38,参数!$G:$H,2,FALSE)&amp;$W$20&amp;$V$20),装备量化!$D$2:$J$241,装备量化!AP$11,FALSE)),0))+IF($W$3="关闭",0,IFERROR((VLOOKUP((VLOOKUP($AE38,参数!$G:$H,2,FALSE)&amp;$W$21&amp;$V$21),装备量化!$D$2:$J$241,装备量化!AP$11,FALSE)),0))+IF($W$3="关闭",0,IFERROR((VLOOKUP((VLOOKUP($AE38,参数!$G:$H,2,FALSE)&amp;$W$22&amp;$V$22),装备量化!$D$2:$J$241,装备量化!AP$11,FALSE)),0))+IF($W$3="关闭",0,IFERROR((VLOOKUP((VLOOKUP($AE38,参数!$G:$H,2,FALSE)&amp;$W$23&amp;$V$23),装备量化!$D$2:$J$241,装备量化!AP$11,FALSE)),0))+IF($W$3="关闭",0,IFERROR((VLOOKUP((VLOOKUP($AE38,参数!$G:$H,2,FALSE)&amp;$W$24&amp;$V$24),装备量化!$D$2:$J$241,装备量化!AP$11,FALSE)),0))+IF($W$3="关闭",0,IFERROR((VLOOKUP((VLOOKUP($AE38,参数!$G:$H,2,FALSE)&amp;$W$25&amp;$V$25),装备量化!$D$2:$J$241,装备量化!AP$11,FALSE)),0))</f>
        <v>0</v>
      </c>
      <c r="BF38" s="64">
        <f>IF($W$3="关闭",0,IFERROR((VLOOKUP((VLOOKUP($AE38,参数!$G:$H,2,FALSE)&amp;$W$18&amp;$V$18),装备量化!$D$2:$J$241,装备量化!AQ$11,FALSE)),0))+IF($W$3="关闭",0,IFERROR((VLOOKUP((VLOOKUP($AE38,参数!$G:$H,2,FALSE)&amp;$W$19&amp;$V$19),装备量化!$D$2:$J$241,装备量化!AQ$11,FALSE)),0))+IF($W$3="关闭",0,IFERROR((VLOOKUP((VLOOKUP($AE38,参数!$G:$H,2,FALSE)&amp;$W$20&amp;$V$20),装备量化!$D$2:$J$241,装备量化!AQ$11,FALSE)),0))+IF($W$3="关闭",0,IFERROR((VLOOKUP((VLOOKUP($AE38,参数!$G:$H,2,FALSE)&amp;$W$21&amp;$V$21),装备量化!$D$2:$J$241,装备量化!AQ$11,FALSE)),0))+IF($W$3="关闭",0,IFERROR((VLOOKUP((VLOOKUP($AE38,参数!$G:$H,2,FALSE)&amp;$W$22&amp;$V$22),装备量化!$D$2:$J$241,装备量化!AQ$11,FALSE)),0))+IF($W$3="关闭",0,IFERROR((VLOOKUP((VLOOKUP($AE38,参数!$G:$H,2,FALSE)&amp;$W$23&amp;$V$23),装备量化!$D$2:$J$241,装备量化!AQ$11,FALSE)),0))+IF($W$3="关闭",0,IFERROR((VLOOKUP((VLOOKUP($AE38,参数!$G:$H,2,FALSE)&amp;$W$24&amp;$V$24),装备量化!$D$2:$J$241,装备量化!AQ$11,FALSE)),0))+IF($W$3="关闭",0,IFERROR((VLOOKUP((VLOOKUP($AE38,参数!$G:$H,2,FALSE)&amp;$W$25&amp;$V$25),装备量化!$D$2:$J$241,装备量化!AQ$11,FALSE)),0))</f>
        <v>0</v>
      </c>
      <c r="BG38" s="64">
        <f>IF($W$3="关闭",0,IFERROR((VLOOKUP((VLOOKUP($AE38,参数!$G:$H,2,FALSE)&amp;$W$18&amp;$V$18),装备量化!$D$2:$J$241,装备量化!AR$11,FALSE)),0))+IF($W$3="关闭",0,IFERROR((VLOOKUP((VLOOKUP($AE38,参数!$G:$H,2,FALSE)&amp;$W$19&amp;$V$19),装备量化!$D$2:$J$241,装备量化!AR$11,FALSE)),0))+IF($W$3="关闭",0,IFERROR((VLOOKUP((VLOOKUP($AE38,参数!$G:$H,2,FALSE)&amp;$W$20&amp;$V$20),装备量化!$D$2:$J$241,装备量化!AR$11,FALSE)),0))+IF($W$3="关闭",0,IFERROR((VLOOKUP((VLOOKUP($AE38,参数!$G:$H,2,FALSE)&amp;$W$21&amp;$V$21),装备量化!$D$2:$J$241,装备量化!AR$11,FALSE)),0))+IF($W$3="关闭",0,IFERROR((VLOOKUP((VLOOKUP($AE38,参数!$G:$H,2,FALSE)&amp;$W$22&amp;$V$22),装备量化!$D$2:$J$241,装备量化!AR$11,FALSE)),0))+IF($W$3="关闭",0,IFERROR((VLOOKUP((VLOOKUP($AE38,参数!$G:$H,2,FALSE)&amp;$W$23&amp;$V$23),装备量化!$D$2:$J$241,装备量化!AR$11,FALSE)),0))+IF($W$3="关闭",0,IFERROR((VLOOKUP((VLOOKUP($AE38,参数!$G:$H,2,FALSE)&amp;$W$24&amp;$V$24),装备量化!$D$2:$J$241,装备量化!AR$11,FALSE)),0))+IF($W$3="关闭",0,IFERROR((VLOOKUP((VLOOKUP($AE38,参数!$G:$H,2,FALSE)&amp;$W$25&amp;$V$25),装备量化!$D$2:$J$241,装备量化!AR$11,FALSE)),0))</f>
        <v>0</v>
      </c>
      <c r="BH38" s="64">
        <f>IF($W$3="关闭",0,IFERROR((VLOOKUP((VLOOKUP($AE38,参数!$G:$H,2,FALSE)&amp;$W$18&amp;$V$18),装备量化!$D$2:$J$241,装备量化!AS$11,FALSE)),0))+IF($W$3="关闭",0,IFERROR((VLOOKUP((VLOOKUP($AE38,参数!$G:$H,2,FALSE)&amp;$W$19&amp;$V$19),装备量化!$D$2:$J$241,装备量化!AS$11,FALSE)),0))+IF($W$3="关闭",0,IFERROR((VLOOKUP((VLOOKUP($AE38,参数!$G:$H,2,FALSE)&amp;$W$20&amp;$V$20),装备量化!$D$2:$J$241,装备量化!AS$11,FALSE)),0))+IF($W$3="关闭",0,IFERROR((VLOOKUP((VLOOKUP($AE38,参数!$G:$H,2,FALSE)&amp;$W$21&amp;$V$21),装备量化!$D$2:$J$241,装备量化!AS$11,FALSE)),0))+IF($W$3="关闭",0,IFERROR((VLOOKUP((VLOOKUP($AE38,参数!$G:$H,2,FALSE)&amp;$W$22&amp;$V$22),装备量化!$D$2:$J$241,装备量化!AS$11,FALSE)),0))+IF($W$3="关闭",0,IFERROR((VLOOKUP((VLOOKUP($AE38,参数!$G:$H,2,FALSE)&amp;$W$23&amp;$V$23),装备量化!$D$2:$J$241,装备量化!AS$11,FALSE)),0))+IF($W$3="关闭",0,IFERROR((VLOOKUP((VLOOKUP($AE38,参数!$G:$H,2,FALSE)&amp;$W$24&amp;$V$24),装备量化!$D$2:$J$241,装备量化!AS$11,FALSE)),0))+IF($W$3="关闭",0,IFERROR((VLOOKUP((VLOOKUP($AE38,参数!$G:$H,2,FALSE)&amp;$W$25&amp;$V$25),装备量化!$D$2:$J$241,装备量化!AS$11,FALSE)),0))</f>
        <v>0</v>
      </c>
      <c r="BI38" s="64">
        <f>IF($W$3="关闭",0,IFERROR((VLOOKUP((VLOOKUP($AE38,参数!$G:$H,2,FALSE)&amp;$W$18&amp;$V$18),装备量化!$D$2:$J$241,装备量化!AT$11,FALSE)),0))+IF($W$3="关闭",0,IFERROR((VLOOKUP((VLOOKUP($AE38,参数!$G:$H,2,FALSE)&amp;$W$19&amp;$V$19),装备量化!$D$2:$J$241,装备量化!AT$11,FALSE)),0))+IF($W$3="关闭",0,IFERROR((VLOOKUP((VLOOKUP($AE38,参数!$G:$H,2,FALSE)&amp;$W$20&amp;$V$20),装备量化!$D$2:$J$241,装备量化!AT$11,FALSE)),0))+IF($W$3="关闭",0,IFERROR((VLOOKUP((VLOOKUP($AE38,参数!$G:$H,2,FALSE)&amp;$W$21&amp;$V$21),装备量化!$D$2:$J$241,装备量化!AT$11,FALSE)),0))+IF($W$3="关闭",0,IFERROR((VLOOKUP((VLOOKUP($AE38,参数!$G:$H,2,FALSE)&amp;$W$22&amp;$V$22),装备量化!$D$2:$J$241,装备量化!AT$11,FALSE)),0))+IF($W$3="关闭",0,IFERROR((VLOOKUP((VLOOKUP($AE38,参数!$G:$H,2,FALSE)&amp;$W$23&amp;$V$23),装备量化!$D$2:$J$241,装备量化!AT$11,FALSE)),0))+IF($W$3="关闭",0,IFERROR((VLOOKUP((VLOOKUP($AE38,参数!$G:$H,2,FALSE)&amp;$W$24&amp;$V$24),装备量化!$D$2:$J$241,装备量化!AT$11,FALSE)),0))+IF($W$3="关闭",0,IFERROR((VLOOKUP((VLOOKUP($AE38,参数!$G:$H,2,FALSE)&amp;$W$25&amp;$V$25),装备量化!$D$2:$J$241,装备量化!AT$11,FALSE)),0))</f>
        <v>0</v>
      </c>
      <c r="BJ38" s="64">
        <f>IF($W$3="关闭",0,IFERROR((VLOOKUP((VLOOKUP($AE38,参数!$G:$H,2,FALSE)&amp;$W$18&amp;$V$18),装备量化!$D$2:$J$241,装备量化!AU$11,FALSE)),0))+IF($W$3="关闭",0,IFERROR((VLOOKUP((VLOOKUP($AE38,参数!$G:$H,2,FALSE)&amp;$W$19&amp;$V$19),装备量化!$D$2:$J$241,装备量化!AU$11,FALSE)),0))+IF($W$3="关闭",0,IFERROR((VLOOKUP((VLOOKUP($AE38,参数!$G:$H,2,FALSE)&amp;$W$20&amp;$V$20),装备量化!$D$2:$J$241,装备量化!AU$11,FALSE)),0))+IF($W$3="关闭",0,IFERROR((VLOOKUP((VLOOKUP($AE38,参数!$G:$H,2,FALSE)&amp;$W$21&amp;$V$21),装备量化!$D$2:$J$241,装备量化!AU$11,FALSE)),0))+IF($W$3="关闭",0,IFERROR((VLOOKUP((VLOOKUP($AE38,参数!$G:$H,2,FALSE)&amp;$W$22&amp;$V$22),装备量化!$D$2:$J$241,装备量化!AU$11,FALSE)),0))+IF($W$3="关闭",0,IFERROR((VLOOKUP((VLOOKUP($AE38,参数!$G:$H,2,FALSE)&amp;$W$23&amp;$V$23),装备量化!$D$2:$J$241,装备量化!AU$11,FALSE)),0))+IF($W$3="关闭",0,IFERROR((VLOOKUP((VLOOKUP($AE38,参数!$G:$H,2,FALSE)&amp;$W$24&amp;$V$24),装备量化!$D$2:$J$241,装备量化!AU$11,FALSE)),0))+IF($W$3="关闭",0,IFERROR((VLOOKUP((VLOOKUP($AE38,参数!$G:$H,2,FALSE)&amp;$W$25&amp;$V$25),装备量化!$D$2:$J$241,装备量化!AU$11,FALSE)),0))</f>
        <v>0</v>
      </c>
      <c r="BM38" s="1">
        <v>37</v>
      </c>
      <c r="BN38" s="64">
        <f>IF($W$2="关闭",0,角色升级!B38)</f>
        <v>5050</v>
      </c>
      <c r="BO38" s="64">
        <v>200</v>
      </c>
      <c r="BP38" s="64">
        <f>IF($W$2="关闭",0,角色升级!D38)</f>
        <v>370</v>
      </c>
      <c r="BQ38" s="64">
        <f>IF($W$2="关闭",0,角色升级!E38)</f>
        <v>370</v>
      </c>
      <c r="BR38" s="64">
        <f>IF($W$2="关闭",0,角色升级!F38)</f>
        <v>740</v>
      </c>
      <c r="BS38" s="64">
        <f>IF($W$2="关闭",0,角色升级!G38)</f>
        <v>740</v>
      </c>
      <c r="BT38" s="64">
        <f>IF($W$3="关闭",0,IFERROR((VLOOKUP((VLOOKUP($AE38,参数!$G:$H,2,FALSE)&amp;$W$18&amp;$V$18),装备量化!$D$2:$J$241,装备量化!BE$11,FALSE)),0))+IF($W$3="关闭",0,IFERROR((VLOOKUP((VLOOKUP($AE38,参数!$G:$H,2,FALSE)&amp;$W$19&amp;$V$19),装备量化!$D$2:$J$241,装备量化!BE$11,FALSE)),0))+IF($W$3="关闭",0,IFERROR((VLOOKUP((VLOOKUP($AE38,参数!$G:$H,2,FALSE)&amp;$W$20&amp;$V$20),装备量化!$D$2:$J$241,装备量化!BE$11,FALSE)),0))+IF($W$3="关闭",0,IFERROR((VLOOKUP((VLOOKUP($AE38,参数!$G:$H,2,FALSE)&amp;$W$21&amp;$V$21),装备量化!$D$2:$J$241,装备量化!BE$11,FALSE)),0))+IF($W$3="关闭",0,IFERROR((VLOOKUP((VLOOKUP($AE38,参数!$G:$H,2,FALSE)&amp;$W$22&amp;$V$22),装备量化!$D$2:$J$241,装备量化!BE$11,FALSE)),0))+IF($W$3="关闭",0,IFERROR((VLOOKUP((VLOOKUP($AE38,参数!$G:$H,2,FALSE)&amp;$W$23&amp;$V$23),装备量化!$D$2:$J$241,装备量化!BE$11,FALSE)),0))+IF($W$3="关闭",0,IFERROR((VLOOKUP((VLOOKUP($AE38,参数!$G:$H,2,FALSE)&amp;$W$24&amp;$V$24),装备量化!$D$2:$J$241,装备量化!BE$11,FALSE)),0))+IF($W$3="关闭",0,IFERROR((VLOOKUP((VLOOKUP($AE38,参数!$G:$H,2,FALSE)&amp;$W$25&amp;$V$25),装备量化!$D$2:$J$241,装备量化!BE$11,FALSE)),0))</f>
        <v>0</v>
      </c>
      <c r="BU38" s="64">
        <f>IF($W$3="关闭",0,IFERROR((VLOOKUP((VLOOKUP($AE38,参数!$G:$H,2,FALSE)&amp;$W$18&amp;$V$18),装备量化!$D$2:$J$241,装备量化!BF$11,FALSE)),0))+IF($W$3="关闭",0,IFERROR((VLOOKUP((VLOOKUP($AE38,参数!$G:$H,2,FALSE)&amp;$W$19&amp;$V$19),装备量化!$D$2:$J$241,装备量化!BF$11,FALSE)),0))+IF($W$3="关闭",0,IFERROR((VLOOKUP((VLOOKUP($AE38,参数!$G:$H,2,FALSE)&amp;$W$20&amp;$V$20),装备量化!$D$2:$J$241,装备量化!BF$11,FALSE)),0))+IF($W$3="关闭",0,IFERROR((VLOOKUP((VLOOKUP($AE38,参数!$G:$H,2,FALSE)&amp;$W$21&amp;$V$21),装备量化!$D$2:$J$241,装备量化!BF$11,FALSE)),0))+IF($W$3="关闭",0,IFERROR((VLOOKUP((VLOOKUP($AE38,参数!$G:$H,2,FALSE)&amp;$W$22&amp;$V$22),装备量化!$D$2:$J$241,装备量化!BF$11,FALSE)),0))+IF($W$3="关闭",0,IFERROR((VLOOKUP((VLOOKUP($AE38,参数!$G:$H,2,FALSE)&amp;$W$23&amp;$V$23),装备量化!$D$2:$J$241,装备量化!BF$11,FALSE)),0))+IF($W$3="关闭",0,IFERROR((VLOOKUP((VLOOKUP($AE38,参数!$G:$H,2,FALSE)&amp;$W$24&amp;$V$24),装备量化!$D$2:$J$241,装备量化!BF$11,FALSE)),0))+IF($W$3="关闭",0,IFERROR((VLOOKUP((VLOOKUP($AE38,参数!$G:$H,2,FALSE)&amp;$W$25&amp;$V$25),装备量化!$D$2:$J$241,装备量化!BF$11,FALSE)),0))</f>
        <v>0</v>
      </c>
      <c r="BV38" s="64">
        <f>IF($W$3="关闭",0,IFERROR((VLOOKUP((VLOOKUP($AE38,参数!$G:$H,2,FALSE)&amp;$W$18&amp;$V$18),装备量化!$D$2:$J$241,装备量化!BG$11,FALSE)),0))+IF($W$3="关闭",0,IFERROR((VLOOKUP((VLOOKUP($AE38,参数!$G:$H,2,FALSE)&amp;$W$19&amp;$V$19),装备量化!$D$2:$J$241,装备量化!BG$11,FALSE)),0))+IF($W$3="关闭",0,IFERROR((VLOOKUP((VLOOKUP($AE38,参数!$G:$H,2,FALSE)&amp;$W$20&amp;$V$20),装备量化!$D$2:$J$241,装备量化!BG$11,FALSE)),0))+IF($W$3="关闭",0,IFERROR((VLOOKUP((VLOOKUP($AE38,参数!$G:$H,2,FALSE)&amp;$W$21&amp;$V$21),装备量化!$D$2:$J$241,装备量化!BG$11,FALSE)),0))+IF($W$3="关闭",0,IFERROR((VLOOKUP((VLOOKUP($AE38,参数!$G:$H,2,FALSE)&amp;$W$22&amp;$V$22),装备量化!$D$2:$J$241,装备量化!BG$11,FALSE)),0))+IF($W$3="关闭",0,IFERROR((VLOOKUP((VLOOKUP($AE38,参数!$G:$H,2,FALSE)&amp;$W$23&amp;$V$23),装备量化!$D$2:$J$241,装备量化!BG$11,FALSE)),0))+IF($W$3="关闭",0,IFERROR((VLOOKUP((VLOOKUP($AE38,参数!$G:$H,2,FALSE)&amp;$W$24&amp;$V$24),装备量化!$D$2:$J$241,装备量化!BG$11,FALSE)),0))+IF($W$3="关闭",0,IFERROR((VLOOKUP((VLOOKUP($AE38,参数!$G:$H,2,FALSE)&amp;$W$25&amp;$V$25),装备量化!$D$2:$J$241,装备量化!BG$11,FALSE)),0))</f>
        <v>0</v>
      </c>
      <c r="BW38" s="64">
        <f>IF($W$3="关闭",0,IFERROR((VLOOKUP((VLOOKUP($AE38,参数!$G:$H,2,FALSE)&amp;$W$18&amp;$V$18),装备量化!$D$2:$J$241,装备量化!BH$11,FALSE)),0))+IF($W$3="关闭",0,IFERROR((VLOOKUP((VLOOKUP($AE38,参数!$G:$H,2,FALSE)&amp;$W$19&amp;$V$19),装备量化!$D$2:$J$241,装备量化!BH$11,FALSE)),0))+IF($W$3="关闭",0,IFERROR((VLOOKUP((VLOOKUP($AE38,参数!$G:$H,2,FALSE)&amp;$W$20&amp;$V$20),装备量化!$D$2:$J$241,装备量化!BH$11,FALSE)),0))+IF($W$3="关闭",0,IFERROR((VLOOKUP((VLOOKUP($AE38,参数!$G:$H,2,FALSE)&amp;$W$21&amp;$V$21),装备量化!$D$2:$J$241,装备量化!BH$11,FALSE)),0))+IF($W$3="关闭",0,IFERROR((VLOOKUP((VLOOKUP($AE38,参数!$G:$H,2,FALSE)&amp;$W$22&amp;$V$22),装备量化!$D$2:$J$241,装备量化!BH$11,FALSE)),0))+IF($W$3="关闭",0,IFERROR((VLOOKUP((VLOOKUP($AE38,参数!$G:$H,2,FALSE)&amp;$W$23&amp;$V$23),装备量化!$D$2:$J$241,装备量化!BH$11,FALSE)),0))+IF($W$3="关闭",0,IFERROR((VLOOKUP((VLOOKUP($AE38,参数!$G:$H,2,FALSE)&amp;$W$24&amp;$V$24),装备量化!$D$2:$J$241,装备量化!BH$11,FALSE)),0))+IF($W$3="关闭",0,IFERROR((VLOOKUP((VLOOKUP($AE38,参数!$G:$H,2,FALSE)&amp;$W$25&amp;$V$25),装备量化!$D$2:$J$241,装备量化!BH$11,FALSE)),0))</f>
        <v>0</v>
      </c>
      <c r="BX38" s="64">
        <f>IF($W$3="关闭",0,IFERROR((VLOOKUP((VLOOKUP($AE38,参数!$G:$H,2,FALSE)&amp;$W$18&amp;$V$18),装备量化!$D$2:$J$241,装备量化!BI$11,FALSE)),0))+IF($W$3="关闭",0,IFERROR((VLOOKUP((VLOOKUP($AE38,参数!$G:$H,2,FALSE)&amp;$W$19&amp;$V$19),装备量化!$D$2:$J$241,装备量化!BI$11,FALSE)),0))+IF($W$3="关闭",0,IFERROR((VLOOKUP((VLOOKUP($AE38,参数!$G:$H,2,FALSE)&amp;$W$20&amp;$V$20),装备量化!$D$2:$J$241,装备量化!BI$11,FALSE)),0))+IF($W$3="关闭",0,IFERROR((VLOOKUP((VLOOKUP($AE38,参数!$G:$H,2,FALSE)&amp;$W$21&amp;$V$21),装备量化!$D$2:$J$241,装备量化!BI$11,FALSE)),0))+IF($W$3="关闭",0,IFERROR((VLOOKUP((VLOOKUP($AE38,参数!$G:$H,2,FALSE)&amp;$W$22&amp;$V$22),装备量化!$D$2:$J$241,装备量化!BI$11,FALSE)),0))+IF($W$3="关闭",0,IFERROR((VLOOKUP((VLOOKUP($AE38,参数!$G:$H,2,FALSE)&amp;$W$23&amp;$V$23),装备量化!$D$2:$J$241,装备量化!BI$11,FALSE)),0))+IF($W$3="关闭",0,IFERROR((VLOOKUP((VLOOKUP($AE38,参数!$G:$H,2,FALSE)&amp;$W$24&amp;$V$24),装备量化!$D$2:$J$241,装备量化!BI$11,FALSE)),0))+IF($W$3="关闭",0,IFERROR((VLOOKUP((VLOOKUP($AE38,参数!$G:$H,2,FALSE)&amp;$W$25&amp;$V$25),装备量化!$D$2:$J$241,装备量化!BI$11,FALSE)),0))</f>
        <v>0</v>
      </c>
      <c r="BY38" s="64">
        <f>IF($W$3="关闭",0,IFERROR((VLOOKUP((VLOOKUP($AE38,参数!$G:$H,2,FALSE)&amp;$W$18&amp;$V$18),装备量化!$D$2:$J$241,装备量化!BJ$11,FALSE)),0))+IF($W$3="关闭",0,IFERROR((VLOOKUP((VLOOKUP($AE38,参数!$G:$H,2,FALSE)&amp;$W$19&amp;$V$19),装备量化!$D$2:$J$241,装备量化!BJ$11,FALSE)),0))+IF($W$3="关闭",0,IFERROR((VLOOKUP((VLOOKUP($AE38,参数!$G:$H,2,FALSE)&amp;$W$20&amp;$V$20),装备量化!$D$2:$J$241,装备量化!BJ$11,FALSE)),0))+IF($W$3="关闭",0,IFERROR((VLOOKUP((VLOOKUP($AE38,参数!$G:$H,2,FALSE)&amp;$W$21&amp;$V$21),装备量化!$D$2:$J$241,装备量化!BJ$11,FALSE)),0))+IF($W$3="关闭",0,IFERROR((VLOOKUP((VLOOKUP($AE38,参数!$G:$H,2,FALSE)&amp;$W$22&amp;$V$22),装备量化!$D$2:$J$241,装备量化!BJ$11,FALSE)),0))+IF($W$3="关闭",0,IFERROR((VLOOKUP((VLOOKUP($AE38,参数!$G:$H,2,FALSE)&amp;$W$23&amp;$V$23),装备量化!$D$2:$J$241,装备量化!BJ$11,FALSE)),0))+IF($W$3="关闭",0,IFERROR((VLOOKUP((VLOOKUP($AE38,参数!$G:$H,2,FALSE)&amp;$W$24&amp;$V$24),装备量化!$D$2:$J$241,装备量化!BJ$11,FALSE)),0))+IF($W$3="关闭",0,IFERROR((VLOOKUP((VLOOKUP($AE38,参数!$G:$H,2,FALSE)&amp;$W$25&amp;$V$25),装备量化!$D$2:$J$241,装备量化!BJ$11,FALSE)),0))</f>
        <v>0</v>
      </c>
      <c r="BZ38" s="64">
        <f>IF($W$3="关闭",0,IFERROR((VLOOKUP((VLOOKUP($AE38,参数!$G:$H,2,FALSE)&amp;$W$18&amp;$V$18),装备量化!$D$2:$J$241,装备量化!BK$11,FALSE)),0))+IF($W$3="关闭",0,IFERROR((VLOOKUP((VLOOKUP($AE38,参数!$G:$H,2,FALSE)&amp;$W$19&amp;$V$19),装备量化!$D$2:$J$241,装备量化!BK$11,FALSE)),0))+IF($W$3="关闭",0,IFERROR((VLOOKUP((VLOOKUP($AE38,参数!$G:$H,2,FALSE)&amp;$W$20&amp;$V$20),装备量化!$D$2:$J$241,装备量化!BK$11,FALSE)),0))+IF($W$3="关闭",0,IFERROR((VLOOKUP((VLOOKUP($AE38,参数!$G:$H,2,FALSE)&amp;$W$21&amp;$V$21),装备量化!$D$2:$J$241,装备量化!BK$11,FALSE)),0))+IF($W$3="关闭",0,IFERROR((VLOOKUP((VLOOKUP($AE38,参数!$G:$H,2,FALSE)&amp;$W$22&amp;$V$22),装备量化!$D$2:$J$241,装备量化!BK$11,FALSE)),0))+IF($W$3="关闭",0,IFERROR((VLOOKUP((VLOOKUP($AE38,参数!$G:$H,2,FALSE)&amp;$W$23&amp;$V$23),装备量化!$D$2:$J$241,装备量化!BK$11,FALSE)),0))+IF($W$3="关闭",0,IFERROR((VLOOKUP((VLOOKUP($AE38,参数!$G:$H,2,FALSE)&amp;$W$24&amp;$V$24),装备量化!$D$2:$J$241,装备量化!BK$11,FALSE)),0))+IF($W$3="关闭",0,IFERROR((VLOOKUP((VLOOKUP($AE38,参数!$G:$H,2,FALSE)&amp;$W$25&amp;$V$25),装备量化!$D$2:$J$241,装备量化!BK$11,FALSE)),0))</f>
        <v>0</v>
      </c>
      <c r="CA38" s="64">
        <f>IF($W$3="关闭",0,IFERROR((VLOOKUP((VLOOKUP($AE38,参数!$G:$H,2,FALSE)&amp;$W$18&amp;$V$18),装备量化!$D$2:$J$241,装备量化!BL$11,FALSE)),0))+IF($W$3="关闭",0,IFERROR((VLOOKUP((VLOOKUP($AE38,参数!$G:$H,2,FALSE)&amp;$W$19&amp;$V$19),装备量化!$D$2:$J$241,装备量化!BL$11,FALSE)),0))+IF($W$3="关闭",0,IFERROR((VLOOKUP((VLOOKUP($AE38,参数!$G:$H,2,FALSE)&amp;$W$20&amp;$V$20),装备量化!$D$2:$J$241,装备量化!BL$11,FALSE)),0))+IF($W$3="关闭",0,IFERROR((VLOOKUP((VLOOKUP($AE38,参数!$G:$H,2,FALSE)&amp;$W$21&amp;$V$21),装备量化!$D$2:$J$241,装备量化!BL$11,FALSE)),0))+IF($W$3="关闭",0,IFERROR((VLOOKUP((VLOOKUP($AE38,参数!$G:$H,2,FALSE)&amp;$W$22&amp;$V$22),装备量化!$D$2:$J$241,装备量化!BL$11,FALSE)),0))+IF($W$3="关闭",0,IFERROR((VLOOKUP((VLOOKUP($AE38,参数!$G:$H,2,FALSE)&amp;$W$23&amp;$V$23),装备量化!$D$2:$J$241,装备量化!BL$11,FALSE)),0))+IF($W$3="关闭",0,IFERROR((VLOOKUP((VLOOKUP($AE38,参数!$G:$H,2,FALSE)&amp;$W$24&amp;$V$24),装备量化!$D$2:$J$241,装备量化!BL$11,FALSE)),0))+IF($W$3="关闭",0,IFERROR((VLOOKUP((VLOOKUP($AE38,参数!$G:$H,2,FALSE)&amp;$W$25&amp;$V$25),装备量化!$D$2:$J$241,装备量化!BL$11,FALSE)),0))</f>
        <v>0</v>
      </c>
    </row>
    <row r="39" spans="1:79">
      <c r="A39" s="1">
        <v>38</v>
      </c>
      <c r="B39" s="1">
        <f t="shared" si="2"/>
        <v>8752</v>
      </c>
      <c r="C39" s="1">
        <f t="shared" si="11"/>
        <v>200</v>
      </c>
      <c r="D39" s="1">
        <f t="shared" si="12"/>
        <v>724</v>
      </c>
      <c r="E39" s="1">
        <f t="shared" si="13"/>
        <v>724</v>
      </c>
      <c r="F39" s="1">
        <f t="shared" si="14"/>
        <v>1234</v>
      </c>
      <c r="G39" s="1">
        <f t="shared" si="15"/>
        <v>1234</v>
      </c>
      <c r="H39" s="1">
        <f t="shared" si="3"/>
        <v>0</v>
      </c>
      <c r="I39" s="1">
        <f t="shared" si="4"/>
        <v>0</v>
      </c>
      <c r="J39" s="1">
        <f t="shared" si="5"/>
        <v>0</v>
      </c>
      <c r="K39" s="1">
        <f t="shared" si="6"/>
        <v>0</v>
      </c>
      <c r="L39" s="1">
        <f t="shared" si="7"/>
        <v>0</v>
      </c>
      <c r="M39" s="1">
        <f t="shared" si="8"/>
        <v>0</v>
      </c>
      <c r="N39" s="1">
        <f t="shared" si="9"/>
        <v>0</v>
      </c>
      <c r="O39" s="1">
        <f t="shared" si="10"/>
        <v>0</v>
      </c>
      <c r="P39" s="32"/>
      <c r="Q39" s="32"/>
      <c r="R39" s="32"/>
      <c r="S39" s="32"/>
      <c r="AE39" s="1">
        <v>38</v>
      </c>
      <c r="AF39" s="64">
        <f>IF($W$3="关闭",0,IFERROR((VLOOKUP((VLOOKUP($AE39,参数!$G:$H,2,FALSE)&amp;$W$18&amp;$V$18),装备量化!$D$2:$J$241,装备量化!Q$11,FALSE)),0))+IF($W$3="关闭",0,IFERROR((VLOOKUP((VLOOKUP($AE39,参数!$G:$H,2,FALSE)&amp;$W$19&amp;$V$19),装备量化!$D$2:$J$241,装备量化!Q$11,FALSE)),0))+IF($W$3="关闭",0,IFERROR((VLOOKUP((VLOOKUP($AE39,参数!$G:$H,2,FALSE)&amp;$W$20&amp;$V$20),装备量化!$D$2:$J$241,装备量化!Q$11,FALSE)),0))+IF($W$3="关闭",0,IFERROR((VLOOKUP((VLOOKUP($AE39,参数!$G:$H,2,FALSE)&amp;$W$21&amp;$V$21),装备量化!$D$2:$J$241,装备量化!Q$11,FALSE)),0))+IF($W$3="关闭",0,IFERROR((VLOOKUP((VLOOKUP($AE39,参数!$G:$H,2,FALSE)&amp;$W$22&amp;$V$22),装备量化!$D$2:$J$241,装备量化!Q$11,FALSE)),0))+IF($W$3="关闭",0,IFERROR((VLOOKUP((VLOOKUP($AE39,参数!$G:$H,2,FALSE)&amp;$W$23&amp;$V$23),装备量化!$D$2:$J$241,装备量化!Q$11,FALSE)),0))+IF($W$3="关闭",0,IFERROR((VLOOKUP((VLOOKUP($AE39,参数!$G:$H,2,FALSE)&amp;$W$24&amp;$V$24),装备量化!$D$2:$J$241,装备量化!Q$11,FALSE)),0))+IF($W$3="关闭",0,IFERROR((VLOOKUP((VLOOKUP($AE39,参数!$G:$H,2,FALSE)&amp;$W$25&amp;$V$25),装备量化!$D$2:$J$241,装备量化!Q$11,FALSE)),0))</f>
        <v>2500</v>
      </c>
      <c r="AG39" s="64"/>
      <c r="AH39" s="64">
        <f>IF($W$3="关闭",0,IFERROR((VLOOKUP((VLOOKUP($AE39,参数!$G:$H,2,FALSE)&amp;$W$18&amp;$V$18),装备量化!$D$2:$J$241,装备量化!S$11,FALSE)),0))+IF($W$3="关闭",0,IFERROR((VLOOKUP((VLOOKUP($AE39,参数!$G:$H,2,FALSE)&amp;$W$19&amp;$V$19),装备量化!$D$2:$J$241,装备量化!S$11,FALSE)),0))+IF($W$3="关闭",0,IFERROR((VLOOKUP((VLOOKUP($AE39,参数!$G:$H,2,FALSE)&amp;$W$20&amp;$V$20),装备量化!$D$2:$J$241,装备量化!S$11,FALSE)),0))+IF($W$3="关闭",0,IFERROR((VLOOKUP((VLOOKUP($AE39,参数!$G:$H,2,FALSE)&amp;$W$21&amp;$V$21),装备量化!$D$2:$J$241,装备量化!S$11,FALSE)),0))+IF($W$3="关闭",0,IFERROR((VLOOKUP((VLOOKUP($AE39,参数!$G:$H,2,FALSE)&amp;$W$22&amp;$V$22),装备量化!$D$2:$J$241,装备量化!S$11,FALSE)),0))+IF($W$3="关闭",0,IFERROR((VLOOKUP((VLOOKUP($AE39,参数!$G:$H,2,FALSE)&amp;$W$23&amp;$V$23),装备量化!$D$2:$J$241,装备量化!S$11,FALSE)),0))+IF($W$3="关闭",0,IFERROR((VLOOKUP((VLOOKUP($AE39,参数!$G:$H,2,FALSE)&amp;$W$24&amp;$V$24),装备量化!$D$2:$J$241,装备量化!S$11,FALSE)),0))+IF($W$3="关闭",0,IFERROR((VLOOKUP((VLOOKUP($AE39,参数!$G:$H,2,FALSE)&amp;$W$25&amp;$V$25),装备量化!$D$2:$J$241,装备量化!S$11,FALSE)),0))</f>
        <v>216</v>
      </c>
      <c r="AI39" s="64">
        <f>IF($W$3="关闭",0,IFERROR((VLOOKUP((VLOOKUP($AE39,参数!$G:$H,2,FALSE)&amp;$W$18&amp;$V$18),装备量化!$D$2:$J$241,装备量化!T$11,FALSE)),0))+IF($W$3="关闭",0,IFERROR((VLOOKUP((VLOOKUP($AE39,参数!$G:$H,2,FALSE)&amp;$W$19&amp;$V$19),装备量化!$D$2:$J$241,装备量化!T$11,FALSE)),0))+IF($W$3="关闭",0,IFERROR((VLOOKUP((VLOOKUP($AE39,参数!$G:$H,2,FALSE)&amp;$W$20&amp;$V$20),装备量化!$D$2:$J$241,装备量化!T$11,FALSE)),0))+IF($W$3="关闭",0,IFERROR((VLOOKUP((VLOOKUP($AE39,参数!$G:$H,2,FALSE)&amp;$W$21&amp;$V$21),装备量化!$D$2:$J$241,装备量化!T$11,FALSE)),0))+IF($W$3="关闭",0,IFERROR((VLOOKUP((VLOOKUP($AE39,参数!$G:$H,2,FALSE)&amp;$W$22&amp;$V$22),装备量化!$D$2:$J$241,装备量化!T$11,FALSE)),0))+IF($W$3="关闭",0,IFERROR((VLOOKUP((VLOOKUP($AE39,参数!$G:$H,2,FALSE)&amp;$W$23&amp;$V$23),装备量化!$D$2:$J$241,装备量化!T$11,FALSE)),0))+IF($W$3="关闭",0,IFERROR((VLOOKUP((VLOOKUP($AE39,参数!$G:$H,2,FALSE)&amp;$W$24&amp;$V$24),装备量化!$D$2:$J$241,装备量化!T$11,FALSE)),0))+IF($W$3="关闭",0,IFERROR((VLOOKUP((VLOOKUP($AE39,参数!$G:$H,2,FALSE)&amp;$W$25&amp;$V$25),装备量化!$D$2:$J$241,装备量化!T$11,FALSE)),0))</f>
        <v>216</v>
      </c>
      <c r="AJ39" s="64">
        <f>IF($W$3="关闭",0,IFERROR((VLOOKUP((VLOOKUP($AE39,参数!$G:$H,2,FALSE)&amp;$W$18&amp;$V$18),装备量化!$D$2:$J$241,装备量化!U$11,FALSE)),0))+IF($W$3="关闭",0,IFERROR((VLOOKUP((VLOOKUP($AE39,参数!$G:$H,2,FALSE)&amp;$W$19&amp;$V$19),装备量化!$D$2:$J$241,装备量化!U$11,FALSE)),0))+IF($W$3="关闭",0,IFERROR((VLOOKUP((VLOOKUP($AE39,参数!$G:$H,2,FALSE)&amp;$W$20&amp;$V$20),装备量化!$D$2:$J$241,装备量化!U$11,FALSE)),0))+IF($W$3="关闭",0,IFERROR((VLOOKUP((VLOOKUP($AE39,参数!$G:$H,2,FALSE)&amp;$W$21&amp;$V$21),装备量化!$D$2:$J$241,装备量化!U$11,FALSE)),0))+IF($W$3="关闭",0,IFERROR((VLOOKUP((VLOOKUP($AE39,参数!$G:$H,2,FALSE)&amp;$W$22&amp;$V$22),装备量化!$D$2:$J$241,装备量化!U$11,FALSE)),0))+IF($W$3="关闭",0,IFERROR((VLOOKUP((VLOOKUP($AE39,参数!$G:$H,2,FALSE)&amp;$W$23&amp;$V$23),装备量化!$D$2:$J$241,装备量化!U$11,FALSE)),0))+IF($W$3="关闭",0,IFERROR((VLOOKUP((VLOOKUP($AE39,参数!$G:$H,2,FALSE)&amp;$W$24&amp;$V$24),装备量化!$D$2:$J$241,装备量化!U$11,FALSE)),0))+IF($W$3="关闭",0,IFERROR((VLOOKUP((VLOOKUP($AE39,参数!$G:$H,2,FALSE)&amp;$W$25&amp;$V$25),装备量化!$D$2:$J$241,装备量化!U$11,FALSE)),0))</f>
        <v>333</v>
      </c>
      <c r="AK39" s="64">
        <f>IF($W$3="关闭",0,IFERROR((VLOOKUP((VLOOKUP($AE39,参数!$G:$H,2,FALSE)&amp;$W$18&amp;$V$18),装备量化!$D$2:$J$241,装备量化!V$11,FALSE)),0))+IF($W$3="关闭",0,IFERROR((VLOOKUP((VLOOKUP($AE39,参数!$G:$H,2,FALSE)&amp;$W$19&amp;$V$19),装备量化!$D$2:$J$241,装备量化!V$11,FALSE)),0))+IF($W$3="关闭",0,IFERROR((VLOOKUP((VLOOKUP($AE39,参数!$G:$H,2,FALSE)&amp;$W$20&amp;$V$20),装备量化!$D$2:$J$241,装备量化!V$11,FALSE)),0))+IF($W$3="关闭",0,IFERROR((VLOOKUP((VLOOKUP($AE39,参数!$G:$H,2,FALSE)&amp;$W$21&amp;$V$21),装备量化!$D$2:$J$241,装备量化!V$11,FALSE)),0))+IF($W$3="关闭",0,IFERROR((VLOOKUP((VLOOKUP($AE39,参数!$G:$H,2,FALSE)&amp;$W$22&amp;$V$22),装备量化!$D$2:$J$241,装备量化!V$11,FALSE)),0))+IF($W$3="关闭",0,IFERROR((VLOOKUP((VLOOKUP($AE39,参数!$G:$H,2,FALSE)&amp;$W$23&amp;$V$23),装备量化!$D$2:$J$241,装备量化!V$11,FALSE)),0))+IF($W$3="关闭",0,IFERROR((VLOOKUP((VLOOKUP($AE39,参数!$G:$H,2,FALSE)&amp;$W$24&amp;$V$24),装备量化!$D$2:$J$241,装备量化!V$11,FALSE)),0))+IF($W$3="关闭",0,IFERROR((VLOOKUP((VLOOKUP($AE39,参数!$G:$H,2,FALSE)&amp;$W$25&amp;$V$25),装备量化!$D$2:$J$241,装备量化!V$11,FALSE)),0))</f>
        <v>333</v>
      </c>
      <c r="AL39" s="64">
        <f>IF($W$3="关闭",0,IFERROR((VLOOKUP((VLOOKUP($AE39,参数!$G:$H,2,FALSE)&amp;$W$18&amp;$V$18),装备量化!$D$2:$J$241,装备量化!W$11,FALSE)),0))+IF($W$3="关闭",0,IFERROR((VLOOKUP((VLOOKUP($AE39,参数!$G:$H,2,FALSE)&amp;$W$19&amp;$V$19),装备量化!$D$2:$J$241,装备量化!W$11,FALSE)),0))+IF($W$3="关闭",0,IFERROR((VLOOKUP((VLOOKUP($AE39,参数!$G:$H,2,FALSE)&amp;$W$20&amp;$V$20),装备量化!$D$2:$J$241,装备量化!W$11,FALSE)),0))+IF($W$3="关闭",0,IFERROR((VLOOKUP((VLOOKUP($AE39,参数!$G:$H,2,FALSE)&amp;$W$21&amp;$V$21),装备量化!$D$2:$J$241,装备量化!W$11,FALSE)),0))+IF($W$3="关闭",0,IFERROR((VLOOKUP((VLOOKUP($AE39,参数!$G:$H,2,FALSE)&amp;$W$22&amp;$V$22),装备量化!$D$2:$J$241,装备量化!W$11,FALSE)),0))+IF($W$3="关闭",0,IFERROR((VLOOKUP((VLOOKUP($AE39,参数!$G:$H,2,FALSE)&amp;$W$23&amp;$V$23),装备量化!$D$2:$J$241,装备量化!W$11,FALSE)),0))+IF($W$3="关闭",0,IFERROR((VLOOKUP((VLOOKUP($AE39,参数!$G:$H,2,FALSE)&amp;$W$24&amp;$V$24),装备量化!$D$2:$J$241,装备量化!W$11,FALSE)),0))+IF($W$3="关闭",0,IFERROR((VLOOKUP((VLOOKUP($AE39,参数!$G:$H,2,FALSE)&amp;$W$25&amp;$V$25),装备量化!$D$2:$J$241,装备量化!W$11,FALSE)),0))</f>
        <v>0</v>
      </c>
      <c r="AM39" s="64">
        <f>IF($W$3="关闭",0,IFERROR((VLOOKUP((VLOOKUP($AE39,参数!$G:$H,2,FALSE)&amp;$W$18&amp;$V$18),装备量化!$D$2:$J$241,装备量化!X$11,FALSE)),0))+IF($W$3="关闭",0,IFERROR((VLOOKUP((VLOOKUP($AE39,参数!$G:$H,2,FALSE)&amp;$W$19&amp;$V$19),装备量化!$D$2:$J$241,装备量化!X$11,FALSE)),0))+IF($W$3="关闭",0,IFERROR((VLOOKUP((VLOOKUP($AE39,参数!$G:$H,2,FALSE)&amp;$W$20&amp;$V$20),装备量化!$D$2:$J$241,装备量化!X$11,FALSE)),0))+IF($W$3="关闭",0,IFERROR((VLOOKUP((VLOOKUP($AE39,参数!$G:$H,2,FALSE)&amp;$W$21&amp;$V$21),装备量化!$D$2:$J$241,装备量化!X$11,FALSE)),0))+IF($W$3="关闭",0,IFERROR((VLOOKUP((VLOOKUP($AE39,参数!$G:$H,2,FALSE)&amp;$W$22&amp;$V$22),装备量化!$D$2:$J$241,装备量化!X$11,FALSE)),0))+IF($W$3="关闭",0,IFERROR((VLOOKUP((VLOOKUP($AE39,参数!$G:$H,2,FALSE)&amp;$W$23&amp;$V$23),装备量化!$D$2:$J$241,装备量化!X$11,FALSE)),0))+IF($W$3="关闭",0,IFERROR((VLOOKUP((VLOOKUP($AE39,参数!$G:$H,2,FALSE)&amp;$W$24&amp;$V$24),装备量化!$D$2:$J$241,装备量化!X$11,FALSE)),0))+IF($W$3="关闭",0,IFERROR((VLOOKUP((VLOOKUP($AE39,参数!$G:$H,2,FALSE)&amp;$W$25&amp;$V$25),装备量化!$D$2:$J$241,装备量化!X$11,FALSE)),0))</f>
        <v>0</v>
      </c>
      <c r="AN39" s="64">
        <f>IF($W$3="关闭",0,IFERROR((VLOOKUP((VLOOKUP($AE39,参数!$G:$H,2,FALSE)&amp;$W$18&amp;$V$18),装备量化!$D$2:$J$241,装备量化!Y$11,FALSE)),0))+IF($W$3="关闭",0,IFERROR((VLOOKUP((VLOOKUP($AE39,参数!$G:$H,2,FALSE)&amp;$W$19&amp;$V$19),装备量化!$D$2:$J$241,装备量化!Y$11,FALSE)),0))+IF($W$3="关闭",0,IFERROR((VLOOKUP((VLOOKUP($AE39,参数!$G:$H,2,FALSE)&amp;$W$20&amp;$V$20),装备量化!$D$2:$J$241,装备量化!Y$11,FALSE)),0))+IF($W$3="关闭",0,IFERROR((VLOOKUP((VLOOKUP($AE39,参数!$G:$H,2,FALSE)&amp;$W$21&amp;$V$21),装备量化!$D$2:$J$241,装备量化!Y$11,FALSE)),0))+IF($W$3="关闭",0,IFERROR((VLOOKUP((VLOOKUP($AE39,参数!$G:$H,2,FALSE)&amp;$W$22&amp;$V$22),装备量化!$D$2:$J$241,装备量化!Y$11,FALSE)),0))+IF($W$3="关闭",0,IFERROR((VLOOKUP((VLOOKUP($AE39,参数!$G:$H,2,FALSE)&amp;$W$23&amp;$V$23),装备量化!$D$2:$J$241,装备量化!Y$11,FALSE)),0))+IF($W$3="关闭",0,IFERROR((VLOOKUP((VLOOKUP($AE39,参数!$G:$H,2,FALSE)&amp;$W$24&amp;$V$24),装备量化!$D$2:$J$241,装备量化!Y$11,FALSE)),0))+IF($W$3="关闭",0,IFERROR((VLOOKUP((VLOOKUP($AE39,参数!$G:$H,2,FALSE)&amp;$W$25&amp;$V$25),装备量化!$D$2:$J$241,装备量化!Y$11,FALSE)),0))</f>
        <v>0</v>
      </c>
      <c r="AO39" s="64">
        <f>IF($W$3="关闭",0,IFERROR((VLOOKUP((VLOOKUP($AE39,参数!$G:$H,2,FALSE)&amp;$W$18&amp;$V$18),装备量化!$D$2:$J$241,装备量化!Z$11,FALSE)),0))+IF($W$3="关闭",0,IFERROR((VLOOKUP((VLOOKUP($AE39,参数!$G:$H,2,FALSE)&amp;$W$19&amp;$V$19),装备量化!$D$2:$J$241,装备量化!Z$11,FALSE)),0))+IF($W$3="关闭",0,IFERROR((VLOOKUP((VLOOKUP($AE39,参数!$G:$H,2,FALSE)&amp;$W$20&amp;$V$20),装备量化!$D$2:$J$241,装备量化!Z$11,FALSE)),0))+IF($W$3="关闭",0,IFERROR((VLOOKUP((VLOOKUP($AE39,参数!$G:$H,2,FALSE)&amp;$W$21&amp;$V$21),装备量化!$D$2:$J$241,装备量化!Z$11,FALSE)),0))+IF($W$3="关闭",0,IFERROR((VLOOKUP((VLOOKUP($AE39,参数!$G:$H,2,FALSE)&amp;$W$22&amp;$V$22),装备量化!$D$2:$J$241,装备量化!Z$11,FALSE)),0))+IF($W$3="关闭",0,IFERROR((VLOOKUP((VLOOKUP($AE39,参数!$G:$H,2,FALSE)&amp;$W$23&amp;$V$23),装备量化!$D$2:$J$241,装备量化!Z$11,FALSE)),0))+IF($W$3="关闭",0,IFERROR((VLOOKUP((VLOOKUP($AE39,参数!$G:$H,2,FALSE)&amp;$W$24&amp;$V$24),装备量化!$D$2:$J$241,装备量化!Z$11,FALSE)),0))+IF($W$3="关闭",0,IFERROR((VLOOKUP((VLOOKUP($AE39,参数!$G:$H,2,FALSE)&amp;$W$25&amp;$V$25),装备量化!$D$2:$J$241,装备量化!Z$11,FALSE)),0))</f>
        <v>0</v>
      </c>
      <c r="AP39" s="64">
        <f>IF($W$3="关闭",0,IFERROR((VLOOKUP((VLOOKUP($AE39,参数!$G:$H,2,FALSE)&amp;$W$18&amp;$V$18),装备量化!$D$2:$J$241,装备量化!AA$11,FALSE)),0))+IF($W$3="关闭",0,IFERROR((VLOOKUP((VLOOKUP($AE39,参数!$G:$H,2,FALSE)&amp;$W$19&amp;$V$19),装备量化!$D$2:$J$241,装备量化!AA$11,FALSE)),0))+IF($W$3="关闭",0,IFERROR((VLOOKUP((VLOOKUP($AE39,参数!$G:$H,2,FALSE)&amp;$W$20&amp;$V$20),装备量化!$D$2:$J$241,装备量化!AA$11,FALSE)),0))+IF($W$3="关闭",0,IFERROR((VLOOKUP((VLOOKUP($AE39,参数!$G:$H,2,FALSE)&amp;$W$21&amp;$V$21),装备量化!$D$2:$J$241,装备量化!AA$11,FALSE)),0))+IF($W$3="关闭",0,IFERROR((VLOOKUP((VLOOKUP($AE39,参数!$G:$H,2,FALSE)&amp;$W$22&amp;$V$22),装备量化!$D$2:$J$241,装备量化!AA$11,FALSE)),0))+IF($W$3="关闭",0,IFERROR((VLOOKUP((VLOOKUP($AE39,参数!$G:$H,2,FALSE)&amp;$W$23&amp;$V$23),装备量化!$D$2:$J$241,装备量化!AA$11,FALSE)),0))+IF($W$3="关闭",0,IFERROR((VLOOKUP((VLOOKUP($AE39,参数!$G:$H,2,FALSE)&amp;$W$24&amp;$V$24),装备量化!$D$2:$J$241,装备量化!AA$11,FALSE)),0))+IF($W$3="关闭",0,IFERROR((VLOOKUP((VLOOKUP($AE39,参数!$G:$H,2,FALSE)&amp;$W$25&amp;$V$25),装备量化!$D$2:$J$241,装备量化!AA$11,FALSE)),0))</f>
        <v>0</v>
      </c>
      <c r="AQ39" s="64">
        <f>IF($W$3="关闭",0,IFERROR((VLOOKUP((VLOOKUP($AE39,参数!$G:$H,2,FALSE)&amp;$W$18&amp;$V$18),装备量化!$D$2:$J$241,装备量化!AB$11,FALSE)),0))+IF($W$3="关闭",0,IFERROR((VLOOKUP((VLOOKUP($AE39,参数!$G:$H,2,FALSE)&amp;$W$19&amp;$V$19),装备量化!$D$2:$J$241,装备量化!AB$11,FALSE)),0))+IF($W$3="关闭",0,IFERROR((VLOOKUP((VLOOKUP($AE39,参数!$G:$H,2,FALSE)&amp;$W$20&amp;$V$20),装备量化!$D$2:$J$241,装备量化!AB$11,FALSE)),0))+IF($W$3="关闭",0,IFERROR((VLOOKUP((VLOOKUP($AE39,参数!$G:$H,2,FALSE)&amp;$W$21&amp;$V$21),装备量化!$D$2:$J$241,装备量化!AB$11,FALSE)),0))+IF($W$3="关闭",0,IFERROR((VLOOKUP((VLOOKUP($AE39,参数!$G:$H,2,FALSE)&amp;$W$22&amp;$V$22),装备量化!$D$2:$J$241,装备量化!AB$11,FALSE)),0))+IF($W$3="关闭",0,IFERROR((VLOOKUP((VLOOKUP($AE39,参数!$G:$H,2,FALSE)&amp;$W$23&amp;$V$23),装备量化!$D$2:$J$241,装备量化!AB$11,FALSE)),0))+IF($W$3="关闭",0,IFERROR((VLOOKUP((VLOOKUP($AE39,参数!$G:$H,2,FALSE)&amp;$W$24&amp;$V$24),装备量化!$D$2:$J$241,装备量化!AB$11,FALSE)),0))+IF($W$3="关闭",0,IFERROR((VLOOKUP((VLOOKUP($AE39,参数!$G:$H,2,FALSE)&amp;$W$25&amp;$V$25),装备量化!$D$2:$J$241,装备量化!AB$11,FALSE)),0))</f>
        <v>0</v>
      </c>
      <c r="AR39" s="64">
        <f>IF($W$3="关闭",0,IFERROR((VLOOKUP((VLOOKUP($AE39,参数!$G:$H,2,FALSE)&amp;$W$18&amp;$V$18),装备量化!$D$2:$J$241,装备量化!AC$11,FALSE)),0))+IF($W$3="关闭",0,IFERROR((VLOOKUP((VLOOKUP($AE39,参数!$G:$H,2,FALSE)&amp;$W$19&amp;$V$19),装备量化!$D$2:$J$241,装备量化!AC$11,FALSE)),0))+IF($W$3="关闭",0,IFERROR((VLOOKUP((VLOOKUP($AE39,参数!$G:$H,2,FALSE)&amp;$W$20&amp;$V$20),装备量化!$D$2:$J$241,装备量化!AC$11,FALSE)),0))+IF($W$3="关闭",0,IFERROR((VLOOKUP((VLOOKUP($AE39,参数!$G:$H,2,FALSE)&amp;$W$21&amp;$V$21),装备量化!$D$2:$J$241,装备量化!AC$11,FALSE)),0))+IF($W$3="关闭",0,IFERROR((VLOOKUP((VLOOKUP($AE39,参数!$G:$H,2,FALSE)&amp;$W$22&amp;$V$22),装备量化!$D$2:$J$241,装备量化!AC$11,FALSE)),0))+IF($W$3="关闭",0,IFERROR((VLOOKUP((VLOOKUP($AE39,参数!$G:$H,2,FALSE)&amp;$W$23&amp;$V$23),装备量化!$D$2:$J$241,装备量化!AC$11,FALSE)),0))+IF($W$3="关闭",0,IFERROR((VLOOKUP((VLOOKUP($AE39,参数!$G:$H,2,FALSE)&amp;$W$24&amp;$V$24),装备量化!$D$2:$J$241,装备量化!AC$11,FALSE)),0))+IF($W$3="关闭",0,IFERROR((VLOOKUP((VLOOKUP($AE39,参数!$G:$H,2,FALSE)&amp;$W$25&amp;$V$25),装备量化!$D$2:$J$241,装备量化!AC$11,FALSE)),0))</f>
        <v>0</v>
      </c>
      <c r="AS39" s="64">
        <f>IF($W$3="关闭",0,IFERROR((VLOOKUP((VLOOKUP($AE39,参数!$G:$H,2,FALSE)&amp;$W$18&amp;$V$18),装备量化!$D$2:$J$241,装备量化!AD$11,FALSE)),0))+IF($W$3="关闭",0,IFERROR((VLOOKUP((VLOOKUP($AE39,参数!$G:$H,2,FALSE)&amp;$W$19&amp;$V$19),装备量化!$D$2:$J$241,装备量化!AD$11,FALSE)),0))+IF($W$3="关闭",0,IFERROR((VLOOKUP((VLOOKUP($AE39,参数!$G:$H,2,FALSE)&amp;$W$20&amp;$V$20),装备量化!$D$2:$J$241,装备量化!AD$11,FALSE)),0))+IF($W$3="关闭",0,IFERROR((VLOOKUP((VLOOKUP($AE39,参数!$G:$H,2,FALSE)&amp;$W$21&amp;$V$21),装备量化!$D$2:$J$241,装备量化!AD$11,FALSE)),0))+IF($W$3="关闭",0,IFERROR((VLOOKUP((VLOOKUP($AE39,参数!$G:$H,2,FALSE)&amp;$W$22&amp;$V$22),装备量化!$D$2:$J$241,装备量化!AD$11,FALSE)),0))+IF($W$3="关闭",0,IFERROR((VLOOKUP((VLOOKUP($AE39,参数!$G:$H,2,FALSE)&amp;$W$23&amp;$V$23),装备量化!$D$2:$J$241,装备量化!AD$11,FALSE)),0))+IF($W$3="关闭",0,IFERROR((VLOOKUP((VLOOKUP($AE39,参数!$G:$H,2,FALSE)&amp;$W$24&amp;$V$24),装备量化!$D$2:$J$241,装备量化!AD$11,FALSE)),0))+IF($W$3="关闭",0,IFERROR((VLOOKUP((VLOOKUP($AE39,参数!$G:$H,2,FALSE)&amp;$W$25&amp;$V$25),装备量化!$D$2:$J$241,装备量化!AD$11,FALSE)),0))</f>
        <v>0</v>
      </c>
      <c r="AV39" s="1">
        <v>38</v>
      </c>
      <c r="AW39" s="64">
        <f>IF($W$6="关闭",0,IFERROR((VLOOKUP((VLOOKUP($AE39,参数!$G:$H,2,FALSE)&amp;$V$18),装备强化属性!$V$3:$FP$50,$X$18+VLOOKUP(AW$1,参数!$J$1:$K$6,2,FALSE),FALSE)),0))+IF($W$6="关闭",0,IFERROR((VLOOKUP((VLOOKUP($AE39,参数!$G:$H,2,FALSE)&amp;$V$19),装备强化属性!$V$3:$FP$50,$X$19+VLOOKUP(AW$1,参数!$J$1:$K$6,2,FALSE),FALSE)),0))+IF($W$6="关闭",0,IFERROR((VLOOKUP((VLOOKUP($AE39,参数!$G:$H,2,FALSE)&amp;$V$20),装备强化属性!$V$3:$FP$50,$X$20+VLOOKUP(AW$1,参数!$J$1:$K$6,2,FALSE),FALSE)),0))+IF($W$6="关闭",0,IFERROR((VLOOKUP((VLOOKUP($AE39,参数!$G:$H,2,FALSE)&amp;$V$21),装备强化属性!$V$3:$FP$50,$X$21+VLOOKUP(AW$1,参数!$J$1:$K$6,2,FALSE),FALSE)),0))+IF($W$6="关闭",0,IFERROR((VLOOKUP((VLOOKUP($AE39,参数!$G:$H,2,FALSE)&amp;$V$22),装备强化属性!$V$3:$FP$50,$X$22+VLOOKUP(AW$1,参数!$J$1:$K$6,2,FALSE),FALSE)),0))+IF($W$6="关闭",0,IFERROR((VLOOKUP((VLOOKUP($AE39,参数!$G:$H,2,FALSE)&amp;$V$23),装备强化属性!$V$3:$FP$50,$X$23+VLOOKUP(AW$1,参数!$J$1:$K$6,2,FALSE),FALSE)),0))+IF($W$6="关闭",0,IFERROR((VLOOKUP((VLOOKUP($AE39,参数!$G:$H,2,FALSE)&amp;$V$24),装备强化属性!$V$3:$FP$50,$X$24+VLOOKUP(AW$1,参数!$J$1:$K$6,2,FALSE),FALSE)),0))+IF($W$6="关闭",0,IFERROR((VLOOKUP((VLOOKUP($AE39,参数!$G:$H,2,FALSE)&amp;$V$25),装备强化属性!$V$3:$FP$50,$X$25+VLOOKUP(AW$1,参数!$J$1:$K$6,2,FALSE),FALSE)),0))</f>
        <v>1090</v>
      </c>
      <c r="AX39" s="64"/>
      <c r="AY39" s="64">
        <f>IF($W$6="关闭",0,IFERROR((VLOOKUP((VLOOKUP($AE39,参数!$G:$H,2,FALSE)&amp;$V$18),装备强化属性!$V$3:$FP$50,$X$18+VLOOKUP(AY$1,参数!$J$1:$K$6,2,FALSE),FALSE)),0))+IF($W$6="关闭",0,IFERROR((VLOOKUP((VLOOKUP($AE39,参数!$G:$H,2,FALSE)&amp;$V$19),装备强化属性!$V$3:$FP$50,$X$19+VLOOKUP(AY$1,参数!$J$1:$K$6,2,FALSE),FALSE)),0))+IF($W$6="关闭",0,IFERROR((VLOOKUP((VLOOKUP($AE39,参数!$G:$H,2,FALSE)&amp;$V$20),装备强化属性!$V$3:$FP$50,$X$20+VLOOKUP(AY$1,参数!$J$1:$K$6,2,FALSE),FALSE)),0))+IF($W$6="关闭",0,IFERROR((VLOOKUP((VLOOKUP($AE39,参数!$G:$H,2,FALSE)&amp;$V$21),装备强化属性!$V$3:$FP$50,$X$21+VLOOKUP(AY$1,参数!$J$1:$K$6,2,FALSE),FALSE)),0))+IF($W$6="关闭",0,IFERROR((VLOOKUP((VLOOKUP($AE39,参数!$G:$H,2,FALSE)&amp;$V$22),装备强化属性!$V$3:$FP$50,$X$22+VLOOKUP(AY$1,参数!$J$1:$K$6,2,FALSE),FALSE)),0))+IF($W$6="关闭",0,IFERROR((VLOOKUP((VLOOKUP($AE39,参数!$G:$H,2,FALSE)&amp;$V$23),装备强化属性!$V$3:$FP$50,$X$23+VLOOKUP(AY$1,参数!$J$1:$K$6,2,FALSE),FALSE)),0))+IF($W$6="关闭",0,IFERROR((VLOOKUP((VLOOKUP($AE39,参数!$G:$H,2,FALSE)&amp;$V$24),装备强化属性!$V$3:$FP$50,$X$24+VLOOKUP(AY$1,参数!$J$1:$K$6,2,FALSE),FALSE)),0))+IF($W$6="关闭",0,IFERROR((VLOOKUP((VLOOKUP($AE39,参数!$G:$H,2,FALSE)&amp;$V$25),装备强化属性!$V$3:$FP$50,$X$25+VLOOKUP(AY$1,参数!$J$1:$K$6,2,FALSE),FALSE)),0))</f>
        <v>131</v>
      </c>
      <c r="AZ39" s="64">
        <f>IF($W$6="关闭",0,IFERROR((VLOOKUP((VLOOKUP($AE39,参数!$G:$H,2,FALSE)&amp;$V$18),装备强化属性!$V$3:$FP$50,$X$18+VLOOKUP(AZ$1,参数!$J$1:$K$6,2,FALSE),FALSE)),0))+IF($W$6="关闭",0,IFERROR((VLOOKUP((VLOOKUP($AE39,参数!$G:$H,2,FALSE)&amp;$V$19),装备强化属性!$V$3:$FP$50,$X$19+VLOOKUP(AZ$1,参数!$J$1:$K$6,2,FALSE),FALSE)),0))+IF($W$6="关闭",0,IFERROR((VLOOKUP((VLOOKUP($AE39,参数!$G:$H,2,FALSE)&amp;$V$20),装备强化属性!$V$3:$FP$50,$X$20+VLOOKUP(AZ$1,参数!$J$1:$K$6,2,FALSE),FALSE)),0))+IF($W$6="关闭",0,IFERROR((VLOOKUP((VLOOKUP($AE39,参数!$G:$H,2,FALSE)&amp;$V$21),装备强化属性!$V$3:$FP$50,$X$21+VLOOKUP(AZ$1,参数!$J$1:$K$6,2,FALSE),FALSE)),0))+IF($W$6="关闭",0,IFERROR((VLOOKUP((VLOOKUP($AE39,参数!$G:$H,2,FALSE)&amp;$V$22),装备强化属性!$V$3:$FP$50,$X$22+VLOOKUP(AZ$1,参数!$J$1:$K$6,2,FALSE),FALSE)),0))+IF($W$6="关闭",0,IFERROR((VLOOKUP((VLOOKUP($AE39,参数!$G:$H,2,FALSE)&amp;$V$23),装备强化属性!$V$3:$FP$50,$X$23+VLOOKUP(AZ$1,参数!$J$1:$K$6,2,FALSE),FALSE)),0))+IF($W$6="关闭",0,IFERROR((VLOOKUP((VLOOKUP($AE39,参数!$G:$H,2,FALSE)&amp;$V$24),装备强化属性!$V$3:$FP$50,$X$24+VLOOKUP(AZ$1,参数!$J$1:$K$6,2,FALSE),FALSE)),0))+IF($W$6="关闭",0,IFERROR((VLOOKUP((VLOOKUP($AE39,参数!$G:$H,2,FALSE)&amp;$V$25),装备强化属性!$V$3:$FP$50,$X$25+VLOOKUP(AZ$1,参数!$J$1:$K$6,2,FALSE),FALSE)),0))</f>
        <v>131</v>
      </c>
      <c r="BA39" s="64">
        <f>IF($W$6="关闭",0,IFERROR((VLOOKUP((VLOOKUP($AE39,参数!$G:$H,2,FALSE)&amp;$V$18),装备强化属性!$V$3:$FP$50,$X$18+VLOOKUP(BA$1,参数!$J$1:$K$6,2,FALSE),FALSE)),0))+IF($W$6="关闭",0,IFERROR((VLOOKUP((VLOOKUP($AE39,参数!$G:$H,2,FALSE)&amp;$V$19),装备强化属性!$V$3:$FP$50,$X$19+VLOOKUP(BA$1,参数!$J$1:$K$6,2,FALSE),FALSE)),0))+IF($W$6="关闭",0,IFERROR((VLOOKUP((VLOOKUP($AE39,参数!$G:$H,2,FALSE)&amp;$V$20),装备强化属性!$V$3:$FP$50,$X$20+VLOOKUP(BA$1,参数!$J$1:$K$6,2,FALSE),FALSE)),0))+IF($W$6="关闭",0,IFERROR((VLOOKUP((VLOOKUP($AE39,参数!$G:$H,2,FALSE)&amp;$V$21),装备强化属性!$V$3:$FP$50,$X$21+VLOOKUP(BA$1,参数!$J$1:$K$6,2,FALSE),FALSE)),0))+IF($W$6="关闭",0,IFERROR((VLOOKUP((VLOOKUP($AE39,参数!$G:$H,2,FALSE)&amp;$V$22),装备强化属性!$V$3:$FP$50,$X$22+VLOOKUP(BA$1,参数!$J$1:$K$6,2,FALSE),FALSE)),0))+IF($W$6="关闭",0,IFERROR((VLOOKUP((VLOOKUP($AE39,参数!$G:$H,2,FALSE)&amp;$V$23),装备强化属性!$V$3:$FP$50,$X$23+VLOOKUP(BA$1,参数!$J$1:$K$6,2,FALSE),FALSE)),0))+IF($W$6="关闭",0,IFERROR((VLOOKUP((VLOOKUP($AE39,参数!$G:$H,2,FALSE)&amp;$V$24),装备强化属性!$V$3:$FP$50,$X$24+VLOOKUP(BA$1,参数!$J$1:$K$6,2,FALSE),FALSE)),0))+IF($W$6="关闭",0,IFERROR((VLOOKUP((VLOOKUP($AE39,参数!$G:$H,2,FALSE)&amp;$V$25),装备强化属性!$V$3:$FP$50,$X$25+VLOOKUP(BA$1,参数!$J$1:$K$6,2,FALSE),FALSE)),0))</f>
        <v>146</v>
      </c>
      <c r="BB39" s="64">
        <f>IF($W$6="关闭",0,IFERROR((VLOOKUP((VLOOKUP($AE39,参数!$G:$H,2,FALSE)&amp;$V$18),装备强化属性!$V$3:$FP$50,$X$18+VLOOKUP(BB$1,参数!$J$1:$K$6,2,FALSE),FALSE)),0))+IF($W$6="关闭",0,IFERROR((VLOOKUP((VLOOKUP($AE39,参数!$G:$H,2,FALSE)&amp;$V$19),装备强化属性!$V$3:$FP$50,$X$19+VLOOKUP(BB$1,参数!$J$1:$K$6,2,FALSE),FALSE)),0))+IF($W$6="关闭",0,IFERROR((VLOOKUP((VLOOKUP($AE39,参数!$G:$H,2,FALSE)&amp;$V$20),装备强化属性!$V$3:$FP$50,$X$20+VLOOKUP(BB$1,参数!$J$1:$K$6,2,FALSE),FALSE)),0))+IF($W$6="关闭",0,IFERROR((VLOOKUP((VLOOKUP($AE39,参数!$G:$H,2,FALSE)&amp;$V$21),装备强化属性!$V$3:$FP$50,$X$21+VLOOKUP(BB$1,参数!$J$1:$K$6,2,FALSE),FALSE)),0))+IF($W$6="关闭",0,IFERROR((VLOOKUP((VLOOKUP($AE39,参数!$G:$H,2,FALSE)&amp;$V$22),装备强化属性!$V$3:$FP$50,$X$22+VLOOKUP(BB$1,参数!$J$1:$K$6,2,FALSE),FALSE)),0))+IF($W$6="关闭",0,IFERROR((VLOOKUP((VLOOKUP($AE39,参数!$G:$H,2,FALSE)&amp;$V$23),装备强化属性!$V$3:$FP$50,$X$23+VLOOKUP(BB$1,参数!$J$1:$K$6,2,FALSE),FALSE)),0))+IF($W$6="关闭",0,IFERROR((VLOOKUP((VLOOKUP($AE39,参数!$G:$H,2,FALSE)&amp;$V$24),装备强化属性!$V$3:$FP$50,$X$24+VLOOKUP(BB$1,参数!$J$1:$K$6,2,FALSE),FALSE)),0))+IF($W$6="关闭",0,IFERROR((VLOOKUP((VLOOKUP($AE39,参数!$G:$H,2,FALSE)&amp;$V$25),装备强化属性!$V$3:$FP$50,$X$25+VLOOKUP(BB$1,参数!$J$1:$K$6,2,FALSE),FALSE)),0))</f>
        <v>146</v>
      </c>
      <c r="BC39" s="64">
        <f>IF($W$3="关闭",0,IFERROR((VLOOKUP((VLOOKUP($AE39,参数!$G:$H,2,FALSE)&amp;$W$18&amp;$V$18),装备量化!$D$2:$J$241,装备量化!AN$11,FALSE)),0))+IF($W$3="关闭",0,IFERROR((VLOOKUP((VLOOKUP($AE39,参数!$G:$H,2,FALSE)&amp;$W$19&amp;$V$19),装备量化!$D$2:$J$241,装备量化!AN$11,FALSE)),0))+IF($W$3="关闭",0,IFERROR((VLOOKUP((VLOOKUP($AE39,参数!$G:$H,2,FALSE)&amp;$W$20&amp;$V$20),装备量化!$D$2:$J$241,装备量化!AN$11,FALSE)),0))+IF($W$3="关闭",0,IFERROR((VLOOKUP((VLOOKUP($AE39,参数!$G:$H,2,FALSE)&amp;$W$21&amp;$V$21),装备量化!$D$2:$J$241,装备量化!AN$11,FALSE)),0))+IF($W$3="关闭",0,IFERROR((VLOOKUP((VLOOKUP($AE39,参数!$G:$H,2,FALSE)&amp;$W$22&amp;$V$22),装备量化!$D$2:$J$241,装备量化!AN$11,FALSE)),0))+IF($W$3="关闭",0,IFERROR((VLOOKUP((VLOOKUP($AE39,参数!$G:$H,2,FALSE)&amp;$W$23&amp;$V$23),装备量化!$D$2:$J$241,装备量化!AN$11,FALSE)),0))+IF($W$3="关闭",0,IFERROR((VLOOKUP((VLOOKUP($AE39,参数!$G:$H,2,FALSE)&amp;$W$24&amp;$V$24),装备量化!$D$2:$J$241,装备量化!AN$11,FALSE)),0))+IF($W$3="关闭",0,IFERROR((VLOOKUP((VLOOKUP($AE39,参数!$G:$H,2,FALSE)&amp;$W$25&amp;$V$25),装备量化!$D$2:$J$241,装备量化!AN$11,FALSE)),0))</f>
        <v>0</v>
      </c>
      <c r="BD39" s="64">
        <f>IF($W$3="关闭",0,IFERROR((VLOOKUP((VLOOKUP($AE39,参数!$G:$H,2,FALSE)&amp;$W$18&amp;$V$18),装备量化!$D$2:$J$241,装备量化!AO$11,FALSE)),0))+IF($W$3="关闭",0,IFERROR((VLOOKUP((VLOOKUP($AE39,参数!$G:$H,2,FALSE)&amp;$W$19&amp;$V$19),装备量化!$D$2:$J$241,装备量化!AO$11,FALSE)),0))+IF($W$3="关闭",0,IFERROR((VLOOKUP((VLOOKUP($AE39,参数!$G:$H,2,FALSE)&amp;$W$20&amp;$V$20),装备量化!$D$2:$J$241,装备量化!AO$11,FALSE)),0))+IF($W$3="关闭",0,IFERROR((VLOOKUP((VLOOKUP($AE39,参数!$G:$H,2,FALSE)&amp;$W$21&amp;$V$21),装备量化!$D$2:$J$241,装备量化!AO$11,FALSE)),0))+IF($W$3="关闭",0,IFERROR((VLOOKUP((VLOOKUP($AE39,参数!$G:$H,2,FALSE)&amp;$W$22&amp;$V$22),装备量化!$D$2:$J$241,装备量化!AO$11,FALSE)),0))+IF($W$3="关闭",0,IFERROR((VLOOKUP((VLOOKUP($AE39,参数!$G:$H,2,FALSE)&amp;$W$23&amp;$V$23),装备量化!$D$2:$J$241,装备量化!AO$11,FALSE)),0))+IF($W$3="关闭",0,IFERROR((VLOOKUP((VLOOKUP($AE39,参数!$G:$H,2,FALSE)&amp;$W$24&amp;$V$24),装备量化!$D$2:$J$241,装备量化!AO$11,FALSE)),0))+IF($W$3="关闭",0,IFERROR((VLOOKUP((VLOOKUP($AE39,参数!$G:$H,2,FALSE)&amp;$W$25&amp;$V$25),装备量化!$D$2:$J$241,装备量化!AO$11,FALSE)),0))</f>
        <v>0</v>
      </c>
      <c r="BE39" s="64">
        <f>IF($W$3="关闭",0,IFERROR((VLOOKUP((VLOOKUP($AE39,参数!$G:$H,2,FALSE)&amp;$W$18&amp;$V$18),装备量化!$D$2:$J$241,装备量化!AP$11,FALSE)),0))+IF($W$3="关闭",0,IFERROR((VLOOKUP((VLOOKUP($AE39,参数!$G:$H,2,FALSE)&amp;$W$19&amp;$V$19),装备量化!$D$2:$J$241,装备量化!AP$11,FALSE)),0))+IF($W$3="关闭",0,IFERROR((VLOOKUP((VLOOKUP($AE39,参数!$G:$H,2,FALSE)&amp;$W$20&amp;$V$20),装备量化!$D$2:$J$241,装备量化!AP$11,FALSE)),0))+IF($W$3="关闭",0,IFERROR((VLOOKUP((VLOOKUP($AE39,参数!$G:$H,2,FALSE)&amp;$W$21&amp;$V$21),装备量化!$D$2:$J$241,装备量化!AP$11,FALSE)),0))+IF($W$3="关闭",0,IFERROR((VLOOKUP((VLOOKUP($AE39,参数!$G:$H,2,FALSE)&amp;$W$22&amp;$V$22),装备量化!$D$2:$J$241,装备量化!AP$11,FALSE)),0))+IF($W$3="关闭",0,IFERROR((VLOOKUP((VLOOKUP($AE39,参数!$G:$H,2,FALSE)&amp;$W$23&amp;$V$23),装备量化!$D$2:$J$241,装备量化!AP$11,FALSE)),0))+IF($W$3="关闭",0,IFERROR((VLOOKUP((VLOOKUP($AE39,参数!$G:$H,2,FALSE)&amp;$W$24&amp;$V$24),装备量化!$D$2:$J$241,装备量化!AP$11,FALSE)),0))+IF($W$3="关闭",0,IFERROR((VLOOKUP((VLOOKUP($AE39,参数!$G:$H,2,FALSE)&amp;$W$25&amp;$V$25),装备量化!$D$2:$J$241,装备量化!AP$11,FALSE)),0))</f>
        <v>0</v>
      </c>
      <c r="BF39" s="64">
        <f>IF($W$3="关闭",0,IFERROR((VLOOKUP((VLOOKUP($AE39,参数!$G:$H,2,FALSE)&amp;$W$18&amp;$V$18),装备量化!$D$2:$J$241,装备量化!AQ$11,FALSE)),0))+IF($W$3="关闭",0,IFERROR((VLOOKUP((VLOOKUP($AE39,参数!$G:$H,2,FALSE)&amp;$W$19&amp;$V$19),装备量化!$D$2:$J$241,装备量化!AQ$11,FALSE)),0))+IF($W$3="关闭",0,IFERROR((VLOOKUP((VLOOKUP($AE39,参数!$G:$H,2,FALSE)&amp;$W$20&amp;$V$20),装备量化!$D$2:$J$241,装备量化!AQ$11,FALSE)),0))+IF($W$3="关闭",0,IFERROR((VLOOKUP((VLOOKUP($AE39,参数!$G:$H,2,FALSE)&amp;$W$21&amp;$V$21),装备量化!$D$2:$J$241,装备量化!AQ$11,FALSE)),0))+IF($W$3="关闭",0,IFERROR((VLOOKUP((VLOOKUP($AE39,参数!$G:$H,2,FALSE)&amp;$W$22&amp;$V$22),装备量化!$D$2:$J$241,装备量化!AQ$11,FALSE)),0))+IF($W$3="关闭",0,IFERROR((VLOOKUP((VLOOKUP($AE39,参数!$G:$H,2,FALSE)&amp;$W$23&amp;$V$23),装备量化!$D$2:$J$241,装备量化!AQ$11,FALSE)),0))+IF($W$3="关闭",0,IFERROR((VLOOKUP((VLOOKUP($AE39,参数!$G:$H,2,FALSE)&amp;$W$24&amp;$V$24),装备量化!$D$2:$J$241,装备量化!AQ$11,FALSE)),0))+IF($W$3="关闭",0,IFERROR((VLOOKUP((VLOOKUP($AE39,参数!$G:$H,2,FALSE)&amp;$W$25&amp;$V$25),装备量化!$D$2:$J$241,装备量化!AQ$11,FALSE)),0))</f>
        <v>0</v>
      </c>
      <c r="BG39" s="64">
        <f>IF($W$3="关闭",0,IFERROR((VLOOKUP((VLOOKUP($AE39,参数!$G:$H,2,FALSE)&amp;$W$18&amp;$V$18),装备量化!$D$2:$J$241,装备量化!AR$11,FALSE)),0))+IF($W$3="关闭",0,IFERROR((VLOOKUP((VLOOKUP($AE39,参数!$G:$H,2,FALSE)&amp;$W$19&amp;$V$19),装备量化!$D$2:$J$241,装备量化!AR$11,FALSE)),0))+IF($W$3="关闭",0,IFERROR((VLOOKUP((VLOOKUP($AE39,参数!$G:$H,2,FALSE)&amp;$W$20&amp;$V$20),装备量化!$D$2:$J$241,装备量化!AR$11,FALSE)),0))+IF($W$3="关闭",0,IFERROR((VLOOKUP((VLOOKUP($AE39,参数!$G:$H,2,FALSE)&amp;$W$21&amp;$V$21),装备量化!$D$2:$J$241,装备量化!AR$11,FALSE)),0))+IF($W$3="关闭",0,IFERROR((VLOOKUP((VLOOKUP($AE39,参数!$G:$H,2,FALSE)&amp;$W$22&amp;$V$22),装备量化!$D$2:$J$241,装备量化!AR$11,FALSE)),0))+IF($W$3="关闭",0,IFERROR((VLOOKUP((VLOOKUP($AE39,参数!$G:$H,2,FALSE)&amp;$W$23&amp;$V$23),装备量化!$D$2:$J$241,装备量化!AR$11,FALSE)),0))+IF($W$3="关闭",0,IFERROR((VLOOKUP((VLOOKUP($AE39,参数!$G:$H,2,FALSE)&amp;$W$24&amp;$V$24),装备量化!$D$2:$J$241,装备量化!AR$11,FALSE)),0))+IF($W$3="关闭",0,IFERROR((VLOOKUP((VLOOKUP($AE39,参数!$G:$H,2,FALSE)&amp;$W$25&amp;$V$25),装备量化!$D$2:$J$241,装备量化!AR$11,FALSE)),0))</f>
        <v>0</v>
      </c>
      <c r="BH39" s="64">
        <f>IF($W$3="关闭",0,IFERROR((VLOOKUP((VLOOKUP($AE39,参数!$G:$H,2,FALSE)&amp;$W$18&amp;$V$18),装备量化!$D$2:$J$241,装备量化!AS$11,FALSE)),0))+IF($W$3="关闭",0,IFERROR((VLOOKUP((VLOOKUP($AE39,参数!$G:$H,2,FALSE)&amp;$W$19&amp;$V$19),装备量化!$D$2:$J$241,装备量化!AS$11,FALSE)),0))+IF($W$3="关闭",0,IFERROR((VLOOKUP((VLOOKUP($AE39,参数!$G:$H,2,FALSE)&amp;$W$20&amp;$V$20),装备量化!$D$2:$J$241,装备量化!AS$11,FALSE)),0))+IF($W$3="关闭",0,IFERROR((VLOOKUP((VLOOKUP($AE39,参数!$G:$H,2,FALSE)&amp;$W$21&amp;$V$21),装备量化!$D$2:$J$241,装备量化!AS$11,FALSE)),0))+IF($W$3="关闭",0,IFERROR((VLOOKUP((VLOOKUP($AE39,参数!$G:$H,2,FALSE)&amp;$W$22&amp;$V$22),装备量化!$D$2:$J$241,装备量化!AS$11,FALSE)),0))+IF($W$3="关闭",0,IFERROR((VLOOKUP((VLOOKUP($AE39,参数!$G:$H,2,FALSE)&amp;$W$23&amp;$V$23),装备量化!$D$2:$J$241,装备量化!AS$11,FALSE)),0))+IF($W$3="关闭",0,IFERROR((VLOOKUP((VLOOKUP($AE39,参数!$G:$H,2,FALSE)&amp;$W$24&amp;$V$24),装备量化!$D$2:$J$241,装备量化!AS$11,FALSE)),0))+IF($W$3="关闭",0,IFERROR((VLOOKUP((VLOOKUP($AE39,参数!$G:$H,2,FALSE)&amp;$W$25&amp;$V$25),装备量化!$D$2:$J$241,装备量化!AS$11,FALSE)),0))</f>
        <v>0</v>
      </c>
      <c r="BI39" s="64">
        <f>IF($W$3="关闭",0,IFERROR((VLOOKUP((VLOOKUP($AE39,参数!$G:$H,2,FALSE)&amp;$W$18&amp;$V$18),装备量化!$D$2:$J$241,装备量化!AT$11,FALSE)),0))+IF($W$3="关闭",0,IFERROR((VLOOKUP((VLOOKUP($AE39,参数!$G:$H,2,FALSE)&amp;$W$19&amp;$V$19),装备量化!$D$2:$J$241,装备量化!AT$11,FALSE)),0))+IF($W$3="关闭",0,IFERROR((VLOOKUP((VLOOKUP($AE39,参数!$G:$H,2,FALSE)&amp;$W$20&amp;$V$20),装备量化!$D$2:$J$241,装备量化!AT$11,FALSE)),0))+IF($W$3="关闭",0,IFERROR((VLOOKUP((VLOOKUP($AE39,参数!$G:$H,2,FALSE)&amp;$W$21&amp;$V$21),装备量化!$D$2:$J$241,装备量化!AT$11,FALSE)),0))+IF($W$3="关闭",0,IFERROR((VLOOKUP((VLOOKUP($AE39,参数!$G:$H,2,FALSE)&amp;$W$22&amp;$V$22),装备量化!$D$2:$J$241,装备量化!AT$11,FALSE)),0))+IF($W$3="关闭",0,IFERROR((VLOOKUP((VLOOKUP($AE39,参数!$G:$H,2,FALSE)&amp;$W$23&amp;$V$23),装备量化!$D$2:$J$241,装备量化!AT$11,FALSE)),0))+IF($W$3="关闭",0,IFERROR((VLOOKUP((VLOOKUP($AE39,参数!$G:$H,2,FALSE)&amp;$W$24&amp;$V$24),装备量化!$D$2:$J$241,装备量化!AT$11,FALSE)),0))+IF($W$3="关闭",0,IFERROR((VLOOKUP((VLOOKUP($AE39,参数!$G:$H,2,FALSE)&amp;$W$25&amp;$V$25),装备量化!$D$2:$J$241,装备量化!AT$11,FALSE)),0))</f>
        <v>0</v>
      </c>
      <c r="BJ39" s="64">
        <f>IF($W$3="关闭",0,IFERROR((VLOOKUP((VLOOKUP($AE39,参数!$G:$H,2,FALSE)&amp;$W$18&amp;$V$18),装备量化!$D$2:$J$241,装备量化!AU$11,FALSE)),0))+IF($W$3="关闭",0,IFERROR((VLOOKUP((VLOOKUP($AE39,参数!$G:$H,2,FALSE)&amp;$W$19&amp;$V$19),装备量化!$D$2:$J$241,装备量化!AU$11,FALSE)),0))+IF($W$3="关闭",0,IFERROR((VLOOKUP((VLOOKUP($AE39,参数!$G:$H,2,FALSE)&amp;$W$20&amp;$V$20),装备量化!$D$2:$J$241,装备量化!AU$11,FALSE)),0))+IF($W$3="关闭",0,IFERROR((VLOOKUP((VLOOKUP($AE39,参数!$G:$H,2,FALSE)&amp;$W$21&amp;$V$21),装备量化!$D$2:$J$241,装备量化!AU$11,FALSE)),0))+IF($W$3="关闭",0,IFERROR((VLOOKUP((VLOOKUP($AE39,参数!$G:$H,2,FALSE)&amp;$W$22&amp;$V$22),装备量化!$D$2:$J$241,装备量化!AU$11,FALSE)),0))+IF($W$3="关闭",0,IFERROR((VLOOKUP((VLOOKUP($AE39,参数!$G:$H,2,FALSE)&amp;$W$23&amp;$V$23),装备量化!$D$2:$J$241,装备量化!AU$11,FALSE)),0))+IF($W$3="关闭",0,IFERROR((VLOOKUP((VLOOKUP($AE39,参数!$G:$H,2,FALSE)&amp;$W$24&amp;$V$24),装备量化!$D$2:$J$241,装备量化!AU$11,FALSE)),0))+IF($W$3="关闭",0,IFERROR((VLOOKUP((VLOOKUP($AE39,参数!$G:$H,2,FALSE)&amp;$W$25&amp;$V$25),装备量化!$D$2:$J$241,装备量化!AU$11,FALSE)),0))</f>
        <v>0</v>
      </c>
      <c r="BM39" s="1">
        <v>38</v>
      </c>
      <c r="BN39" s="64">
        <f>IF($W$2="关闭",0,角色升级!B39)</f>
        <v>5162</v>
      </c>
      <c r="BO39" s="64">
        <v>200</v>
      </c>
      <c r="BP39" s="64">
        <f>IF($W$2="关闭",0,角色升级!D39)</f>
        <v>377</v>
      </c>
      <c r="BQ39" s="64">
        <f>IF($W$2="关闭",0,角色升级!E39)</f>
        <v>377</v>
      </c>
      <c r="BR39" s="64">
        <f>IF($W$2="关闭",0,角色升级!F39)</f>
        <v>755</v>
      </c>
      <c r="BS39" s="64">
        <f>IF($W$2="关闭",0,角色升级!G39)</f>
        <v>755</v>
      </c>
      <c r="BT39" s="64">
        <f>IF($W$3="关闭",0,IFERROR((VLOOKUP((VLOOKUP($AE39,参数!$G:$H,2,FALSE)&amp;$W$18&amp;$V$18),装备量化!$D$2:$J$241,装备量化!BE$11,FALSE)),0))+IF($W$3="关闭",0,IFERROR((VLOOKUP((VLOOKUP($AE39,参数!$G:$H,2,FALSE)&amp;$W$19&amp;$V$19),装备量化!$D$2:$J$241,装备量化!BE$11,FALSE)),0))+IF($W$3="关闭",0,IFERROR((VLOOKUP((VLOOKUP($AE39,参数!$G:$H,2,FALSE)&amp;$W$20&amp;$V$20),装备量化!$D$2:$J$241,装备量化!BE$11,FALSE)),0))+IF($W$3="关闭",0,IFERROR((VLOOKUP((VLOOKUP($AE39,参数!$G:$H,2,FALSE)&amp;$W$21&amp;$V$21),装备量化!$D$2:$J$241,装备量化!BE$11,FALSE)),0))+IF($W$3="关闭",0,IFERROR((VLOOKUP((VLOOKUP($AE39,参数!$G:$H,2,FALSE)&amp;$W$22&amp;$V$22),装备量化!$D$2:$J$241,装备量化!BE$11,FALSE)),0))+IF($W$3="关闭",0,IFERROR((VLOOKUP((VLOOKUP($AE39,参数!$G:$H,2,FALSE)&amp;$W$23&amp;$V$23),装备量化!$D$2:$J$241,装备量化!BE$11,FALSE)),0))+IF($W$3="关闭",0,IFERROR((VLOOKUP((VLOOKUP($AE39,参数!$G:$H,2,FALSE)&amp;$W$24&amp;$V$24),装备量化!$D$2:$J$241,装备量化!BE$11,FALSE)),0))+IF($W$3="关闭",0,IFERROR((VLOOKUP((VLOOKUP($AE39,参数!$G:$H,2,FALSE)&amp;$W$25&amp;$V$25),装备量化!$D$2:$J$241,装备量化!BE$11,FALSE)),0))</f>
        <v>0</v>
      </c>
      <c r="BU39" s="64">
        <f>IF($W$3="关闭",0,IFERROR((VLOOKUP((VLOOKUP($AE39,参数!$G:$H,2,FALSE)&amp;$W$18&amp;$V$18),装备量化!$D$2:$J$241,装备量化!BF$11,FALSE)),0))+IF($W$3="关闭",0,IFERROR((VLOOKUP((VLOOKUP($AE39,参数!$G:$H,2,FALSE)&amp;$W$19&amp;$V$19),装备量化!$D$2:$J$241,装备量化!BF$11,FALSE)),0))+IF($W$3="关闭",0,IFERROR((VLOOKUP((VLOOKUP($AE39,参数!$G:$H,2,FALSE)&amp;$W$20&amp;$V$20),装备量化!$D$2:$J$241,装备量化!BF$11,FALSE)),0))+IF($W$3="关闭",0,IFERROR((VLOOKUP((VLOOKUP($AE39,参数!$G:$H,2,FALSE)&amp;$W$21&amp;$V$21),装备量化!$D$2:$J$241,装备量化!BF$11,FALSE)),0))+IF($W$3="关闭",0,IFERROR((VLOOKUP((VLOOKUP($AE39,参数!$G:$H,2,FALSE)&amp;$W$22&amp;$V$22),装备量化!$D$2:$J$241,装备量化!BF$11,FALSE)),0))+IF($W$3="关闭",0,IFERROR((VLOOKUP((VLOOKUP($AE39,参数!$G:$H,2,FALSE)&amp;$W$23&amp;$V$23),装备量化!$D$2:$J$241,装备量化!BF$11,FALSE)),0))+IF($W$3="关闭",0,IFERROR((VLOOKUP((VLOOKUP($AE39,参数!$G:$H,2,FALSE)&amp;$W$24&amp;$V$24),装备量化!$D$2:$J$241,装备量化!BF$11,FALSE)),0))+IF($W$3="关闭",0,IFERROR((VLOOKUP((VLOOKUP($AE39,参数!$G:$H,2,FALSE)&amp;$W$25&amp;$V$25),装备量化!$D$2:$J$241,装备量化!BF$11,FALSE)),0))</f>
        <v>0</v>
      </c>
      <c r="BV39" s="64">
        <f>IF($W$3="关闭",0,IFERROR((VLOOKUP((VLOOKUP($AE39,参数!$G:$H,2,FALSE)&amp;$W$18&amp;$V$18),装备量化!$D$2:$J$241,装备量化!BG$11,FALSE)),0))+IF($W$3="关闭",0,IFERROR((VLOOKUP((VLOOKUP($AE39,参数!$G:$H,2,FALSE)&amp;$W$19&amp;$V$19),装备量化!$D$2:$J$241,装备量化!BG$11,FALSE)),0))+IF($W$3="关闭",0,IFERROR((VLOOKUP((VLOOKUP($AE39,参数!$G:$H,2,FALSE)&amp;$W$20&amp;$V$20),装备量化!$D$2:$J$241,装备量化!BG$11,FALSE)),0))+IF($W$3="关闭",0,IFERROR((VLOOKUP((VLOOKUP($AE39,参数!$G:$H,2,FALSE)&amp;$W$21&amp;$V$21),装备量化!$D$2:$J$241,装备量化!BG$11,FALSE)),0))+IF($W$3="关闭",0,IFERROR((VLOOKUP((VLOOKUP($AE39,参数!$G:$H,2,FALSE)&amp;$W$22&amp;$V$22),装备量化!$D$2:$J$241,装备量化!BG$11,FALSE)),0))+IF($W$3="关闭",0,IFERROR((VLOOKUP((VLOOKUP($AE39,参数!$G:$H,2,FALSE)&amp;$W$23&amp;$V$23),装备量化!$D$2:$J$241,装备量化!BG$11,FALSE)),0))+IF($W$3="关闭",0,IFERROR((VLOOKUP((VLOOKUP($AE39,参数!$G:$H,2,FALSE)&amp;$W$24&amp;$V$24),装备量化!$D$2:$J$241,装备量化!BG$11,FALSE)),0))+IF($W$3="关闭",0,IFERROR((VLOOKUP((VLOOKUP($AE39,参数!$G:$H,2,FALSE)&amp;$W$25&amp;$V$25),装备量化!$D$2:$J$241,装备量化!BG$11,FALSE)),0))</f>
        <v>0</v>
      </c>
      <c r="BW39" s="64">
        <f>IF($W$3="关闭",0,IFERROR((VLOOKUP((VLOOKUP($AE39,参数!$G:$H,2,FALSE)&amp;$W$18&amp;$V$18),装备量化!$D$2:$J$241,装备量化!BH$11,FALSE)),0))+IF($W$3="关闭",0,IFERROR((VLOOKUP((VLOOKUP($AE39,参数!$G:$H,2,FALSE)&amp;$W$19&amp;$V$19),装备量化!$D$2:$J$241,装备量化!BH$11,FALSE)),0))+IF($W$3="关闭",0,IFERROR((VLOOKUP((VLOOKUP($AE39,参数!$G:$H,2,FALSE)&amp;$W$20&amp;$V$20),装备量化!$D$2:$J$241,装备量化!BH$11,FALSE)),0))+IF($W$3="关闭",0,IFERROR((VLOOKUP((VLOOKUP($AE39,参数!$G:$H,2,FALSE)&amp;$W$21&amp;$V$21),装备量化!$D$2:$J$241,装备量化!BH$11,FALSE)),0))+IF($W$3="关闭",0,IFERROR((VLOOKUP((VLOOKUP($AE39,参数!$G:$H,2,FALSE)&amp;$W$22&amp;$V$22),装备量化!$D$2:$J$241,装备量化!BH$11,FALSE)),0))+IF($W$3="关闭",0,IFERROR((VLOOKUP((VLOOKUP($AE39,参数!$G:$H,2,FALSE)&amp;$W$23&amp;$V$23),装备量化!$D$2:$J$241,装备量化!BH$11,FALSE)),0))+IF($W$3="关闭",0,IFERROR((VLOOKUP((VLOOKUP($AE39,参数!$G:$H,2,FALSE)&amp;$W$24&amp;$V$24),装备量化!$D$2:$J$241,装备量化!BH$11,FALSE)),0))+IF($W$3="关闭",0,IFERROR((VLOOKUP((VLOOKUP($AE39,参数!$G:$H,2,FALSE)&amp;$W$25&amp;$V$25),装备量化!$D$2:$J$241,装备量化!BH$11,FALSE)),0))</f>
        <v>0</v>
      </c>
      <c r="BX39" s="64">
        <f>IF($W$3="关闭",0,IFERROR((VLOOKUP((VLOOKUP($AE39,参数!$G:$H,2,FALSE)&amp;$W$18&amp;$V$18),装备量化!$D$2:$J$241,装备量化!BI$11,FALSE)),0))+IF($W$3="关闭",0,IFERROR((VLOOKUP((VLOOKUP($AE39,参数!$G:$H,2,FALSE)&amp;$W$19&amp;$V$19),装备量化!$D$2:$J$241,装备量化!BI$11,FALSE)),0))+IF($W$3="关闭",0,IFERROR((VLOOKUP((VLOOKUP($AE39,参数!$G:$H,2,FALSE)&amp;$W$20&amp;$V$20),装备量化!$D$2:$J$241,装备量化!BI$11,FALSE)),0))+IF($W$3="关闭",0,IFERROR((VLOOKUP((VLOOKUP($AE39,参数!$G:$H,2,FALSE)&amp;$W$21&amp;$V$21),装备量化!$D$2:$J$241,装备量化!BI$11,FALSE)),0))+IF($W$3="关闭",0,IFERROR((VLOOKUP((VLOOKUP($AE39,参数!$G:$H,2,FALSE)&amp;$W$22&amp;$V$22),装备量化!$D$2:$J$241,装备量化!BI$11,FALSE)),0))+IF($W$3="关闭",0,IFERROR((VLOOKUP((VLOOKUP($AE39,参数!$G:$H,2,FALSE)&amp;$W$23&amp;$V$23),装备量化!$D$2:$J$241,装备量化!BI$11,FALSE)),0))+IF($W$3="关闭",0,IFERROR((VLOOKUP((VLOOKUP($AE39,参数!$G:$H,2,FALSE)&amp;$W$24&amp;$V$24),装备量化!$D$2:$J$241,装备量化!BI$11,FALSE)),0))+IF($W$3="关闭",0,IFERROR((VLOOKUP((VLOOKUP($AE39,参数!$G:$H,2,FALSE)&amp;$W$25&amp;$V$25),装备量化!$D$2:$J$241,装备量化!BI$11,FALSE)),0))</f>
        <v>0</v>
      </c>
      <c r="BY39" s="64">
        <f>IF($W$3="关闭",0,IFERROR((VLOOKUP((VLOOKUP($AE39,参数!$G:$H,2,FALSE)&amp;$W$18&amp;$V$18),装备量化!$D$2:$J$241,装备量化!BJ$11,FALSE)),0))+IF($W$3="关闭",0,IFERROR((VLOOKUP((VLOOKUP($AE39,参数!$G:$H,2,FALSE)&amp;$W$19&amp;$V$19),装备量化!$D$2:$J$241,装备量化!BJ$11,FALSE)),0))+IF($W$3="关闭",0,IFERROR((VLOOKUP((VLOOKUP($AE39,参数!$G:$H,2,FALSE)&amp;$W$20&amp;$V$20),装备量化!$D$2:$J$241,装备量化!BJ$11,FALSE)),0))+IF($W$3="关闭",0,IFERROR((VLOOKUP((VLOOKUP($AE39,参数!$G:$H,2,FALSE)&amp;$W$21&amp;$V$21),装备量化!$D$2:$J$241,装备量化!BJ$11,FALSE)),0))+IF($W$3="关闭",0,IFERROR((VLOOKUP((VLOOKUP($AE39,参数!$G:$H,2,FALSE)&amp;$W$22&amp;$V$22),装备量化!$D$2:$J$241,装备量化!BJ$11,FALSE)),0))+IF($W$3="关闭",0,IFERROR((VLOOKUP((VLOOKUP($AE39,参数!$G:$H,2,FALSE)&amp;$W$23&amp;$V$23),装备量化!$D$2:$J$241,装备量化!BJ$11,FALSE)),0))+IF($W$3="关闭",0,IFERROR((VLOOKUP((VLOOKUP($AE39,参数!$G:$H,2,FALSE)&amp;$W$24&amp;$V$24),装备量化!$D$2:$J$241,装备量化!BJ$11,FALSE)),0))+IF($W$3="关闭",0,IFERROR((VLOOKUP((VLOOKUP($AE39,参数!$G:$H,2,FALSE)&amp;$W$25&amp;$V$25),装备量化!$D$2:$J$241,装备量化!BJ$11,FALSE)),0))</f>
        <v>0</v>
      </c>
      <c r="BZ39" s="64">
        <f>IF($W$3="关闭",0,IFERROR((VLOOKUP((VLOOKUP($AE39,参数!$G:$H,2,FALSE)&amp;$W$18&amp;$V$18),装备量化!$D$2:$J$241,装备量化!BK$11,FALSE)),0))+IF($W$3="关闭",0,IFERROR((VLOOKUP((VLOOKUP($AE39,参数!$G:$H,2,FALSE)&amp;$W$19&amp;$V$19),装备量化!$D$2:$J$241,装备量化!BK$11,FALSE)),0))+IF($W$3="关闭",0,IFERROR((VLOOKUP((VLOOKUP($AE39,参数!$G:$H,2,FALSE)&amp;$W$20&amp;$V$20),装备量化!$D$2:$J$241,装备量化!BK$11,FALSE)),0))+IF($W$3="关闭",0,IFERROR((VLOOKUP((VLOOKUP($AE39,参数!$G:$H,2,FALSE)&amp;$W$21&amp;$V$21),装备量化!$D$2:$J$241,装备量化!BK$11,FALSE)),0))+IF($W$3="关闭",0,IFERROR((VLOOKUP((VLOOKUP($AE39,参数!$G:$H,2,FALSE)&amp;$W$22&amp;$V$22),装备量化!$D$2:$J$241,装备量化!BK$11,FALSE)),0))+IF($W$3="关闭",0,IFERROR((VLOOKUP((VLOOKUP($AE39,参数!$G:$H,2,FALSE)&amp;$W$23&amp;$V$23),装备量化!$D$2:$J$241,装备量化!BK$11,FALSE)),0))+IF($W$3="关闭",0,IFERROR((VLOOKUP((VLOOKUP($AE39,参数!$G:$H,2,FALSE)&amp;$W$24&amp;$V$24),装备量化!$D$2:$J$241,装备量化!BK$11,FALSE)),0))+IF($W$3="关闭",0,IFERROR((VLOOKUP((VLOOKUP($AE39,参数!$G:$H,2,FALSE)&amp;$W$25&amp;$V$25),装备量化!$D$2:$J$241,装备量化!BK$11,FALSE)),0))</f>
        <v>0</v>
      </c>
      <c r="CA39" s="64">
        <f>IF($W$3="关闭",0,IFERROR((VLOOKUP((VLOOKUP($AE39,参数!$G:$H,2,FALSE)&amp;$W$18&amp;$V$18),装备量化!$D$2:$J$241,装备量化!BL$11,FALSE)),0))+IF($W$3="关闭",0,IFERROR((VLOOKUP((VLOOKUP($AE39,参数!$G:$H,2,FALSE)&amp;$W$19&amp;$V$19),装备量化!$D$2:$J$241,装备量化!BL$11,FALSE)),0))+IF($W$3="关闭",0,IFERROR((VLOOKUP((VLOOKUP($AE39,参数!$G:$H,2,FALSE)&amp;$W$20&amp;$V$20),装备量化!$D$2:$J$241,装备量化!BL$11,FALSE)),0))+IF($W$3="关闭",0,IFERROR((VLOOKUP((VLOOKUP($AE39,参数!$G:$H,2,FALSE)&amp;$W$21&amp;$V$21),装备量化!$D$2:$J$241,装备量化!BL$11,FALSE)),0))+IF($W$3="关闭",0,IFERROR((VLOOKUP((VLOOKUP($AE39,参数!$G:$H,2,FALSE)&amp;$W$22&amp;$V$22),装备量化!$D$2:$J$241,装备量化!BL$11,FALSE)),0))+IF($W$3="关闭",0,IFERROR((VLOOKUP((VLOOKUP($AE39,参数!$G:$H,2,FALSE)&amp;$W$23&amp;$V$23),装备量化!$D$2:$J$241,装备量化!BL$11,FALSE)),0))+IF($W$3="关闭",0,IFERROR((VLOOKUP((VLOOKUP($AE39,参数!$G:$H,2,FALSE)&amp;$W$24&amp;$V$24),装备量化!$D$2:$J$241,装备量化!BL$11,FALSE)),0))+IF($W$3="关闭",0,IFERROR((VLOOKUP((VLOOKUP($AE39,参数!$G:$H,2,FALSE)&amp;$W$25&amp;$V$25),装备量化!$D$2:$J$241,装备量化!BL$11,FALSE)),0))</f>
        <v>0</v>
      </c>
    </row>
    <row r="40" spans="1:79">
      <c r="A40" s="1">
        <v>39</v>
      </c>
      <c r="B40" s="1">
        <f t="shared" si="2"/>
        <v>8865</v>
      </c>
      <c r="C40" s="1">
        <f t="shared" si="11"/>
        <v>200</v>
      </c>
      <c r="D40" s="1">
        <f t="shared" si="12"/>
        <v>732</v>
      </c>
      <c r="E40" s="1">
        <f t="shared" si="13"/>
        <v>732</v>
      </c>
      <c r="F40" s="1">
        <f t="shared" si="14"/>
        <v>1249</v>
      </c>
      <c r="G40" s="1">
        <f t="shared" si="15"/>
        <v>1249</v>
      </c>
      <c r="H40" s="1">
        <f t="shared" si="3"/>
        <v>0</v>
      </c>
      <c r="I40" s="1">
        <f t="shared" si="4"/>
        <v>0</v>
      </c>
      <c r="J40" s="1">
        <f t="shared" si="5"/>
        <v>0</v>
      </c>
      <c r="K40" s="1">
        <f t="shared" si="6"/>
        <v>0</v>
      </c>
      <c r="L40" s="1">
        <f t="shared" si="7"/>
        <v>0</v>
      </c>
      <c r="M40" s="1">
        <f t="shared" si="8"/>
        <v>0</v>
      </c>
      <c r="N40" s="1">
        <f t="shared" si="9"/>
        <v>0</v>
      </c>
      <c r="O40" s="1">
        <f t="shared" si="10"/>
        <v>0</v>
      </c>
      <c r="P40" s="32"/>
      <c r="Q40" s="32"/>
      <c r="R40" s="32"/>
      <c r="S40" s="32"/>
      <c r="AE40" s="1">
        <v>39</v>
      </c>
      <c r="AF40" s="64">
        <f>IF($W$3="关闭",0,IFERROR((VLOOKUP((VLOOKUP($AE40,参数!$G:$H,2,FALSE)&amp;$W$18&amp;$V$18),装备量化!$D$2:$J$241,装备量化!Q$11,FALSE)),0))+IF($W$3="关闭",0,IFERROR((VLOOKUP((VLOOKUP($AE40,参数!$G:$H,2,FALSE)&amp;$W$19&amp;$V$19),装备量化!$D$2:$J$241,装备量化!Q$11,FALSE)),0))+IF($W$3="关闭",0,IFERROR((VLOOKUP((VLOOKUP($AE40,参数!$G:$H,2,FALSE)&amp;$W$20&amp;$V$20),装备量化!$D$2:$J$241,装备量化!Q$11,FALSE)),0))+IF($W$3="关闭",0,IFERROR((VLOOKUP((VLOOKUP($AE40,参数!$G:$H,2,FALSE)&amp;$W$21&amp;$V$21),装备量化!$D$2:$J$241,装备量化!Q$11,FALSE)),0))+IF($W$3="关闭",0,IFERROR((VLOOKUP((VLOOKUP($AE40,参数!$G:$H,2,FALSE)&amp;$W$22&amp;$V$22),装备量化!$D$2:$J$241,装备量化!Q$11,FALSE)),0))+IF($W$3="关闭",0,IFERROR((VLOOKUP((VLOOKUP($AE40,参数!$G:$H,2,FALSE)&amp;$W$23&amp;$V$23),装备量化!$D$2:$J$241,装备量化!Q$11,FALSE)),0))+IF($W$3="关闭",0,IFERROR((VLOOKUP((VLOOKUP($AE40,参数!$G:$H,2,FALSE)&amp;$W$24&amp;$V$24),装备量化!$D$2:$J$241,装备量化!Q$11,FALSE)),0))+IF($W$3="关闭",0,IFERROR((VLOOKUP((VLOOKUP($AE40,参数!$G:$H,2,FALSE)&amp;$W$25&amp;$V$25),装备量化!$D$2:$J$241,装备量化!Q$11,FALSE)),0))</f>
        <v>2500</v>
      </c>
      <c r="AG40" s="64"/>
      <c r="AH40" s="64">
        <f>IF($W$3="关闭",0,IFERROR((VLOOKUP((VLOOKUP($AE40,参数!$G:$H,2,FALSE)&amp;$W$18&amp;$V$18),装备量化!$D$2:$J$241,装备量化!S$11,FALSE)),0))+IF($W$3="关闭",0,IFERROR((VLOOKUP((VLOOKUP($AE40,参数!$G:$H,2,FALSE)&amp;$W$19&amp;$V$19),装备量化!$D$2:$J$241,装备量化!S$11,FALSE)),0))+IF($W$3="关闭",0,IFERROR((VLOOKUP((VLOOKUP($AE40,参数!$G:$H,2,FALSE)&amp;$W$20&amp;$V$20),装备量化!$D$2:$J$241,装备量化!S$11,FALSE)),0))+IF($W$3="关闭",0,IFERROR((VLOOKUP((VLOOKUP($AE40,参数!$G:$H,2,FALSE)&amp;$W$21&amp;$V$21),装备量化!$D$2:$J$241,装备量化!S$11,FALSE)),0))+IF($W$3="关闭",0,IFERROR((VLOOKUP((VLOOKUP($AE40,参数!$G:$H,2,FALSE)&amp;$W$22&amp;$V$22),装备量化!$D$2:$J$241,装备量化!S$11,FALSE)),0))+IF($W$3="关闭",0,IFERROR((VLOOKUP((VLOOKUP($AE40,参数!$G:$H,2,FALSE)&amp;$W$23&amp;$V$23),装备量化!$D$2:$J$241,装备量化!S$11,FALSE)),0))+IF($W$3="关闭",0,IFERROR((VLOOKUP((VLOOKUP($AE40,参数!$G:$H,2,FALSE)&amp;$W$24&amp;$V$24),装备量化!$D$2:$J$241,装备量化!S$11,FALSE)),0))+IF($W$3="关闭",0,IFERROR((VLOOKUP((VLOOKUP($AE40,参数!$G:$H,2,FALSE)&amp;$W$25&amp;$V$25),装备量化!$D$2:$J$241,装备量化!S$11,FALSE)),0))</f>
        <v>216</v>
      </c>
      <c r="AI40" s="64">
        <f>IF($W$3="关闭",0,IFERROR((VLOOKUP((VLOOKUP($AE40,参数!$G:$H,2,FALSE)&amp;$W$18&amp;$V$18),装备量化!$D$2:$J$241,装备量化!T$11,FALSE)),0))+IF($W$3="关闭",0,IFERROR((VLOOKUP((VLOOKUP($AE40,参数!$G:$H,2,FALSE)&amp;$W$19&amp;$V$19),装备量化!$D$2:$J$241,装备量化!T$11,FALSE)),0))+IF($W$3="关闭",0,IFERROR((VLOOKUP((VLOOKUP($AE40,参数!$G:$H,2,FALSE)&amp;$W$20&amp;$V$20),装备量化!$D$2:$J$241,装备量化!T$11,FALSE)),0))+IF($W$3="关闭",0,IFERROR((VLOOKUP((VLOOKUP($AE40,参数!$G:$H,2,FALSE)&amp;$W$21&amp;$V$21),装备量化!$D$2:$J$241,装备量化!T$11,FALSE)),0))+IF($W$3="关闭",0,IFERROR((VLOOKUP((VLOOKUP($AE40,参数!$G:$H,2,FALSE)&amp;$W$22&amp;$V$22),装备量化!$D$2:$J$241,装备量化!T$11,FALSE)),0))+IF($W$3="关闭",0,IFERROR((VLOOKUP((VLOOKUP($AE40,参数!$G:$H,2,FALSE)&amp;$W$23&amp;$V$23),装备量化!$D$2:$J$241,装备量化!T$11,FALSE)),0))+IF($W$3="关闭",0,IFERROR((VLOOKUP((VLOOKUP($AE40,参数!$G:$H,2,FALSE)&amp;$W$24&amp;$V$24),装备量化!$D$2:$J$241,装备量化!T$11,FALSE)),0))+IF($W$3="关闭",0,IFERROR((VLOOKUP((VLOOKUP($AE40,参数!$G:$H,2,FALSE)&amp;$W$25&amp;$V$25),装备量化!$D$2:$J$241,装备量化!T$11,FALSE)),0))</f>
        <v>216</v>
      </c>
      <c r="AJ40" s="64">
        <f>IF($W$3="关闭",0,IFERROR((VLOOKUP((VLOOKUP($AE40,参数!$G:$H,2,FALSE)&amp;$W$18&amp;$V$18),装备量化!$D$2:$J$241,装备量化!U$11,FALSE)),0))+IF($W$3="关闭",0,IFERROR((VLOOKUP((VLOOKUP($AE40,参数!$G:$H,2,FALSE)&amp;$W$19&amp;$V$19),装备量化!$D$2:$J$241,装备量化!U$11,FALSE)),0))+IF($W$3="关闭",0,IFERROR((VLOOKUP((VLOOKUP($AE40,参数!$G:$H,2,FALSE)&amp;$W$20&amp;$V$20),装备量化!$D$2:$J$241,装备量化!U$11,FALSE)),0))+IF($W$3="关闭",0,IFERROR((VLOOKUP((VLOOKUP($AE40,参数!$G:$H,2,FALSE)&amp;$W$21&amp;$V$21),装备量化!$D$2:$J$241,装备量化!U$11,FALSE)),0))+IF($W$3="关闭",0,IFERROR((VLOOKUP((VLOOKUP($AE40,参数!$G:$H,2,FALSE)&amp;$W$22&amp;$V$22),装备量化!$D$2:$J$241,装备量化!U$11,FALSE)),0))+IF($W$3="关闭",0,IFERROR((VLOOKUP((VLOOKUP($AE40,参数!$G:$H,2,FALSE)&amp;$W$23&amp;$V$23),装备量化!$D$2:$J$241,装备量化!U$11,FALSE)),0))+IF($W$3="关闭",0,IFERROR((VLOOKUP((VLOOKUP($AE40,参数!$G:$H,2,FALSE)&amp;$W$24&amp;$V$24),装备量化!$D$2:$J$241,装备量化!U$11,FALSE)),0))+IF($W$3="关闭",0,IFERROR((VLOOKUP((VLOOKUP($AE40,参数!$G:$H,2,FALSE)&amp;$W$25&amp;$V$25),装备量化!$D$2:$J$241,装备量化!U$11,FALSE)),0))</f>
        <v>333</v>
      </c>
      <c r="AK40" s="64">
        <f>IF($W$3="关闭",0,IFERROR((VLOOKUP((VLOOKUP($AE40,参数!$G:$H,2,FALSE)&amp;$W$18&amp;$V$18),装备量化!$D$2:$J$241,装备量化!V$11,FALSE)),0))+IF($W$3="关闭",0,IFERROR((VLOOKUP((VLOOKUP($AE40,参数!$G:$H,2,FALSE)&amp;$W$19&amp;$V$19),装备量化!$D$2:$J$241,装备量化!V$11,FALSE)),0))+IF($W$3="关闭",0,IFERROR((VLOOKUP((VLOOKUP($AE40,参数!$G:$H,2,FALSE)&amp;$W$20&amp;$V$20),装备量化!$D$2:$J$241,装备量化!V$11,FALSE)),0))+IF($W$3="关闭",0,IFERROR((VLOOKUP((VLOOKUP($AE40,参数!$G:$H,2,FALSE)&amp;$W$21&amp;$V$21),装备量化!$D$2:$J$241,装备量化!V$11,FALSE)),0))+IF($W$3="关闭",0,IFERROR((VLOOKUP((VLOOKUP($AE40,参数!$G:$H,2,FALSE)&amp;$W$22&amp;$V$22),装备量化!$D$2:$J$241,装备量化!V$11,FALSE)),0))+IF($W$3="关闭",0,IFERROR((VLOOKUP((VLOOKUP($AE40,参数!$G:$H,2,FALSE)&amp;$W$23&amp;$V$23),装备量化!$D$2:$J$241,装备量化!V$11,FALSE)),0))+IF($W$3="关闭",0,IFERROR((VLOOKUP((VLOOKUP($AE40,参数!$G:$H,2,FALSE)&amp;$W$24&amp;$V$24),装备量化!$D$2:$J$241,装备量化!V$11,FALSE)),0))+IF($W$3="关闭",0,IFERROR((VLOOKUP((VLOOKUP($AE40,参数!$G:$H,2,FALSE)&amp;$W$25&amp;$V$25),装备量化!$D$2:$J$241,装备量化!V$11,FALSE)),0))</f>
        <v>333</v>
      </c>
      <c r="AL40" s="64">
        <f>IF($W$3="关闭",0,IFERROR((VLOOKUP((VLOOKUP($AE40,参数!$G:$H,2,FALSE)&amp;$W$18&amp;$V$18),装备量化!$D$2:$J$241,装备量化!W$11,FALSE)),0))+IF($W$3="关闭",0,IFERROR((VLOOKUP((VLOOKUP($AE40,参数!$G:$H,2,FALSE)&amp;$W$19&amp;$V$19),装备量化!$D$2:$J$241,装备量化!W$11,FALSE)),0))+IF($W$3="关闭",0,IFERROR((VLOOKUP((VLOOKUP($AE40,参数!$G:$H,2,FALSE)&amp;$W$20&amp;$V$20),装备量化!$D$2:$J$241,装备量化!W$11,FALSE)),0))+IF($W$3="关闭",0,IFERROR((VLOOKUP((VLOOKUP($AE40,参数!$G:$H,2,FALSE)&amp;$W$21&amp;$V$21),装备量化!$D$2:$J$241,装备量化!W$11,FALSE)),0))+IF($W$3="关闭",0,IFERROR((VLOOKUP((VLOOKUP($AE40,参数!$G:$H,2,FALSE)&amp;$W$22&amp;$V$22),装备量化!$D$2:$J$241,装备量化!W$11,FALSE)),0))+IF($W$3="关闭",0,IFERROR((VLOOKUP((VLOOKUP($AE40,参数!$G:$H,2,FALSE)&amp;$W$23&amp;$V$23),装备量化!$D$2:$J$241,装备量化!W$11,FALSE)),0))+IF($W$3="关闭",0,IFERROR((VLOOKUP((VLOOKUP($AE40,参数!$G:$H,2,FALSE)&amp;$W$24&amp;$V$24),装备量化!$D$2:$J$241,装备量化!W$11,FALSE)),0))+IF($W$3="关闭",0,IFERROR((VLOOKUP((VLOOKUP($AE40,参数!$G:$H,2,FALSE)&amp;$W$25&amp;$V$25),装备量化!$D$2:$J$241,装备量化!W$11,FALSE)),0))</f>
        <v>0</v>
      </c>
      <c r="AM40" s="64">
        <f>IF($W$3="关闭",0,IFERROR((VLOOKUP((VLOOKUP($AE40,参数!$G:$H,2,FALSE)&amp;$W$18&amp;$V$18),装备量化!$D$2:$J$241,装备量化!X$11,FALSE)),0))+IF($W$3="关闭",0,IFERROR((VLOOKUP((VLOOKUP($AE40,参数!$G:$H,2,FALSE)&amp;$W$19&amp;$V$19),装备量化!$D$2:$J$241,装备量化!X$11,FALSE)),0))+IF($W$3="关闭",0,IFERROR((VLOOKUP((VLOOKUP($AE40,参数!$G:$H,2,FALSE)&amp;$W$20&amp;$V$20),装备量化!$D$2:$J$241,装备量化!X$11,FALSE)),0))+IF($W$3="关闭",0,IFERROR((VLOOKUP((VLOOKUP($AE40,参数!$G:$H,2,FALSE)&amp;$W$21&amp;$V$21),装备量化!$D$2:$J$241,装备量化!X$11,FALSE)),0))+IF($W$3="关闭",0,IFERROR((VLOOKUP((VLOOKUP($AE40,参数!$G:$H,2,FALSE)&amp;$W$22&amp;$V$22),装备量化!$D$2:$J$241,装备量化!X$11,FALSE)),0))+IF($W$3="关闭",0,IFERROR((VLOOKUP((VLOOKUP($AE40,参数!$G:$H,2,FALSE)&amp;$W$23&amp;$V$23),装备量化!$D$2:$J$241,装备量化!X$11,FALSE)),0))+IF($W$3="关闭",0,IFERROR((VLOOKUP((VLOOKUP($AE40,参数!$G:$H,2,FALSE)&amp;$W$24&amp;$V$24),装备量化!$D$2:$J$241,装备量化!X$11,FALSE)),0))+IF($W$3="关闭",0,IFERROR((VLOOKUP((VLOOKUP($AE40,参数!$G:$H,2,FALSE)&amp;$W$25&amp;$V$25),装备量化!$D$2:$J$241,装备量化!X$11,FALSE)),0))</f>
        <v>0</v>
      </c>
      <c r="AN40" s="64">
        <f>IF($W$3="关闭",0,IFERROR((VLOOKUP((VLOOKUP($AE40,参数!$G:$H,2,FALSE)&amp;$W$18&amp;$V$18),装备量化!$D$2:$J$241,装备量化!Y$11,FALSE)),0))+IF($W$3="关闭",0,IFERROR((VLOOKUP((VLOOKUP($AE40,参数!$G:$H,2,FALSE)&amp;$W$19&amp;$V$19),装备量化!$D$2:$J$241,装备量化!Y$11,FALSE)),0))+IF($W$3="关闭",0,IFERROR((VLOOKUP((VLOOKUP($AE40,参数!$G:$H,2,FALSE)&amp;$W$20&amp;$V$20),装备量化!$D$2:$J$241,装备量化!Y$11,FALSE)),0))+IF($W$3="关闭",0,IFERROR((VLOOKUP((VLOOKUP($AE40,参数!$G:$H,2,FALSE)&amp;$W$21&amp;$V$21),装备量化!$D$2:$J$241,装备量化!Y$11,FALSE)),0))+IF($W$3="关闭",0,IFERROR((VLOOKUP((VLOOKUP($AE40,参数!$G:$H,2,FALSE)&amp;$W$22&amp;$V$22),装备量化!$D$2:$J$241,装备量化!Y$11,FALSE)),0))+IF($W$3="关闭",0,IFERROR((VLOOKUP((VLOOKUP($AE40,参数!$G:$H,2,FALSE)&amp;$W$23&amp;$V$23),装备量化!$D$2:$J$241,装备量化!Y$11,FALSE)),0))+IF($W$3="关闭",0,IFERROR((VLOOKUP((VLOOKUP($AE40,参数!$G:$H,2,FALSE)&amp;$W$24&amp;$V$24),装备量化!$D$2:$J$241,装备量化!Y$11,FALSE)),0))+IF($W$3="关闭",0,IFERROR((VLOOKUP((VLOOKUP($AE40,参数!$G:$H,2,FALSE)&amp;$W$25&amp;$V$25),装备量化!$D$2:$J$241,装备量化!Y$11,FALSE)),0))</f>
        <v>0</v>
      </c>
      <c r="AO40" s="64">
        <f>IF($W$3="关闭",0,IFERROR((VLOOKUP((VLOOKUP($AE40,参数!$G:$H,2,FALSE)&amp;$W$18&amp;$V$18),装备量化!$D$2:$J$241,装备量化!Z$11,FALSE)),0))+IF($W$3="关闭",0,IFERROR((VLOOKUP((VLOOKUP($AE40,参数!$G:$H,2,FALSE)&amp;$W$19&amp;$V$19),装备量化!$D$2:$J$241,装备量化!Z$11,FALSE)),0))+IF($W$3="关闭",0,IFERROR((VLOOKUP((VLOOKUP($AE40,参数!$G:$H,2,FALSE)&amp;$W$20&amp;$V$20),装备量化!$D$2:$J$241,装备量化!Z$11,FALSE)),0))+IF($W$3="关闭",0,IFERROR((VLOOKUP((VLOOKUP($AE40,参数!$G:$H,2,FALSE)&amp;$W$21&amp;$V$21),装备量化!$D$2:$J$241,装备量化!Z$11,FALSE)),0))+IF($W$3="关闭",0,IFERROR((VLOOKUP((VLOOKUP($AE40,参数!$G:$H,2,FALSE)&amp;$W$22&amp;$V$22),装备量化!$D$2:$J$241,装备量化!Z$11,FALSE)),0))+IF($W$3="关闭",0,IFERROR((VLOOKUP((VLOOKUP($AE40,参数!$G:$H,2,FALSE)&amp;$W$23&amp;$V$23),装备量化!$D$2:$J$241,装备量化!Z$11,FALSE)),0))+IF($W$3="关闭",0,IFERROR((VLOOKUP((VLOOKUP($AE40,参数!$G:$H,2,FALSE)&amp;$W$24&amp;$V$24),装备量化!$D$2:$J$241,装备量化!Z$11,FALSE)),0))+IF($W$3="关闭",0,IFERROR((VLOOKUP((VLOOKUP($AE40,参数!$G:$H,2,FALSE)&amp;$W$25&amp;$V$25),装备量化!$D$2:$J$241,装备量化!Z$11,FALSE)),0))</f>
        <v>0</v>
      </c>
      <c r="AP40" s="64">
        <f>IF($W$3="关闭",0,IFERROR((VLOOKUP((VLOOKUP($AE40,参数!$G:$H,2,FALSE)&amp;$W$18&amp;$V$18),装备量化!$D$2:$J$241,装备量化!AA$11,FALSE)),0))+IF($W$3="关闭",0,IFERROR((VLOOKUP((VLOOKUP($AE40,参数!$G:$H,2,FALSE)&amp;$W$19&amp;$V$19),装备量化!$D$2:$J$241,装备量化!AA$11,FALSE)),0))+IF($W$3="关闭",0,IFERROR((VLOOKUP((VLOOKUP($AE40,参数!$G:$H,2,FALSE)&amp;$W$20&amp;$V$20),装备量化!$D$2:$J$241,装备量化!AA$11,FALSE)),0))+IF($W$3="关闭",0,IFERROR((VLOOKUP((VLOOKUP($AE40,参数!$G:$H,2,FALSE)&amp;$W$21&amp;$V$21),装备量化!$D$2:$J$241,装备量化!AA$11,FALSE)),0))+IF($W$3="关闭",0,IFERROR((VLOOKUP((VLOOKUP($AE40,参数!$G:$H,2,FALSE)&amp;$W$22&amp;$V$22),装备量化!$D$2:$J$241,装备量化!AA$11,FALSE)),0))+IF($W$3="关闭",0,IFERROR((VLOOKUP((VLOOKUP($AE40,参数!$G:$H,2,FALSE)&amp;$W$23&amp;$V$23),装备量化!$D$2:$J$241,装备量化!AA$11,FALSE)),0))+IF($W$3="关闭",0,IFERROR((VLOOKUP((VLOOKUP($AE40,参数!$G:$H,2,FALSE)&amp;$W$24&amp;$V$24),装备量化!$D$2:$J$241,装备量化!AA$11,FALSE)),0))+IF($W$3="关闭",0,IFERROR((VLOOKUP((VLOOKUP($AE40,参数!$G:$H,2,FALSE)&amp;$W$25&amp;$V$25),装备量化!$D$2:$J$241,装备量化!AA$11,FALSE)),0))</f>
        <v>0</v>
      </c>
      <c r="AQ40" s="64">
        <f>IF($W$3="关闭",0,IFERROR((VLOOKUP((VLOOKUP($AE40,参数!$G:$H,2,FALSE)&amp;$W$18&amp;$V$18),装备量化!$D$2:$J$241,装备量化!AB$11,FALSE)),0))+IF($W$3="关闭",0,IFERROR((VLOOKUP((VLOOKUP($AE40,参数!$G:$H,2,FALSE)&amp;$W$19&amp;$V$19),装备量化!$D$2:$J$241,装备量化!AB$11,FALSE)),0))+IF($W$3="关闭",0,IFERROR((VLOOKUP((VLOOKUP($AE40,参数!$G:$H,2,FALSE)&amp;$W$20&amp;$V$20),装备量化!$D$2:$J$241,装备量化!AB$11,FALSE)),0))+IF($W$3="关闭",0,IFERROR((VLOOKUP((VLOOKUP($AE40,参数!$G:$H,2,FALSE)&amp;$W$21&amp;$V$21),装备量化!$D$2:$J$241,装备量化!AB$11,FALSE)),0))+IF($W$3="关闭",0,IFERROR((VLOOKUP((VLOOKUP($AE40,参数!$G:$H,2,FALSE)&amp;$W$22&amp;$V$22),装备量化!$D$2:$J$241,装备量化!AB$11,FALSE)),0))+IF($W$3="关闭",0,IFERROR((VLOOKUP((VLOOKUP($AE40,参数!$G:$H,2,FALSE)&amp;$W$23&amp;$V$23),装备量化!$D$2:$J$241,装备量化!AB$11,FALSE)),0))+IF($W$3="关闭",0,IFERROR((VLOOKUP((VLOOKUP($AE40,参数!$G:$H,2,FALSE)&amp;$W$24&amp;$V$24),装备量化!$D$2:$J$241,装备量化!AB$11,FALSE)),0))+IF($W$3="关闭",0,IFERROR((VLOOKUP((VLOOKUP($AE40,参数!$G:$H,2,FALSE)&amp;$W$25&amp;$V$25),装备量化!$D$2:$J$241,装备量化!AB$11,FALSE)),0))</f>
        <v>0</v>
      </c>
      <c r="AR40" s="64">
        <f>IF($W$3="关闭",0,IFERROR((VLOOKUP((VLOOKUP($AE40,参数!$G:$H,2,FALSE)&amp;$W$18&amp;$V$18),装备量化!$D$2:$J$241,装备量化!AC$11,FALSE)),0))+IF($W$3="关闭",0,IFERROR((VLOOKUP((VLOOKUP($AE40,参数!$G:$H,2,FALSE)&amp;$W$19&amp;$V$19),装备量化!$D$2:$J$241,装备量化!AC$11,FALSE)),0))+IF($W$3="关闭",0,IFERROR((VLOOKUP((VLOOKUP($AE40,参数!$G:$H,2,FALSE)&amp;$W$20&amp;$V$20),装备量化!$D$2:$J$241,装备量化!AC$11,FALSE)),0))+IF($W$3="关闭",0,IFERROR((VLOOKUP((VLOOKUP($AE40,参数!$G:$H,2,FALSE)&amp;$W$21&amp;$V$21),装备量化!$D$2:$J$241,装备量化!AC$11,FALSE)),0))+IF($W$3="关闭",0,IFERROR((VLOOKUP((VLOOKUP($AE40,参数!$G:$H,2,FALSE)&amp;$W$22&amp;$V$22),装备量化!$D$2:$J$241,装备量化!AC$11,FALSE)),0))+IF($W$3="关闭",0,IFERROR((VLOOKUP((VLOOKUP($AE40,参数!$G:$H,2,FALSE)&amp;$W$23&amp;$V$23),装备量化!$D$2:$J$241,装备量化!AC$11,FALSE)),0))+IF($W$3="关闭",0,IFERROR((VLOOKUP((VLOOKUP($AE40,参数!$G:$H,2,FALSE)&amp;$W$24&amp;$V$24),装备量化!$D$2:$J$241,装备量化!AC$11,FALSE)),0))+IF($W$3="关闭",0,IFERROR((VLOOKUP((VLOOKUP($AE40,参数!$G:$H,2,FALSE)&amp;$W$25&amp;$V$25),装备量化!$D$2:$J$241,装备量化!AC$11,FALSE)),0))</f>
        <v>0</v>
      </c>
      <c r="AS40" s="64">
        <f>IF($W$3="关闭",0,IFERROR((VLOOKUP((VLOOKUP($AE40,参数!$G:$H,2,FALSE)&amp;$W$18&amp;$V$18),装备量化!$D$2:$J$241,装备量化!AD$11,FALSE)),0))+IF($W$3="关闭",0,IFERROR((VLOOKUP((VLOOKUP($AE40,参数!$G:$H,2,FALSE)&amp;$W$19&amp;$V$19),装备量化!$D$2:$J$241,装备量化!AD$11,FALSE)),0))+IF($W$3="关闭",0,IFERROR((VLOOKUP((VLOOKUP($AE40,参数!$G:$H,2,FALSE)&amp;$W$20&amp;$V$20),装备量化!$D$2:$J$241,装备量化!AD$11,FALSE)),0))+IF($W$3="关闭",0,IFERROR((VLOOKUP((VLOOKUP($AE40,参数!$G:$H,2,FALSE)&amp;$W$21&amp;$V$21),装备量化!$D$2:$J$241,装备量化!AD$11,FALSE)),0))+IF($W$3="关闭",0,IFERROR((VLOOKUP((VLOOKUP($AE40,参数!$G:$H,2,FALSE)&amp;$W$22&amp;$V$22),装备量化!$D$2:$J$241,装备量化!AD$11,FALSE)),0))+IF($W$3="关闭",0,IFERROR((VLOOKUP((VLOOKUP($AE40,参数!$G:$H,2,FALSE)&amp;$W$23&amp;$V$23),装备量化!$D$2:$J$241,装备量化!AD$11,FALSE)),0))+IF($W$3="关闭",0,IFERROR((VLOOKUP((VLOOKUP($AE40,参数!$G:$H,2,FALSE)&amp;$W$24&amp;$V$24),装备量化!$D$2:$J$241,装备量化!AD$11,FALSE)),0))+IF($W$3="关闭",0,IFERROR((VLOOKUP((VLOOKUP($AE40,参数!$G:$H,2,FALSE)&amp;$W$25&amp;$V$25),装备量化!$D$2:$J$241,装备量化!AD$11,FALSE)),0))</f>
        <v>0</v>
      </c>
      <c r="AV40" s="1">
        <v>39</v>
      </c>
      <c r="AW40" s="64">
        <f>IF($W$6="关闭",0,IFERROR((VLOOKUP((VLOOKUP($AE40,参数!$G:$H,2,FALSE)&amp;$V$18),装备强化属性!$V$3:$FP$50,$X$18+VLOOKUP(AW$1,参数!$J$1:$K$6,2,FALSE),FALSE)),0))+IF($W$6="关闭",0,IFERROR((VLOOKUP((VLOOKUP($AE40,参数!$G:$H,2,FALSE)&amp;$V$19),装备强化属性!$V$3:$FP$50,$X$19+VLOOKUP(AW$1,参数!$J$1:$K$6,2,FALSE),FALSE)),0))+IF($W$6="关闭",0,IFERROR((VLOOKUP((VLOOKUP($AE40,参数!$G:$H,2,FALSE)&amp;$V$20),装备强化属性!$V$3:$FP$50,$X$20+VLOOKUP(AW$1,参数!$J$1:$K$6,2,FALSE),FALSE)),0))+IF($W$6="关闭",0,IFERROR((VLOOKUP((VLOOKUP($AE40,参数!$G:$H,2,FALSE)&amp;$V$21),装备强化属性!$V$3:$FP$50,$X$21+VLOOKUP(AW$1,参数!$J$1:$K$6,2,FALSE),FALSE)),0))+IF($W$6="关闭",0,IFERROR((VLOOKUP((VLOOKUP($AE40,参数!$G:$H,2,FALSE)&amp;$V$22),装备强化属性!$V$3:$FP$50,$X$22+VLOOKUP(AW$1,参数!$J$1:$K$6,2,FALSE),FALSE)),0))+IF($W$6="关闭",0,IFERROR((VLOOKUP((VLOOKUP($AE40,参数!$G:$H,2,FALSE)&amp;$V$23),装备强化属性!$V$3:$FP$50,$X$23+VLOOKUP(AW$1,参数!$J$1:$K$6,2,FALSE),FALSE)),0))+IF($W$6="关闭",0,IFERROR((VLOOKUP((VLOOKUP($AE40,参数!$G:$H,2,FALSE)&amp;$V$24),装备强化属性!$V$3:$FP$50,$X$24+VLOOKUP(AW$1,参数!$J$1:$K$6,2,FALSE),FALSE)),0))+IF($W$6="关闭",0,IFERROR((VLOOKUP((VLOOKUP($AE40,参数!$G:$H,2,FALSE)&amp;$V$25),装备强化属性!$V$3:$FP$50,$X$25+VLOOKUP(AW$1,参数!$J$1:$K$6,2,FALSE),FALSE)),0))</f>
        <v>1090</v>
      </c>
      <c r="AX40" s="64"/>
      <c r="AY40" s="64">
        <f>IF($W$6="关闭",0,IFERROR((VLOOKUP((VLOOKUP($AE40,参数!$G:$H,2,FALSE)&amp;$V$18),装备强化属性!$V$3:$FP$50,$X$18+VLOOKUP(AY$1,参数!$J$1:$K$6,2,FALSE),FALSE)),0))+IF($W$6="关闭",0,IFERROR((VLOOKUP((VLOOKUP($AE40,参数!$G:$H,2,FALSE)&amp;$V$19),装备强化属性!$V$3:$FP$50,$X$19+VLOOKUP(AY$1,参数!$J$1:$K$6,2,FALSE),FALSE)),0))+IF($W$6="关闭",0,IFERROR((VLOOKUP((VLOOKUP($AE40,参数!$G:$H,2,FALSE)&amp;$V$20),装备强化属性!$V$3:$FP$50,$X$20+VLOOKUP(AY$1,参数!$J$1:$K$6,2,FALSE),FALSE)),0))+IF($W$6="关闭",0,IFERROR((VLOOKUP((VLOOKUP($AE40,参数!$G:$H,2,FALSE)&amp;$V$21),装备强化属性!$V$3:$FP$50,$X$21+VLOOKUP(AY$1,参数!$J$1:$K$6,2,FALSE),FALSE)),0))+IF($W$6="关闭",0,IFERROR((VLOOKUP((VLOOKUP($AE40,参数!$G:$H,2,FALSE)&amp;$V$22),装备强化属性!$V$3:$FP$50,$X$22+VLOOKUP(AY$1,参数!$J$1:$K$6,2,FALSE),FALSE)),0))+IF($W$6="关闭",0,IFERROR((VLOOKUP((VLOOKUP($AE40,参数!$G:$H,2,FALSE)&amp;$V$23),装备强化属性!$V$3:$FP$50,$X$23+VLOOKUP(AY$1,参数!$J$1:$K$6,2,FALSE),FALSE)),0))+IF($W$6="关闭",0,IFERROR((VLOOKUP((VLOOKUP($AE40,参数!$G:$H,2,FALSE)&amp;$V$24),装备强化属性!$V$3:$FP$50,$X$24+VLOOKUP(AY$1,参数!$J$1:$K$6,2,FALSE),FALSE)),0))+IF($W$6="关闭",0,IFERROR((VLOOKUP((VLOOKUP($AE40,参数!$G:$H,2,FALSE)&amp;$V$25),装备强化属性!$V$3:$FP$50,$X$25+VLOOKUP(AY$1,参数!$J$1:$K$6,2,FALSE),FALSE)),0))</f>
        <v>131</v>
      </c>
      <c r="AZ40" s="64">
        <f>IF($W$6="关闭",0,IFERROR((VLOOKUP((VLOOKUP($AE40,参数!$G:$H,2,FALSE)&amp;$V$18),装备强化属性!$V$3:$FP$50,$X$18+VLOOKUP(AZ$1,参数!$J$1:$K$6,2,FALSE),FALSE)),0))+IF($W$6="关闭",0,IFERROR((VLOOKUP((VLOOKUP($AE40,参数!$G:$H,2,FALSE)&amp;$V$19),装备强化属性!$V$3:$FP$50,$X$19+VLOOKUP(AZ$1,参数!$J$1:$K$6,2,FALSE),FALSE)),0))+IF($W$6="关闭",0,IFERROR((VLOOKUP((VLOOKUP($AE40,参数!$G:$H,2,FALSE)&amp;$V$20),装备强化属性!$V$3:$FP$50,$X$20+VLOOKUP(AZ$1,参数!$J$1:$K$6,2,FALSE),FALSE)),0))+IF($W$6="关闭",0,IFERROR((VLOOKUP((VLOOKUP($AE40,参数!$G:$H,2,FALSE)&amp;$V$21),装备强化属性!$V$3:$FP$50,$X$21+VLOOKUP(AZ$1,参数!$J$1:$K$6,2,FALSE),FALSE)),0))+IF($W$6="关闭",0,IFERROR((VLOOKUP((VLOOKUP($AE40,参数!$G:$H,2,FALSE)&amp;$V$22),装备强化属性!$V$3:$FP$50,$X$22+VLOOKUP(AZ$1,参数!$J$1:$K$6,2,FALSE),FALSE)),0))+IF($W$6="关闭",0,IFERROR((VLOOKUP((VLOOKUP($AE40,参数!$G:$H,2,FALSE)&amp;$V$23),装备强化属性!$V$3:$FP$50,$X$23+VLOOKUP(AZ$1,参数!$J$1:$K$6,2,FALSE),FALSE)),0))+IF($W$6="关闭",0,IFERROR((VLOOKUP((VLOOKUP($AE40,参数!$G:$H,2,FALSE)&amp;$V$24),装备强化属性!$V$3:$FP$50,$X$24+VLOOKUP(AZ$1,参数!$J$1:$K$6,2,FALSE),FALSE)),0))+IF($W$6="关闭",0,IFERROR((VLOOKUP((VLOOKUP($AE40,参数!$G:$H,2,FALSE)&amp;$V$25),装备强化属性!$V$3:$FP$50,$X$25+VLOOKUP(AZ$1,参数!$J$1:$K$6,2,FALSE),FALSE)),0))</f>
        <v>131</v>
      </c>
      <c r="BA40" s="64">
        <f>IF($W$6="关闭",0,IFERROR((VLOOKUP((VLOOKUP($AE40,参数!$G:$H,2,FALSE)&amp;$V$18),装备强化属性!$V$3:$FP$50,$X$18+VLOOKUP(BA$1,参数!$J$1:$K$6,2,FALSE),FALSE)),0))+IF($W$6="关闭",0,IFERROR((VLOOKUP((VLOOKUP($AE40,参数!$G:$H,2,FALSE)&amp;$V$19),装备强化属性!$V$3:$FP$50,$X$19+VLOOKUP(BA$1,参数!$J$1:$K$6,2,FALSE),FALSE)),0))+IF($W$6="关闭",0,IFERROR((VLOOKUP((VLOOKUP($AE40,参数!$G:$H,2,FALSE)&amp;$V$20),装备强化属性!$V$3:$FP$50,$X$20+VLOOKUP(BA$1,参数!$J$1:$K$6,2,FALSE),FALSE)),0))+IF($W$6="关闭",0,IFERROR((VLOOKUP((VLOOKUP($AE40,参数!$G:$H,2,FALSE)&amp;$V$21),装备强化属性!$V$3:$FP$50,$X$21+VLOOKUP(BA$1,参数!$J$1:$K$6,2,FALSE),FALSE)),0))+IF($W$6="关闭",0,IFERROR((VLOOKUP((VLOOKUP($AE40,参数!$G:$H,2,FALSE)&amp;$V$22),装备强化属性!$V$3:$FP$50,$X$22+VLOOKUP(BA$1,参数!$J$1:$K$6,2,FALSE),FALSE)),0))+IF($W$6="关闭",0,IFERROR((VLOOKUP((VLOOKUP($AE40,参数!$G:$H,2,FALSE)&amp;$V$23),装备强化属性!$V$3:$FP$50,$X$23+VLOOKUP(BA$1,参数!$J$1:$K$6,2,FALSE),FALSE)),0))+IF($W$6="关闭",0,IFERROR((VLOOKUP((VLOOKUP($AE40,参数!$G:$H,2,FALSE)&amp;$V$24),装备强化属性!$V$3:$FP$50,$X$24+VLOOKUP(BA$1,参数!$J$1:$K$6,2,FALSE),FALSE)),0))+IF($W$6="关闭",0,IFERROR((VLOOKUP((VLOOKUP($AE40,参数!$G:$H,2,FALSE)&amp;$V$25),装备强化属性!$V$3:$FP$50,$X$25+VLOOKUP(BA$1,参数!$J$1:$K$6,2,FALSE),FALSE)),0))</f>
        <v>146</v>
      </c>
      <c r="BB40" s="64">
        <f>IF($W$6="关闭",0,IFERROR((VLOOKUP((VLOOKUP($AE40,参数!$G:$H,2,FALSE)&amp;$V$18),装备强化属性!$V$3:$FP$50,$X$18+VLOOKUP(BB$1,参数!$J$1:$K$6,2,FALSE),FALSE)),0))+IF($W$6="关闭",0,IFERROR((VLOOKUP((VLOOKUP($AE40,参数!$G:$H,2,FALSE)&amp;$V$19),装备强化属性!$V$3:$FP$50,$X$19+VLOOKUP(BB$1,参数!$J$1:$K$6,2,FALSE),FALSE)),0))+IF($W$6="关闭",0,IFERROR((VLOOKUP((VLOOKUP($AE40,参数!$G:$H,2,FALSE)&amp;$V$20),装备强化属性!$V$3:$FP$50,$X$20+VLOOKUP(BB$1,参数!$J$1:$K$6,2,FALSE),FALSE)),0))+IF($W$6="关闭",0,IFERROR((VLOOKUP((VLOOKUP($AE40,参数!$G:$H,2,FALSE)&amp;$V$21),装备强化属性!$V$3:$FP$50,$X$21+VLOOKUP(BB$1,参数!$J$1:$K$6,2,FALSE),FALSE)),0))+IF($W$6="关闭",0,IFERROR((VLOOKUP((VLOOKUP($AE40,参数!$G:$H,2,FALSE)&amp;$V$22),装备强化属性!$V$3:$FP$50,$X$22+VLOOKUP(BB$1,参数!$J$1:$K$6,2,FALSE),FALSE)),0))+IF($W$6="关闭",0,IFERROR((VLOOKUP((VLOOKUP($AE40,参数!$G:$H,2,FALSE)&amp;$V$23),装备强化属性!$V$3:$FP$50,$X$23+VLOOKUP(BB$1,参数!$J$1:$K$6,2,FALSE),FALSE)),0))+IF($W$6="关闭",0,IFERROR((VLOOKUP((VLOOKUP($AE40,参数!$G:$H,2,FALSE)&amp;$V$24),装备强化属性!$V$3:$FP$50,$X$24+VLOOKUP(BB$1,参数!$J$1:$K$6,2,FALSE),FALSE)),0))+IF($W$6="关闭",0,IFERROR((VLOOKUP((VLOOKUP($AE40,参数!$G:$H,2,FALSE)&amp;$V$25),装备强化属性!$V$3:$FP$50,$X$25+VLOOKUP(BB$1,参数!$J$1:$K$6,2,FALSE),FALSE)),0))</f>
        <v>146</v>
      </c>
      <c r="BC40" s="64">
        <f>IF($W$3="关闭",0,IFERROR((VLOOKUP((VLOOKUP($AE40,参数!$G:$H,2,FALSE)&amp;$W$18&amp;$V$18),装备量化!$D$2:$J$241,装备量化!AN$11,FALSE)),0))+IF($W$3="关闭",0,IFERROR((VLOOKUP((VLOOKUP($AE40,参数!$G:$H,2,FALSE)&amp;$W$19&amp;$V$19),装备量化!$D$2:$J$241,装备量化!AN$11,FALSE)),0))+IF($W$3="关闭",0,IFERROR((VLOOKUP((VLOOKUP($AE40,参数!$G:$H,2,FALSE)&amp;$W$20&amp;$V$20),装备量化!$D$2:$J$241,装备量化!AN$11,FALSE)),0))+IF($W$3="关闭",0,IFERROR((VLOOKUP((VLOOKUP($AE40,参数!$G:$H,2,FALSE)&amp;$W$21&amp;$V$21),装备量化!$D$2:$J$241,装备量化!AN$11,FALSE)),0))+IF($W$3="关闭",0,IFERROR((VLOOKUP((VLOOKUP($AE40,参数!$G:$H,2,FALSE)&amp;$W$22&amp;$V$22),装备量化!$D$2:$J$241,装备量化!AN$11,FALSE)),0))+IF($W$3="关闭",0,IFERROR((VLOOKUP((VLOOKUP($AE40,参数!$G:$H,2,FALSE)&amp;$W$23&amp;$V$23),装备量化!$D$2:$J$241,装备量化!AN$11,FALSE)),0))+IF($W$3="关闭",0,IFERROR((VLOOKUP((VLOOKUP($AE40,参数!$G:$H,2,FALSE)&amp;$W$24&amp;$V$24),装备量化!$D$2:$J$241,装备量化!AN$11,FALSE)),0))+IF($W$3="关闭",0,IFERROR((VLOOKUP((VLOOKUP($AE40,参数!$G:$H,2,FALSE)&amp;$W$25&amp;$V$25),装备量化!$D$2:$J$241,装备量化!AN$11,FALSE)),0))</f>
        <v>0</v>
      </c>
      <c r="BD40" s="64">
        <f>IF($W$3="关闭",0,IFERROR((VLOOKUP((VLOOKUP($AE40,参数!$G:$H,2,FALSE)&amp;$W$18&amp;$V$18),装备量化!$D$2:$J$241,装备量化!AO$11,FALSE)),0))+IF($W$3="关闭",0,IFERROR((VLOOKUP((VLOOKUP($AE40,参数!$G:$H,2,FALSE)&amp;$W$19&amp;$V$19),装备量化!$D$2:$J$241,装备量化!AO$11,FALSE)),0))+IF($W$3="关闭",0,IFERROR((VLOOKUP((VLOOKUP($AE40,参数!$G:$H,2,FALSE)&amp;$W$20&amp;$V$20),装备量化!$D$2:$J$241,装备量化!AO$11,FALSE)),0))+IF($W$3="关闭",0,IFERROR((VLOOKUP((VLOOKUP($AE40,参数!$G:$H,2,FALSE)&amp;$W$21&amp;$V$21),装备量化!$D$2:$J$241,装备量化!AO$11,FALSE)),0))+IF($W$3="关闭",0,IFERROR((VLOOKUP((VLOOKUP($AE40,参数!$G:$H,2,FALSE)&amp;$W$22&amp;$V$22),装备量化!$D$2:$J$241,装备量化!AO$11,FALSE)),0))+IF($W$3="关闭",0,IFERROR((VLOOKUP((VLOOKUP($AE40,参数!$G:$H,2,FALSE)&amp;$W$23&amp;$V$23),装备量化!$D$2:$J$241,装备量化!AO$11,FALSE)),0))+IF($W$3="关闭",0,IFERROR((VLOOKUP((VLOOKUP($AE40,参数!$G:$H,2,FALSE)&amp;$W$24&amp;$V$24),装备量化!$D$2:$J$241,装备量化!AO$11,FALSE)),0))+IF($W$3="关闭",0,IFERROR((VLOOKUP((VLOOKUP($AE40,参数!$G:$H,2,FALSE)&amp;$W$25&amp;$V$25),装备量化!$D$2:$J$241,装备量化!AO$11,FALSE)),0))</f>
        <v>0</v>
      </c>
      <c r="BE40" s="64">
        <f>IF($W$3="关闭",0,IFERROR((VLOOKUP((VLOOKUP($AE40,参数!$G:$H,2,FALSE)&amp;$W$18&amp;$V$18),装备量化!$D$2:$J$241,装备量化!AP$11,FALSE)),0))+IF($W$3="关闭",0,IFERROR((VLOOKUP((VLOOKUP($AE40,参数!$G:$H,2,FALSE)&amp;$W$19&amp;$V$19),装备量化!$D$2:$J$241,装备量化!AP$11,FALSE)),0))+IF($W$3="关闭",0,IFERROR((VLOOKUP((VLOOKUP($AE40,参数!$G:$H,2,FALSE)&amp;$W$20&amp;$V$20),装备量化!$D$2:$J$241,装备量化!AP$11,FALSE)),0))+IF($W$3="关闭",0,IFERROR((VLOOKUP((VLOOKUP($AE40,参数!$G:$H,2,FALSE)&amp;$W$21&amp;$V$21),装备量化!$D$2:$J$241,装备量化!AP$11,FALSE)),0))+IF($W$3="关闭",0,IFERROR((VLOOKUP((VLOOKUP($AE40,参数!$G:$H,2,FALSE)&amp;$W$22&amp;$V$22),装备量化!$D$2:$J$241,装备量化!AP$11,FALSE)),0))+IF($W$3="关闭",0,IFERROR((VLOOKUP((VLOOKUP($AE40,参数!$G:$H,2,FALSE)&amp;$W$23&amp;$V$23),装备量化!$D$2:$J$241,装备量化!AP$11,FALSE)),0))+IF($W$3="关闭",0,IFERROR((VLOOKUP((VLOOKUP($AE40,参数!$G:$H,2,FALSE)&amp;$W$24&amp;$V$24),装备量化!$D$2:$J$241,装备量化!AP$11,FALSE)),0))+IF($W$3="关闭",0,IFERROR((VLOOKUP((VLOOKUP($AE40,参数!$G:$H,2,FALSE)&amp;$W$25&amp;$V$25),装备量化!$D$2:$J$241,装备量化!AP$11,FALSE)),0))</f>
        <v>0</v>
      </c>
      <c r="BF40" s="64">
        <f>IF($W$3="关闭",0,IFERROR((VLOOKUP((VLOOKUP($AE40,参数!$G:$H,2,FALSE)&amp;$W$18&amp;$V$18),装备量化!$D$2:$J$241,装备量化!AQ$11,FALSE)),0))+IF($W$3="关闭",0,IFERROR((VLOOKUP((VLOOKUP($AE40,参数!$G:$H,2,FALSE)&amp;$W$19&amp;$V$19),装备量化!$D$2:$J$241,装备量化!AQ$11,FALSE)),0))+IF($W$3="关闭",0,IFERROR((VLOOKUP((VLOOKUP($AE40,参数!$G:$H,2,FALSE)&amp;$W$20&amp;$V$20),装备量化!$D$2:$J$241,装备量化!AQ$11,FALSE)),0))+IF($W$3="关闭",0,IFERROR((VLOOKUP((VLOOKUP($AE40,参数!$G:$H,2,FALSE)&amp;$W$21&amp;$V$21),装备量化!$D$2:$J$241,装备量化!AQ$11,FALSE)),0))+IF($W$3="关闭",0,IFERROR((VLOOKUP((VLOOKUP($AE40,参数!$G:$H,2,FALSE)&amp;$W$22&amp;$V$22),装备量化!$D$2:$J$241,装备量化!AQ$11,FALSE)),0))+IF($W$3="关闭",0,IFERROR((VLOOKUP((VLOOKUP($AE40,参数!$G:$H,2,FALSE)&amp;$W$23&amp;$V$23),装备量化!$D$2:$J$241,装备量化!AQ$11,FALSE)),0))+IF($W$3="关闭",0,IFERROR((VLOOKUP((VLOOKUP($AE40,参数!$G:$H,2,FALSE)&amp;$W$24&amp;$V$24),装备量化!$D$2:$J$241,装备量化!AQ$11,FALSE)),0))+IF($W$3="关闭",0,IFERROR((VLOOKUP((VLOOKUP($AE40,参数!$G:$H,2,FALSE)&amp;$W$25&amp;$V$25),装备量化!$D$2:$J$241,装备量化!AQ$11,FALSE)),0))</f>
        <v>0</v>
      </c>
      <c r="BG40" s="64">
        <f>IF($W$3="关闭",0,IFERROR((VLOOKUP((VLOOKUP($AE40,参数!$G:$H,2,FALSE)&amp;$W$18&amp;$V$18),装备量化!$D$2:$J$241,装备量化!AR$11,FALSE)),0))+IF($W$3="关闭",0,IFERROR((VLOOKUP((VLOOKUP($AE40,参数!$G:$H,2,FALSE)&amp;$W$19&amp;$V$19),装备量化!$D$2:$J$241,装备量化!AR$11,FALSE)),0))+IF($W$3="关闭",0,IFERROR((VLOOKUP((VLOOKUP($AE40,参数!$G:$H,2,FALSE)&amp;$W$20&amp;$V$20),装备量化!$D$2:$J$241,装备量化!AR$11,FALSE)),0))+IF($W$3="关闭",0,IFERROR((VLOOKUP((VLOOKUP($AE40,参数!$G:$H,2,FALSE)&amp;$W$21&amp;$V$21),装备量化!$D$2:$J$241,装备量化!AR$11,FALSE)),0))+IF($W$3="关闭",0,IFERROR((VLOOKUP((VLOOKUP($AE40,参数!$G:$H,2,FALSE)&amp;$W$22&amp;$V$22),装备量化!$D$2:$J$241,装备量化!AR$11,FALSE)),0))+IF($W$3="关闭",0,IFERROR((VLOOKUP((VLOOKUP($AE40,参数!$G:$H,2,FALSE)&amp;$W$23&amp;$V$23),装备量化!$D$2:$J$241,装备量化!AR$11,FALSE)),0))+IF($W$3="关闭",0,IFERROR((VLOOKUP((VLOOKUP($AE40,参数!$G:$H,2,FALSE)&amp;$W$24&amp;$V$24),装备量化!$D$2:$J$241,装备量化!AR$11,FALSE)),0))+IF($W$3="关闭",0,IFERROR((VLOOKUP((VLOOKUP($AE40,参数!$G:$H,2,FALSE)&amp;$W$25&amp;$V$25),装备量化!$D$2:$J$241,装备量化!AR$11,FALSE)),0))</f>
        <v>0</v>
      </c>
      <c r="BH40" s="64">
        <f>IF($W$3="关闭",0,IFERROR((VLOOKUP((VLOOKUP($AE40,参数!$G:$H,2,FALSE)&amp;$W$18&amp;$V$18),装备量化!$D$2:$J$241,装备量化!AS$11,FALSE)),0))+IF($W$3="关闭",0,IFERROR((VLOOKUP((VLOOKUP($AE40,参数!$G:$H,2,FALSE)&amp;$W$19&amp;$V$19),装备量化!$D$2:$J$241,装备量化!AS$11,FALSE)),0))+IF($W$3="关闭",0,IFERROR((VLOOKUP((VLOOKUP($AE40,参数!$G:$H,2,FALSE)&amp;$W$20&amp;$V$20),装备量化!$D$2:$J$241,装备量化!AS$11,FALSE)),0))+IF($W$3="关闭",0,IFERROR((VLOOKUP((VLOOKUP($AE40,参数!$G:$H,2,FALSE)&amp;$W$21&amp;$V$21),装备量化!$D$2:$J$241,装备量化!AS$11,FALSE)),0))+IF($W$3="关闭",0,IFERROR((VLOOKUP((VLOOKUP($AE40,参数!$G:$H,2,FALSE)&amp;$W$22&amp;$V$22),装备量化!$D$2:$J$241,装备量化!AS$11,FALSE)),0))+IF($W$3="关闭",0,IFERROR((VLOOKUP((VLOOKUP($AE40,参数!$G:$H,2,FALSE)&amp;$W$23&amp;$V$23),装备量化!$D$2:$J$241,装备量化!AS$11,FALSE)),0))+IF($W$3="关闭",0,IFERROR((VLOOKUP((VLOOKUP($AE40,参数!$G:$H,2,FALSE)&amp;$W$24&amp;$V$24),装备量化!$D$2:$J$241,装备量化!AS$11,FALSE)),0))+IF($W$3="关闭",0,IFERROR((VLOOKUP((VLOOKUP($AE40,参数!$G:$H,2,FALSE)&amp;$W$25&amp;$V$25),装备量化!$D$2:$J$241,装备量化!AS$11,FALSE)),0))</f>
        <v>0</v>
      </c>
      <c r="BI40" s="64">
        <f>IF($W$3="关闭",0,IFERROR((VLOOKUP((VLOOKUP($AE40,参数!$G:$H,2,FALSE)&amp;$W$18&amp;$V$18),装备量化!$D$2:$J$241,装备量化!AT$11,FALSE)),0))+IF($W$3="关闭",0,IFERROR((VLOOKUP((VLOOKUP($AE40,参数!$G:$H,2,FALSE)&amp;$W$19&amp;$V$19),装备量化!$D$2:$J$241,装备量化!AT$11,FALSE)),0))+IF($W$3="关闭",0,IFERROR((VLOOKUP((VLOOKUP($AE40,参数!$G:$H,2,FALSE)&amp;$W$20&amp;$V$20),装备量化!$D$2:$J$241,装备量化!AT$11,FALSE)),0))+IF($W$3="关闭",0,IFERROR((VLOOKUP((VLOOKUP($AE40,参数!$G:$H,2,FALSE)&amp;$W$21&amp;$V$21),装备量化!$D$2:$J$241,装备量化!AT$11,FALSE)),0))+IF($W$3="关闭",0,IFERROR((VLOOKUP((VLOOKUP($AE40,参数!$G:$H,2,FALSE)&amp;$W$22&amp;$V$22),装备量化!$D$2:$J$241,装备量化!AT$11,FALSE)),0))+IF($W$3="关闭",0,IFERROR((VLOOKUP((VLOOKUP($AE40,参数!$G:$H,2,FALSE)&amp;$W$23&amp;$V$23),装备量化!$D$2:$J$241,装备量化!AT$11,FALSE)),0))+IF($W$3="关闭",0,IFERROR((VLOOKUP((VLOOKUP($AE40,参数!$G:$H,2,FALSE)&amp;$W$24&amp;$V$24),装备量化!$D$2:$J$241,装备量化!AT$11,FALSE)),0))+IF($W$3="关闭",0,IFERROR((VLOOKUP((VLOOKUP($AE40,参数!$G:$H,2,FALSE)&amp;$W$25&amp;$V$25),装备量化!$D$2:$J$241,装备量化!AT$11,FALSE)),0))</f>
        <v>0</v>
      </c>
      <c r="BJ40" s="64">
        <f>IF($W$3="关闭",0,IFERROR((VLOOKUP((VLOOKUP($AE40,参数!$G:$H,2,FALSE)&amp;$W$18&amp;$V$18),装备量化!$D$2:$J$241,装备量化!AU$11,FALSE)),0))+IF($W$3="关闭",0,IFERROR((VLOOKUP((VLOOKUP($AE40,参数!$G:$H,2,FALSE)&amp;$W$19&amp;$V$19),装备量化!$D$2:$J$241,装备量化!AU$11,FALSE)),0))+IF($W$3="关闭",0,IFERROR((VLOOKUP((VLOOKUP($AE40,参数!$G:$H,2,FALSE)&amp;$W$20&amp;$V$20),装备量化!$D$2:$J$241,装备量化!AU$11,FALSE)),0))+IF($W$3="关闭",0,IFERROR((VLOOKUP((VLOOKUP($AE40,参数!$G:$H,2,FALSE)&amp;$W$21&amp;$V$21),装备量化!$D$2:$J$241,装备量化!AU$11,FALSE)),0))+IF($W$3="关闭",0,IFERROR((VLOOKUP((VLOOKUP($AE40,参数!$G:$H,2,FALSE)&amp;$W$22&amp;$V$22),装备量化!$D$2:$J$241,装备量化!AU$11,FALSE)),0))+IF($W$3="关闭",0,IFERROR((VLOOKUP((VLOOKUP($AE40,参数!$G:$H,2,FALSE)&amp;$W$23&amp;$V$23),装备量化!$D$2:$J$241,装备量化!AU$11,FALSE)),0))+IF($W$3="关闭",0,IFERROR((VLOOKUP((VLOOKUP($AE40,参数!$G:$H,2,FALSE)&amp;$W$24&amp;$V$24),装备量化!$D$2:$J$241,装备量化!AU$11,FALSE)),0))+IF($W$3="关闭",0,IFERROR((VLOOKUP((VLOOKUP($AE40,参数!$G:$H,2,FALSE)&amp;$W$25&amp;$V$25),装备量化!$D$2:$J$241,装备量化!AU$11,FALSE)),0))</f>
        <v>0</v>
      </c>
      <c r="BM40" s="1">
        <v>39</v>
      </c>
      <c r="BN40" s="64">
        <f>IF($W$2="关闭",0,角色升级!B40)</f>
        <v>5275</v>
      </c>
      <c r="BO40" s="64">
        <v>200</v>
      </c>
      <c r="BP40" s="64">
        <f>IF($W$2="关闭",0,角色升级!D40)</f>
        <v>385</v>
      </c>
      <c r="BQ40" s="64">
        <f>IF($W$2="关闭",0,角色升级!E40)</f>
        <v>385</v>
      </c>
      <c r="BR40" s="64">
        <f>IF($W$2="关闭",0,角色升级!F40)</f>
        <v>770</v>
      </c>
      <c r="BS40" s="64">
        <f>IF($W$2="关闭",0,角色升级!G40)</f>
        <v>770</v>
      </c>
      <c r="BT40" s="64">
        <f>IF($W$3="关闭",0,IFERROR((VLOOKUP((VLOOKUP($AE40,参数!$G:$H,2,FALSE)&amp;$W$18&amp;$V$18),装备量化!$D$2:$J$241,装备量化!BE$11,FALSE)),0))+IF($W$3="关闭",0,IFERROR((VLOOKUP((VLOOKUP($AE40,参数!$G:$H,2,FALSE)&amp;$W$19&amp;$V$19),装备量化!$D$2:$J$241,装备量化!BE$11,FALSE)),0))+IF($W$3="关闭",0,IFERROR((VLOOKUP((VLOOKUP($AE40,参数!$G:$H,2,FALSE)&amp;$W$20&amp;$V$20),装备量化!$D$2:$J$241,装备量化!BE$11,FALSE)),0))+IF($W$3="关闭",0,IFERROR((VLOOKUP((VLOOKUP($AE40,参数!$G:$H,2,FALSE)&amp;$W$21&amp;$V$21),装备量化!$D$2:$J$241,装备量化!BE$11,FALSE)),0))+IF($W$3="关闭",0,IFERROR((VLOOKUP((VLOOKUP($AE40,参数!$G:$H,2,FALSE)&amp;$W$22&amp;$V$22),装备量化!$D$2:$J$241,装备量化!BE$11,FALSE)),0))+IF($W$3="关闭",0,IFERROR((VLOOKUP((VLOOKUP($AE40,参数!$G:$H,2,FALSE)&amp;$W$23&amp;$V$23),装备量化!$D$2:$J$241,装备量化!BE$11,FALSE)),0))+IF($W$3="关闭",0,IFERROR((VLOOKUP((VLOOKUP($AE40,参数!$G:$H,2,FALSE)&amp;$W$24&amp;$V$24),装备量化!$D$2:$J$241,装备量化!BE$11,FALSE)),0))+IF($W$3="关闭",0,IFERROR((VLOOKUP((VLOOKUP($AE40,参数!$G:$H,2,FALSE)&amp;$W$25&amp;$V$25),装备量化!$D$2:$J$241,装备量化!BE$11,FALSE)),0))</f>
        <v>0</v>
      </c>
      <c r="BU40" s="64">
        <f>IF($W$3="关闭",0,IFERROR((VLOOKUP((VLOOKUP($AE40,参数!$G:$H,2,FALSE)&amp;$W$18&amp;$V$18),装备量化!$D$2:$J$241,装备量化!BF$11,FALSE)),0))+IF($W$3="关闭",0,IFERROR((VLOOKUP((VLOOKUP($AE40,参数!$G:$H,2,FALSE)&amp;$W$19&amp;$V$19),装备量化!$D$2:$J$241,装备量化!BF$11,FALSE)),0))+IF($W$3="关闭",0,IFERROR((VLOOKUP((VLOOKUP($AE40,参数!$G:$H,2,FALSE)&amp;$W$20&amp;$V$20),装备量化!$D$2:$J$241,装备量化!BF$11,FALSE)),0))+IF($W$3="关闭",0,IFERROR((VLOOKUP((VLOOKUP($AE40,参数!$G:$H,2,FALSE)&amp;$W$21&amp;$V$21),装备量化!$D$2:$J$241,装备量化!BF$11,FALSE)),0))+IF($W$3="关闭",0,IFERROR((VLOOKUP((VLOOKUP($AE40,参数!$G:$H,2,FALSE)&amp;$W$22&amp;$V$22),装备量化!$D$2:$J$241,装备量化!BF$11,FALSE)),0))+IF($W$3="关闭",0,IFERROR((VLOOKUP((VLOOKUP($AE40,参数!$G:$H,2,FALSE)&amp;$W$23&amp;$V$23),装备量化!$D$2:$J$241,装备量化!BF$11,FALSE)),0))+IF($W$3="关闭",0,IFERROR((VLOOKUP((VLOOKUP($AE40,参数!$G:$H,2,FALSE)&amp;$W$24&amp;$V$24),装备量化!$D$2:$J$241,装备量化!BF$11,FALSE)),0))+IF($W$3="关闭",0,IFERROR((VLOOKUP((VLOOKUP($AE40,参数!$G:$H,2,FALSE)&amp;$W$25&amp;$V$25),装备量化!$D$2:$J$241,装备量化!BF$11,FALSE)),0))</f>
        <v>0</v>
      </c>
      <c r="BV40" s="64">
        <f>IF($W$3="关闭",0,IFERROR((VLOOKUP((VLOOKUP($AE40,参数!$G:$H,2,FALSE)&amp;$W$18&amp;$V$18),装备量化!$D$2:$J$241,装备量化!BG$11,FALSE)),0))+IF($W$3="关闭",0,IFERROR((VLOOKUP((VLOOKUP($AE40,参数!$G:$H,2,FALSE)&amp;$W$19&amp;$V$19),装备量化!$D$2:$J$241,装备量化!BG$11,FALSE)),0))+IF($W$3="关闭",0,IFERROR((VLOOKUP((VLOOKUP($AE40,参数!$G:$H,2,FALSE)&amp;$W$20&amp;$V$20),装备量化!$D$2:$J$241,装备量化!BG$11,FALSE)),0))+IF($W$3="关闭",0,IFERROR((VLOOKUP((VLOOKUP($AE40,参数!$G:$H,2,FALSE)&amp;$W$21&amp;$V$21),装备量化!$D$2:$J$241,装备量化!BG$11,FALSE)),0))+IF($W$3="关闭",0,IFERROR((VLOOKUP((VLOOKUP($AE40,参数!$G:$H,2,FALSE)&amp;$W$22&amp;$V$22),装备量化!$D$2:$J$241,装备量化!BG$11,FALSE)),0))+IF($W$3="关闭",0,IFERROR((VLOOKUP((VLOOKUP($AE40,参数!$G:$H,2,FALSE)&amp;$W$23&amp;$V$23),装备量化!$D$2:$J$241,装备量化!BG$11,FALSE)),0))+IF($W$3="关闭",0,IFERROR((VLOOKUP((VLOOKUP($AE40,参数!$G:$H,2,FALSE)&amp;$W$24&amp;$V$24),装备量化!$D$2:$J$241,装备量化!BG$11,FALSE)),0))+IF($W$3="关闭",0,IFERROR((VLOOKUP((VLOOKUP($AE40,参数!$G:$H,2,FALSE)&amp;$W$25&amp;$V$25),装备量化!$D$2:$J$241,装备量化!BG$11,FALSE)),0))</f>
        <v>0</v>
      </c>
      <c r="BW40" s="64">
        <f>IF($W$3="关闭",0,IFERROR((VLOOKUP((VLOOKUP($AE40,参数!$G:$H,2,FALSE)&amp;$W$18&amp;$V$18),装备量化!$D$2:$J$241,装备量化!BH$11,FALSE)),0))+IF($W$3="关闭",0,IFERROR((VLOOKUP((VLOOKUP($AE40,参数!$G:$H,2,FALSE)&amp;$W$19&amp;$V$19),装备量化!$D$2:$J$241,装备量化!BH$11,FALSE)),0))+IF($W$3="关闭",0,IFERROR((VLOOKUP((VLOOKUP($AE40,参数!$G:$H,2,FALSE)&amp;$W$20&amp;$V$20),装备量化!$D$2:$J$241,装备量化!BH$11,FALSE)),0))+IF($W$3="关闭",0,IFERROR((VLOOKUP((VLOOKUP($AE40,参数!$G:$H,2,FALSE)&amp;$W$21&amp;$V$21),装备量化!$D$2:$J$241,装备量化!BH$11,FALSE)),0))+IF($W$3="关闭",0,IFERROR((VLOOKUP((VLOOKUP($AE40,参数!$G:$H,2,FALSE)&amp;$W$22&amp;$V$22),装备量化!$D$2:$J$241,装备量化!BH$11,FALSE)),0))+IF($W$3="关闭",0,IFERROR((VLOOKUP((VLOOKUP($AE40,参数!$G:$H,2,FALSE)&amp;$W$23&amp;$V$23),装备量化!$D$2:$J$241,装备量化!BH$11,FALSE)),0))+IF($W$3="关闭",0,IFERROR((VLOOKUP((VLOOKUP($AE40,参数!$G:$H,2,FALSE)&amp;$W$24&amp;$V$24),装备量化!$D$2:$J$241,装备量化!BH$11,FALSE)),0))+IF($W$3="关闭",0,IFERROR((VLOOKUP((VLOOKUP($AE40,参数!$G:$H,2,FALSE)&amp;$W$25&amp;$V$25),装备量化!$D$2:$J$241,装备量化!BH$11,FALSE)),0))</f>
        <v>0</v>
      </c>
      <c r="BX40" s="64">
        <f>IF($W$3="关闭",0,IFERROR((VLOOKUP((VLOOKUP($AE40,参数!$G:$H,2,FALSE)&amp;$W$18&amp;$V$18),装备量化!$D$2:$J$241,装备量化!BI$11,FALSE)),0))+IF($W$3="关闭",0,IFERROR((VLOOKUP((VLOOKUP($AE40,参数!$G:$H,2,FALSE)&amp;$W$19&amp;$V$19),装备量化!$D$2:$J$241,装备量化!BI$11,FALSE)),0))+IF($W$3="关闭",0,IFERROR((VLOOKUP((VLOOKUP($AE40,参数!$G:$H,2,FALSE)&amp;$W$20&amp;$V$20),装备量化!$D$2:$J$241,装备量化!BI$11,FALSE)),0))+IF($W$3="关闭",0,IFERROR((VLOOKUP((VLOOKUP($AE40,参数!$G:$H,2,FALSE)&amp;$W$21&amp;$V$21),装备量化!$D$2:$J$241,装备量化!BI$11,FALSE)),0))+IF($W$3="关闭",0,IFERROR((VLOOKUP((VLOOKUP($AE40,参数!$G:$H,2,FALSE)&amp;$W$22&amp;$V$22),装备量化!$D$2:$J$241,装备量化!BI$11,FALSE)),0))+IF($W$3="关闭",0,IFERROR((VLOOKUP((VLOOKUP($AE40,参数!$G:$H,2,FALSE)&amp;$W$23&amp;$V$23),装备量化!$D$2:$J$241,装备量化!BI$11,FALSE)),0))+IF($W$3="关闭",0,IFERROR((VLOOKUP((VLOOKUP($AE40,参数!$G:$H,2,FALSE)&amp;$W$24&amp;$V$24),装备量化!$D$2:$J$241,装备量化!BI$11,FALSE)),0))+IF($W$3="关闭",0,IFERROR((VLOOKUP((VLOOKUP($AE40,参数!$G:$H,2,FALSE)&amp;$W$25&amp;$V$25),装备量化!$D$2:$J$241,装备量化!BI$11,FALSE)),0))</f>
        <v>0</v>
      </c>
      <c r="BY40" s="64">
        <f>IF($W$3="关闭",0,IFERROR((VLOOKUP((VLOOKUP($AE40,参数!$G:$H,2,FALSE)&amp;$W$18&amp;$V$18),装备量化!$D$2:$J$241,装备量化!BJ$11,FALSE)),0))+IF($W$3="关闭",0,IFERROR((VLOOKUP((VLOOKUP($AE40,参数!$G:$H,2,FALSE)&amp;$W$19&amp;$V$19),装备量化!$D$2:$J$241,装备量化!BJ$11,FALSE)),0))+IF($W$3="关闭",0,IFERROR((VLOOKUP((VLOOKUP($AE40,参数!$G:$H,2,FALSE)&amp;$W$20&amp;$V$20),装备量化!$D$2:$J$241,装备量化!BJ$11,FALSE)),0))+IF($W$3="关闭",0,IFERROR((VLOOKUP((VLOOKUP($AE40,参数!$G:$H,2,FALSE)&amp;$W$21&amp;$V$21),装备量化!$D$2:$J$241,装备量化!BJ$11,FALSE)),0))+IF($W$3="关闭",0,IFERROR((VLOOKUP((VLOOKUP($AE40,参数!$G:$H,2,FALSE)&amp;$W$22&amp;$V$22),装备量化!$D$2:$J$241,装备量化!BJ$11,FALSE)),0))+IF($W$3="关闭",0,IFERROR((VLOOKUP((VLOOKUP($AE40,参数!$G:$H,2,FALSE)&amp;$W$23&amp;$V$23),装备量化!$D$2:$J$241,装备量化!BJ$11,FALSE)),0))+IF($W$3="关闭",0,IFERROR((VLOOKUP((VLOOKUP($AE40,参数!$G:$H,2,FALSE)&amp;$W$24&amp;$V$24),装备量化!$D$2:$J$241,装备量化!BJ$11,FALSE)),0))+IF($W$3="关闭",0,IFERROR((VLOOKUP((VLOOKUP($AE40,参数!$G:$H,2,FALSE)&amp;$W$25&amp;$V$25),装备量化!$D$2:$J$241,装备量化!BJ$11,FALSE)),0))</f>
        <v>0</v>
      </c>
      <c r="BZ40" s="64">
        <f>IF($W$3="关闭",0,IFERROR((VLOOKUP((VLOOKUP($AE40,参数!$G:$H,2,FALSE)&amp;$W$18&amp;$V$18),装备量化!$D$2:$J$241,装备量化!BK$11,FALSE)),0))+IF($W$3="关闭",0,IFERROR((VLOOKUP((VLOOKUP($AE40,参数!$G:$H,2,FALSE)&amp;$W$19&amp;$V$19),装备量化!$D$2:$J$241,装备量化!BK$11,FALSE)),0))+IF($W$3="关闭",0,IFERROR((VLOOKUP((VLOOKUP($AE40,参数!$G:$H,2,FALSE)&amp;$W$20&amp;$V$20),装备量化!$D$2:$J$241,装备量化!BK$11,FALSE)),0))+IF($W$3="关闭",0,IFERROR((VLOOKUP((VLOOKUP($AE40,参数!$G:$H,2,FALSE)&amp;$W$21&amp;$V$21),装备量化!$D$2:$J$241,装备量化!BK$11,FALSE)),0))+IF($W$3="关闭",0,IFERROR((VLOOKUP((VLOOKUP($AE40,参数!$G:$H,2,FALSE)&amp;$W$22&amp;$V$22),装备量化!$D$2:$J$241,装备量化!BK$11,FALSE)),0))+IF($W$3="关闭",0,IFERROR((VLOOKUP((VLOOKUP($AE40,参数!$G:$H,2,FALSE)&amp;$W$23&amp;$V$23),装备量化!$D$2:$J$241,装备量化!BK$11,FALSE)),0))+IF($W$3="关闭",0,IFERROR((VLOOKUP((VLOOKUP($AE40,参数!$G:$H,2,FALSE)&amp;$W$24&amp;$V$24),装备量化!$D$2:$J$241,装备量化!BK$11,FALSE)),0))+IF($W$3="关闭",0,IFERROR((VLOOKUP((VLOOKUP($AE40,参数!$G:$H,2,FALSE)&amp;$W$25&amp;$V$25),装备量化!$D$2:$J$241,装备量化!BK$11,FALSE)),0))</f>
        <v>0</v>
      </c>
      <c r="CA40" s="64">
        <f>IF($W$3="关闭",0,IFERROR((VLOOKUP((VLOOKUP($AE40,参数!$G:$H,2,FALSE)&amp;$W$18&amp;$V$18),装备量化!$D$2:$J$241,装备量化!BL$11,FALSE)),0))+IF($W$3="关闭",0,IFERROR((VLOOKUP((VLOOKUP($AE40,参数!$G:$H,2,FALSE)&amp;$W$19&amp;$V$19),装备量化!$D$2:$J$241,装备量化!BL$11,FALSE)),0))+IF($W$3="关闭",0,IFERROR((VLOOKUP((VLOOKUP($AE40,参数!$G:$H,2,FALSE)&amp;$W$20&amp;$V$20),装备量化!$D$2:$J$241,装备量化!BL$11,FALSE)),0))+IF($W$3="关闭",0,IFERROR((VLOOKUP((VLOOKUP($AE40,参数!$G:$H,2,FALSE)&amp;$W$21&amp;$V$21),装备量化!$D$2:$J$241,装备量化!BL$11,FALSE)),0))+IF($W$3="关闭",0,IFERROR((VLOOKUP((VLOOKUP($AE40,参数!$G:$H,2,FALSE)&amp;$W$22&amp;$V$22),装备量化!$D$2:$J$241,装备量化!BL$11,FALSE)),0))+IF($W$3="关闭",0,IFERROR((VLOOKUP((VLOOKUP($AE40,参数!$G:$H,2,FALSE)&amp;$W$23&amp;$V$23),装备量化!$D$2:$J$241,装备量化!BL$11,FALSE)),0))+IF($W$3="关闭",0,IFERROR((VLOOKUP((VLOOKUP($AE40,参数!$G:$H,2,FALSE)&amp;$W$24&amp;$V$24),装备量化!$D$2:$J$241,装备量化!BL$11,FALSE)),0))+IF($W$3="关闭",0,IFERROR((VLOOKUP((VLOOKUP($AE40,参数!$G:$H,2,FALSE)&amp;$W$25&amp;$V$25),装备量化!$D$2:$J$241,装备量化!BL$11,FALSE)),0))</f>
        <v>0</v>
      </c>
    </row>
    <row r="41" spans="1:79">
      <c r="A41" s="1">
        <v>40</v>
      </c>
      <c r="B41" s="1">
        <f t="shared" si="2"/>
        <v>8977</v>
      </c>
      <c r="C41" s="1">
        <f t="shared" si="11"/>
        <v>200</v>
      </c>
      <c r="D41" s="1">
        <f t="shared" si="12"/>
        <v>739</v>
      </c>
      <c r="E41" s="1">
        <f t="shared" si="13"/>
        <v>739</v>
      </c>
      <c r="F41" s="1">
        <f t="shared" si="14"/>
        <v>1264</v>
      </c>
      <c r="G41" s="1">
        <f t="shared" si="15"/>
        <v>1264</v>
      </c>
      <c r="H41" s="1">
        <f t="shared" si="3"/>
        <v>0</v>
      </c>
      <c r="I41" s="1">
        <f t="shared" si="4"/>
        <v>0</v>
      </c>
      <c r="J41" s="1">
        <f t="shared" si="5"/>
        <v>0</v>
      </c>
      <c r="K41" s="1">
        <f t="shared" si="6"/>
        <v>0</v>
      </c>
      <c r="L41" s="1">
        <f t="shared" si="7"/>
        <v>0</v>
      </c>
      <c r="M41" s="1">
        <f t="shared" si="8"/>
        <v>0</v>
      </c>
      <c r="N41" s="1">
        <f t="shared" si="9"/>
        <v>0</v>
      </c>
      <c r="O41" s="1">
        <f t="shared" si="10"/>
        <v>0</v>
      </c>
      <c r="P41" s="32"/>
      <c r="Q41" s="32"/>
      <c r="R41" s="32"/>
      <c r="S41" s="32"/>
      <c r="AE41" s="1">
        <v>40</v>
      </c>
      <c r="AF41" s="64">
        <f>IF($W$3="关闭",0,IFERROR((VLOOKUP((VLOOKUP($AE41,参数!$G:$H,2,FALSE)&amp;$W$18&amp;$V$18),装备量化!$D$2:$J$241,装备量化!Q$11,FALSE)),0))+IF($W$3="关闭",0,IFERROR((VLOOKUP((VLOOKUP($AE41,参数!$G:$H,2,FALSE)&amp;$W$19&amp;$V$19),装备量化!$D$2:$J$241,装备量化!Q$11,FALSE)),0))+IF($W$3="关闭",0,IFERROR((VLOOKUP((VLOOKUP($AE41,参数!$G:$H,2,FALSE)&amp;$W$20&amp;$V$20),装备量化!$D$2:$J$241,装备量化!Q$11,FALSE)),0))+IF($W$3="关闭",0,IFERROR((VLOOKUP((VLOOKUP($AE41,参数!$G:$H,2,FALSE)&amp;$W$21&amp;$V$21),装备量化!$D$2:$J$241,装备量化!Q$11,FALSE)),0))+IF($W$3="关闭",0,IFERROR((VLOOKUP((VLOOKUP($AE41,参数!$G:$H,2,FALSE)&amp;$W$22&amp;$V$22),装备量化!$D$2:$J$241,装备量化!Q$11,FALSE)),0))+IF($W$3="关闭",0,IFERROR((VLOOKUP((VLOOKUP($AE41,参数!$G:$H,2,FALSE)&amp;$W$23&amp;$V$23),装备量化!$D$2:$J$241,装备量化!Q$11,FALSE)),0))+IF($W$3="关闭",0,IFERROR((VLOOKUP((VLOOKUP($AE41,参数!$G:$H,2,FALSE)&amp;$W$24&amp;$V$24),装备量化!$D$2:$J$241,装备量化!Q$11,FALSE)),0))+IF($W$3="关闭",0,IFERROR((VLOOKUP((VLOOKUP($AE41,参数!$G:$H,2,FALSE)&amp;$W$25&amp;$V$25),装备量化!$D$2:$J$241,装备量化!Q$11,FALSE)),0))</f>
        <v>2500</v>
      </c>
      <c r="AG41" s="64"/>
      <c r="AH41" s="64">
        <f>IF($W$3="关闭",0,IFERROR((VLOOKUP((VLOOKUP($AE41,参数!$G:$H,2,FALSE)&amp;$W$18&amp;$V$18),装备量化!$D$2:$J$241,装备量化!S$11,FALSE)),0))+IF($W$3="关闭",0,IFERROR((VLOOKUP((VLOOKUP($AE41,参数!$G:$H,2,FALSE)&amp;$W$19&amp;$V$19),装备量化!$D$2:$J$241,装备量化!S$11,FALSE)),0))+IF($W$3="关闭",0,IFERROR((VLOOKUP((VLOOKUP($AE41,参数!$G:$H,2,FALSE)&amp;$W$20&amp;$V$20),装备量化!$D$2:$J$241,装备量化!S$11,FALSE)),0))+IF($W$3="关闭",0,IFERROR((VLOOKUP((VLOOKUP($AE41,参数!$G:$H,2,FALSE)&amp;$W$21&amp;$V$21),装备量化!$D$2:$J$241,装备量化!S$11,FALSE)),0))+IF($W$3="关闭",0,IFERROR((VLOOKUP((VLOOKUP($AE41,参数!$G:$H,2,FALSE)&amp;$W$22&amp;$V$22),装备量化!$D$2:$J$241,装备量化!S$11,FALSE)),0))+IF($W$3="关闭",0,IFERROR((VLOOKUP((VLOOKUP($AE41,参数!$G:$H,2,FALSE)&amp;$W$23&amp;$V$23),装备量化!$D$2:$J$241,装备量化!S$11,FALSE)),0))+IF($W$3="关闭",0,IFERROR((VLOOKUP((VLOOKUP($AE41,参数!$G:$H,2,FALSE)&amp;$W$24&amp;$V$24),装备量化!$D$2:$J$241,装备量化!S$11,FALSE)),0))+IF($W$3="关闭",0,IFERROR((VLOOKUP((VLOOKUP($AE41,参数!$G:$H,2,FALSE)&amp;$W$25&amp;$V$25),装备量化!$D$2:$J$241,装备量化!S$11,FALSE)),0))</f>
        <v>216</v>
      </c>
      <c r="AI41" s="64">
        <f>IF($W$3="关闭",0,IFERROR((VLOOKUP((VLOOKUP($AE41,参数!$G:$H,2,FALSE)&amp;$W$18&amp;$V$18),装备量化!$D$2:$J$241,装备量化!T$11,FALSE)),0))+IF($W$3="关闭",0,IFERROR((VLOOKUP((VLOOKUP($AE41,参数!$G:$H,2,FALSE)&amp;$W$19&amp;$V$19),装备量化!$D$2:$J$241,装备量化!T$11,FALSE)),0))+IF($W$3="关闭",0,IFERROR((VLOOKUP((VLOOKUP($AE41,参数!$G:$H,2,FALSE)&amp;$W$20&amp;$V$20),装备量化!$D$2:$J$241,装备量化!T$11,FALSE)),0))+IF($W$3="关闭",0,IFERROR((VLOOKUP((VLOOKUP($AE41,参数!$G:$H,2,FALSE)&amp;$W$21&amp;$V$21),装备量化!$D$2:$J$241,装备量化!T$11,FALSE)),0))+IF($W$3="关闭",0,IFERROR((VLOOKUP((VLOOKUP($AE41,参数!$G:$H,2,FALSE)&amp;$W$22&amp;$V$22),装备量化!$D$2:$J$241,装备量化!T$11,FALSE)),0))+IF($W$3="关闭",0,IFERROR((VLOOKUP((VLOOKUP($AE41,参数!$G:$H,2,FALSE)&amp;$W$23&amp;$V$23),装备量化!$D$2:$J$241,装备量化!T$11,FALSE)),0))+IF($W$3="关闭",0,IFERROR((VLOOKUP((VLOOKUP($AE41,参数!$G:$H,2,FALSE)&amp;$W$24&amp;$V$24),装备量化!$D$2:$J$241,装备量化!T$11,FALSE)),0))+IF($W$3="关闭",0,IFERROR((VLOOKUP((VLOOKUP($AE41,参数!$G:$H,2,FALSE)&amp;$W$25&amp;$V$25),装备量化!$D$2:$J$241,装备量化!T$11,FALSE)),0))</f>
        <v>216</v>
      </c>
      <c r="AJ41" s="64">
        <f>IF($W$3="关闭",0,IFERROR((VLOOKUP((VLOOKUP($AE41,参数!$G:$H,2,FALSE)&amp;$W$18&amp;$V$18),装备量化!$D$2:$J$241,装备量化!U$11,FALSE)),0))+IF($W$3="关闭",0,IFERROR((VLOOKUP((VLOOKUP($AE41,参数!$G:$H,2,FALSE)&amp;$W$19&amp;$V$19),装备量化!$D$2:$J$241,装备量化!U$11,FALSE)),0))+IF($W$3="关闭",0,IFERROR((VLOOKUP((VLOOKUP($AE41,参数!$G:$H,2,FALSE)&amp;$W$20&amp;$V$20),装备量化!$D$2:$J$241,装备量化!U$11,FALSE)),0))+IF($W$3="关闭",0,IFERROR((VLOOKUP((VLOOKUP($AE41,参数!$G:$H,2,FALSE)&amp;$W$21&amp;$V$21),装备量化!$D$2:$J$241,装备量化!U$11,FALSE)),0))+IF($W$3="关闭",0,IFERROR((VLOOKUP((VLOOKUP($AE41,参数!$G:$H,2,FALSE)&amp;$W$22&amp;$V$22),装备量化!$D$2:$J$241,装备量化!U$11,FALSE)),0))+IF($W$3="关闭",0,IFERROR((VLOOKUP((VLOOKUP($AE41,参数!$G:$H,2,FALSE)&amp;$W$23&amp;$V$23),装备量化!$D$2:$J$241,装备量化!U$11,FALSE)),0))+IF($W$3="关闭",0,IFERROR((VLOOKUP((VLOOKUP($AE41,参数!$G:$H,2,FALSE)&amp;$W$24&amp;$V$24),装备量化!$D$2:$J$241,装备量化!U$11,FALSE)),0))+IF($W$3="关闭",0,IFERROR((VLOOKUP((VLOOKUP($AE41,参数!$G:$H,2,FALSE)&amp;$W$25&amp;$V$25),装备量化!$D$2:$J$241,装备量化!U$11,FALSE)),0))</f>
        <v>333</v>
      </c>
      <c r="AK41" s="64">
        <f>IF($W$3="关闭",0,IFERROR((VLOOKUP((VLOOKUP($AE41,参数!$G:$H,2,FALSE)&amp;$W$18&amp;$V$18),装备量化!$D$2:$J$241,装备量化!V$11,FALSE)),0))+IF($W$3="关闭",0,IFERROR((VLOOKUP((VLOOKUP($AE41,参数!$G:$H,2,FALSE)&amp;$W$19&amp;$V$19),装备量化!$D$2:$J$241,装备量化!V$11,FALSE)),0))+IF($W$3="关闭",0,IFERROR((VLOOKUP((VLOOKUP($AE41,参数!$G:$H,2,FALSE)&amp;$W$20&amp;$V$20),装备量化!$D$2:$J$241,装备量化!V$11,FALSE)),0))+IF($W$3="关闭",0,IFERROR((VLOOKUP((VLOOKUP($AE41,参数!$G:$H,2,FALSE)&amp;$W$21&amp;$V$21),装备量化!$D$2:$J$241,装备量化!V$11,FALSE)),0))+IF($W$3="关闭",0,IFERROR((VLOOKUP((VLOOKUP($AE41,参数!$G:$H,2,FALSE)&amp;$W$22&amp;$V$22),装备量化!$D$2:$J$241,装备量化!V$11,FALSE)),0))+IF($W$3="关闭",0,IFERROR((VLOOKUP((VLOOKUP($AE41,参数!$G:$H,2,FALSE)&amp;$W$23&amp;$V$23),装备量化!$D$2:$J$241,装备量化!V$11,FALSE)),0))+IF($W$3="关闭",0,IFERROR((VLOOKUP((VLOOKUP($AE41,参数!$G:$H,2,FALSE)&amp;$W$24&amp;$V$24),装备量化!$D$2:$J$241,装备量化!V$11,FALSE)),0))+IF($W$3="关闭",0,IFERROR((VLOOKUP((VLOOKUP($AE41,参数!$G:$H,2,FALSE)&amp;$W$25&amp;$V$25),装备量化!$D$2:$J$241,装备量化!V$11,FALSE)),0))</f>
        <v>333</v>
      </c>
      <c r="AL41" s="64">
        <f>IF($W$3="关闭",0,IFERROR((VLOOKUP((VLOOKUP($AE41,参数!$G:$H,2,FALSE)&amp;$W$18&amp;$V$18),装备量化!$D$2:$J$241,装备量化!W$11,FALSE)),0))+IF($W$3="关闭",0,IFERROR((VLOOKUP((VLOOKUP($AE41,参数!$G:$H,2,FALSE)&amp;$W$19&amp;$V$19),装备量化!$D$2:$J$241,装备量化!W$11,FALSE)),0))+IF($W$3="关闭",0,IFERROR((VLOOKUP((VLOOKUP($AE41,参数!$G:$H,2,FALSE)&amp;$W$20&amp;$V$20),装备量化!$D$2:$J$241,装备量化!W$11,FALSE)),0))+IF($W$3="关闭",0,IFERROR((VLOOKUP((VLOOKUP($AE41,参数!$G:$H,2,FALSE)&amp;$W$21&amp;$V$21),装备量化!$D$2:$J$241,装备量化!W$11,FALSE)),0))+IF($W$3="关闭",0,IFERROR((VLOOKUP((VLOOKUP($AE41,参数!$G:$H,2,FALSE)&amp;$W$22&amp;$V$22),装备量化!$D$2:$J$241,装备量化!W$11,FALSE)),0))+IF($W$3="关闭",0,IFERROR((VLOOKUP((VLOOKUP($AE41,参数!$G:$H,2,FALSE)&amp;$W$23&amp;$V$23),装备量化!$D$2:$J$241,装备量化!W$11,FALSE)),0))+IF($W$3="关闭",0,IFERROR((VLOOKUP((VLOOKUP($AE41,参数!$G:$H,2,FALSE)&amp;$W$24&amp;$V$24),装备量化!$D$2:$J$241,装备量化!W$11,FALSE)),0))+IF($W$3="关闭",0,IFERROR((VLOOKUP((VLOOKUP($AE41,参数!$G:$H,2,FALSE)&amp;$W$25&amp;$V$25),装备量化!$D$2:$J$241,装备量化!W$11,FALSE)),0))</f>
        <v>0</v>
      </c>
      <c r="AM41" s="64">
        <f>IF($W$3="关闭",0,IFERROR((VLOOKUP((VLOOKUP($AE41,参数!$G:$H,2,FALSE)&amp;$W$18&amp;$V$18),装备量化!$D$2:$J$241,装备量化!X$11,FALSE)),0))+IF($W$3="关闭",0,IFERROR((VLOOKUP((VLOOKUP($AE41,参数!$G:$H,2,FALSE)&amp;$W$19&amp;$V$19),装备量化!$D$2:$J$241,装备量化!X$11,FALSE)),0))+IF($W$3="关闭",0,IFERROR((VLOOKUP((VLOOKUP($AE41,参数!$G:$H,2,FALSE)&amp;$W$20&amp;$V$20),装备量化!$D$2:$J$241,装备量化!X$11,FALSE)),0))+IF($W$3="关闭",0,IFERROR((VLOOKUP((VLOOKUP($AE41,参数!$G:$H,2,FALSE)&amp;$W$21&amp;$V$21),装备量化!$D$2:$J$241,装备量化!X$11,FALSE)),0))+IF($W$3="关闭",0,IFERROR((VLOOKUP((VLOOKUP($AE41,参数!$G:$H,2,FALSE)&amp;$W$22&amp;$V$22),装备量化!$D$2:$J$241,装备量化!X$11,FALSE)),0))+IF($W$3="关闭",0,IFERROR((VLOOKUP((VLOOKUP($AE41,参数!$G:$H,2,FALSE)&amp;$W$23&amp;$V$23),装备量化!$D$2:$J$241,装备量化!X$11,FALSE)),0))+IF($W$3="关闭",0,IFERROR((VLOOKUP((VLOOKUP($AE41,参数!$G:$H,2,FALSE)&amp;$W$24&amp;$V$24),装备量化!$D$2:$J$241,装备量化!X$11,FALSE)),0))+IF($W$3="关闭",0,IFERROR((VLOOKUP((VLOOKUP($AE41,参数!$G:$H,2,FALSE)&amp;$W$25&amp;$V$25),装备量化!$D$2:$J$241,装备量化!X$11,FALSE)),0))</f>
        <v>0</v>
      </c>
      <c r="AN41" s="64">
        <f>IF($W$3="关闭",0,IFERROR((VLOOKUP((VLOOKUP($AE41,参数!$G:$H,2,FALSE)&amp;$W$18&amp;$V$18),装备量化!$D$2:$J$241,装备量化!Y$11,FALSE)),0))+IF($W$3="关闭",0,IFERROR((VLOOKUP((VLOOKUP($AE41,参数!$G:$H,2,FALSE)&amp;$W$19&amp;$V$19),装备量化!$D$2:$J$241,装备量化!Y$11,FALSE)),0))+IF($W$3="关闭",0,IFERROR((VLOOKUP((VLOOKUP($AE41,参数!$G:$H,2,FALSE)&amp;$W$20&amp;$V$20),装备量化!$D$2:$J$241,装备量化!Y$11,FALSE)),0))+IF($W$3="关闭",0,IFERROR((VLOOKUP((VLOOKUP($AE41,参数!$G:$H,2,FALSE)&amp;$W$21&amp;$V$21),装备量化!$D$2:$J$241,装备量化!Y$11,FALSE)),0))+IF($W$3="关闭",0,IFERROR((VLOOKUP((VLOOKUP($AE41,参数!$G:$H,2,FALSE)&amp;$W$22&amp;$V$22),装备量化!$D$2:$J$241,装备量化!Y$11,FALSE)),0))+IF($W$3="关闭",0,IFERROR((VLOOKUP((VLOOKUP($AE41,参数!$G:$H,2,FALSE)&amp;$W$23&amp;$V$23),装备量化!$D$2:$J$241,装备量化!Y$11,FALSE)),0))+IF($W$3="关闭",0,IFERROR((VLOOKUP((VLOOKUP($AE41,参数!$G:$H,2,FALSE)&amp;$W$24&amp;$V$24),装备量化!$D$2:$J$241,装备量化!Y$11,FALSE)),0))+IF($W$3="关闭",0,IFERROR((VLOOKUP((VLOOKUP($AE41,参数!$G:$H,2,FALSE)&amp;$W$25&amp;$V$25),装备量化!$D$2:$J$241,装备量化!Y$11,FALSE)),0))</f>
        <v>0</v>
      </c>
      <c r="AO41" s="64">
        <f>IF($W$3="关闭",0,IFERROR((VLOOKUP((VLOOKUP($AE41,参数!$G:$H,2,FALSE)&amp;$W$18&amp;$V$18),装备量化!$D$2:$J$241,装备量化!Z$11,FALSE)),0))+IF($W$3="关闭",0,IFERROR((VLOOKUP((VLOOKUP($AE41,参数!$G:$H,2,FALSE)&amp;$W$19&amp;$V$19),装备量化!$D$2:$J$241,装备量化!Z$11,FALSE)),0))+IF($W$3="关闭",0,IFERROR((VLOOKUP((VLOOKUP($AE41,参数!$G:$H,2,FALSE)&amp;$W$20&amp;$V$20),装备量化!$D$2:$J$241,装备量化!Z$11,FALSE)),0))+IF($W$3="关闭",0,IFERROR((VLOOKUP((VLOOKUP($AE41,参数!$G:$H,2,FALSE)&amp;$W$21&amp;$V$21),装备量化!$D$2:$J$241,装备量化!Z$11,FALSE)),0))+IF($W$3="关闭",0,IFERROR((VLOOKUP((VLOOKUP($AE41,参数!$G:$H,2,FALSE)&amp;$W$22&amp;$V$22),装备量化!$D$2:$J$241,装备量化!Z$11,FALSE)),0))+IF($W$3="关闭",0,IFERROR((VLOOKUP((VLOOKUP($AE41,参数!$G:$H,2,FALSE)&amp;$W$23&amp;$V$23),装备量化!$D$2:$J$241,装备量化!Z$11,FALSE)),0))+IF($W$3="关闭",0,IFERROR((VLOOKUP((VLOOKUP($AE41,参数!$G:$H,2,FALSE)&amp;$W$24&amp;$V$24),装备量化!$D$2:$J$241,装备量化!Z$11,FALSE)),0))+IF($W$3="关闭",0,IFERROR((VLOOKUP((VLOOKUP($AE41,参数!$G:$H,2,FALSE)&amp;$W$25&amp;$V$25),装备量化!$D$2:$J$241,装备量化!Z$11,FALSE)),0))</f>
        <v>0</v>
      </c>
      <c r="AP41" s="64">
        <f>IF($W$3="关闭",0,IFERROR((VLOOKUP((VLOOKUP($AE41,参数!$G:$H,2,FALSE)&amp;$W$18&amp;$V$18),装备量化!$D$2:$J$241,装备量化!AA$11,FALSE)),0))+IF($W$3="关闭",0,IFERROR((VLOOKUP((VLOOKUP($AE41,参数!$G:$H,2,FALSE)&amp;$W$19&amp;$V$19),装备量化!$D$2:$J$241,装备量化!AA$11,FALSE)),0))+IF($W$3="关闭",0,IFERROR((VLOOKUP((VLOOKUP($AE41,参数!$G:$H,2,FALSE)&amp;$W$20&amp;$V$20),装备量化!$D$2:$J$241,装备量化!AA$11,FALSE)),0))+IF($W$3="关闭",0,IFERROR((VLOOKUP((VLOOKUP($AE41,参数!$G:$H,2,FALSE)&amp;$W$21&amp;$V$21),装备量化!$D$2:$J$241,装备量化!AA$11,FALSE)),0))+IF($W$3="关闭",0,IFERROR((VLOOKUP((VLOOKUP($AE41,参数!$G:$H,2,FALSE)&amp;$W$22&amp;$V$22),装备量化!$D$2:$J$241,装备量化!AA$11,FALSE)),0))+IF($W$3="关闭",0,IFERROR((VLOOKUP((VLOOKUP($AE41,参数!$G:$H,2,FALSE)&amp;$W$23&amp;$V$23),装备量化!$D$2:$J$241,装备量化!AA$11,FALSE)),0))+IF($W$3="关闭",0,IFERROR((VLOOKUP((VLOOKUP($AE41,参数!$G:$H,2,FALSE)&amp;$W$24&amp;$V$24),装备量化!$D$2:$J$241,装备量化!AA$11,FALSE)),0))+IF($W$3="关闭",0,IFERROR((VLOOKUP((VLOOKUP($AE41,参数!$G:$H,2,FALSE)&amp;$W$25&amp;$V$25),装备量化!$D$2:$J$241,装备量化!AA$11,FALSE)),0))</f>
        <v>0</v>
      </c>
      <c r="AQ41" s="64">
        <f>IF($W$3="关闭",0,IFERROR((VLOOKUP((VLOOKUP($AE41,参数!$G:$H,2,FALSE)&amp;$W$18&amp;$V$18),装备量化!$D$2:$J$241,装备量化!AB$11,FALSE)),0))+IF($W$3="关闭",0,IFERROR((VLOOKUP((VLOOKUP($AE41,参数!$G:$H,2,FALSE)&amp;$W$19&amp;$V$19),装备量化!$D$2:$J$241,装备量化!AB$11,FALSE)),0))+IF($W$3="关闭",0,IFERROR((VLOOKUP((VLOOKUP($AE41,参数!$G:$H,2,FALSE)&amp;$W$20&amp;$V$20),装备量化!$D$2:$J$241,装备量化!AB$11,FALSE)),0))+IF($W$3="关闭",0,IFERROR((VLOOKUP((VLOOKUP($AE41,参数!$G:$H,2,FALSE)&amp;$W$21&amp;$V$21),装备量化!$D$2:$J$241,装备量化!AB$11,FALSE)),0))+IF($W$3="关闭",0,IFERROR((VLOOKUP((VLOOKUP($AE41,参数!$G:$H,2,FALSE)&amp;$W$22&amp;$V$22),装备量化!$D$2:$J$241,装备量化!AB$11,FALSE)),0))+IF($W$3="关闭",0,IFERROR((VLOOKUP((VLOOKUP($AE41,参数!$G:$H,2,FALSE)&amp;$W$23&amp;$V$23),装备量化!$D$2:$J$241,装备量化!AB$11,FALSE)),0))+IF($W$3="关闭",0,IFERROR((VLOOKUP((VLOOKUP($AE41,参数!$G:$H,2,FALSE)&amp;$W$24&amp;$V$24),装备量化!$D$2:$J$241,装备量化!AB$11,FALSE)),0))+IF($W$3="关闭",0,IFERROR((VLOOKUP((VLOOKUP($AE41,参数!$G:$H,2,FALSE)&amp;$W$25&amp;$V$25),装备量化!$D$2:$J$241,装备量化!AB$11,FALSE)),0))</f>
        <v>0</v>
      </c>
      <c r="AR41" s="64">
        <f>IF($W$3="关闭",0,IFERROR((VLOOKUP((VLOOKUP($AE41,参数!$G:$H,2,FALSE)&amp;$W$18&amp;$V$18),装备量化!$D$2:$J$241,装备量化!AC$11,FALSE)),0))+IF($W$3="关闭",0,IFERROR((VLOOKUP((VLOOKUP($AE41,参数!$G:$H,2,FALSE)&amp;$W$19&amp;$V$19),装备量化!$D$2:$J$241,装备量化!AC$11,FALSE)),0))+IF($W$3="关闭",0,IFERROR((VLOOKUP((VLOOKUP($AE41,参数!$G:$H,2,FALSE)&amp;$W$20&amp;$V$20),装备量化!$D$2:$J$241,装备量化!AC$11,FALSE)),0))+IF($W$3="关闭",0,IFERROR((VLOOKUP((VLOOKUP($AE41,参数!$G:$H,2,FALSE)&amp;$W$21&amp;$V$21),装备量化!$D$2:$J$241,装备量化!AC$11,FALSE)),0))+IF($W$3="关闭",0,IFERROR((VLOOKUP((VLOOKUP($AE41,参数!$G:$H,2,FALSE)&amp;$W$22&amp;$V$22),装备量化!$D$2:$J$241,装备量化!AC$11,FALSE)),0))+IF($W$3="关闭",0,IFERROR((VLOOKUP((VLOOKUP($AE41,参数!$G:$H,2,FALSE)&amp;$W$23&amp;$V$23),装备量化!$D$2:$J$241,装备量化!AC$11,FALSE)),0))+IF($W$3="关闭",0,IFERROR((VLOOKUP((VLOOKUP($AE41,参数!$G:$H,2,FALSE)&amp;$W$24&amp;$V$24),装备量化!$D$2:$J$241,装备量化!AC$11,FALSE)),0))+IF($W$3="关闭",0,IFERROR((VLOOKUP((VLOOKUP($AE41,参数!$G:$H,2,FALSE)&amp;$W$25&amp;$V$25),装备量化!$D$2:$J$241,装备量化!AC$11,FALSE)),0))</f>
        <v>0</v>
      </c>
      <c r="AS41" s="64">
        <f>IF($W$3="关闭",0,IFERROR((VLOOKUP((VLOOKUP($AE41,参数!$G:$H,2,FALSE)&amp;$W$18&amp;$V$18),装备量化!$D$2:$J$241,装备量化!AD$11,FALSE)),0))+IF($W$3="关闭",0,IFERROR((VLOOKUP((VLOOKUP($AE41,参数!$G:$H,2,FALSE)&amp;$W$19&amp;$V$19),装备量化!$D$2:$J$241,装备量化!AD$11,FALSE)),0))+IF($W$3="关闭",0,IFERROR((VLOOKUP((VLOOKUP($AE41,参数!$G:$H,2,FALSE)&amp;$W$20&amp;$V$20),装备量化!$D$2:$J$241,装备量化!AD$11,FALSE)),0))+IF($W$3="关闭",0,IFERROR((VLOOKUP((VLOOKUP($AE41,参数!$G:$H,2,FALSE)&amp;$W$21&amp;$V$21),装备量化!$D$2:$J$241,装备量化!AD$11,FALSE)),0))+IF($W$3="关闭",0,IFERROR((VLOOKUP((VLOOKUP($AE41,参数!$G:$H,2,FALSE)&amp;$W$22&amp;$V$22),装备量化!$D$2:$J$241,装备量化!AD$11,FALSE)),0))+IF($W$3="关闭",0,IFERROR((VLOOKUP((VLOOKUP($AE41,参数!$G:$H,2,FALSE)&amp;$W$23&amp;$V$23),装备量化!$D$2:$J$241,装备量化!AD$11,FALSE)),0))+IF($W$3="关闭",0,IFERROR((VLOOKUP((VLOOKUP($AE41,参数!$G:$H,2,FALSE)&amp;$W$24&amp;$V$24),装备量化!$D$2:$J$241,装备量化!AD$11,FALSE)),0))+IF($W$3="关闭",0,IFERROR((VLOOKUP((VLOOKUP($AE41,参数!$G:$H,2,FALSE)&amp;$W$25&amp;$V$25),装备量化!$D$2:$J$241,装备量化!AD$11,FALSE)),0))</f>
        <v>0</v>
      </c>
      <c r="AV41" s="1">
        <v>40</v>
      </c>
      <c r="AW41" s="64">
        <f>IF($W$6="关闭",0,IFERROR((VLOOKUP((VLOOKUP($AE41,参数!$G:$H,2,FALSE)&amp;$V$18),装备强化属性!$V$3:$FP$50,$X$18+VLOOKUP(AW$1,参数!$J$1:$K$6,2,FALSE),FALSE)),0))+IF($W$6="关闭",0,IFERROR((VLOOKUP((VLOOKUP($AE41,参数!$G:$H,2,FALSE)&amp;$V$19),装备强化属性!$V$3:$FP$50,$X$19+VLOOKUP(AW$1,参数!$J$1:$K$6,2,FALSE),FALSE)),0))+IF($W$6="关闭",0,IFERROR((VLOOKUP((VLOOKUP($AE41,参数!$G:$H,2,FALSE)&amp;$V$20),装备强化属性!$V$3:$FP$50,$X$20+VLOOKUP(AW$1,参数!$J$1:$K$6,2,FALSE),FALSE)),0))+IF($W$6="关闭",0,IFERROR((VLOOKUP((VLOOKUP($AE41,参数!$G:$H,2,FALSE)&amp;$V$21),装备强化属性!$V$3:$FP$50,$X$21+VLOOKUP(AW$1,参数!$J$1:$K$6,2,FALSE),FALSE)),0))+IF($W$6="关闭",0,IFERROR((VLOOKUP((VLOOKUP($AE41,参数!$G:$H,2,FALSE)&amp;$V$22),装备强化属性!$V$3:$FP$50,$X$22+VLOOKUP(AW$1,参数!$J$1:$K$6,2,FALSE),FALSE)),0))+IF($W$6="关闭",0,IFERROR((VLOOKUP((VLOOKUP($AE41,参数!$G:$H,2,FALSE)&amp;$V$23),装备强化属性!$V$3:$FP$50,$X$23+VLOOKUP(AW$1,参数!$J$1:$K$6,2,FALSE),FALSE)),0))+IF($W$6="关闭",0,IFERROR((VLOOKUP((VLOOKUP($AE41,参数!$G:$H,2,FALSE)&amp;$V$24),装备强化属性!$V$3:$FP$50,$X$24+VLOOKUP(AW$1,参数!$J$1:$K$6,2,FALSE),FALSE)),0))+IF($W$6="关闭",0,IFERROR((VLOOKUP((VLOOKUP($AE41,参数!$G:$H,2,FALSE)&amp;$V$25),装备强化属性!$V$3:$FP$50,$X$25+VLOOKUP(AW$1,参数!$J$1:$K$6,2,FALSE),FALSE)),0))</f>
        <v>1090</v>
      </c>
      <c r="AX41" s="64"/>
      <c r="AY41" s="64">
        <f>IF($W$6="关闭",0,IFERROR((VLOOKUP((VLOOKUP($AE41,参数!$G:$H,2,FALSE)&amp;$V$18),装备强化属性!$V$3:$FP$50,$X$18+VLOOKUP(AY$1,参数!$J$1:$K$6,2,FALSE),FALSE)),0))+IF($W$6="关闭",0,IFERROR((VLOOKUP((VLOOKUP($AE41,参数!$G:$H,2,FALSE)&amp;$V$19),装备强化属性!$V$3:$FP$50,$X$19+VLOOKUP(AY$1,参数!$J$1:$K$6,2,FALSE),FALSE)),0))+IF($W$6="关闭",0,IFERROR((VLOOKUP((VLOOKUP($AE41,参数!$G:$H,2,FALSE)&amp;$V$20),装备强化属性!$V$3:$FP$50,$X$20+VLOOKUP(AY$1,参数!$J$1:$K$6,2,FALSE),FALSE)),0))+IF($W$6="关闭",0,IFERROR((VLOOKUP((VLOOKUP($AE41,参数!$G:$H,2,FALSE)&amp;$V$21),装备强化属性!$V$3:$FP$50,$X$21+VLOOKUP(AY$1,参数!$J$1:$K$6,2,FALSE),FALSE)),0))+IF($W$6="关闭",0,IFERROR((VLOOKUP((VLOOKUP($AE41,参数!$G:$H,2,FALSE)&amp;$V$22),装备强化属性!$V$3:$FP$50,$X$22+VLOOKUP(AY$1,参数!$J$1:$K$6,2,FALSE),FALSE)),0))+IF($W$6="关闭",0,IFERROR((VLOOKUP((VLOOKUP($AE41,参数!$G:$H,2,FALSE)&amp;$V$23),装备强化属性!$V$3:$FP$50,$X$23+VLOOKUP(AY$1,参数!$J$1:$K$6,2,FALSE),FALSE)),0))+IF($W$6="关闭",0,IFERROR((VLOOKUP((VLOOKUP($AE41,参数!$G:$H,2,FALSE)&amp;$V$24),装备强化属性!$V$3:$FP$50,$X$24+VLOOKUP(AY$1,参数!$J$1:$K$6,2,FALSE),FALSE)),0))+IF($W$6="关闭",0,IFERROR((VLOOKUP((VLOOKUP($AE41,参数!$G:$H,2,FALSE)&amp;$V$25),装备强化属性!$V$3:$FP$50,$X$25+VLOOKUP(AY$1,参数!$J$1:$K$6,2,FALSE),FALSE)),0))</f>
        <v>131</v>
      </c>
      <c r="AZ41" s="64">
        <f>IF($W$6="关闭",0,IFERROR((VLOOKUP((VLOOKUP($AE41,参数!$G:$H,2,FALSE)&amp;$V$18),装备强化属性!$V$3:$FP$50,$X$18+VLOOKUP(AZ$1,参数!$J$1:$K$6,2,FALSE),FALSE)),0))+IF($W$6="关闭",0,IFERROR((VLOOKUP((VLOOKUP($AE41,参数!$G:$H,2,FALSE)&amp;$V$19),装备强化属性!$V$3:$FP$50,$X$19+VLOOKUP(AZ$1,参数!$J$1:$K$6,2,FALSE),FALSE)),0))+IF($W$6="关闭",0,IFERROR((VLOOKUP((VLOOKUP($AE41,参数!$G:$H,2,FALSE)&amp;$V$20),装备强化属性!$V$3:$FP$50,$X$20+VLOOKUP(AZ$1,参数!$J$1:$K$6,2,FALSE),FALSE)),0))+IF($W$6="关闭",0,IFERROR((VLOOKUP((VLOOKUP($AE41,参数!$G:$H,2,FALSE)&amp;$V$21),装备强化属性!$V$3:$FP$50,$X$21+VLOOKUP(AZ$1,参数!$J$1:$K$6,2,FALSE),FALSE)),0))+IF($W$6="关闭",0,IFERROR((VLOOKUP((VLOOKUP($AE41,参数!$G:$H,2,FALSE)&amp;$V$22),装备强化属性!$V$3:$FP$50,$X$22+VLOOKUP(AZ$1,参数!$J$1:$K$6,2,FALSE),FALSE)),0))+IF($W$6="关闭",0,IFERROR((VLOOKUP((VLOOKUP($AE41,参数!$G:$H,2,FALSE)&amp;$V$23),装备强化属性!$V$3:$FP$50,$X$23+VLOOKUP(AZ$1,参数!$J$1:$K$6,2,FALSE),FALSE)),0))+IF($W$6="关闭",0,IFERROR((VLOOKUP((VLOOKUP($AE41,参数!$G:$H,2,FALSE)&amp;$V$24),装备强化属性!$V$3:$FP$50,$X$24+VLOOKUP(AZ$1,参数!$J$1:$K$6,2,FALSE),FALSE)),0))+IF($W$6="关闭",0,IFERROR((VLOOKUP((VLOOKUP($AE41,参数!$G:$H,2,FALSE)&amp;$V$25),装备强化属性!$V$3:$FP$50,$X$25+VLOOKUP(AZ$1,参数!$J$1:$K$6,2,FALSE),FALSE)),0))</f>
        <v>131</v>
      </c>
      <c r="BA41" s="64">
        <f>IF($W$6="关闭",0,IFERROR((VLOOKUP((VLOOKUP($AE41,参数!$G:$H,2,FALSE)&amp;$V$18),装备强化属性!$V$3:$FP$50,$X$18+VLOOKUP(BA$1,参数!$J$1:$K$6,2,FALSE),FALSE)),0))+IF($W$6="关闭",0,IFERROR((VLOOKUP((VLOOKUP($AE41,参数!$G:$H,2,FALSE)&amp;$V$19),装备强化属性!$V$3:$FP$50,$X$19+VLOOKUP(BA$1,参数!$J$1:$K$6,2,FALSE),FALSE)),0))+IF($W$6="关闭",0,IFERROR((VLOOKUP((VLOOKUP($AE41,参数!$G:$H,2,FALSE)&amp;$V$20),装备强化属性!$V$3:$FP$50,$X$20+VLOOKUP(BA$1,参数!$J$1:$K$6,2,FALSE),FALSE)),0))+IF($W$6="关闭",0,IFERROR((VLOOKUP((VLOOKUP($AE41,参数!$G:$H,2,FALSE)&amp;$V$21),装备强化属性!$V$3:$FP$50,$X$21+VLOOKUP(BA$1,参数!$J$1:$K$6,2,FALSE),FALSE)),0))+IF($W$6="关闭",0,IFERROR((VLOOKUP((VLOOKUP($AE41,参数!$G:$H,2,FALSE)&amp;$V$22),装备强化属性!$V$3:$FP$50,$X$22+VLOOKUP(BA$1,参数!$J$1:$K$6,2,FALSE),FALSE)),0))+IF($W$6="关闭",0,IFERROR((VLOOKUP((VLOOKUP($AE41,参数!$G:$H,2,FALSE)&amp;$V$23),装备强化属性!$V$3:$FP$50,$X$23+VLOOKUP(BA$1,参数!$J$1:$K$6,2,FALSE),FALSE)),0))+IF($W$6="关闭",0,IFERROR((VLOOKUP((VLOOKUP($AE41,参数!$G:$H,2,FALSE)&amp;$V$24),装备强化属性!$V$3:$FP$50,$X$24+VLOOKUP(BA$1,参数!$J$1:$K$6,2,FALSE),FALSE)),0))+IF($W$6="关闭",0,IFERROR((VLOOKUP((VLOOKUP($AE41,参数!$G:$H,2,FALSE)&amp;$V$25),装备强化属性!$V$3:$FP$50,$X$25+VLOOKUP(BA$1,参数!$J$1:$K$6,2,FALSE),FALSE)),0))</f>
        <v>146</v>
      </c>
      <c r="BB41" s="64">
        <f>IF($W$6="关闭",0,IFERROR((VLOOKUP((VLOOKUP($AE41,参数!$G:$H,2,FALSE)&amp;$V$18),装备强化属性!$V$3:$FP$50,$X$18+VLOOKUP(BB$1,参数!$J$1:$K$6,2,FALSE),FALSE)),0))+IF($W$6="关闭",0,IFERROR((VLOOKUP((VLOOKUP($AE41,参数!$G:$H,2,FALSE)&amp;$V$19),装备强化属性!$V$3:$FP$50,$X$19+VLOOKUP(BB$1,参数!$J$1:$K$6,2,FALSE),FALSE)),0))+IF($W$6="关闭",0,IFERROR((VLOOKUP((VLOOKUP($AE41,参数!$G:$H,2,FALSE)&amp;$V$20),装备强化属性!$V$3:$FP$50,$X$20+VLOOKUP(BB$1,参数!$J$1:$K$6,2,FALSE),FALSE)),0))+IF($W$6="关闭",0,IFERROR((VLOOKUP((VLOOKUP($AE41,参数!$G:$H,2,FALSE)&amp;$V$21),装备强化属性!$V$3:$FP$50,$X$21+VLOOKUP(BB$1,参数!$J$1:$K$6,2,FALSE),FALSE)),0))+IF($W$6="关闭",0,IFERROR((VLOOKUP((VLOOKUP($AE41,参数!$G:$H,2,FALSE)&amp;$V$22),装备强化属性!$V$3:$FP$50,$X$22+VLOOKUP(BB$1,参数!$J$1:$K$6,2,FALSE),FALSE)),0))+IF($W$6="关闭",0,IFERROR((VLOOKUP((VLOOKUP($AE41,参数!$G:$H,2,FALSE)&amp;$V$23),装备强化属性!$V$3:$FP$50,$X$23+VLOOKUP(BB$1,参数!$J$1:$K$6,2,FALSE),FALSE)),0))+IF($W$6="关闭",0,IFERROR((VLOOKUP((VLOOKUP($AE41,参数!$G:$H,2,FALSE)&amp;$V$24),装备强化属性!$V$3:$FP$50,$X$24+VLOOKUP(BB$1,参数!$J$1:$K$6,2,FALSE),FALSE)),0))+IF($W$6="关闭",0,IFERROR((VLOOKUP((VLOOKUP($AE41,参数!$G:$H,2,FALSE)&amp;$V$25),装备强化属性!$V$3:$FP$50,$X$25+VLOOKUP(BB$1,参数!$J$1:$K$6,2,FALSE),FALSE)),0))</f>
        <v>146</v>
      </c>
      <c r="BC41" s="64">
        <f>IF($W$3="关闭",0,IFERROR((VLOOKUP((VLOOKUP($AE41,参数!$G:$H,2,FALSE)&amp;$W$18&amp;$V$18),装备量化!$D$2:$J$241,装备量化!AN$11,FALSE)),0))+IF($W$3="关闭",0,IFERROR((VLOOKUP((VLOOKUP($AE41,参数!$G:$H,2,FALSE)&amp;$W$19&amp;$V$19),装备量化!$D$2:$J$241,装备量化!AN$11,FALSE)),0))+IF($W$3="关闭",0,IFERROR((VLOOKUP((VLOOKUP($AE41,参数!$G:$H,2,FALSE)&amp;$W$20&amp;$V$20),装备量化!$D$2:$J$241,装备量化!AN$11,FALSE)),0))+IF($W$3="关闭",0,IFERROR((VLOOKUP((VLOOKUP($AE41,参数!$G:$H,2,FALSE)&amp;$W$21&amp;$V$21),装备量化!$D$2:$J$241,装备量化!AN$11,FALSE)),0))+IF($W$3="关闭",0,IFERROR((VLOOKUP((VLOOKUP($AE41,参数!$G:$H,2,FALSE)&amp;$W$22&amp;$V$22),装备量化!$D$2:$J$241,装备量化!AN$11,FALSE)),0))+IF($W$3="关闭",0,IFERROR((VLOOKUP((VLOOKUP($AE41,参数!$G:$H,2,FALSE)&amp;$W$23&amp;$V$23),装备量化!$D$2:$J$241,装备量化!AN$11,FALSE)),0))+IF($W$3="关闭",0,IFERROR((VLOOKUP((VLOOKUP($AE41,参数!$G:$H,2,FALSE)&amp;$W$24&amp;$V$24),装备量化!$D$2:$J$241,装备量化!AN$11,FALSE)),0))+IF($W$3="关闭",0,IFERROR((VLOOKUP((VLOOKUP($AE41,参数!$G:$H,2,FALSE)&amp;$W$25&amp;$V$25),装备量化!$D$2:$J$241,装备量化!AN$11,FALSE)),0))</f>
        <v>0</v>
      </c>
      <c r="BD41" s="64">
        <f>IF($W$3="关闭",0,IFERROR((VLOOKUP((VLOOKUP($AE41,参数!$G:$H,2,FALSE)&amp;$W$18&amp;$V$18),装备量化!$D$2:$J$241,装备量化!AO$11,FALSE)),0))+IF($W$3="关闭",0,IFERROR((VLOOKUP((VLOOKUP($AE41,参数!$G:$H,2,FALSE)&amp;$W$19&amp;$V$19),装备量化!$D$2:$J$241,装备量化!AO$11,FALSE)),0))+IF($W$3="关闭",0,IFERROR((VLOOKUP((VLOOKUP($AE41,参数!$G:$H,2,FALSE)&amp;$W$20&amp;$V$20),装备量化!$D$2:$J$241,装备量化!AO$11,FALSE)),0))+IF($W$3="关闭",0,IFERROR((VLOOKUP((VLOOKUP($AE41,参数!$G:$H,2,FALSE)&amp;$W$21&amp;$V$21),装备量化!$D$2:$J$241,装备量化!AO$11,FALSE)),0))+IF($W$3="关闭",0,IFERROR((VLOOKUP((VLOOKUP($AE41,参数!$G:$H,2,FALSE)&amp;$W$22&amp;$V$22),装备量化!$D$2:$J$241,装备量化!AO$11,FALSE)),0))+IF($W$3="关闭",0,IFERROR((VLOOKUP((VLOOKUP($AE41,参数!$G:$H,2,FALSE)&amp;$W$23&amp;$V$23),装备量化!$D$2:$J$241,装备量化!AO$11,FALSE)),0))+IF($W$3="关闭",0,IFERROR((VLOOKUP((VLOOKUP($AE41,参数!$G:$H,2,FALSE)&amp;$W$24&amp;$V$24),装备量化!$D$2:$J$241,装备量化!AO$11,FALSE)),0))+IF($W$3="关闭",0,IFERROR((VLOOKUP((VLOOKUP($AE41,参数!$G:$H,2,FALSE)&amp;$W$25&amp;$V$25),装备量化!$D$2:$J$241,装备量化!AO$11,FALSE)),0))</f>
        <v>0</v>
      </c>
      <c r="BE41" s="64">
        <f>IF($W$3="关闭",0,IFERROR((VLOOKUP((VLOOKUP($AE41,参数!$G:$H,2,FALSE)&amp;$W$18&amp;$V$18),装备量化!$D$2:$J$241,装备量化!AP$11,FALSE)),0))+IF($W$3="关闭",0,IFERROR((VLOOKUP((VLOOKUP($AE41,参数!$G:$H,2,FALSE)&amp;$W$19&amp;$V$19),装备量化!$D$2:$J$241,装备量化!AP$11,FALSE)),0))+IF($W$3="关闭",0,IFERROR((VLOOKUP((VLOOKUP($AE41,参数!$G:$H,2,FALSE)&amp;$W$20&amp;$V$20),装备量化!$D$2:$J$241,装备量化!AP$11,FALSE)),0))+IF($W$3="关闭",0,IFERROR((VLOOKUP((VLOOKUP($AE41,参数!$G:$H,2,FALSE)&amp;$W$21&amp;$V$21),装备量化!$D$2:$J$241,装备量化!AP$11,FALSE)),0))+IF($W$3="关闭",0,IFERROR((VLOOKUP((VLOOKUP($AE41,参数!$G:$H,2,FALSE)&amp;$W$22&amp;$V$22),装备量化!$D$2:$J$241,装备量化!AP$11,FALSE)),0))+IF($W$3="关闭",0,IFERROR((VLOOKUP((VLOOKUP($AE41,参数!$G:$H,2,FALSE)&amp;$W$23&amp;$V$23),装备量化!$D$2:$J$241,装备量化!AP$11,FALSE)),0))+IF($W$3="关闭",0,IFERROR((VLOOKUP((VLOOKUP($AE41,参数!$G:$H,2,FALSE)&amp;$W$24&amp;$V$24),装备量化!$D$2:$J$241,装备量化!AP$11,FALSE)),0))+IF($W$3="关闭",0,IFERROR((VLOOKUP((VLOOKUP($AE41,参数!$G:$H,2,FALSE)&amp;$W$25&amp;$V$25),装备量化!$D$2:$J$241,装备量化!AP$11,FALSE)),0))</f>
        <v>0</v>
      </c>
      <c r="BF41" s="64">
        <f>IF($W$3="关闭",0,IFERROR((VLOOKUP((VLOOKUP($AE41,参数!$G:$H,2,FALSE)&amp;$W$18&amp;$V$18),装备量化!$D$2:$J$241,装备量化!AQ$11,FALSE)),0))+IF($W$3="关闭",0,IFERROR((VLOOKUP((VLOOKUP($AE41,参数!$G:$H,2,FALSE)&amp;$W$19&amp;$V$19),装备量化!$D$2:$J$241,装备量化!AQ$11,FALSE)),0))+IF($W$3="关闭",0,IFERROR((VLOOKUP((VLOOKUP($AE41,参数!$G:$H,2,FALSE)&amp;$W$20&amp;$V$20),装备量化!$D$2:$J$241,装备量化!AQ$11,FALSE)),0))+IF($W$3="关闭",0,IFERROR((VLOOKUP((VLOOKUP($AE41,参数!$G:$H,2,FALSE)&amp;$W$21&amp;$V$21),装备量化!$D$2:$J$241,装备量化!AQ$11,FALSE)),0))+IF($W$3="关闭",0,IFERROR((VLOOKUP((VLOOKUP($AE41,参数!$G:$H,2,FALSE)&amp;$W$22&amp;$V$22),装备量化!$D$2:$J$241,装备量化!AQ$11,FALSE)),0))+IF($W$3="关闭",0,IFERROR((VLOOKUP((VLOOKUP($AE41,参数!$G:$H,2,FALSE)&amp;$W$23&amp;$V$23),装备量化!$D$2:$J$241,装备量化!AQ$11,FALSE)),0))+IF($W$3="关闭",0,IFERROR((VLOOKUP((VLOOKUP($AE41,参数!$G:$H,2,FALSE)&amp;$W$24&amp;$V$24),装备量化!$D$2:$J$241,装备量化!AQ$11,FALSE)),0))+IF($W$3="关闭",0,IFERROR((VLOOKUP((VLOOKUP($AE41,参数!$G:$H,2,FALSE)&amp;$W$25&amp;$V$25),装备量化!$D$2:$J$241,装备量化!AQ$11,FALSE)),0))</f>
        <v>0</v>
      </c>
      <c r="BG41" s="64">
        <f>IF($W$3="关闭",0,IFERROR((VLOOKUP((VLOOKUP($AE41,参数!$G:$H,2,FALSE)&amp;$W$18&amp;$V$18),装备量化!$D$2:$J$241,装备量化!AR$11,FALSE)),0))+IF($W$3="关闭",0,IFERROR((VLOOKUP((VLOOKUP($AE41,参数!$G:$H,2,FALSE)&amp;$W$19&amp;$V$19),装备量化!$D$2:$J$241,装备量化!AR$11,FALSE)),0))+IF($W$3="关闭",0,IFERROR((VLOOKUP((VLOOKUP($AE41,参数!$G:$H,2,FALSE)&amp;$W$20&amp;$V$20),装备量化!$D$2:$J$241,装备量化!AR$11,FALSE)),0))+IF($W$3="关闭",0,IFERROR((VLOOKUP((VLOOKUP($AE41,参数!$G:$H,2,FALSE)&amp;$W$21&amp;$V$21),装备量化!$D$2:$J$241,装备量化!AR$11,FALSE)),0))+IF($W$3="关闭",0,IFERROR((VLOOKUP((VLOOKUP($AE41,参数!$G:$H,2,FALSE)&amp;$W$22&amp;$V$22),装备量化!$D$2:$J$241,装备量化!AR$11,FALSE)),0))+IF($W$3="关闭",0,IFERROR((VLOOKUP((VLOOKUP($AE41,参数!$G:$H,2,FALSE)&amp;$W$23&amp;$V$23),装备量化!$D$2:$J$241,装备量化!AR$11,FALSE)),0))+IF($W$3="关闭",0,IFERROR((VLOOKUP((VLOOKUP($AE41,参数!$G:$H,2,FALSE)&amp;$W$24&amp;$V$24),装备量化!$D$2:$J$241,装备量化!AR$11,FALSE)),0))+IF($W$3="关闭",0,IFERROR((VLOOKUP((VLOOKUP($AE41,参数!$G:$H,2,FALSE)&amp;$W$25&amp;$V$25),装备量化!$D$2:$J$241,装备量化!AR$11,FALSE)),0))</f>
        <v>0</v>
      </c>
      <c r="BH41" s="64">
        <f>IF($W$3="关闭",0,IFERROR((VLOOKUP((VLOOKUP($AE41,参数!$G:$H,2,FALSE)&amp;$W$18&amp;$V$18),装备量化!$D$2:$J$241,装备量化!AS$11,FALSE)),0))+IF($W$3="关闭",0,IFERROR((VLOOKUP((VLOOKUP($AE41,参数!$G:$H,2,FALSE)&amp;$W$19&amp;$V$19),装备量化!$D$2:$J$241,装备量化!AS$11,FALSE)),0))+IF($W$3="关闭",0,IFERROR((VLOOKUP((VLOOKUP($AE41,参数!$G:$H,2,FALSE)&amp;$W$20&amp;$V$20),装备量化!$D$2:$J$241,装备量化!AS$11,FALSE)),0))+IF($W$3="关闭",0,IFERROR((VLOOKUP((VLOOKUP($AE41,参数!$G:$H,2,FALSE)&amp;$W$21&amp;$V$21),装备量化!$D$2:$J$241,装备量化!AS$11,FALSE)),0))+IF($W$3="关闭",0,IFERROR((VLOOKUP((VLOOKUP($AE41,参数!$G:$H,2,FALSE)&amp;$W$22&amp;$V$22),装备量化!$D$2:$J$241,装备量化!AS$11,FALSE)),0))+IF($W$3="关闭",0,IFERROR((VLOOKUP((VLOOKUP($AE41,参数!$G:$H,2,FALSE)&amp;$W$23&amp;$V$23),装备量化!$D$2:$J$241,装备量化!AS$11,FALSE)),0))+IF($W$3="关闭",0,IFERROR((VLOOKUP((VLOOKUP($AE41,参数!$G:$H,2,FALSE)&amp;$W$24&amp;$V$24),装备量化!$D$2:$J$241,装备量化!AS$11,FALSE)),0))+IF($W$3="关闭",0,IFERROR((VLOOKUP((VLOOKUP($AE41,参数!$G:$H,2,FALSE)&amp;$W$25&amp;$V$25),装备量化!$D$2:$J$241,装备量化!AS$11,FALSE)),0))</f>
        <v>0</v>
      </c>
      <c r="BI41" s="64">
        <f>IF($W$3="关闭",0,IFERROR((VLOOKUP((VLOOKUP($AE41,参数!$G:$H,2,FALSE)&amp;$W$18&amp;$V$18),装备量化!$D$2:$J$241,装备量化!AT$11,FALSE)),0))+IF($W$3="关闭",0,IFERROR((VLOOKUP((VLOOKUP($AE41,参数!$G:$H,2,FALSE)&amp;$W$19&amp;$V$19),装备量化!$D$2:$J$241,装备量化!AT$11,FALSE)),0))+IF($W$3="关闭",0,IFERROR((VLOOKUP((VLOOKUP($AE41,参数!$G:$H,2,FALSE)&amp;$W$20&amp;$V$20),装备量化!$D$2:$J$241,装备量化!AT$11,FALSE)),0))+IF($W$3="关闭",0,IFERROR((VLOOKUP((VLOOKUP($AE41,参数!$G:$H,2,FALSE)&amp;$W$21&amp;$V$21),装备量化!$D$2:$J$241,装备量化!AT$11,FALSE)),0))+IF($W$3="关闭",0,IFERROR((VLOOKUP((VLOOKUP($AE41,参数!$G:$H,2,FALSE)&amp;$W$22&amp;$V$22),装备量化!$D$2:$J$241,装备量化!AT$11,FALSE)),0))+IF($W$3="关闭",0,IFERROR((VLOOKUP((VLOOKUP($AE41,参数!$G:$H,2,FALSE)&amp;$W$23&amp;$V$23),装备量化!$D$2:$J$241,装备量化!AT$11,FALSE)),0))+IF($W$3="关闭",0,IFERROR((VLOOKUP((VLOOKUP($AE41,参数!$G:$H,2,FALSE)&amp;$W$24&amp;$V$24),装备量化!$D$2:$J$241,装备量化!AT$11,FALSE)),0))+IF($W$3="关闭",0,IFERROR((VLOOKUP((VLOOKUP($AE41,参数!$G:$H,2,FALSE)&amp;$W$25&amp;$V$25),装备量化!$D$2:$J$241,装备量化!AT$11,FALSE)),0))</f>
        <v>0</v>
      </c>
      <c r="BJ41" s="64">
        <f>IF($W$3="关闭",0,IFERROR((VLOOKUP((VLOOKUP($AE41,参数!$G:$H,2,FALSE)&amp;$W$18&amp;$V$18),装备量化!$D$2:$J$241,装备量化!AU$11,FALSE)),0))+IF($W$3="关闭",0,IFERROR((VLOOKUP((VLOOKUP($AE41,参数!$G:$H,2,FALSE)&amp;$W$19&amp;$V$19),装备量化!$D$2:$J$241,装备量化!AU$11,FALSE)),0))+IF($W$3="关闭",0,IFERROR((VLOOKUP((VLOOKUP($AE41,参数!$G:$H,2,FALSE)&amp;$W$20&amp;$V$20),装备量化!$D$2:$J$241,装备量化!AU$11,FALSE)),0))+IF($W$3="关闭",0,IFERROR((VLOOKUP((VLOOKUP($AE41,参数!$G:$H,2,FALSE)&amp;$W$21&amp;$V$21),装备量化!$D$2:$J$241,装备量化!AU$11,FALSE)),0))+IF($W$3="关闭",0,IFERROR((VLOOKUP((VLOOKUP($AE41,参数!$G:$H,2,FALSE)&amp;$W$22&amp;$V$22),装备量化!$D$2:$J$241,装备量化!AU$11,FALSE)),0))+IF($W$3="关闭",0,IFERROR((VLOOKUP((VLOOKUP($AE41,参数!$G:$H,2,FALSE)&amp;$W$23&amp;$V$23),装备量化!$D$2:$J$241,装备量化!AU$11,FALSE)),0))+IF($W$3="关闭",0,IFERROR((VLOOKUP((VLOOKUP($AE41,参数!$G:$H,2,FALSE)&amp;$W$24&amp;$V$24),装备量化!$D$2:$J$241,装备量化!AU$11,FALSE)),0))+IF($W$3="关闭",0,IFERROR((VLOOKUP((VLOOKUP($AE41,参数!$G:$H,2,FALSE)&amp;$W$25&amp;$V$25),装备量化!$D$2:$J$241,装备量化!AU$11,FALSE)),0))</f>
        <v>0</v>
      </c>
      <c r="BM41" s="1">
        <v>40</v>
      </c>
      <c r="BN41" s="64">
        <f>IF($W$2="关闭",0,角色升级!B41)</f>
        <v>5387</v>
      </c>
      <c r="BO41" s="64">
        <v>200</v>
      </c>
      <c r="BP41" s="64">
        <f>IF($W$2="关闭",0,角色升级!D41)</f>
        <v>392</v>
      </c>
      <c r="BQ41" s="64">
        <f>IF($W$2="关闭",0,角色升级!E41)</f>
        <v>392</v>
      </c>
      <c r="BR41" s="64">
        <f>IF($W$2="关闭",0,角色升级!F41)</f>
        <v>785</v>
      </c>
      <c r="BS41" s="64">
        <f>IF($W$2="关闭",0,角色升级!G41)</f>
        <v>785</v>
      </c>
      <c r="BT41" s="64">
        <f>IF($W$3="关闭",0,IFERROR((VLOOKUP((VLOOKUP($AE41,参数!$G:$H,2,FALSE)&amp;$W$18&amp;$V$18),装备量化!$D$2:$J$241,装备量化!BE$11,FALSE)),0))+IF($W$3="关闭",0,IFERROR((VLOOKUP((VLOOKUP($AE41,参数!$G:$H,2,FALSE)&amp;$W$19&amp;$V$19),装备量化!$D$2:$J$241,装备量化!BE$11,FALSE)),0))+IF($W$3="关闭",0,IFERROR((VLOOKUP((VLOOKUP($AE41,参数!$G:$H,2,FALSE)&amp;$W$20&amp;$V$20),装备量化!$D$2:$J$241,装备量化!BE$11,FALSE)),0))+IF($W$3="关闭",0,IFERROR((VLOOKUP((VLOOKUP($AE41,参数!$G:$H,2,FALSE)&amp;$W$21&amp;$V$21),装备量化!$D$2:$J$241,装备量化!BE$11,FALSE)),0))+IF($W$3="关闭",0,IFERROR((VLOOKUP((VLOOKUP($AE41,参数!$G:$H,2,FALSE)&amp;$W$22&amp;$V$22),装备量化!$D$2:$J$241,装备量化!BE$11,FALSE)),0))+IF($W$3="关闭",0,IFERROR((VLOOKUP((VLOOKUP($AE41,参数!$G:$H,2,FALSE)&amp;$W$23&amp;$V$23),装备量化!$D$2:$J$241,装备量化!BE$11,FALSE)),0))+IF($W$3="关闭",0,IFERROR((VLOOKUP((VLOOKUP($AE41,参数!$G:$H,2,FALSE)&amp;$W$24&amp;$V$24),装备量化!$D$2:$J$241,装备量化!BE$11,FALSE)),0))+IF($W$3="关闭",0,IFERROR((VLOOKUP((VLOOKUP($AE41,参数!$G:$H,2,FALSE)&amp;$W$25&amp;$V$25),装备量化!$D$2:$J$241,装备量化!BE$11,FALSE)),0))</f>
        <v>0</v>
      </c>
      <c r="BU41" s="64">
        <f>IF($W$3="关闭",0,IFERROR((VLOOKUP((VLOOKUP($AE41,参数!$G:$H,2,FALSE)&amp;$W$18&amp;$V$18),装备量化!$D$2:$J$241,装备量化!BF$11,FALSE)),0))+IF($W$3="关闭",0,IFERROR((VLOOKUP((VLOOKUP($AE41,参数!$G:$H,2,FALSE)&amp;$W$19&amp;$V$19),装备量化!$D$2:$J$241,装备量化!BF$11,FALSE)),0))+IF($W$3="关闭",0,IFERROR((VLOOKUP((VLOOKUP($AE41,参数!$G:$H,2,FALSE)&amp;$W$20&amp;$V$20),装备量化!$D$2:$J$241,装备量化!BF$11,FALSE)),0))+IF($W$3="关闭",0,IFERROR((VLOOKUP((VLOOKUP($AE41,参数!$G:$H,2,FALSE)&amp;$W$21&amp;$V$21),装备量化!$D$2:$J$241,装备量化!BF$11,FALSE)),0))+IF($W$3="关闭",0,IFERROR((VLOOKUP((VLOOKUP($AE41,参数!$G:$H,2,FALSE)&amp;$W$22&amp;$V$22),装备量化!$D$2:$J$241,装备量化!BF$11,FALSE)),0))+IF($W$3="关闭",0,IFERROR((VLOOKUP((VLOOKUP($AE41,参数!$G:$H,2,FALSE)&amp;$W$23&amp;$V$23),装备量化!$D$2:$J$241,装备量化!BF$11,FALSE)),0))+IF($W$3="关闭",0,IFERROR((VLOOKUP((VLOOKUP($AE41,参数!$G:$H,2,FALSE)&amp;$W$24&amp;$V$24),装备量化!$D$2:$J$241,装备量化!BF$11,FALSE)),0))+IF($W$3="关闭",0,IFERROR((VLOOKUP((VLOOKUP($AE41,参数!$G:$H,2,FALSE)&amp;$W$25&amp;$V$25),装备量化!$D$2:$J$241,装备量化!BF$11,FALSE)),0))</f>
        <v>0</v>
      </c>
      <c r="BV41" s="64">
        <f>IF($W$3="关闭",0,IFERROR((VLOOKUP((VLOOKUP($AE41,参数!$G:$H,2,FALSE)&amp;$W$18&amp;$V$18),装备量化!$D$2:$J$241,装备量化!BG$11,FALSE)),0))+IF($W$3="关闭",0,IFERROR((VLOOKUP((VLOOKUP($AE41,参数!$G:$H,2,FALSE)&amp;$W$19&amp;$V$19),装备量化!$D$2:$J$241,装备量化!BG$11,FALSE)),0))+IF($W$3="关闭",0,IFERROR((VLOOKUP((VLOOKUP($AE41,参数!$G:$H,2,FALSE)&amp;$W$20&amp;$V$20),装备量化!$D$2:$J$241,装备量化!BG$11,FALSE)),0))+IF($W$3="关闭",0,IFERROR((VLOOKUP((VLOOKUP($AE41,参数!$G:$H,2,FALSE)&amp;$W$21&amp;$V$21),装备量化!$D$2:$J$241,装备量化!BG$11,FALSE)),0))+IF($W$3="关闭",0,IFERROR((VLOOKUP((VLOOKUP($AE41,参数!$G:$H,2,FALSE)&amp;$W$22&amp;$V$22),装备量化!$D$2:$J$241,装备量化!BG$11,FALSE)),0))+IF($W$3="关闭",0,IFERROR((VLOOKUP((VLOOKUP($AE41,参数!$G:$H,2,FALSE)&amp;$W$23&amp;$V$23),装备量化!$D$2:$J$241,装备量化!BG$11,FALSE)),0))+IF($W$3="关闭",0,IFERROR((VLOOKUP((VLOOKUP($AE41,参数!$G:$H,2,FALSE)&amp;$W$24&amp;$V$24),装备量化!$D$2:$J$241,装备量化!BG$11,FALSE)),0))+IF($W$3="关闭",0,IFERROR((VLOOKUP((VLOOKUP($AE41,参数!$G:$H,2,FALSE)&amp;$W$25&amp;$V$25),装备量化!$D$2:$J$241,装备量化!BG$11,FALSE)),0))</f>
        <v>0</v>
      </c>
      <c r="BW41" s="64">
        <f>IF($W$3="关闭",0,IFERROR((VLOOKUP((VLOOKUP($AE41,参数!$G:$H,2,FALSE)&amp;$W$18&amp;$V$18),装备量化!$D$2:$J$241,装备量化!BH$11,FALSE)),0))+IF($W$3="关闭",0,IFERROR((VLOOKUP((VLOOKUP($AE41,参数!$G:$H,2,FALSE)&amp;$W$19&amp;$V$19),装备量化!$D$2:$J$241,装备量化!BH$11,FALSE)),0))+IF($W$3="关闭",0,IFERROR((VLOOKUP((VLOOKUP($AE41,参数!$G:$H,2,FALSE)&amp;$W$20&amp;$V$20),装备量化!$D$2:$J$241,装备量化!BH$11,FALSE)),0))+IF($W$3="关闭",0,IFERROR((VLOOKUP((VLOOKUP($AE41,参数!$G:$H,2,FALSE)&amp;$W$21&amp;$V$21),装备量化!$D$2:$J$241,装备量化!BH$11,FALSE)),0))+IF($W$3="关闭",0,IFERROR((VLOOKUP((VLOOKUP($AE41,参数!$G:$H,2,FALSE)&amp;$W$22&amp;$V$22),装备量化!$D$2:$J$241,装备量化!BH$11,FALSE)),0))+IF($W$3="关闭",0,IFERROR((VLOOKUP((VLOOKUP($AE41,参数!$G:$H,2,FALSE)&amp;$W$23&amp;$V$23),装备量化!$D$2:$J$241,装备量化!BH$11,FALSE)),0))+IF($W$3="关闭",0,IFERROR((VLOOKUP((VLOOKUP($AE41,参数!$G:$H,2,FALSE)&amp;$W$24&amp;$V$24),装备量化!$D$2:$J$241,装备量化!BH$11,FALSE)),0))+IF($W$3="关闭",0,IFERROR((VLOOKUP((VLOOKUP($AE41,参数!$G:$H,2,FALSE)&amp;$W$25&amp;$V$25),装备量化!$D$2:$J$241,装备量化!BH$11,FALSE)),0))</f>
        <v>0</v>
      </c>
      <c r="BX41" s="64">
        <f>IF($W$3="关闭",0,IFERROR((VLOOKUP((VLOOKUP($AE41,参数!$G:$H,2,FALSE)&amp;$W$18&amp;$V$18),装备量化!$D$2:$J$241,装备量化!BI$11,FALSE)),0))+IF($W$3="关闭",0,IFERROR((VLOOKUP((VLOOKUP($AE41,参数!$G:$H,2,FALSE)&amp;$W$19&amp;$V$19),装备量化!$D$2:$J$241,装备量化!BI$11,FALSE)),0))+IF($W$3="关闭",0,IFERROR((VLOOKUP((VLOOKUP($AE41,参数!$G:$H,2,FALSE)&amp;$W$20&amp;$V$20),装备量化!$D$2:$J$241,装备量化!BI$11,FALSE)),0))+IF($W$3="关闭",0,IFERROR((VLOOKUP((VLOOKUP($AE41,参数!$G:$H,2,FALSE)&amp;$W$21&amp;$V$21),装备量化!$D$2:$J$241,装备量化!BI$11,FALSE)),0))+IF($W$3="关闭",0,IFERROR((VLOOKUP((VLOOKUP($AE41,参数!$G:$H,2,FALSE)&amp;$W$22&amp;$V$22),装备量化!$D$2:$J$241,装备量化!BI$11,FALSE)),0))+IF($W$3="关闭",0,IFERROR((VLOOKUP((VLOOKUP($AE41,参数!$G:$H,2,FALSE)&amp;$W$23&amp;$V$23),装备量化!$D$2:$J$241,装备量化!BI$11,FALSE)),0))+IF($W$3="关闭",0,IFERROR((VLOOKUP((VLOOKUP($AE41,参数!$G:$H,2,FALSE)&amp;$W$24&amp;$V$24),装备量化!$D$2:$J$241,装备量化!BI$11,FALSE)),0))+IF($W$3="关闭",0,IFERROR((VLOOKUP((VLOOKUP($AE41,参数!$G:$H,2,FALSE)&amp;$W$25&amp;$V$25),装备量化!$D$2:$J$241,装备量化!BI$11,FALSE)),0))</f>
        <v>0</v>
      </c>
      <c r="BY41" s="64">
        <f>IF($W$3="关闭",0,IFERROR((VLOOKUP((VLOOKUP($AE41,参数!$G:$H,2,FALSE)&amp;$W$18&amp;$V$18),装备量化!$D$2:$J$241,装备量化!BJ$11,FALSE)),0))+IF($W$3="关闭",0,IFERROR((VLOOKUP((VLOOKUP($AE41,参数!$G:$H,2,FALSE)&amp;$W$19&amp;$V$19),装备量化!$D$2:$J$241,装备量化!BJ$11,FALSE)),0))+IF($W$3="关闭",0,IFERROR((VLOOKUP((VLOOKUP($AE41,参数!$G:$H,2,FALSE)&amp;$W$20&amp;$V$20),装备量化!$D$2:$J$241,装备量化!BJ$11,FALSE)),0))+IF($W$3="关闭",0,IFERROR((VLOOKUP((VLOOKUP($AE41,参数!$G:$H,2,FALSE)&amp;$W$21&amp;$V$21),装备量化!$D$2:$J$241,装备量化!BJ$11,FALSE)),0))+IF($W$3="关闭",0,IFERROR((VLOOKUP((VLOOKUP($AE41,参数!$G:$H,2,FALSE)&amp;$W$22&amp;$V$22),装备量化!$D$2:$J$241,装备量化!BJ$11,FALSE)),0))+IF($W$3="关闭",0,IFERROR((VLOOKUP((VLOOKUP($AE41,参数!$G:$H,2,FALSE)&amp;$W$23&amp;$V$23),装备量化!$D$2:$J$241,装备量化!BJ$11,FALSE)),0))+IF($W$3="关闭",0,IFERROR((VLOOKUP((VLOOKUP($AE41,参数!$G:$H,2,FALSE)&amp;$W$24&amp;$V$24),装备量化!$D$2:$J$241,装备量化!BJ$11,FALSE)),0))+IF($W$3="关闭",0,IFERROR((VLOOKUP((VLOOKUP($AE41,参数!$G:$H,2,FALSE)&amp;$W$25&amp;$V$25),装备量化!$D$2:$J$241,装备量化!BJ$11,FALSE)),0))</f>
        <v>0</v>
      </c>
      <c r="BZ41" s="64">
        <f>IF($W$3="关闭",0,IFERROR((VLOOKUP((VLOOKUP($AE41,参数!$G:$H,2,FALSE)&amp;$W$18&amp;$V$18),装备量化!$D$2:$J$241,装备量化!BK$11,FALSE)),0))+IF($W$3="关闭",0,IFERROR((VLOOKUP((VLOOKUP($AE41,参数!$G:$H,2,FALSE)&amp;$W$19&amp;$V$19),装备量化!$D$2:$J$241,装备量化!BK$11,FALSE)),0))+IF($W$3="关闭",0,IFERROR((VLOOKUP((VLOOKUP($AE41,参数!$G:$H,2,FALSE)&amp;$W$20&amp;$V$20),装备量化!$D$2:$J$241,装备量化!BK$11,FALSE)),0))+IF($W$3="关闭",0,IFERROR((VLOOKUP((VLOOKUP($AE41,参数!$G:$H,2,FALSE)&amp;$W$21&amp;$V$21),装备量化!$D$2:$J$241,装备量化!BK$11,FALSE)),0))+IF($W$3="关闭",0,IFERROR((VLOOKUP((VLOOKUP($AE41,参数!$G:$H,2,FALSE)&amp;$W$22&amp;$V$22),装备量化!$D$2:$J$241,装备量化!BK$11,FALSE)),0))+IF($W$3="关闭",0,IFERROR((VLOOKUP((VLOOKUP($AE41,参数!$G:$H,2,FALSE)&amp;$W$23&amp;$V$23),装备量化!$D$2:$J$241,装备量化!BK$11,FALSE)),0))+IF($W$3="关闭",0,IFERROR((VLOOKUP((VLOOKUP($AE41,参数!$G:$H,2,FALSE)&amp;$W$24&amp;$V$24),装备量化!$D$2:$J$241,装备量化!BK$11,FALSE)),0))+IF($W$3="关闭",0,IFERROR((VLOOKUP((VLOOKUP($AE41,参数!$G:$H,2,FALSE)&amp;$W$25&amp;$V$25),装备量化!$D$2:$J$241,装备量化!BK$11,FALSE)),0))</f>
        <v>0</v>
      </c>
      <c r="CA41" s="64">
        <f>IF($W$3="关闭",0,IFERROR((VLOOKUP((VLOOKUP($AE41,参数!$G:$H,2,FALSE)&amp;$W$18&amp;$V$18),装备量化!$D$2:$J$241,装备量化!BL$11,FALSE)),0))+IF($W$3="关闭",0,IFERROR((VLOOKUP((VLOOKUP($AE41,参数!$G:$H,2,FALSE)&amp;$W$19&amp;$V$19),装备量化!$D$2:$J$241,装备量化!BL$11,FALSE)),0))+IF($W$3="关闭",0,IFERROR((VLOOKUP((VLOOKUP($AE41,参数!$G:$H,2,FALSE)&amp;$W$20&amp;$V$20),装备量化!$D$2:$J$241,装备量化!BL$11,FALSE)),0))+IF($W$3="关闭",0,IFERROR((VLOOKUP((VLOOKUP($AE41,参数!$G:$H,2,FALSE)&amp;$W$21&amp;$V$21),装备量化!$D$2:$J$241,装备量化!BL$11,FALSE)),0))+IF($W$3="关闭",0,IFERROR((VLOOKUP((VLOOKUP($AE41,参数!$G:$H,2,FALSE)&amp;$W$22&amp;$V$22),装备量化!$D$2:$J$241,装备量化!BL$11,FALSE)),0))+IF($W$3="关闭",0,IFERROR((VLOOKUP((VLOOKUP($AE41,参数!$G:$H,2,FALSE)&amp;$W$23&amp;$V$23),装备量化!$D$2:$J$241,装备量化!BL$11,FALSE)),0))+IF($W$3="关闭",0,IFERROR((VLOOKUP((VLOOKUP($AE41,参数!$G:$H,2,FALSE)&amp;$W$24&amp;$V$24),装备量化!$D$2:$J$241,装备量化!BL$11,FALSE)),0))+IF($W$3="关闭",0,IFERROR((VLOOKUP((VLOOKUP($AE41,参数!$G:$H,2,FALSE)&amp;$W$25&amp;$V$25),装备量化!$D$2:$J$241,装备量化!BL$11,FALSE)),0))</f>
        <v>0</v>
      </c>
    </row>
    <row r="42" spans="1:79">
      <c r="A42" s="1">
        <v>41</v>
      </c>
      <c r="B42" s="1">
        <f t="shared" si="2"/>
        <v>9986</v>
      </c>
      <c r="C42" s="1">
        <f t="shared" si="11"/>
        <v>200</v>
      </c>
      <c r="D42" s="1">
        <f t="shared" si="12"/>
        <v>834</v>
      </c>
      <c r="E42" s="1">
        <f t="shared" si="13"/>
        <v>834</v>
      </c>
      <c r="F42" s="1">
        <f t="shared" si="14"/>
        <v>1398</v>
      </c>
      <c r="G42" s="1">
        <f t="shared" si="15"/>
        <v>1398</v>
      </c>
      <c r="H42" s="1">
        <f t="shared" si="3"/>
        <v>0</v>
      </c>
      <c r="I42" s="1">
        <f t="shared" si="4"/>
        <v>0</v>
      </c>
      <c r="J42" s="1">
        <f t="shared" si="5"/>
        <v>0</v>
      </c>
      <c r="K42" s="1">
        <f t="shared" si="6"/>
        <v>0</v>
      </c>
      <c r="L42" s="1">
        <f t="shared" si="7"/>
        <v>0</v>
      </c>
      <c r="M42" s="1">
        <f t="shared" si="8"/>
        <v>0</v>
      </c>
      <c r="N42" s="1">
        <f t="shared" si="9"/>
        <v>0</v>
      </c>
      <c r="O42" s="1">
        <f t="shared" si="10"/>
        <v>0</v>
      </c>
      <c r="P42" s="32"/>
      <c r="Q42" s="32"/>
      <c r="R42" s="32"/>
      <c r="S42" s="32"/>
      <c r="AE42" s="1">
        <v>41</v>
      </c>
      <c r="AF42" s="64">
        <f>IF($W$3="关闭",0,IFERROR((VLOOKUP((VLOOKUP($AE42,参数!$G:$H,2,FALSE)&amp;$W$18&amp;$V$18),装备量化!$D$2:$J$241,装备量化!Q$11,FALSE)),0))+IF($W$3="关闭",0,IFERROR((VLOOKUP((VLOOKUP($AE42,参数!$G:$H,2,FALSE)&amp;$W$19&amp;$V$19),装备量化!$D$2:$J$241,装备量化!Q$11,FALSE)),0))+IF($W$3="关闭",0,IFERROR((VLOOKUP((VLOOKUP($AE42,参数!$G:$H,2,FALSE)&amp;$W$20&amp;$V$20),装备量化!$D$2:$J$241,装备量化!Q$11,FALSE)),0))+IF($W$3="关闭",0,IFERROR((VLOOKUP((VLOOKUP($AE42,参数!$G:$H,2,FALSE)&amp;$W$21&amp;$V$21),装备量化!$D$2:$J$241,装备量化!Q$11,FALSE)),0))+IF($W$3="关闭",0,IFERROR((VLOOKUP((VLOOKUP($AE42,参数!$G:$H,2,FALSE)&amp;$W$22&amp;$V$22),装备量化!$D$2:$J$241,装备量化!Q$11,FALSE)),0))+IF($W$3="关闭",0,IFERROR((VLOOKUP((VLOOKUP($AE42,参数!$G:$H,2,FALSE)&amp;$W$23&amp;$V$23),装备量化!$D$2:$J$241,装备量化!Q$11,FALSE)),0))+IF($W$3="关闭",0,IFERROR((VLOOKUP((VLOOKUP($AE42,参数!$G:$H,2,FALSE)&amp;$W$24&amp;$V$24),装备量化!$D$2:$J$241,装备量化!Q$11,FALSE)),0))+IF($W$3="关闭",0,IFERROR((VLOOKUP((VLOOKUP($AE42,参数!$G:$H,2,FALSE)&amp;$W$25&amp;$V$25),装备量化!$D$2:$J$241,装备量化!Q$11,FALSE)),0))</f>
        <v>3126</v>
      </c>
      <c r="AG42" s="64"/>
      <c r="AH42" s="64">
        <f>IF($W$3="关闭",0,IFERROR((VLOOKUP((VLOOKUP($AE42,参数!$G:$H,2,FALSE)&amp;$W$18&amp;$V$18),装备量化!$D$2:$J$241,装备量化!S$11,FALSE)),0))+IF($W$3="关闭",0,IFERROR((VLOOKUP((VLOOKUP($AE42,参数!$G:$H,2,FALSE)&amp;$W$19&amp;$V$19),装备量化!$D$2:$J$241,装备量化!S$11,FALSE)),0))+IF($W$3="关闭",0,IFERROR((VLOOKUP((VLOOKUP($AE42,参数!$G:$H,2,FALSE)&amp;$W$20&amp;$V$20),装备量化!$D$2:$J$241,装备量化!S$11,FALSE)),0))+IF($W$3="关闭",0,IFERROR((VLOOKUP((VLOOKUP($AE42,参数!$G:$H,2,FALSE)&amp;$W$21&amp;$V$21),装备量化!$D$2:$J$241,装备量化!S$11,FALSE)),0))+IF($W$3="关闭",0,IFERROR((VLOOKUP((VLOOKUP($AE42,参数!$G:$H,2,FALSE)&amp;$W$22&amp;$V$22),装备量化!$D$2:$J$241,装备量化!S$11,FALSE)),0))+IF($W$3="关闭",0,IFERROR((VLOOKUP((VLOOKUP($AE42,参数!$G:$H,2,FALSE)&amp;$W$23&amp;$V$23),装备量化!$D$2:$J$241,装备量化!S$11,FALSE)),0))+IF($W$3="关闭",0,IFERROR((VLOOKUP((VLOOKUP($AE42,参数!$G:$H,2,FALSE)&amp;$W$24&amp;$V$24),装备量化!$D$2:$J$241,装备量化!S$11,FALSE)),0))+IF($W$3="关闭",0,IFERROR((VLOOKUP((VLOOKUP($AE42,参数!$G:$H,2,FALSE)&amp;$W$25&amp;$V$25),装备量化!$D$2:$J$241,装备量化!S$11,FALSE)),0))</f>
        <v>272</v>
      </c>
      <c r="AI42" s="64">
        <f>IF($W$3="关闭",0,IFERROR((VLOOKUP((VLOOKUP($AE42,参数!$G:$H,2,FALSE)&amp;$W$18&amp;$V$18),装备量化!$D$2:$J$241,装备量化!T$11,FALSE)),0))+IF($W$3="关闭",0,IFERROR((VLOOKUP((VLOOKUP($AE42,参数!$G:$H,2,FALSE)&amp;$W$19&amp;$V$19),装备量化!$D$2:$J$241,装备量化!T$11,FALSE)),0))+IF($W$3="关闭",0,IFERROR((VLOOKUP((VLOOKUP($AE42,参数!$G:$H,2,FALSE)&amp;$W$20&amp;$V$20),装备量化!$D$2:$J$241,装备量化!T$11,FALSE)),0))+IF($W$3="关闭",0,IFERROR((VLOOKUP((VLOOKUP($AE42,参数!$G:$H,2,FALSE)&amp;$W$21&amp;$V$21),装备量化!$D$2:$J$241,装备量化!T$11,FALSE)),0))+IF($W$3="关闭",0,IFERROR((VLOOKUP((VLOOKUP($AE42,参数!$G:$H,2,FALSE)&amp;$W$22&amp;$V$22),装备量化!$D$2:$J$241,装备量化!T$11,FALSE)),0))+IF($W$3="关闭",0,IFERROR((VLOOKUP((VLOOKUP($AE42,参数!$G:$H,2,FALSE)&amp;$W$23&amp;$V$23),装备量化!$D$2:$J$241,装备量化!T$11,FALSE)),0))+IF($W$3="关闭",0,IFERROR((VLOOKUP((VLOOKUP($AE42,参数!$G:$H,2,FALSE)&amp;$W$24&amp;$V$24),装备量化!$D$2:$J$241,装备量化!T$11,FALSE)),0))+IF($W$3="关闭",0,IFERROR((VLOOKUP((VLOOKUP($AE42,参数!$G:$H,2,FALSE)&amp;$W$25&amp;$V$25),装备量化!$D$2:$J$241,装备量化!T$11,FALSE)),0))</f>
        <v>272</v>
      </c>
      <c r="AJ42" s="64">
        <f>IF($W$3="关闭",0,IFERROR((VLOOKUP((VLOOKUP($AE42,参数!$G:$H,2,FALSE)&amp;$W$18&amp;$V$18),装备量化!$D$2:$J$241,装备量化!U$11,FALSE)),0))+IF($W$3="关闭",0,IFERROR((VLOOKUP((VLOOKUP($AE42,参数!$G:$H,2,FALSE)&amp;$W$19&amp;$V$19),装备量化!$D$2:$J$241,装备量化!U$11,FALSE)),0))+IF($W$3="关闭",0,IFERROR((VLOOKUP((VLOOKUP($AE42,参数!$G:$H,2,FALSE)&amp;$W$20&amp;$V$20),装备量化!$D$2:$J$241,装备量化!U$11,FALSE)),0))+IF($W$3="关闭",0,IFERROR((VLOOKUP((VLOOKUP($AE42,参数!$G:$H,2,FALSE)&amp;$W$21&amp;$V$21),装备量化!$D$2:$J$241,装备量化!U$11,FALSE)),0))+IF($W$3="关闭",0,IFERROR((VLOOKUP((VLOOKUP($AE42,参数!$G:$H,2,FALSE)&amp;$W$22&amp;$V$22),装备量化!$D$2:$J$241,装备量化!U$11,FALSE)),0))+IF($W$3="关闭",0,IFERROR((VLOOKUP((VLOOKUP($AE42,参数!$G:$H,2,FALSE)&amp;$W$23&amp;$V$23),装备量化!$D$2:$J$241,装备量化!U$11,FALSE)),0))+IF($W$3="关闭",0,IFERROR((VLOOKUP((VLOOKUP($AE42,参数!$G:$H,2,FALSE)&amp;$W$24&amp;$V$24),装备量化!$D$2:$J$241,装备量化!U$11,FALSE)),0))+IF($W$3="关闭",0,IFERROR((VLOOKUP((VLOOKUP($AE42,参数!$G:$H,2,FALSE)&amp;$W$25&amp;$V$25),装备量化!$D$2:$J$241,装备量化!U$11,FALSE)),0))</f>
        <v>417</v>
      </c>
      <c r="AK42" s="64">
        <f>IF($W$3="关闭",0,IFERROR((VLOOKUP((VLOOKUP($AE42,参数!$G:$H,2,FALSE)&amp;$W$18&amp;$V$18),装备量化!$D$2:$J$241,装备量化!V$11,FALSE)),0))+IF($W$3="关闭",0,IFERROR((VLOOKUP((VLOOKUP($AE42,参数!$G:$H,2,FALSE)&amp;$W$19&amp;$V$19),装备量化!$D$2:$J$241,装备量化!V$11,FALSE)),0))+IF($W$3="关闭",0,IFERROR((VLOOKUP((VLOOKUP($AE42,参数!$G:$H,2,FALSE)&amp;$W$20&amp;$V$20),装备量化!$D$2:$J$241,装备量化!V$11,FALSE)),0))+IF($W$3="关闭",0,IFERROR((VLOOKUP((VLOOKUP($AE42,参数!$G:$H,2,FALSE)&amp;$W$21&amp;$V$21),装备量化!$D$2:$J$241,装备量化!V$11,FALSE)),0))+IF($W$3="关闭",0,IFERROR((VLOOKUP((VLOOKUP($AE42,参数!$G:$H,2,FALSE)&amp;$W$22&amp;$V$22),装备量化!$D$2:$J$241,装备量化!V$11,FALSE)),0))+IF($W$3="关闭",0,IFERROR((VLOOKUP((VLOOKUP($AE42,参数!$G:$H,2,FALSE)&amp;$W$23&amp;$V$23),装备量化!$D$2:$J$241,装备量化!V$11,FALSE)),0))+IF($W$3="关闭",0,IFERROR((VLOOKUP((VLOOKUP($AE42,参数!$G:$H,2,FALSE)&amp;$W$24&amp;$V$24),装备量化!$D$2:$J$241,装备量化!V$11,FALSE)),0))+IF($W$3="关闭",0,IFERROR((VLOOKUP((VLOOKUP($AE42,参数!$G:$H,2,FALSE)&amp;$W$25&amp;$V$25),装备量化!$D$2:$J$241,装备量化!V$11,FALSE)),0))</f>
        <v>417</v>
      </c>
      <c r="AL42" s="64">
        <f>IF($W$3="关闭",0,IFERROR((VLOOKUP((VLOOKUP($AE42,参数!$G:$H,2,FALSE)&amp;$W$18&amp;$V$18),装备量化!$D$2:$J$241,装备量化!W$11,FALSE)),0))+IF($W$3="关闭",0,IFERROR((VLOOKUP((VLOOKUP($AE42,参数!$G:$H,2,FALSE)&amp;$W$19&amp;$V$19),装备量化!$D$2:$J$241,装备量化!W$11,FALSE)),0))+IF($W$3="关闭",0,IFERROR((VLOOKUP((VLOOKUP($AE42,参数!$G:$H,2,FALSE)&amp;$W$20&amp;$V$20),装备量化!$D$2:$J$241,装备量化!W$11,FALSE)),0))+IF($W$3="关闭",0,IFERROR((VLOOKUP((VLOOKUP($AE42,参数!$G:$H,2,FALSE)&amp;$W$21&amp;$V$21),装备量化!$D$2:$J$241,装备量化!W$11,FALSE)),0))+IF($W$3="关闭",0,IFERROR((VLOOKUP((VLOOKUP($AE42,参数!$G:$H,2,FALSE)&amp;$W$22&amp;$V$22),装备量化!$D$2:$J$241,装备量化!W$11,FALSE)),0))+IF($W$3="关闭",0,IFERROR((VLOOKUP((VLOOKUP($AE42,参数!$G:$H,2,FALSE)&amp;$W$23&amp;$V$23),装备量化!$D$2:$J$241,装备量化!W$11,FALSE)),0))+IF($W$3="关闭",0,IFERROR((VLOOKUP((VLOOKUP($AE42,参数!$G:$H,2,FALSE)&amp;$W$24&amp;$V$24),装备量化!$D$2:$J$241,装备量化!W$11,FALSE)),0))+IF($W$3="关闭",0,IFERROR((VLOOKUP((VLOOKUP($AE42,参数!$G:$H,2,FALSE)&amp;$W$25&amp;$V$25),装备量化!$D$2:$J$241,装备量化!W$11,FALSE)),0))</f>
        <v>0</v>
      </c>
      <c r="AM42" s="64">
        <f>IF($W$3="关闭",0,IFERROR((VLOOKUP((VLOOKUP($AE42,参数!$G:$H,2,FALSE)&amp;$W$18&amp;$V$18),装备量化!$D$2:$J$241,装备量化!X$11,FALSE)),0))+IF($W$3="关闭",0,IFERROR((VLOOKUP((VLOOKUP($AE42,参数!$G:$H,2,FALSE)&amp;$W$19&amp;$V$19),装备量化!$D$2:$J$241,装备量化!X$11,FALSE)),0))+IF($W$3="关闭",0,IFERROR((VLOOKUP((VLOOKUP($AE42,参数!$G:$H,2,FALSE)&amp;$W$20&amp;$V$20),装备量化!$D$2:$J$241,装备量化!X$11,FALSE)),0))+IF($W$3="关闭",0,IFERROR((VLOOKUP((VLOOKUP($AE42,参数!$G:$H,2,FALSE)&amp;$W$21&amp;$V$21),装备量化!$D$2:$J$241,装备量化!X$11,FALSE)),0))+IF($W$3="关闭",0,IFERROR((VLOOKUP((VLOOKUP($AE42,参数!$G:$H,2,FALSE)&amp;$W$22&amp;$V$22),装备量化!$D$2:$J$241,装备量化!X$11,FALSE)),0))+IF($W$3="关闭",0,IFERROR((VLOOKUP((VLOOKUP($AE42,参数!$G:$H,2,FALSE)&amp;$W$23&amp;$V$23),装备量化!$D$2:$J$241,装备量化!X$11,FALSE)),0))+IF($W$3="关闭",0,IFERROR((VLOOKUP((VLOOKUP($AE42,参数!$G:$H,2,FALSE)&amp;$W$24&amp;$V$24),装备量化!$D$2:$J$241,装备量化!X$11,FALSE)),0))+IF($W$3="关闭",0,IFERROR((VLOOKUP((VLOOKUP($AE42,参数!$G:$H,2,FALSE)&amp;$W$25&amp;$V$25),装备量化!$D$2:$J$241,装备量化!X$11,FALSE)),0))</f>
        <v>0</v>
      </c>
      <c r="AN42" s="64">
        <f>IF($W$3="关闭",0,IFERROR((VLOOKUP((VLOOKUP($AE42,参数!$G:$H,2,FALSE)&amp;$W$18&amp;$V$18),装备量化!$D$2:$J$241,装备量化!Y$11,FALSE)),0))+IF($W$3="关闭",0,IFERROR((VLOOKUP((VLOOKUP($AE42,参数!$G:$H,2,FALSE)&amp;$W$19&amp;$V$19),装备量化!$D$2:$J$241,装备量化!Y$11,FALSE)),0))+IF($W$3="关闭",0,IFERROR((VLOOKUP((VLOOKUP($AE42,参数!$G:$H,2,FALSE)&amp;$W$20&amp;$V$20),装备量化!$D$2:$J$241,装备量化!Y$11,FALSE)),0))+IF($W$3="关闭",0,IFERROR((VLOOKUP((VLOOKUP($AE42,参数!$G:$H,2,FALSE)&amp;$W$21&amp;$V$21),装备量化!$D$2:$J$241,装备量化!Y$11,FALSE)),0))+IF($W$3="关闭",0,IFERROR((VLOOKUP((VLOOKUP($AE42,参数!$G:$H,2,FALSE)&amp;$W$22&amp;$V$22),装备量化!$D$2:$J$241,装备量化!Y$11,FALSE)),0))+IF($W$3="关闭",0,IFERROR((VLOOKUP((VLOOKUP($AE42,参数!$G:$H,2,FALSE)&amp;$W$23&amp;$V$23),装备量化!$D$2:$J$241,装备量化!Y$11,FALSE)),0))+IF($W$3="关闭",0,IFERROR((VLOOKUP((VLOOKUP($AE42,参数!$G:$H,2,FALSE)&amp;$W$24&amp;$V$24),装备量化!$D$2:$J$241,装备量化!Y$11,FALSE)),0))+IF($W$3="关闭",0,IFERROR((VLOOKUP((VLOOKUP($AE42,参数!$G:$H,2,FALSE)&amp;$W$25&amp;$V$25),装备量化!$D$2:$J$241,装备量化!Y$11,FALSE)),0))</f>
        <v>0</v>
      </c>
      <c r="AO42" s="64">
        <f>IF($W$3="关闭",0,IFERROR((VLOOKUP((VLOOKUP($AE42,参数!$G:$H,2,FALSE)&amp;$W$18&amp;$V$18),装备量化!$D$2:$J$241,装备量化!Z$11,FALSE)),0))+IF($W$3="关闭",0,IFERROR((VLOOKUP((VLOOKUP($AE42,参数!$G:$H,2,FALSE)&amp;$W$19&amp;$V$19),装备量化!$D$2:$J$241,装备量化!Z$11,FALSE)),0))+IF($W$3="关闭",0,IFERROR((VLOOKUP((VLOOKUP($AE42,参数!$G:$H,2,FALSE)&amp;$W$20&amp;$V$20),装备量化!$D$2:$J$241,装备量化!Z$11,FALSE)),0))+IF($W$3="关闭",0,IFERROR((VLOOKUP((VLOOKUP($AE42,参数!$G:$H,2,FALSE)&amp;$W$21&amp;$V$21),装备量化!$D$2:$J$241,装备量化!Z$11,FALSE)),0))+IF($W$3="关闭",0,IFERROR((VLOOKUP((VLOOKUP($AE42,参数!$G:$H,2,FALSE)&amp;$W$22&amp;$V$22),装备量化!$D$2:$J$241,装备量化!Z$11,FALSE)),0))+IF($W$3="关闭",0,IFERROR((VLOOKUP((VLOOKUP($AE42,参数!$G:$H,2,FALSE)&amp;$W$23&amp;$V$23),装备量化!$D$2:$J$241,装备量化!Z$11,FALSE)),0))+IF($W$3="关闭",0,IFERROR((VLOOKUP((VLOOKUP($AE42,参数!$G:$H,2,FALSE)&amp;$W$24&amp;$V$24),装备量化!$D$2:$J$241,装备量化!Z$11,FALSE)),0))+IF($W$3="关闭",0,IFERROR((VLOOKUP((VLOOKUP($AE42,参数!$G:$H,2,FALSE)&amp;$W$25&amp;$V$25),装备量化!$D$2:$J$241,装备量化!Z$11,FALSE)),0))</f>
        <v>0</v>
      </c>
      <c r="AP42" s="64">
        <f>IF($W$3="关闭",0,IFERROR((VLOOKUP((VLOOKUP($AE42,参数!$G:$H,2,FALSE)&amp;$W$18&amp;$V$18),装备量化!$D$2:$J$241,装备量化!AA$11,FALSE)),0))+IF($W$3="关闭",0,IFERROR((VLOOKUP((VLOOKUP($AE42,参数!$G:$H,2,FALSE)&amp;$W$19&amp;$V$19),装备量化!$D$2:$J$241,装备量化!AA$11,FALSE)),0))+IF($W$3="关闭",0,IFERROR((VLOOKUP((VLOOKUP($AE42,参数!$G:$H,2,FALSE)&amp;$W$20&amp;$V$20),装备量化!$D$2:$J$241,装备量化!AA$11,FALSE)),0))+IF($W$3="关闭",0,IFERROR((VLOOKUP((VLOOKUP($AE42,参数!$G:$H,2,FALSE)&amp;$W$21&amp;$V$21),装备量化!$D$2:$J$241,装备量化!AA$11,FALSE)),0))+IF($W$3="关闭",0,IFERROR((VLOOKUP((VLOOKUP($AE42,参数!$G:$H,2,FALSE)&amp;$W$22&amp;$V$22),装备量化!$D$2:$J$241,装备量化!AA$11,FALSE)),0))+IF($W$3="关闭",0,IFERROR((VLOOKUP((VLOOKUP($AE42,参数!$G:$H,2,FALSE)&amp;$W$23&amp;$V$23),装备量化!$D$2:$J$241,装备量化!AA$11,FALSE)),0))+IF($W$3="关闭",0,IFERROR((VLOOKUP((VLOOKUP($AE42,参数!$G:$H,2,FALSE)&amp;$W$24&amp;$V$24),装备量化!$D$2:$J$241,装备量化!AA$11,FALSE)),0))+IF($W$3="关闭",0,IFERROR((VLOOKUP((VLOOKUP($AE42,参数!$G:$H,2,FALSE)&amp;$W$25&amp;$V$25),装备量化!$D$2:$J$241,装备量化!AA$11,FALSE)),0))</f>
        <v>0</v>
      </c>
      <c r="AQ42" s="64">
        <f>IF($W$3="关闭",0,IFERROR((VLOOKUP((VLOOKUP($AE42,参数!$G:$H,2,FALSE)&amp;$W$18&amp;$V$18),装备量化!$D$2:$J$241,装备量化!AB$11,FALSE)),0))+IF($W$3="关闭",0,IFERROR((VLOOKUP((VLOOKUP($AE42,参数!$G:$H,2,FALSE)&amp;$W$19&amp;$V$19),装备量化!$D$2:$J$241,装备量化!AB$11,FALSE)),0))+IF($W$3="关闭",0,IFERROR((VLOOKUP((VLOOKUP($AE42,参数!$G:$H,2,FALSE)&amp;$W$20&amp;$V$20),装备量化!$D$2:$J$241,装备量化!AB$11,FALSE)),0))+IF($W$3="关闭",0,IFERROR((VLOOKUP((VLOOKUP($AE42,参数!$G:$H,2,FALSE)&amp;$W$21&amp;$V$21),装备量化!$D$2:$J$241,装备量化!AB$11,FALSE)),0))+IF($W$3="关闭",0,IFERROR((VLOOKUP((VLOOKUP($AE42,参数!$G:$H,2,FALSE)&amp;$W$22&amp;$V$22),装备量化!$D$2:$J$241,装备量化!AB$11,FALSE)),0))+IF($W$3="关闭",0,IFERROR((VLOOKUP((VLOOKUP($AE42,参数!$G:$H,2,FALSE)&amp;$W$23&amp;$V$23),装备量化!$D$2:$J$241,装备量化!AB$11,FALSE)),0))+IF($W$3="关闭",0,IFERROR((VLOOKUP((VLOOKUP($AE42,参数!$G:$H,2,FALSE)&amp;$W$24&amp;$V$24),装备量化!$D$2:$J$241,装备量化!AB$11,FALSE)),0))+IF($W$3="关闭",0,IFERROR((VLOOKUP((VLOOKUP($AE42,参数!$G:$H,2,FALSE)&amp;$W$25&amp;$V$25),装备量化!$D$2:$J$241,装备量化!AB$11,FALSE)),0))</f>
        <v>0</v>
      </c>
      <c r="AR42" s="64">
        <f>IF($W$3="关闭",0,IFERROR((VLOOKUP((VLOOKUP($AE42,参数!$G:$H,2,FALSE)&amp;$W$18&amp;$V$18),装备量化!$D$2:$J$241,装备量化!AC$11,FALSE)),0))+IF($W$3="关闭",0,IFERROR((VLOOKUP((VLOOKUP($AE42,参数!$G:$H,2,FALSE)&amp;$W$19&amp;$V$19),装备量化!$D$2:$J$241,装备量化!AC$11,FALSE)),0))+IF($W$3="关闭",0,IFERROR((VLOOKUP((VLOOKUP($AE42,参数!$G:$H,2,FALSE)&amp;$W$20&amp;$V$20),装备量化!$D$2:$J$241,装备量化!AC$11,FALSE)),0))+IF($W$3="关闭",0,IFERROR((VLOOKUP((VLOOKUP($AE42,参数!$G:$H,2,FALSE)&amp;$W$21&amp;$V$21),装备量化!$D$2:$J$241,装备量化!AC$11,FALSE)),0))+IF($W$3="关闭",0,IFERROR((VLOOKUP((VLOOKUP($AE42,参数!$G:$H,2,FALSE)&amp;$W$22&amp;$V$22),装备量化!$D$2:$J$241,装备量化!AC$11,FALSE)),0))+IF($W$3="关闭",0,IFERROR((VLOOKUP((VLOOKUP($AE42,参数!$G:$H,2,FALSE)&amp;$W$23&amp;$V$23),装备量化!$D$2:$J$241,装备量化!AC$11,FALSE)),0))+IF($W$3="关闭",0,IFERROR((VLOOKUP((VLOOKUP($AE42,参数!$G:$H,2,FALSE)&amp;$W$24&amp;$V$24),装备量化!$D$2:$J$241,装备量化!AC$11,FALSE)),0))+IF($W$3="关闭",0,IFERROR((VLOOKUP((VLOOKUP($AE42,参数!$G:$H,2,FALSE)&amp;$W$25&amp;$V$25),装备量化!$D$2:$J$241,装备量化!AC$11,FALSE)),0))</f>
        <v>0</v>
      </c>
      <c r="AS42" s="64">
        <f>IF($W$3="关闭",0,IFERROR((VLOOKUP((VLOOKUP($AE42,参数!$G:$H,2,FALSE)&amp;$W$18&amp;$V$18),装备量化!$D$2:$J$241,装备量化!AD$11,FALSE)),0))+IF($W$3="关闭",0,IFERROR((VLOOKUP((VLOOKUP($AE42,参数!$G:$H,2,FALSE)&amp;$W$19&amp;$V$19),装备量化!$D$2:$J$241,装备量化!AD$11,FALSE)),0))+IF($W$3="关闭",0,IFERROR((VLOOKUP((VLOOKUP($AE42,参数!$G:$H,2,FALSE)&amp;$W$20&amp;$V$20),装备量化!$D$2:$J$241,装备量化!AD$11,FALSE)),0))+IF($W$3="关闭",0,IFERROR((VLOOKUP((VLOOKUP($AE42,参数!$G:$H,2,FALSE)&amp;$W$21&amp;$V$21),装备量化!$D$2:$J$241,装备量化!AD$11,FALSE)),0))+IF($W$3="关闭",0,IFERROR((VLOOKUP((VLOOKUP($AE42,参数!$G:$H,2,FALSE)&amp;$W$22&amp;$V$22),装备量化!$D$2:$J$241,装备量化!AD$11,FALSE)),0))+IF($W$3="关闭",0,IFERROR((VLOOKUP((VLOOKUP($AE42,参数!$G:$H,2,FALSE)&amp;$W$23&amp;$V$23),装备量化!$D$2:$J$241,装备量化!AD$11,FALSE)),0))+IF($W$3="关闭",0,IFERROR((VLOOKUP((VLOOKUP($AE42,参数!$G:$H,2,FALSE)&amp;$W$24&amp;$V$24),装备量化!$D$2:$J$241,装备量化!AD$11,FALSE)),0))+IF($W$3="关闭",0,IFERROR((VLOOKUP((VLOOKUP($AE42,参数!$G:$H,2,FALSE)&amp;$W$25&amp;$V$25),装备量化!$D$2:$J$241,装备量化!AD$11,FALSE)),0))</f>
        <v>0</v>
      </c>
      <c r="AV42" s="1">
        <v>41</v>
      </c>
      <c r="AW42" s="64">
        <f>IF($W$6="关闭",0,IFERROR((VLOOKUP((VLOOKUP($AE42,参数!$G:$H,2,FALSE)&amp;$V$18),装备强化属性!$V$3:$FP$50,$X$18+VLOOKUP(AW$1,参数!$J$1:$K$6,2,FALSE),FALSE)),0))+IF($W$6="关闭",0,IFERROR((VLOOKUP((VLOOKUP($AE42,参数!$G:$H,2,FALSE)&amp;$V$19),装备强化属性!$V$3:$FP$50,$X$19+VLOOKUP(AW$1,参数!$J$1:$K$6,2,FALSE),FALSE)),0))+IF($W$6="关闭",0,IFERROR((VLOOKUP((VLOOKUP($AE42,参数!$G:$H,2,FALSE)&amp;$V$20),装备强化属性!$V$3:$FP$50,$X$20+VLOOKUP(AW$1,参数!$J$1:$K$6,2,FALSE),FALSE)),0))+IF($W$6="关闭",0,IFERROR((VLOOKUP((VLOOKUP($AE42,参数!$G:$H,2,FALSE)&amp;$V$21),装备强化属性!$V$3:$FP$50,$X$21+VLOOKUP(AW$1,参数!$J$1:$K$6,2,FALSE),FALSE)),0))+IF($W$6="关闭",0,IFERROR((VLOOKUP((VLOOKUP($AE42,参数!$G:$H,2,FALSE)&amp;$V$22),装备强化属性!$V$3:$FP$50,$X$22+VLOOKUP(AW$1,参数!$J$1:$K$6,2,FALSE),FALSE)),0))+IF($W$6="关闭",0,IFERROR((VLOOKUP((VLOOKUP($AE42,参数!$G:$H,2,FALSE)&amp;$V$23),装备强化属性!$V$3:$FP$50,$X$23+VLOOKUP(AW$1,参数!$J$1:$K$6,2,FALSE),FALSE)),0))+IF($W$6="关闭",0,IFERROR((VLOOKUP((VLOOKUP($AE42,参数!$G:$H,2,FALSE)&amp;$V$24),装备强化属性!$V$3:$FP$50,$X$24+VLOOKUP(AW$1,参数!$J$1:$K$6,2,FALSE),FALSE)),0))+IF($W$6="关闭",0,IFERROR((VLOOKUP((VLOOKUP($AE42,参数!$G:$H,2,FALSE)&amp;$V$25),装备强化属性!$V$3:$FP$50,$X$25+VLOOKUP(AW$1,参数!$J$1:$K$6,2,FALSE),FALSE)),0))</f>
        <v>1360</v>
      </c>
      <c r="AX42" s="64"/>
      <c r="AY42" s="64">
        <f>IF($W$6="关闭",0,IFERROR((VLOOKUP((VLOOKUP($AE42,参数!$G:$H,2,FALSE)&amp;$V$18),装备强化属性!$V$3:$FP$50,$X$18+VLOOKUP(AY$1,参数!$J$1:$K$6,2,FALSE),FALSE)),0))+IF($W$6="关闭",0,IFERROR((VLOOKUP((VLOOKUP($AE42,参数!$G:$H,2,FALSE)&amp;$V$19),装备强化属性!$V$3:$FP$50,$X$19+VLOOKUP(AY$1,参数!$J$1:$K$6,2,FALSE),FALSE)),0))+IF($W$6="关闭",0,IFERROR((VLOOKUP((VLOOKUP($AE42,参数!$G:$H,2,FALSE)&amp;$V$20),装备强化属性!$V$3:$FP$50,$X$20+VLOOKUP(AY$1,参数!$J$1:$K$6,2,FALSE),FALSE)),0))+IF($W$6="关闭",0,IFERROR((VLOOKUP((VLOOKUP($AE42,参数!$G:$H,2,FALSE)&amp;$V$21),装备强化属性!$V$3:$FP$50,$X$21+VLOOKUP(AY$1,参数!$J$1:$K$6,2,FALSE),FALSE)),0))+IF($W$6="关闭",0,IFERROR((VLOOKUP((VLOOKUP($AE42,参数!$G:$H,2,FALSE)&amp;$V$22),装备强化属性!$V$3:$FP$50,$X$22+VLOOKUP(AY$1,参数!$J$1:$K$6,2,FALSE),FALSE)),0))+IF($W$6="关闭",0,IFERROR((VLOOKUP((VLOOKUP($AE42,参数!$G:$H,2,FALSE)&amp;$V$23),装备强化属性!$V$3:$FP$50,$X$23+VLOOKUP(AY$1,参数!$J$1:$K$6,2,FALSE),FALSE)),0))+IF($W$6="关闭",0,IFERROR((VLOOKUP((VLOOKUP($AE42,参数!$G:$H,2,FALSE)&amp;$V$24),装备强化属性!$V$3:$FP$50,$X$24+VLOOKUP(AY$1,参数!$J$1:$K$6,2,FALSE),FALSE)),0))+IF($W$6="关闭",0,IFERROR((VLOOKUP((VLOOKUP($AE42,参数!$G:$H,2,FALSE)&amp;$V$25),装备强化属性!$V$3:$FP$50,$X$25+VLOOKUP(AY$1,参数!$J$1:$K$6,2,FALSE),FALSE)),0))</f>
        <v>162</v>
      </c>
      <c r="AZ42" s="64">
        <f>IF($W$6="关闭",0,IFERROR((VLOOKUP((VLOOKUP($AE42,参数!$G:$H,2,FALSE)&amp;$V$18),装备强化属性!$V$3:$FP$50,$X$18+VLOOKUP(AZ$1,参数!$J$1:$K$6,2,FALSE),FALSE)),0))+IF($W$6="关闭",0,IFERROR((VLOOKUP((VLOOKUP($AE42,参数!$G:$H,2,FALSE)&amp;$V$19),装备强化属性!$V$3:$FP$50,$X$19+VLOOKUP(AZ$1,参数!$J$1:$K$6,2,FALSE),FALSE)),0))+IF($W$6="关闭",0,IFERROR((VLOOKUP((VLOOKUP($AE42,参数!$G:$H,2,FALSE)&amp;$V$20),装备强化属性!$V$3:$FP$50,$X$20+VLOOKUP(AZ$1,参数!$J$1:$K$6,2,FALSE),FALSE)),0))+IF($W$6="关闭",0,IFERROR((VLOOKUP((VLOOKUP($AE42,参数!$G:$H,2,FALSE)&amp;$V$21),装备强化属性!$V$3:$FP$50,$X$21+VLOOKUP(AZ$1,参数!$J$1:$K$6,2,FALSE),FALSE)),0))+IF($W$6="关闭",0,IFERROR((VLOOKUP((VLOOKUP($AE42,参数!$G:$H,2,FALSE)&amp;$V$22),装备强化属性!$V$3:$FP$50,$X$22+VLOOKUP(AZ$1,参数!$J$1:$K$6,2,FALSE),FALSE)),0))+IF($W$6="关闭",0,IFERROR((VLOOKUP((VLOOKUP($AE42,参数!$G:$H,2,FALSE)&amp;$V$23),装备强化属性!$V$3:$FP$50,$X$23+VLOOKUP(AZ$1,参数!$J$1:$K$6,2,FALSE),FALSE)),0))+IF($W$6="关闭",0,IFERROR((VLOOKUP((VLOOKUP($AE42,参数!$G:$H,2,FALSE)&amp;$V$24),装备强化属性!$V$3:$FP$50,$X$24+VLOOKUP(AZ$1,参数!$J$1:$K$6,2,FALSE),FALSE)),0))+IF($W$6="关闭",0,IFERROR((VLOOKUP((VLOOKUP($AE42,参数!$G:$H,2,FALSE)&amp;$V$25),装备强化属性!$V$3:$FP$50,$X$25+VLOOKUP(AZ$1,参数!$J$1:$K$6,2,FALSE),FALSE)),0))</f>
        <v>162</v>
      </c>
      <c r="BA42" s="64">
        <f>IF($W$6="关闭",0,IFERROR((VLOOKUP((VLOOKUP($AE42,参数!$G:$H,2,FALSE)&amp;$V$18),装备强化属性!$V$3:$FP$50,$X$18+VLOOKUP(BA$1,参数!$J$1:$K$6,2,FALSE),FALSE)),0))+IF($W$6="关闭",0,IFERROR((VLOOKUP((VLOOKUP($AE42,参数!$G:$H,2,FALSE)&amp;$V$19),装备强化属性!$V$3:$FP$50,$X$19+VLOOKUP(BA$1,参数!$J$1:$K$6,2,FALSE),FALSE)),0))+IF($W$6="关闭",0,IFERROR((VLOOKUP((VLOOKUP($AE42,参数!$G:$H,2,FALSE)&amp;$V$20),装备强化属性!$V$3:$FP$50,$X$20+VLOOKUP(BA$1,参数!$J$1:$K$6,2,FALSE),FALSE)),0))+IF($W$6="关闭",0,IFERROR((VLOOKUP((VLOOKUP($AE42,参数!$G:$H,2,FALSE)&amp;$V$21),装备强化属性!$V$3:$FP$50,$X$21+VLOOKUP(BA$1,参数!$J$1:$K$6,2,FALSE),FALSE)),0))+IF($W$6="关闭",0,IFERROR((VLOOKUP((VLOOKUP($AE42,参数!$G:$H,2,FALSE)&amp;$V$22),装备强化属性!$V$3:$FP$50,$X$22+VLOOKUP(BA$1,参数!$J$1:$K$6,2,FALSE),FALSE)),0))+IF($W$6="关闭",0,IFERROR((VLOOKUP((VLOOKUP($AE42,参数!$G:$H,2,FALSE)&amp;$V$23),装备强化属性!$V$3:$FP$50,$X$23+VLOOKUP(BA$1,参数!$J$1:$K$6,2,FALSE),FALSE)),0))+IF($W$6="关闭",0,IFERROR((VLOOKUP((VLOOKUP($AE42,参数!$G:$H,2,FALSE)&amp;$V$24),装备强化属性!$V$3:$FP$50,$X$24+VLOOKUP(BA$1,参数!$J$1:$K$6,2,FALSE),FALSE)),0))+IF($W$6="关闭",0,IFERROR((VLOOKUP((VLOOKUP($AE42,参数!$G:$H,2,FALSE)&amp;$V$25),装备强化属性!$V$3:$FP$50,$X$25+VLOOKUP(BA$1,参数!$J$1:$K$6,2,FALSE),FALSE)),0))</f>
        <v>181</v>
      </c>
      <c r="BB42" s="64">
        <f>IF($W$6="关闭",0,IFERROR((VLOOKUP((VLOOKUP($AE42,参数!$G:$H,2,FALSE)&amp;$V$18),装备强化属性!$V$3:$FP$50,$X$18+VLOOKUP(BB$1,参数!$J$1:$K$6,2,FALSE),FALSE)),0))+IF($W$6="关闭",0,IFERROR((VLOOKUP((VLOOKUP($AE42,参数!$G:$H,2,FALSE)&amp;$V$19),装备强化属性!$V$3:$FP$50,$X$19+VLOOKUP(BB$1,参数!$J$1:$K$6,2,FALSE),FALSE)),0))+IF($W$6="关闭",0,IFERROR((VLOOKUP((VLOOKUP($AE42,参数!$G:$H,2,FALSE)&amp;$V$20),装备强化属性!$V$3:$FP$50,$X$20+VLOOKUP(BB$1,参数!$J$1:$K$6,2,FALSE),FALSE)),0))+IF($W$6="关闭",0,IFERROR((VLOOKUP((VLOOKUP($AE42,参数!$G:$H,2,FALSE)&amp;$V$21),装备强化属性!$V$3:$FP$50,$X$21+VLOOKUP(BB$1,参数!$J$1:$K$6,2,FALSE),FALSE)),0))+IF($W$6="关闭",0,IFERROR((VLOOKUP((VLOOKUP($AE42,参数!$G:$H,2,FALSE)&amp;$V$22),装备强化属性!$V$3:$FP$50,$X$22+VLOOKUP(BB$1,参数!$J$1:$K$6,2,FALSE),FALSE)),0))+IF($W$6="关闭",0,IFERROR((VLOOKUP((VLOOKUP($AE42,参数!$G:$H,2,FALSE)&amp;$V$23),装备强化属性!$V$3:$FP$50,$X$23+VLOOKUP(BB$1,参数!$J$1:$K$6,2,FALSE),FALSE)),0))+IF($W$6="关闭",0,IFERROR((VLOOKUP((VLOOKUP($AE42,参数!$G:$H,2,FALSE)&amp;$V$24),装备强化属性!$V$3:$FP$50,$X$24+VLOOKUP(BB$1,参数!$J$1:$K$6,2,FALSE),FALSE)),0))+IF($W$6="关闭",0,IFERROR((VLOOKUP((VLOOKUP($AE42,参数!$G:$H,2,FALSE)&amp;$V$25),装备强化属性!$V$3:$FP$50,$X$25+VLOOKUP(BB$1,参数!$J$1:$K$6,2,FALSE),FALSE)),0))</f>
        <v>181</v>
      </c>
      <c r="BC42" s="64">
        <f>IF($W$3="关闭",0,IFERROR((VLOOKUP((VLOOKUP($AE42,参数!$G:$H,2,FALSE)&amp;$W$18&amp;$V$18),装备量化!$D$2:$J$241,装备量化!AN$11,FALSE)),0))+IF($W$3="关闭",0,IFERROR((VLOOKUP((VLOOKUP($AE42,参数!$G:$H,2,FALSE)&amp;$W$19&amp;$V$19),装备量化!$D$2:$J$241,装备量化!AN$11,FALSE)),0))+IF($W$3="关闭",0,IFERROR((VLOOKUP((VLOOKUP($AE42,参数!$G:$H,2,FALSE)&amp;$W$20&amp;$V$20),装备量化!$D$2:$J$241,装备量化!AN$11,FALSE)),0))+IF($W$3="关闭",0,IFERROR((VLOOKUP((VLOOKUP($AE42,参数!$G:$H,2,FALSE)&amp;$W$21&amp;$V$21),装备量化!$D$2:$J$241,装备量化!AN$11,FALSE)),0))+IF($W$3="关闭",0,IFERROR((VLOOKUP((VLOOKUP($AE42,参数!$G:$H,2,FALSE)&amp;$W$22&amp;$V$22),装备量化!$D$2:$J$241,装备量化!AN$11,FALSE)),0))+IF($W$3="关闭",0,IFERROR((VLOOKUP((VLOOKUP($AE42,参数!$G:$H,2,FALSE)&amp;$W$23&amp;$V$23),装备量化!$D$2:$J$241,装备量化!AN$11,FALSE)),0))+IF($W$3="关闭",0,IFERROR((VLOOKUP((VLOOKUP($AE42,参数!$G:$H,2,FALSE)&amp;$W$24&amp;$V$24),装备量化!$D$2:$J$241,装备量化!AN$11,FALSE)),0))+IF($W$3="关闭",0,IFERROR((VLOOKUP((VLOOKUP($AE42,参数!$G:$H,2,FALSE)&amp;$W$25&amp;$V$25),装备量化!$D$2:$J$241,装备量化!AN$11,FALSE)),0))</f>
        <v>0</v>
      </c>
      <c r="BD42" s="64">
        <f>IF($W$3="关闭",0,IFERROR((VLOOKUP((VLOOKUP($AE42,参数!$G:$H,2,FALSE)&amp;$W$18&amp;$V$18),装备量化!$D$2:$J$241,装备量化!AO$11,FALSE)),0))+IF($W$3="关闭",0,IFERROR((VLOOKUP((VLOOKUP($AE42,参数!$G:$H,2,FALSE)&amp;$W$19&amp;$V$19),装备量化!$D$2:$J$241,装备量化!AO$11,FALSE)),0))+IF($W$3="关闭",0,IFERROR((VLOOKUP((VLOOKUP($AE42,参数!$G:$H,2,FALSE)&amp;$W$20&amp;$V$20),装备量化!$D$2:$J$241,装备量化!AO$11,FALSE)),0))+IF($W$3="关闭",0,IFERROR((VLOOKUP((VLOOKUP($AE42,参数!$G:$H,2,FALSE)&amp;$W$21&amp;$V$21),装备量化!$D$2:$J$241,装备量化!AO$11,FALSE)),0))+IF($W$3="关闭",0,IFERROR((VLOOKUP((VLOOKUP($AE42,参数!$G:$H,2,FALSE)&amp;$W$22&amp;$V$22),装备量化!$D$2:$J$241,装备量化!AO$11,FALSE)),0))+IF($W$3="关闭",0,IFERROR((VLOOKUP((VLOOKUP($AE42,参数!$G:$H,2,FALSE)&amp;$W$23&amp;$V$23),装备量化!$D$2:$J$241,装备量化!AO$11,FALSE)),0))+IF($W$3="关闭",0,IFERROR((VLOOKUP((VLOOKUP($AE42,参数!$G:$H,2,FALSE)&amp;$W$24&amp;$V$24),装备量化!$D$2:$J$241,装备量化!AO$11,FALSE)),0))+IF($W$3="关闭",0,IFERROR((VLOOKUP((VLOOKUP($AE42,参数!$G:$H,2,FALSE)&amp;$W$25&amp;$V$25),装备量化!$D$2:$J$241,装备量化!AO$11,FALSE)),0))</f>
        <v>0</v>
      </c>
      <c r="BE42" s="64">
        <f>IF($W$3="关闭",0,IFERROR((VLOOKUP((VLOOKUP($AE42,参数!$G:$H,2,FALSE)&amp;$W$18&amp;$V$18),装备量化!$D$2:$J$241,装备量化!AP$11,FALSE)),0))+IF($W$3="关闭",0,IFERROR((VLOOKUP((VLOOKUP($AE42,参数!$G:$H,2,FALSE)&amp;$W$19&amp;$V$19),装备量化!$D$2:$J$241,装备量化!AP$11,FALSE)),0))+IF($W$3="关闭",0,IFERROR((VLOOKUP((VLOOKUP($AE42,参数!$G:$H,2,FALSE)&amp;$W$20&amp;$V$20),装备量化!$D$2:$J$241,装备量化!AP$11,FALSE)),0))+IF($W$3="关闭",0,IFERROR((VLOOKUP((VLOOKUP($AE42,参数!$G:$H,2,FALSE)&amp;$W$21&amp;$V$21),装备量化!$D$2:$J$241,装备量化!AP$11,FALSE)),0))+IF($W$3="关闭",0,IFERROR((VLOOKUP((VLOOKUP($AE42,参数!$G:$H,2,FALSE)&amp;$W$22&amp;$V$22),装备量化!$D$2:$J$241,装备量化!AP$11,FALSE)),0))+IF($W$3="关闭",0,IFERROR((VLOOKUP((VLOOKUP($AE42,参数!$G:$H,2,FALSE)&amp;$W$23&amp;$V$23),装备量化!$D$2:$J$241,装备量化!AP$11,FALSE)),0))+IF($W$3="关闭",0,IFERROR((VLOOKUP((VLOOKUP($AE42,参数!$G:$H,2,FALSE)&amp;$W$24&amp;$V$24),装备量化!$D$2:$J$241,装备量化!AP$11,FALSE)),0))+IF($W$3="关闭",0,IFERROR((VLOOKUP((VLOOKUP($AE42,参数!$G:$H,2,FALSE)&amp;$W$25&amp;$V$25),装备量化!$D$2:$J$241,装备量化!AP$11,FALSE)),0))</f>
        <v>0</v>
      </c>
      <c r="BF42" s="64">
        <f>IF($W$3="关闭",0,IFERROR((VLOOKUP((VLOOKUP($AE42,参数!$G:$H,2,FALSE)&amp;$W$18&amp;$V$18),装备量化!$D$2:$J$241,装备量化!AQ$11,FALSE)),0))+IF($W$3="关闭",0,IFERROR((VLOOKUP((VLOOKUP($AE42,参数!$G:$H,2,FALSE)&amp;$W$19&amp;$V$19),装备量化!$D$2:$J$241,装备量化!AQ$11,FALSE)),0))+IF($W$3="关闭",0,IFERROR((VLOOKUP((VLOOKUP($AE42,参数!$G:$H,2,FALSE)&amp;$W$20&amp;$V$20),装备量化!$D$2:$J$241,装备量化!AQ$11,FALSE)),0))+IF($W$3="关闭",0,IFERROR((VLOOKUP((VLOOKUP($AE42,参数!$G:$H,2,FALSE)&amp;$W$21&amp;$V$21),装备量化!$D$2:$J$241,装备量化!AQ$11,FALSE)),0))+IF($W$3="关闭",0,IFERROR((VLOOKUP((VLOOKUP($AE42,参数!$G:$H,2,FALSE)&amp;$W$22&amp;$V$22),装备量化!$D$2:$J$241,装备量化!AQ$11,FALSE)),0))+IF($W$3="关闭",0,IFERROR((VLOOKUP((VLOOKUP($AE42,参数!$G:$H,2,FALSE)&amp;$W$23&amp;$V$23),装备量化!$D$2:$J$241,装备量化!AQ$11,FALSE)),0))+IF($W$3="关闭",0,IFERROR((VLOOKUP((VLOOKUP($AE42,参数!$G:$H,2,FALSE)&amp;$W$24&amp;$V$24),装备量化!$D$2:$J$241,装备量化!AQ$11,FALSE)),0))+IF($W$3="关闭",0,IFERROR((VLOOKUP((VLOOKUP($AE42,参数!$G:$H,2,FALSE)&amp;$W$25&amp;$V$25),装备量化!$D$2:$J$241,装备量化!AQ$11,FALSE)),0))</f>
        <v>0</v>
      </c>
      <c r="BG42" s="64">
        <f>IF($W$3="关闭",0,IFERROR((VLOOKUP((VLOOKUP($AE42,参数!$G:$H,2,FALSE)&amp;$W$18&amp;$V$18),装备量化!$D$2:$J$241,装备量化!AR$11,FALSE)),0))+IF($W$3="关闭",0,IFERROR((VLOOKUP((VLOOKUP($AE42,参数!$G:$H,2,FALSE)&amp;$W$19&amp;$V$19),装备量化!$D$2:$J$241,装备量化!AR$11,FALSE)),0))+IF($W$3="关闭",0,IFERROR((VLOOKUP((VLOOKUP($AE42,参数!$G:$H,2,FALSE)&amp;$W$20&amp;$V$20),装备量化!$D$2:$J$241,装备量化!AR$11,FALSE)),0))+IF($W$3="关闭",0,IFERROR((VLOOKUP((VLOOKUP($AE42,参数!$G:$H,2,FALSE)&amp;$W$21&amp;$V$21),装备量化!$D$2:$J$241,装备量化!AR$11,FALSE)),0))+IF($W$3="关闭",0,IFERROR((VLOOKUP((VLOOKUP($AE42,参数!$G:$H,2,FALSE)&amp;$W$22&amp;$V$22),装备量化!$D$2:$J$241,装备量化!AR$11,FALSE)),0))+IF($W$3="关闭",0,IFERROR((VLOOKUP((VLOOKUP($AE42,参数!$G:$H,2,FALSE)&amp;$W$23&amp;$V$23),装备量化!$D$2:$J$241,装备量化!AR$11,FALSE)),0))+IF($W$3="关闭",0,IFERROR((VLOOKUP((VLOOKUP($AE42,参数!$G:$H,2,FALSE)&amp;$W$24&amp;$V$24),装备量化!$D$2:$J$241,装备量化!AR$11,FALSE)),0))+IF($W$3="关闭",0,IFERROR((VLOOKUP((VLOOKUP($AE42,参数!$G:$H,2,FALSE)&amp;$W$25&amp;$V$25),装备量化!$D$2:$J$241,装备量化!AR$11,FALSE)),0))</f>
        <v>0</v>
      </c>
      <c r="BH42" s="64">
        <f>IF($W$3="关闭",0,IFERROR((VLOOKUP((VLOOKUP($AE42,参数!$G:$H,2,FALSE)&amp;$W$18&amp;$V$18),装备量化!$D$2:$J$241,装备量化!AS$11,FALSE)),0))+IF($W$3="关闭",0,IFERROR((VLOOKUP((VLOOKUP($AE42,参数!$G:$H,2,FALSE)&amp;$W$19&amp;$V$19),装备量化!$D$2:$J$241,装备量化!AS$11,FALSE)),0))+IF($W$3="关闭",0,IFERROR((VLOOKUP((VLOOKUP($AE42,参数!$G:$H,2,FALSE)&amp;$W$20&amp;$V$20),装备量化!$D$2:$J$241,装备量化!AS$11,FALSE)),0))+IF($W$3="关闭",0,IFERROR((VLOOKUP((VLOOKUP($AE42,参数!$G:$H,2,FALSE)&amp;$W$21&amp;$V$21),装备量化!$D$2:$J$241,装备量化!AS$11,FALSE)),0))+IF($W$3="关闭",0,IFERROR((VLOOKUP((VLOOKUP($AE42,参数!$G:$H,2,FALSE)&amp;$W$22&amp;$V$22),装备量化!$D$2:$J$241,装备量化!AS$11,FALSE)),0))+IF($W$3="关闭",0,IFERROR((VLOOKUP((VLOOKUP($AE42,参数!$G:$H,2,FALSE)&amp;$W$23&amp;$V$23),装备量化!$D$2:$J$241,装备量化!AS$11,FALSE)),0))+IF($W$3="关闭",0,IFERROR((VLOOKUP((VLOOKUP($AE42,参数!$G:$H,2,FALSE)&amp;$W$24&amp;$V$24),装备量化!$D$2:$J$241,装备量化!AS$11,FALSE)),0))+IF($W$3="关闭",0,IFERROR((VLOOKUP((VLOOKUP($AE42,参数!$G:$H,2,FALSE)&amp;$W$25&amp;$V$25),装备量化!$D$2:$J$241,装备量化!AS$11,FALSE)),0))</f>
        <v>0</v>
      </c>
      <c r="BI42" s="64">
        <f>IF($W$3="关闭",0,IFERROR((VLOOKUP((VLOOKUP($AE42,参数!$G:$H,2,FALSE)&amp;$W$18&amp;$V$18),装备量化!$D$2:$J$241,装备量化!AT$11,FALSE)),0))+IF($W$3="关闭",0,IFERROR((VLOOKUP((VLOOKUP($AE42,参数!$G:$H,2,FALSE)&amp;$W$19&amp;$V$19),装备量化!$D$2:$J$241,装备量化!AT$11,FALSE)),0))+IF($W$3="关闭",0,IFERROR((VLOOKUP((VLOOKUP($AE42,参数!$G:$H,2,FALSE)&amp;$W$20&amp;$V$20),装备量化!$D$2:$J$241,装备量化!AT$11,FALSE)),0))+IF($W$3="关闭",0,IFERROR((VLOOKUP((VLOOKUP($AE42,参数!$G:$H,2,FALSE)&amp;$W$21&amp;$V$21),装备量化!$D$2:$J$241,装备量化!AT$11,FALSE)),0))+IF($W$3="关闭",0,IFERROR((VLOOKUP((VLOOKUP($AE42,参数!$G:$H,2,FALSE)&amp;$W$22&amp;$V$22),装备量化!$D$2:$J$241,装备量化!AT$11,FALSE)),0))+IF($W$3="关闭",0,IFERROR((VLOOKUP((VLOOKUP($AE42,参数!$G:$H,2,FALSE)&amp;$W$23&amp;$V$23),装备量化!$D$2:$J$241,装备量化!AT$11,FALSE)),0))+IF($W$3="关闭",0,IFERROR((VLOOKUP((VLOOKUP($AE42,参数!$G:$H,2,FALSE)&amp;$W$24&amp;$V$24),装备量化!$D$2:$J$241,装备量化!AT$11,FALSE)),0))+IF($W$3="关闭",0,IFERROR((VLOOKUP((VLOOKUP($AE42,参数!$G:$H,2,FALSE)&amp;$W$25&amp;$V$25),装备量化!$D$2:$J$241,装备量化!AT$11,FALSE)),0))</f>
        <v>0</v>
      </c>
      <c r="BJ42" s="64">
        <f>IF($W$3="关闭",0,IFERROR((VLOOKUP((VLOOKUP($AE42,参数!$G:$H,2,FALSE)&amp;$W$18&amp;$V$18),装备量化!$D$2:$J$241,装备量化!AU$11,FALSE)),0))+IF($W$3="关闭",0,IFERROR((VLOOKUP((VLOOKUP($AE42,参数!$G:$H,2,FALSE)&amp;$W$19&amp;$V$19),装备量化!$D$2:$J$241,装备量化!AU$11,FALSE)),0))+IF($W$3="关闭",0,IFERROR((VLOOKUP((VLOOKUP($AE42,参数!$G:$H,2,FALSE)&amp;$W$20&amp;$V$20),装备量化!$D$2:$J$241,装备量化!AU$11,FALSE)),0))+IF($W$3="关闭",0,IFERROR((VLOOKUP((VLOOKUP($AE42,参数!$G:$H,2,FALSE)&amp;$W$21&amp;$V$21),装备量化!$D$2:$J$241,装备量化!AU$11,FALSE)),0))+IF($W$3="关闭",0,IFERROR((VLOOKUP((VLOOKUP($AE42,参数!$G:$H,2,FALSE)&amp;$W$22&amp;$V$22),装备量化!$D$2:$J$241,装备量化!AU$11,FALSE)),0))+IF($W$3="关闭",0,IFERROR((VLOOKUP((VLOOKUP($AE42,参数!$G:$H,2,FALSE)&amp;$W$23&amp;$V$23),装备量化!$D$2:$J$241,装备量化!AU$11,FALSE)),0))+IF($W$3="关闭",0,IFERROR((VLOOKUP((VLOOKUP($AE42,参数!$G:$H,2,FALSE)&amp;$W$24&amp;$V$24),装备量化!$D$2:$J$241,装备量化!AU$11,FALSE)),0))+IF($W$3="关闭",0,IFERROR((VLOOKUP((VLOOKUP($AE42,参数!$G:$H,2,FALSE)&amp;$W$25&amp;$V$25),装备量化!$D$2:$J$241,装备量化!AU$11,FALSE)),0))</f>
        <v>0</v>
      </c>
      <c r="BM42" s="1">
        <v>41</v>
      </c>
      <c r="BN42" s="64">
        <f>IF($W$2="关闭",0,角色升级!B42)</f>
        <v>5500</v>
      </c>
      <c r="BO42" s="64">
        <v>200</v>
      </c>
      <c r="BP42" s="64">
        <f>IF($W$2="关闭",0,角色升级!D42)</f>
        <v>400</v>
      </c>
      <c r="BQ42" s="64">
        <f>IF($W$2="关闭",0,角色升级!E42)</f>
        <v>400</v>
      </c>
      <c r="BR42" s="64">
        <f>IF($W$2="关闭",0,角色升级!F42)</f>
        <v>800</v>
      </c>
      <c r="BS42" s="64">
        <f>IF($W$2="关闭",0,角色升级!G42)</f>
        <v>800</v>
      </c>
      <c r="BT42" s="64">
        <f>IF($W$3="关闭",0,IFERROR((VLOOKUP((VLOOKUP($AE42,参数!$G:$H,2,FALSE)&amp;$W$18&amp;$V$18),装备量化!$D$2:$J$241,装备量化!BE$11,FALSE)),0))+IF($W$3="关闭",0,IFERROR((VLOOKUP((VLOOKUP($AE42,参数!$G:$H,2,FALSE)&amp;$W$19&amp;$V$19),装备量化!$D$2:$J$241,装备量化!BE$11,FALSE)),0))+IF($W$3="关闭",0,IFERROR((VLOOKUP((VLOOKUP($AE42,参数!$G:$H,2,FALSE)&amp;$W$20&amp;$V$20),装备量化!$D$2:$J$241,装备量化!BE$11,FALSE)),0))+IF($W$3="关闭",0,IFERROR((VLOOKUP((VLOOKUP($AE42,参数!$G:$H,2,FALSE)&amp;$W$21&amp;$V$21),装备量化!$D$2:$J$241,装备量化!BE$11,FALSE)),0))+IF($W$3="关闭",0,IFERROR((VLOOKUP((VLOOKUP($AE42,参数!$G:$H,2,FALSE)&amp;$W$22&amp;$V$22),装备量化!$D$2:$J$241,装备量化!BE$11,FALSE)),0))+IF($W$3="关闭",0,IFERROR((VLOOKUP((VLOOKUP($AE42,参数!$G:$H,2,FALSE)&amp;$W$23&amp;$V$23),装备量化!$D$2:$J$241,装备量化!BE$11,FALSE)),0))+IF($W$3="关闭",0,IFERROR((VLOOKUP((VLOOKUP($AE42,参数!$G:$H,2,FALSE)&amp;$W$24&amp;$V$24),装备量化!$D$2:$J$241,装备量化!BE$11,FALSE)),0))+IF($W$3="关闭",0,IFERROR((VLOOKUP((VLOOKUP($AE42,参数!$G:$H,2,FALSE)&amp;$W$25&amp;$V$25),装备量化!$D$2:$J$241,装备量化!BE$11,FALSE)),0))</f>
        <v>0</v>
      </c>
      <c r="BU42" s="64">
        <f>IF($W$3="关闭",0,IFERROR((VLOOKUP((VLOOKUP($AE42,参数!$G:$H,2,FALSE)&amp;$W$18&amp;$V$18),装备量化!$D$2:$J$241,装备量化!BF$11,FALSE)),0))+IF($W$3="关闭",0,IFERROR((VLOOKUP((VLOOKUP($AE42,参数!$G:$H,2,FALSE)&amp;$W$19&amp;$V$19),装备量化!$D$2:$J$241,装备量化!BF$11,FALSE)),0))+IF($W$3="关闭",0,IFERROR((VLOOKUP((VLOOKUP($AE42,参数!$G:$H,2,FALSE)&amp;$W$20&amp;$V$20),装备量化!$D$2:$J$241,装备量化!BF$11,FALSE)),0))+IF($W$3="关闭",0,IFERROR((VLOOKUP((VLOOKUP($AE42,参数!$G:$H,2,FALSE)&amp;$W$21&amp;$V$21),装备量化!$D$2:$J$241,装备量化!BF$11,FALSE)),0))+IF($W$3="关闭",0,IFERROR((VLOOKUP((VLOOKUP($AE42,参数!$G:$H,2,FALSE)&amp;$W$22&amp;$V$22),装备量化!$D$2:$J$241,装备量化!BF$11,FALSE)),0))+IF($W$3="关闭",0,IFERROR((VLOOKUP((VLOOKUP($AE42,参数!$G:$H,2,FALSE)&amp;$W$23&amp;$V$23),装备量化!$D$2:$J$241,装备量化!BF$11,FALSE)),0))+IF($W$3="关闭",0,IFERROR((VLOOKUP((VLOOKUP($AE42,参数!$G:$H,2,FALSE)&amp;$W$24&amp;$V$24),装备量化!$D$2:$J$241,装备量化!BF$11,FALSE)),0))+IF($W$3="关闭",0,IFERROR((VLOOKUP((VLOOKUP($AE42,参数!$G:$H,2,FALSE)&amp;$W$25&amp;$V$25),装备量化!$D$2:$J$241,装备量化!BF$11,FALSE)),0))</f>
        <v>0</v>
      </c>
      <c r="BV42" s="64">
        <f>IF($W$3="关闭",0,IFERROR((VLOOKUP((VLOOKUP($AE42,参数!$G:$H,2,FALSE)&amp;$W$18&amp;$V$18),装备量化!$D$2:$J$241,装备量化!BG$11,FALSE)),0))+IF($W$3="关闭",0,IFERROR((VLOOKUP((VLOOKUP($AE42,参数!$G:$H,2,FALSE)&amp;$W$19&amp;$V$19),装备量化!$D$2:$J$241,装备量化!BG$11,FALSE)),0))+IF($W$3="关闭",0,IFERROR((VLOOKUP((VLOOKUP($AE42,参数!$G:$H,2,FALSE)&amp;$W$20&amp;$V$20),装备量化!$D$2:$J$241,装备量化!BG$11,FALSE)),0))+IF($W$3="关闭",0,IFERROR((VLOOKUP((VLOOKUP($AE42,参数!$G:$H,2,FALSE)&amp;$W$21&amp;$V$21),装备量化!$D$2:$J$241,装备量化!BG$11,FALSE)),0))+IF($W$3="关闭",0,IFERROR((VLOOKUP((VLOOKUP($AE42,参数!$G:$H,2,FALSE)&amp;$W$22&amp;$V$22),装备量化!$D$2:$J$241,装备量化!BG$11,FALSE)),0))+IF($W$3="关闭",0,IFERROR((VLOOKUP((VLOOKUP($AE42,参数!$G:$H,2,FALSE)&amp;$W$23&amp;$V$23),装备量化!$D$2:$J$241,装备量化!BG$11,FALSE)),0))+IF($W$3="关闭",0,IFERROR((VLOOKUP((VLOOKUP($AE42,参数!$G:$H,2,FALSE)&amp;$W$24&amp;$V$24),装备量化!$D$2:$J$241,装备量化!BG$11,FALSE)),0))+IF($W$3="关闭",0,IFERROR((VLOOKUP((VLOOKUP($AE42,参数!$G:$H,2,FALSE)&amp;$W$25&amp;$V$25),装备量化!$D$2:$J$241,装备量化!BG$11,FALSE)),0))</f>
        <v>0</v>
      </c>
      <c r="BW42" s="64">
        <f>IF($W$3="关闭",0,IFERROR((VLOOKUP((VLOOKUP($AE42,参数!$G:$H,2,FALSE)&amp;$W$18&amp;$V$18),装备量化!$D$2:$J$241,装备量化!BH$11,FALSE)),0))+IF($W$3="关闭",0,IFERROR((VLOOKUP((VLOOKUP($AE42,参数!$G:$H,2,FALSE)&amp;$W$19&amp;$V$19),装备量化!$D$2:$J$241,装备量化!BH$11,FALSE)),0))+IF($W$3="关闭",0,IFERROR((VLOOKUP((VLOOKUP($AE42,参数!$G:$H,2,FALSE)&amp;$W$20&amp;$V$20),装备量化!$D$2:$J$241,装备量化!BH$11,FALSE)),0))+IF($W$3="关闭",0,IFERROR((VLOOKUP((VLOOKUP($AE42,参数!$G:$H,2,FALSE)&amp;$W$21&amp;$V$21),装备量化!$D$2:$J$241,装备量化!BH$11,FALSE)),0))+IF($W$3="关闭",0,IFERROR((VLOOKUP((VLOOKUP($AE42,参数!$G:$H,2,FALSE)&amp;$W$22&amp;$V$22),装备量化!$D$2:$J$241,装备量化!BH$11,FALSE)),0))+IF($W$3="关闭",0,IFERROR((VLOOKUP((VLOOKUP($AE42,参数!$G:$H,2,FALSE)&amp;$W$23&amp;$V$23),装备量化!$D$2:$J$241,装备量化!BH$11,FALSE)),0))+IF($W$3="关闭",0,IFERROR((VLOOKUP((VLOOKUP($AE42,参数!$G:$H,2,FALSE)&amp;$W$24&amp;$V$24),装备量化!$D$2:$J$241,装备量化!BH$11,FALSE)),0))+IF($W$3="关闭",0,IFERROR((VLOOKUP((VLOOKUP($AE42,参数!$G:$H,2,FALSE)&amp;$W$25&amp;$V$25),装备量化!$D$2:$J$241,装备量化!BH$11,FALSE)),0))</f>
        <v>0</v>
      </c>
      <c r="BX42" s="64">
        <f>IF($W$3="关闭",0,IFERROR((VLOOKUP((VLOOKUP($AE42,参数!$G:$H,2,FALSE)&amp;$W$18&amp;$V$18),装备量化!$D$2:$J$241,装备量化!BI$11,FALSE)),0))+IF($W$3="关闭",0,IFERROR((VLOOKUP((VLOOKUP($AE42,参数!$G:$H,2,FALSE)&amp;$W$19&amp;$V$19),装备量化!$D$2:$J$241,装备量化!BI$11,FALSE)),0))+IF($W$3="关闭",0,IFERROR((VLOOKUP((VLOOKUP($AE42,参数!$G:$H,2,FALSE)&amp;$W$20&amp;$V$20),装备量化!$D$2:$J$241,装备量化!BI$11,FALSE)),0))+IF($W$3="关闭",0,IFERROR((VLOOKUP((VLOOKUP($AE42,参数!$G:$H,2,FALSE)&amp;$W$21&amp;$V$21),装备量化!$D$2:$J$241,装备量化!BI$11,FALSE)),0))+IF($W$3="关闭",0,IFERROR((VLOOKUP((VLOOKUP($AE42,参数!$G:$H,2,FALSE)&amp;$W$22&amp;$V$22),装备量化!$D$2:$J$241,装备量化!BI$11,FALSE)),0))+IF($W$3="关闭",0,IFERROR((VLOOKUP((VLOOKUP($AE42,参数!$G:$H,2,FALSE)&amp;$W$23&amp;$V$23),装备量化!$D$2:$J$241,装备量化!BI$11,FALSE)),0))+IF($W$3="关闭",0,IFERROR((VLOOKUP((VLOOKUP($AE42,参数!$G:$H,2,FALSE)&amp;$W$24&amp;$V$24),装备量化!$D$2:$J$241,装备量化!BI$11,FALSE)),0))+IF($W$3="关闭",0,IFERROR((VLOOKUP((VLOOKUP($AE42,参数!$G:$H,2,FALSE)&amp;$W$25&amp;$V$25),装备量化!$D$2:$J$241,装备量化!BI$11,FALSE)),0))</f>
        <v>0</v>
      </c>
      <c r="BY42" s="64">
        <f>IF($W$3="关闭",0,IFERROR((VLOOKUP((VLOOKUP($AE42,参数!$G:$H,2,FALSE)&amp;$W$18&amp;$V$18),装备量化!$D$2:$J$241,装备量化!BJ$11,FALSE)),0))+IF($W$3="关闭",0,IFERROR((VLOOKUP((VLOOKUP($AE42,参数!$G:$H,2,FALSE)&amp;$W$19&amp;$V$19),装备量化!$D$2:$J$241,装备量化!BJ$11,FALSE)),0))+IF($W$3="关闭",0,IFERROR((VLOOKUP((VLOOKUP($AE42,参数!$G:$H,2,FALSE)&amp;$W$20&amp;$V$20),装备量化!$D$2:$J$241,装备量化!BJ$11,FALSE)),0))+IF($W$3="关闭",0,IFERROR((VLOOKUP((VLOOKUP($AE42,参数!$G:$H,2,FALSE)&amp;$W$21&amp;$V$21),装备量化!$D$2:$J$241,装备量化!BJ$11,FALSE)),0))+IF($W$3="关闭",0,IFERROR((VLOOKUP((VLOOKUP($AE42,参数!$G:$H,2,FALSE)&amp;$W$22&amp;$V$22),装备量化!$D$2:$J$241,装备量化!BJ$11,FALSE)),0))+IF($W$3="关闭",0,IFERROR((VLOOKUP((VLOOKUP($AE42,参数!$G:$H,2,FALSE)&amp;$W$23&amp;$V$23),装备量化!$D$2:$J$241,装备量化!BJ$11,FALSE)),0))+IF($W$3="关闭",0,IFERROR((VLOOKUP((VLOOKUP($AE42,参数!$G:$H,2,FALSE)&amp;$W$24&amp;$V$24),装备量化!$D$2:$J$241,装备量化!BJ$11,FALSE)),0))+IF($W$3="关闭",0,IFERROR((VLOOKUP((VLOOKUP($AE42,参数!$G:$H,2,FALSE)&amp;$W$25&amp;$V$25),装备量化!$D$2:$J$241,装备量化!BJ$11,FALSE)),0))</f>
        <v>0</v>
      </c>
      <c r="BZ42" s="64">
        <f>IF($W$3="关闭",0,IFERROR((VLOOKUP((VLOOKUP($AE42,参数!$G:$H,2,FALSE)&amp;$W$18&amp;$V$18),装备量化!$D$2:$J$241,装备量化!BK$11,FALSE)),0))+IF($W$3="关闭",0,IFERROR((VLOOKUP((VLOOKUP($AE42,参数!$G:$H,2,FALSE)&amp;$W$19&amp;$V$19),装备量化!$D$2:$J$241,装备量化!BK$11,FALSE)),0))+IF($W$3="关闭",0,IFERROR((VLOOKUP((VLOOKUP($AE42,参数!$G:$H,2,FALSE)&amp;$W$20&amp;$V$20),装备量化!$D$2:$J$241,装备量化!BK$11,FALSE)),0))+IF($W$3="关闭",0,IFERROR((VLOOKUP((VLOOKUP($AE42,参数!$G:$H,2,FALSE)&amp;$W$21&amp;$V$21),装备量化!$D$2:$J$241,装备量化!BK$11,FALSE)),0))+IF($W$3="关闭",0,IFERROR((VLOOKUP((VLOOKUP($AE42,参数!$G:$H,2,FALSE)&amp;$W$22&amp;$V$22),装备量化!$D$2:$J$241,装备量化!BK$11,FALSE)),0))+IF($W$3="关闭",0,IFERROR((VLOOKUP((VLOOKUP($AE42,参数!$G:$H,2,FALSE)&amp;$W$23&amp;$V$23),装备量化!$D$2:$J$241,装备量化!BK$11,FALSE)),0))+IF($W$3="关闭",0,IFERROR((VLOOKUP((VLOOKUP($AE42,参数!$G:$H,2,FALSE)&amp;$W$24&amp;$V$24),装备量化!$D$2:$J$241,装备量化!BK$11,FALSE)),0))+IF($W$3="关闭",0,IFERROR((VLOOKUP((VLOOKUP($AE42,参数!$G:$H,2,FALSE)&amp;$W$25&amp;$V$25),装备量化!$D$2:$J$241,装备量化!BK$11,FALSE)),0))</f>
        <v>0</v>
      </c>
      <c r="CA42" s="64">
        <f>IF($W$3="关闭",0,IFERROR((VLOOKUP((VLOOKUP($AE42,参数!$G:$H,2,FALSE)&amp;$W$18&amp;$V$18),装备量化!$D$2:$J$241,装备量化!BL$11,FALSE)),0))+IF($W$3="关闭",0,IFERROR((VLOOKUP((VLOOKUP($AE42,参数!$G:$H,2,FALSE)&amp;$W$19&amp;$V$19),装备量化!$D$2:$J$241,装备量化!BL$11,FALSE)),0))+IF($W$3="关闭",0,IFERROR((VLOOKUP((VLOOKUP($AE42,参数!$G:$H,2,FALSE)&amp;$W$20&amp;$V$20),装备量化!$D$2:$J$241,装备量化!BL$11,FALSE)),0))+IF($W$3="关闭",0,IFERROR((VLOOKUP((VLOOKUP($AE42,参数!$G:$H,2,FALSE)&amp;$W$21&amp;$V$21),装备量化!$D$2:$J$241,装备量化!BL$11,FALSE)),0))+IF($W$3="关闭",0,IFERROR((VLOOKUP((VLOOKUP($AE42,参数!$G:$H,2,FALSE)&amp;$W$22&amp;$V$22),装备量化!$D$2:$J$241,装备量化!BL$11,FALSE)),0))+IF($W$3="关闭",0,IFERROR((VLOOKUP((VLOOKUP($AE42,参数!$G:$H,2,FALSE)&amp;$W$23&amp;$V$23),装备量化!$D$2:$J$241,装备量化!BL$11,FALSE)),0))+IF($W$3="关闭",0,IFERROR((VLOOKUP((VLOOKUP($AE42,参数!$G:$H,2,FALSE)&amp;$W$24&amp;$V$24),装备量化!$D$2:$J$241,装备量化!BL$11,FALSE)),0))+IF($W$3="关闭",0,IFERROR((VLOOKUP((VLOOKUP($AE42,参数!$G:$H,2,FALSE)&amp;$W$25&amp;$V$25),装备量化!$D$2:$J$241,装备量化!BL$11,FALSE)),0))</f>
        <v>0</v>
      </c>
    </row>
    <row r="43" spans="1:79">
      <c r="A43" s="1">
        <v>42</v>
      </c>
      <c r="B43" s="1">
        <f t="shared" si="2"/>
        <v>10098</v>
      </c>
      <c r="C43" s="1">
        <f t="shared" si="11"/>
        <v>200</v>
      </c>
      <c r="D43" s="1">
        <f t="shared" si="12"/>
        <v>841</v>
      </c>
      <c r="E43" s="1">
        <f t="shared" si="13"/>
        <v>841</v>
      </c>
      <c r="F43" s="1">
        <f t="shared" si="14"/>
        <v>1413</v>
      </c>
      <c r="G43" s="1">
        <f t="shared" si="15"/>
        <v>1413</v>
      </c>
      <c r="H43" s="1">
        <f t="shared" si="3"/>
        <v>0</v>
      </c>
      <c r="I43" s="1">
        <f t="shared" si="4"/>
        <v>0</v>
      </c>
      <c r="J43" s="1">
        <f t="shared" si="5"/>
        <v>0</v>
      </c>
      <c r="K43" s="1">
        <f t="shared" si="6"/>
        <v>0</v>
      </c>
      <c r="L43" s="1">
        <f t="shared" si="7"/>
        <v>0</v>
      </c>
      <c r="M43" s="1">
        <f t="shared" si="8"/>
        <v>0</v>
      </c>
      <c r="N43" s="1">
        <f t="shared" si="9"/>
        <v>0</v>
      </c>
      <c r="O43" s="1">
        <f t="shared" si="10"/>
        <v>0</v>
      </c>
      <c r="P43" s="32"/>
      <c r="Q43" s="32"/>
      <c r="R43" s="32"/>
      <c r="S43" s="32"/>
      <c r="AE43" s="1">
        <v>42</v>
      </c>
      <c r="AF43" s="64">
        <f>IF($W$3="关闭",0,IFERROR((VLOOKUP((VLOOKUP($AE43,参数!$G:$H,2,FALSE)&amp;$W$18&amp;$V$18),装备量化!$D$2:$J$241,装备量化!Q$11,FALSE)),0))+IF($W$3="关闭",0,IFERROR((VLOOKUP((VLOOKUP($AE43,参数!$G:$H,2,FALSE)&amp;$W$19&amp;$V$19),装备量化!$D$2:$J$241,装备量化!Q$11,FALSE)),0))+IF($W$3="关闭",0,IFERROR((VLOOKUP((VLOOKUP($AE43,参数!$G:$H,2,FALSE)&amp;$W$20&amp;$V$20),装备量化!$D$2:$J$241,装备量化!Q$11,FALSE)),0))+IF($W$3="关闭",0,IFERROR((VLOOKUP((VLOOKUP($AE43,参数!$G:$H,2,FALSE)&amp;$W$21&amp;$V$21),装备量化!$D$2:$J$241,装备量化!Q$11,FALSE)),0))+IF($W$3="关闭",0,IFERROR((VLOOKUP((VLOOKUP($AE43,参数!$G:$H,2,FALSE)&amp;$W$22&amp;$V$22),装备量化!$D$2:$J$241,装备量化!Q$11,FALSE)),0))+IF($W$3="关闭",0,IFERROR((VLOOKUP((VLOOKUP($AE43,参数!$G:$H,2,FALSE)&amp;$W$23&amp;$V$23),装备量化!$D$2:$J$241,装备量化!Q$11,FALSE)),0))+IF($W$3="关闭",0,IFERROR((VLOOKUP((VLOOKUP($AE43,参数!$G:$H,2,FALSE)&amp;$W$24&amp;$V$24),装备量化!$D$2:$J$241,装备量化!Q$11,FALSE)),0))+IF($W$3="关闭",0,IFERROR((VLOOKUP((VLOOKUP($AE43,参数!$G:$H,2,FALSE)&amp;$W$25&amp;$V$25),装备量化!$D$2:$J$241,装备量化!Q$11,FALSE)),0))</f>
        <v>3126</v>
      </c>
      <c r="AG43" s="64"/>
      <c r="AH43" s="64">
        <f>IF($W$3="关闭",0,IFERROR((VLOOKUP((VLOOKUP($AE43,参数!$G:$H,2,FALSE)&amp;$W$18&amp;$V$18),装备量化!$D$2:$J$241,装备量化!S$11,FALSE)),0))+IF($W$3="关闭",0,IFERROR((VLOOKUP((VLOOKUP($AE43,参数!$G:$H,2,FALSE)&amp;$W$19&amp;$V$19),装备量化!$D$2:$J$241,装备量化!S$11,FALSE)),0))+IF($W$3="关闭",0,IFERROR((VLOOKUP((VLOOKUP($AE43,参数!$G:$H,2,FALSE)&amp;$W$20&amp;$V$20),装备量化!$D$2:$J$241,装备量化!S$11,FALSE)),0))+IF($W$3="关闭",0,IFERROR((VLOOKUP((VLOOKUP($AE43,参数!$G:$H,2,FALSE)&amp;$W$21&amp;$V$21),装备量化!$D$2:$J$241,装备量化!S$11,FALSE)),0))+IF($W$3="关闭",0,IFERROR((VLOOKUP((VLOOKUP($AE43,参数!$G:$H,2,FALSE)&amp;$W$22&amp;$V$22),装备量化!$D$2:$J$241,装备量化!S$11,FALSE)),0))+IF($W$3="关闭",0,IFERROR((VLOOKUP((VLOOKUP($AE43,参数!$G:$H,2,FALSE)&amp;$W$23&amp;$V$23),装备量化!$D$2:$J$241,装备量化!S$11,FALSE)),0))+IF($W$3="关闭",0,IFERROR((VLOOKUP((VLOOKUP($AE43,参数!$G:$H,2,FALSE)&amp;$W$24&amp;$V$24),装备量化!$D$2:$J$241,装备量化!S$11,FALSE)),0))+IF($W$3="关闭",0,IFERROR((VLOOKUP((VLOOKUP($AE43,参数!$G:$H,2,FALSE)&amp;$W$25&amp;$V$25),装备量化!$D$2:$J$241,装备量化!S$11,FALSE)),0))</f>
        <v>272</v>
      </c>
      <c r="AI43" s="64">
        <f>IF($W$3="关闭",0,IFERROR((VLOOKUP((VLOOKUP($AE43,参数!$G:$H,2,FALSE)&amp;$W$18&amp;$V$18),装备量化!$D$2:$J$241,装备量化!T$11,FALSE)),0))+IF($W$3="关闭",0,IFERROR((VLOOKUP((VLOOKUP($AE43,参数!$G:$H,2,FALSE)&amp;$W$19&amp;$V$19),装备量化!$D$2:$J$241,装备量化!T$11,FALSE)),0))+IF($W$3="关闭",0,IFERROR((VLOOKUP((VLOOKUP($AE43,参数!$G:$H,2,FALSE)&amp;$W$20&amp;$V$20),装备量化!$D$2:$J$241,装备量化!T$11,FALSE)),0))+IF($W$3="关闭",0,IFERROR((VLOOKUP((VLOOKUP($AE43,参数!$G:$H,2,FALSE)&amp;$W$21&amp;$V$21),装备量化!$D$2:$J$241,装备量化!T$11,FALSE)),0))+IF($W$3="关闭",0,IFERROR((VLOOKUP((VLOOKUP($AE43,参数!$G:$H,2,FALSE)&amp;$W$22&amp;$V$22),装备量化!$D$2:$J$241,装备量化!T$11,FALSE)),0))+IF($W$3="关闭",0,IFERROR((VLOOKUP((VLOOKUP($AE43,参数!$G:$H,2,FALSE)&amp;$W$23&amp;$V$23),装备量化!$D$2:$J$241,装备量化!T$11,FALSE)),0))+IF($W$3="关闭",0,IFERROR((VLOOKUP((VLOOKUP($AE43,参数!$G:$H,2,FALSE)&amp;$W$24&amp;$V$24),装备量化!$D$2:$J$241,装备量化!T$11,FALSE)),0))+IF($W$3="关闭",0,IFERROR((VLOOKUP((VLOOKUP($AE43,参数!$G:$H,2,FALSE)&amp;$W$25&amp;$V$25),装备量化!$D$2:$J$241,装备量化!T$11,FALSE)),0))</f>
        <v>272</v>
      </c>
      <c r="AJ43" s="64">
        <f>IF($W$3="关闭",0,IFERROR((VLOOKUP((VLOOKUP($AE43,参数!$G:$H,2,FALSE)&amp;$W$18&amp;$V$18),装备量化!$D$2:$J$241,装备量化!U$11,FALSE)),0))+IF($W$3="关闭",0,IFERROR((VLOOKUP((VLOOKUP($AE43,参数!$G:$H,2,FALSE)&amp;$W$19&amp;$V$19),装备量化!$D$2:$J$241,装备量化!U$11,FALSE)),0))+IF($W$3="关闭",0,IFERROR((VLOOKUP((VLOOKUP($AE43,参数!$G:$H,2,FALSE)&amp;$W$20&amp;$V$20),装备量化!$D$2:$J$241,装备量化!U$11,FALSE)),0))+IF($W$3="关闭",0,IFERROR((VLOOKUP((VLOOKUP($AE43,参数!$G:$H,2,FALSE)&amp;$W$21&amp;$V$21),装备量化!$D$2:$J$241,装备量化!U$11,FALSE)),0))+IF($W$3="关闭",0,IFERROR((VLOOKUP((VLOOKUP($AE43,参数!$G:$H,2,FALSE)&amp;$W$22&amp;$V$22),装备量化!$D$2:$J$241,装备量化!U$11,FALSE)),0))+IF($W$3="关闭",0,IFERROR((VLOOKUP((VLOOKUP($AE43,参数!$G:$H,2,FALSE)&amp;$W$23&amp;$V$23),装备量化!$D$2:$J$241,装备量化!U$11,FALSE)),0))+IF($W$3="关闭",0,IFERROR((VLOOKUP((VLOOKUP($AE43,参数!$G:$H,2,FALSE)&amp;$W$24&amp;$V$24),装备量化!$D$2:$J$241,装备量化!U$11,FALSE)),0))+IF($W$3="关闭",0,IFERROR((VLOOKUP((VLOOKUP($AE43,参数!$G:$H,2,FALSE)&amp;$W$25&amp;$V$25),装备量化!$D$2:$J$241,装备量化!U$11,FALSE)),0))</f>
        <v>417</v>
      </c>
      <c r="AK43" s="64">
        <f>IF($W$3="关闭",0,IFERROR((VLOOKUP((VLOOKUP($AE43,参数!$G:$H,2,FALSE)&amp;$W$18&amp;$V$18),装备量化!$D$2:$J$241,装备量化!V$11,FALSE)),0))+IF($W$3="关闭",0,IFERROR((VLOOKUP((VLOOKUP($AE43,参数!$G:$H,2,FALSE)&amp;$W$19&amp;$V$19),装备量化!$D$2:$J$241,装备量化!V$11,FALSE)),0))+IF($W$3="关闭",0,IFERROR((VLOOKUP((VLOOKUP($AE43,参数!$G:$H,2,FALSE)&amp;$W$20&amp;$V$20),装备量化!$D$2:$J$241,装备量化!V$11,FALSE)),0))+IF($W$3="关闭",0,IFERROR((VLOOKUP((VLOOKUP($AE43,参数!$G:$H,2,FALSE)&amp;$W$21&amp;$V$21),装备量化!$D$2:$J$241,装备量化!V$11,FALSE)),0))+IF($W$3="关闭",0,IFERROR((VLOOKUP((VLOOKUP($AE43,参数!$G:$H,2,FALSE)&amp;$W$22&amp;$V$22),装备量化!$D$2:$J$241,装备量化!V$11,FALSE)),0))+IF($W$3="关闭",0,IFERROR((VLOOKUP((VLOOKUP($AE43,参数!$G:$H,2,FALSE)&amp;$W$23&amp;$V$23),装备量化!$D$2:$J$241,装备量化!V$11,FALSE)),0))+IF($W$3="关闭",0,IFERROR((VLOOKUP((VLOOKUP($AE43,参数!$G:$H,2,FALSE)&amp;$W$24&amp;$V$24),装备量化!$D$2:$J$241,装备量化!V$11,FALSE)),0))+IF($W$3="关闭",0,IFERROR((VLOOKUP((VLOOKUP($AE43,参数!$G:$H,2,FALSE)&amp;$W$25&amp;$V$25),装备量化!$D$2:$J$241,装备量化!V$11,FALSE)),0))</f>
        <v>417</v>
      </c>
      <c r="AL43" s="64">
        <f>IF($W$3="关闭",0,IFERROR((VLOOKUP((VLOOKUP($AE43,参数!$G:$H,2,FALSE)&amp;$W$18&amp;$V$18),装备量化!$D$2:$J$241,装备量化!W$11,FALSE)),0))+IF($W$3="关闭",0,IFERROR((VLOOKUP((VLOOKUP($AE43,参数!$G:$H,2,FALSE)&amp;$W$19&amp;$V$19),装备量化!$D$2:$J$241,装备量化!W$11,FALSE)),0))+IF($W$3="关闭",0,IFERROR((VLOOKUP((VLOOKUP($AE43,参数!$G:$H,2,FALSE)&amp;$W$20&amp;$V$20),装备量化!$D$2:$J$241,装备量化!W$11,FALSE)),0))+IF($W$3="关闭",0,IFERROR((VLOOKUP((VLOOKUP($AE43,参数!$G:$H,2,FALSE)&amp;$W$21&amp;$V$21),装备量化!$D$2:$J$241,装备量化!W$11,FALSE)),0))+IF($W$3="关闭",0,IFERROR((VLOOKUP((VLOOKUP($AE43,参数!$G:$H,2,FALSE)&amp;$W$22&amp;$V$22),装备量化!$D$2:$J$241,装备量化!W$11,FALSE)),0))+IF($W$3="关闭",0,IFERROR((VLOOKUP((VLOOKUP($AE43,参数!$G:$H,2,FALSE)&amp;$W$23&amp;$V$23),装备量化!$D$2:$J$241,装备量化!W$11,FALSE)),0))+IF($W$3="关闭",0,IFERROR((VLOOKUP((VLOOKUP($AE43,参数!$G:$H,2,FALSE)&amp;$W$24&amp;$V$24),装备量化!$D$2:$J$241,装备量化!W$11,FALSE)),0))+IF($W$3="关闭",0,IFERROR((VLOOKUP((VLOOKUP($AE43,参数!$G:$H,2,FALSE)&amp;$W$25&amp;$V$25),装备量化!$D$2:$J$241,装备量化!W$11,FALSE)),0))</f>
        <v>0</v>
      </c>
      <c r="AM43" s="64">
        <f>IF($W$3="关闭",0,IFERROR((VLOOKUP((VLOOKUP($AE43,参数!$G:$H,2,FALSE)&amp;$W$18&amp;$V$18),装备量化!$D$2:$J$241,装备量化!X$11,FALSE)),0))+IF($W$3="关闭",0,IFERROR((VLOOKUP((VLOOKUP($AE43,参数!$G:$H,2,FALSE)&amp;$W$19&amp;$V$19),装备量化!$D$2:$J$241,装备量化!X$11,FALSE)),0))+IF($W$3="关闭",0,IFERROR((VLOOKUP((VLOOKUP($AE43,参数!$G:$H,2,FALSE)&amp;$W$20&amp;$V$20),装备量化!$D$2:$J$241,装备量化!X$11,FALSE)),0))+IF($W$3="关闭",0,IFERROR((VLOOKUP((VLOOKUP($AE43,参数!$G:$H,2,FALSE)&amp;$W$21&amp;$V$21),装备量化!$D$2:$J$241,装备量化!X$11,FALSE)),0))+IF($W$3="关闭",0,IFERROR((VLOOKUP((VLOOKUP($AE43,参数!$G:$H,2,FALSE)&amp;$W$22&amp;$V$22),装备量化!$D$2:$J$241,装备量化!X$11,FALSE)),0))+IF($W$3="关闭",0,IFERROR((VLOOKUP((VLOOKUP($AE43,参数!$G:$H,2,FALSE)&amp;$W$23&amp;$V$23),装备量化!$D$2:$J$241,装备量化!X$11,FALSE)),0))+IF($W$3="关闭",0,IFERROR((VLOOKUP((VLOOKUP($AE43,参数!$G:$H,2,FALSE)&amp;$W$24&amp;$V$24),装备量化!$D$2:$J$241,装备量化!X$11,FALSE)),0))+IF($W$3="关闭",0,IFERROR((VLOOKUP((VLOOKUP($AE43,参数!$G:$H,2,FALSE)&amp;$W$25&amp;$V$25),装备量化!$D$2:$J$241,装备量化!X$11,FALSE)),0))</f>
        <v>0</v>
      </c>
      <c r="AN43" s="64">
        <f>IF($W$3="关闭",0,IFERROR((VLOOKUP((VLOOKUP($AE43,参数!$G:$H,2,FALSE)&amp;$W$18&amp;$V$18),装备量化!$D$2:$J$241,装备量化!Y$11,FALSE)),0))+IF($W$3="关闭",0,IFERROR((VLOOKUP((VLOOKUP($AE43,参数!$G:$H,2,FALSE)&amp;$W$19&amp;$V$19),装备量化!$D$2:$J$241,装备量化!Y$11,FALSE)),0))+IF($W$3="关闭",0,IFERROR((VLOOKUP((VLOOKUP($AE43,参数!$G:$H,2,FALSE)&amp;$W$20&amp;$V$20),装备量化!$D$2:$J$241,装备量化!Y$11,FALSE)),0))+IF($W$3="关闭",0,IFERROR((VLOOKUP((VLOOKUP($AE43,参数!$G:$H,2,FALSE)&amp;$W$21&amp;$V$21),装备量化!$D$2:$J$241,装备量化!Y$11,FALSE)),0))+IF($W$3="关闭",0,IFERROR((VLOOKUP((VLOOKUP($AE43,参数!$G:$H,2,FALSE)&amp;$W$22&amp;$V$22),装备量化!$D$2:$J$241,装备量化!Y$11,FALSE)),0))+IF($W$3="关闭",0,IFERROR((VLOOKUP((VLOOKUP($AE43,参数!$G:$H,2,FALSE)&amp;$W$23&amp;$V$23),装备量化!$D$2:$J$241,装备量化!Y$11,FALSE)),0))+IF($W$3="关闭",0,IFERROR((VLOOKUP((VLOOKUP($AE43,参数!$G:$H,2,FALSE)&amp;$W$24&amp;$V$24),装备量化!$D$2:$J$241,装备量化!Y$11,FALSE)),0))+IF($W$3="关闭",0,IFERROR((VLOOKUP((VLOOKUP($AE43,参数!$G:$H,2,FALSE)&amp;$W$25&amp;$V$25),装备量化!$D$2:$J$241,装备量化!Y$11,FALSE)),0))</f>
        <v>0</v>
      </c>
      <c r="AO43" s="64">
        <f>IF($W$3="关闭",0,IFERROR((VLOOKUP((VLOOKUP($AE43,参数!$G:$H,2,FALSE)&amp;$W$18&amp;$V$18),装备量化!$D$2:$J$241,装备量化!Z$11,FALSE)),0))+IF($W$3="关闭",0,IFERROR((VLOOKUP((VLOOKUP($AE43,参数!$G:$H,2,FALSE)&amp;$W$19&amp;$V$19),装备量化!$D$2:$J$241,装备量化!Z$11,FALSE)),0))+IF($W$3="关闭",0,IFERROR((VLOOKUP((VLOOKUP($AE43,参数!$G:$H,2,FALSE)&amp;$W$20&amp;$V$20),装备量化!$D$2:$J$241,装备量化!Z$11,FALSE)),0))+IF($W$3="关闭",0,IFERROR((VLOOKUP((VLOOKUP($AE43,参数!$G:$H,2,FALSE)&amp;$W$21&amp;$V$21),装备量化!$D$2:$J$241,装备量化!Z$11,FALSE)),0))+IF($W$3="关闭",0,IFERROR((VLOOKUP((VLOOKUP($AE43,参数!$G:$H,2,FALSE)&amp;$W$22&amp;$V$22),装备量化!$D$2:$J$241,装备量化!Z$11,FALSE)),0))+IF($W$3="关闭",0,IFERROR((VLOOKUP((VLOOKUP($AE43,参数!$G:$H,2,FALSE)&amp;$W$23&amp;$V$23),装备量化!$D$2:$J$241,装备量化!Z$11,FALSE)),0))+IF($W$3="关闭",0,IFERROR((VLOOKUP((VLOOKUP($AE43,参数!$G:$H,2,FALSE)&amp;$W$24&amp;$V$24),装备量化!$D$2:$J$241,装备量化!Z$11,FALSE)),0))+IF($W$3="关闭",0,IFERROR((VLOOKUP((VLOOKUP($AE43,参数!$G:$H,2,FALSE)&amp;$W$25&amp;$V$25),装备量化!$D$2:$J$241,装备量化!Z$11,FALSE)),0))</f>
        <v>0</v>
      </c>
      <c r="AP43" s="64">
        <f>IF($W$3="关闭",0,IFERROR((VLOOKUP((VLOOKUP($AE43,参数!$G:$H,2,FALSE)&amp;$W$18&amp;$V$18),装备量化!$D$2:$J$241,装备量化!AA$11,FALSE)),0))+IF($W$3="关闭",0,IFERROR((VLOOKUP((VLOOKUP($AE43,参数!$G:$H,2,FALSE)&amp;$W$19&amp;$V$19),装备量化!$D$2:$J$241,装备量化!AA$11,FALSE)),0))+IF($W$3="关闭",0,IFERROR((VLOOKUP((VLOOKUP($AE43,参数!$G:$H,2,FALSE)&amp;$W$20&amp;$V$20),装备量化!$D$2:$J$241,装备量化!AA$11,FALSE)),0))+IF($W$3="关闭",0,IFERROR((VLOOKUP((VLOOKUP($AE43,参数!$G:$H,2,FALSE)&amp;$W$21&amp;$V$21),装备量化!$D$2:$J$241,装备量化!AA$11,FALSE)),0))+IF($W$3="关闭",0,IFERROR((VLOOKUP((VLOOKUP($AE43,参数!$G:$H,2,FALSE)&amp;$W$22&amp;$V$22),装备量化!$D$2:$J$241,装备量化!AA$11,FALSE)),0))+IF($W$3="关闭",0,IFERROR((VLOOKUP((VLOOKUP($AE43,参数!$G:$H,2,FALSE)&amp;$W$23&amp;$V$23),装备量化!$D$2:$J$241,装备量化!AA$11,FALSE)),0))+IF($W$3="关闭",0,IFERROR((VLOOKUP((VLOOKUP($AE43,参数!$G:$H,2,FALSE)&amp;$W$24&amp;$V$24),装备量化!$D$2:$J$241,装备量化!AA$11,FALSE)),0))+IF($W$3="关闭",0,IFERROR((VLOOKUP((VLOOKUP($AE43,参数!$G:$H,2,FALSE)&amp;$W$25&amp;$V$25),装备量化!$D$2:$J$241,装备量化!AA$11,FALSE)),0))</f>
        <v>0</v>
      </c>
      <c r="AQ43" s="64">
        <f>IF($W$3="关闭",0,IFERROR((VLOOKUP((VLOOKUP($AE43,参数!$G:$H,2,FALSE)&amp;$W$18&amp;$V$18),装备量化!$D$2:$J$241,装备量化!AB$11,FALSE)),0))+IF($W$3="关闭",0,IFERROR((VLOOKUP((VLOOKUP($AE43,参数!$G:$H,2,FALSE)&amp;$W$19&amp;$V$19),装备量化!$D$2:$J$241,装备量化!AB$11,FALSE)),0))+IF($W$3="关闭",0,IFERROR((VLOOKUP((VLOOKUP($AE43,参数!$G:$H,2,FALSE)&amp;$W$20&amp;$V$20),装备量化!$D$2:$J$241,装备量化!AB$11,FALSE)),0))+IF($W$3="关闭",0,IFERROR((VLOOKUP((VLOOKUP($AE43,参数!$G:$H,2,FALSE)&amp;$W$21&amp;$V$21),装备量化!$D$2:$J$241,装备量化!AB$11,FALSE)),0))+IF($W$3="关闭",0,IFERROR((VLOOKUP((VLOOKUP($AE43,参数!$G:$H,2,FALSE)&amp;$W$22&amp;$V$22),装备量化!$D$2:$J$241,装备量化!AB$11,FALSE)),0))+IF($W$3="关闭",0,IFERROR((VLOOKUP((VLOOKUP($AE43,参数!$G:$H,2,FALSE)&amp;$W$23&amp;$V$23),装备量化!$D$2:$J$241,装备量化!AB$11,FALSE)),0))+IF($W$3="关闭",0,IFERROR((VLOOKUP((VLOOKUP($AE43,参数!$G:$H,2,FALSE)&amp;$W$24&amp;$V$24),装备量化!$D$2:$J$241,装备量化!AB$11,FALSE)),0))+IF($W$3="关闭",0,IFERROR((VLOOKUP((VLOOKUP($AE43,参数!$G:$H,2,FALSE)&amp;$W$25&amp;$V$25),装备量化!$D$2:$J$241,装备量化!AB$11,FALSE)),0))</f>
        <v>0</v>
      </c>
      <c r="AR43" s="64">
        <f>IF($W$3="关闭",0,IFERROR((VLOOKUP((VLOOKUP($AE43,参数!$G:$H,2,FALSE)&amp;$W$18&amp;$V$18),装备量化!$D$2:$J$241,装备量化!AC$11,FALSE)),0))+IF($W$3="关闭",0,IFERROR((VLOOKUP((VLOOKUP($AE43,参数!$G:$H,2,FALSE)&amp;$W$19&amp;$V$19),装备量化!$D$2:$J$241,装备量化!AC$11,FALSE)),0))+IF($W$3="关闭",0,IFERROR((VLOOKUP((VLOOKUP($AE43,参数!$G:$H,2,FALSE)&amp;$W$20&amp;$V$20),装备量化!$D$2:$J$241,装备量化!AC$11,FALSE)),0))+IF($W$3="关闭",0,IFERROR((VLOOKUP((VLOOKUP($AE43,参数!$G:$H,2,FALSE)&amp;$W$21&amp;$V$21),装备量化!$D$2:$J$241,装备量化!AC$11,FALSE)),0))+IF($W$3="关闭",0,IFERROR((VLOOKUP((VLOOKUP($AE43,参数!$G:$H,2,FALSE)&amp;$W$22&amp;$V$22),装备量化!$D$2:$J$241,装备量化!AC$11,FALSE)),0))+IF($W$3="关闭",0,IFERROR((VLOOKUP((VLOOKUP($AE43,参数!$G:$H,2,FALSE)&amp;$W$23&amp;$V$23),装备量化!$D$2:$J$241,装备量化!AC$11,FALSE)),0))+IF($W$3="关闭",0,IFERROR((VLOOKUP((VLOOKUP($AE43,参数!$G:$H,2,FALSE)&amp;$W$24&amp;$V$24),装备量化!$D$2:$J$241,装备量化!AC$11,FALSE)),0))+IF($W$3="关闭",0,IFERROR((VLOOKUP((VLOOKUP($AE43,参数!$G:$H,2,FALSE)&amp;$W$25&amp;$V$25),装备量化!$D$2:$J$241,装备量化!AC$11,FALSE)),0))</f>
        <v>0</v>
      </c>
      <c r="AS43" s="64">
        <f>IF($W$3="关闭",0,IFERROR((VLOOKUP((VLOOKUP($AE43,参数!$G:$H,2,FALSE)&amp;$W$18&amp;$V$18),装备量化!$D$2:$J$241,装备量化!AD$11,FALSE)),0))+IF($W$3="关闭",0,IFERROR((VLOOKUP((VLOOKUP($AE43,参数!$G:$H,2,FALSE)&amp;$W$19&amp;$V$19),装备量化!$D$2:$J$241,装备量化!AD$11,FALSE)),0))+IF($W$3="关闭",0,IFERROR((VLOOKUP((VLOOKUP($AE43,参数!$G:$H,2,FALSE)&amp;$W$20&amp;$V$20),装备量化!$D$2:$J$241,装备量化!AD$11,FALSE)),0))+IF($W$3="关闭",0,IFERROR((VLOOKUP((VLOOKUP($AE43,参数!$G:$H,2,FALSE)&amp;$W$21&amp;$V$21),装备量化!$D$2:$J$241,装备量化!AD$11,FALSE)),0))+IF($W$3="关闭",0,IFERROR((VLOOKUP((VLOOKUP($AE43,参数!$G:$H,2,FALSE)&amp;$W$22&amp;$V$22),装备量化!$D$2:$J$241,装备量化!AD$11,FALSE)),0))+IF($W$3="关闭",0,IFERROR((VLOOKUP((VLOOKUP($AE43,参数!$G:$H,2,FALSE)&amp;$W$23&amp;$V$23),装备量化!$D$2:$J$241,装备量化!AD$11,FALSE)),0))+IF($W$3="关闭",0,IFERROR((VLOOKUP((VLOOKUP($AE43,参数!$G:$H,2,FALSE)&amp;$W$24&amp;$V$24),装备量化!$D$2:$J$241,装备量化!AD$11,FALSE)),0))+IF($W$3="关闭",0,IFERROR((VLOOKUP((VLOOKUP($AE43,参数!$G:$H,2,FALSE)&amp;$W$25&amp;$V$25),装备量化!$D$2:$J$241,装备量化!AD$11,FALSE)),0))</f>
        <v>0</v>
      </c>
      <c r="AV43" s="1">
        <v>42</v>
      </c>
      <c r="AW43" s="64">
        <f>IF($W$6="关闭",0,IFERROR((VLOOKUP((VLOOKUP($AE43,参数!$G:$H,2,FALSE)&amp;$V$18),装备强化属性!$V$3:$FP$50,$X$18+VLOOKUP(AW$1,参数!$J$1:$K$6,2,FALSE),FALSE)),0))+IF($W$6="关闭",0,IFERROR((VLOOKUP((VLOOKUP($AE43,参数!$G:$H,2,FALSE)&amp;$V$19),装备强化属性!$V$3:$FP$50,$X$19+VLOOKUP(AW$1,参数!$J$1:$K$6,2,FALSE),FALSE)),0))+IF($W$6="关闭",0,IFERROR((VLOOKUP((VLOOKUP($AE43,参数!$G:$H,2,FALSE)&amp;$V$20),装备强化属性!$V$3:$FP$50,$X$20+VLOOKUP(AW$1,参数!$J$1:$K$6,2,FALSE),FALSE)),0))+IF($W$6="关闭",0,IFERROR((VLOOKUP((VLOOKUP($AE43,参数!$G:$H,2,FALSE)&amp;$V$21),装备强化属性!$V$3:$FP$50,$X$21+VLOOKUP(AW$1,参数!$J$1:$K$6,2,FALSE),FALSE)),0))+IF($W$6="关闭",0,IFERROR((VLOOKUP((VLOOKUP($AE43,参数!$G:$H,2,FALSE)&amp;$V$22),装备强化属性!$V$3:$FP$50,$X$22+VLOOKUP(AW$1,参数!$J$1:$K$6,2,FALSE),FALSE)),0))+IF($W$6="关闭",0,IFERROR((VLOOKUP((VLOOKUP($AE43,参数!$G:$H,2,FALSE)&amp;$V$23),装备强化属性!$V$3:$FP$50,$X$23+VLOOKUP(AW$1,参数!$J$1:$K$6,2,FALSE),FALSE)),0))+IF($W$6="关闭",0,IFERROR((VLOOKUP((VLOOKUP($AE43,参数!$G:$H,2,FALSE)&amp;$V$24),装备强化属性!$V$3:$FP$50,$X$24+VLOOKUP(AW$1,参数!$J$1:$K$6,2,FALSE),FALSE)),0))+IF($W$6="关闭",0,IFERROR((VLOOKUP((VLOOKUP($AE43,参数!$G:$H,2,FALSE)&amp;$V$25),装备强化属性!$V$3:$FP$50,$X$25+VLOOKUP(AW$1,参数!$J$1:$K$6,2,FALSE),FALSE)),0))</f>
        <v>1360</v>
      </c>
      <c r="AX43" s="64"/>
      <c r="AY43" s="64">
        <f>IF($W$6="关闭",0,IFERROR((VLOOKUP((VLOOKUP($AE43,参数!$G:$H,2,FALSE)&amp;$V$18),装备强化属性!$V$3:$FP$50,$X$18+VLOOKUP(AY$1,参数!$J$1:$K$6,2,FALSE),FALSE)),0))+IF($W$6="关闭",0,IFERROR((VLOOKUP((VLOOKUP($AE43,参数!$G:$H,2,FALSE)&amp;$V$19),装备强化属性!$V$3:$FP$50,$X$19+VLOOKUP(AY$1,参数!$J$1:$K$6,2,FALSE),FALSE)),0))+IF($W$6="关闭",0,IFERROR((VLOOKUP((VLOOKUP($AE43,参数!$G:$H,2,FALSE)&amp;$V$20),装备强化属性!$V$3:$FP$50,$X$20+VLOOKUP(AY$1,参数!$J$1:$K$6,2,FALSE),FALSE)),0))+IF($W$6="关闭",0,IFERROR((VLOOKUP((VLOOKUP($AE43,参数!$G:$H,2,FALSE)&amp;$V$21),装备强化属性!$V$3:$FP$50,$X$21+VLOOKUP(AY$1,参数!$J$1:$K$6,2,FALSE),FALSE)),0))+IF($W$6="关闭",0,IFERROR((VLOOKUP((VLOOKUP($AE43,参数!$G:$H,2,FALSE)&amp;$V$22),装备强化属性!$V$3:$FP$50,$X$22+VLOOKUP(AY$1,参数!$J$1:$K$6,2,FALSE),FALSE)),0))+IF($W$6="关闭",0,IFERROR((VLOOKUP((VLOOKUP($AE43,参数!$G:$H,2,FALSE)&amp;$V$23),装备强化属性!$V$3:$FP$50,$X$23+VLOOKUP(AY$1,参数!$J$1:$K$6,2,FALSE),FALSE)),0))+IF($W$6="关闭",0,IFERROR((VLOOKUP((VLOOKUP($AE43,参数!$G:$H,2,FALSE)&amp;$V$24),装备强化属性!$V$3:$FP$50,$X$24+VLOOKUP(AY$1,参数!$J$1:$K$6,2,FALSE),FALSE)),0))+IF($W$6="关闭",0,IFERROR((VLOOKUP((VLOOKUP($AE43,参数!$G:$H,2,FALSE)&amp;$V$25),装备强化属性!$V$3:$FP$50,$X$25+VLOOKUP(AY$1,参数!$J$1:$K$6,2,FALSE),FALSE)),0))</f>
        <v>162</v>
      </c>
      <c r="AZ43" s="64">
        <f>IF($W$6="关闭",0,IFERROR((VLOOKUP((VLOOKUP($AE43,参数!$G:$H,2,FALSE)&amp;$V$18),装备强化属性!$V$3:$FP$50,$X$18+VLOOKUP(AZ$1,参数!$J$1:$K$6,2,FALSE),FALSE)),0))+IF($W$6="关闭",0,IFERROR((VLOOKUP((VLOOKUP($AE43,参数!$G:$H,2,FALSE)&amp;$V$19),装备强化属性!$V$3:$FP$50,$X$19+VLOOKUP(AZ$1,参数!$J$1:$K$6,2,FALSE),FALSE)),0))+IF($W$6="关闭",0,IFERROR((VLOOKUP((VLOOKUP($AE43,参数!$G:$H,2,FALSE)&amp;$V$20),装备强化属性!$V$3:$FP$50,$X$20+VLOOKUP(AZ$1,参数!$J$1:$K$6,2,FALSE),FALSE)),0))+IF($W$6="关闭",0,IFERROR((VLOOKUP((VLOOKUP($AE43,参数!$G:$H,2,FALSE)&amp;$V$21),装备强化属性!$V$3:$FP$50,$X$21+VLOOKUP(AZ$1,参数!$J$1:$K$6,2,FALSE),FALSE)),0))+IF($W$6="关闭",0,IFERROR((VLOOKUP((VLOOKUP($AE43,参数!$G:$H,2,FALSE)&amp;$V$22),装备强化属性!$V$3:$FP$50,$X$22+VLOOKUP(AZ$1,参数!$J$1:$K$6,2,FALSE),FALSE)),0))+IF($W$6="关闭",0,IFERROR((VLOOKUP((VLOOKUP($AE43,参数!$G:$H,2,FALSE)&amp;$V$23),装备强化属性!$V$3:$FP$50,$X$23+VLOOKUP(AZ$1,参数!$J$1:$K$6,2,FALSE),FALSE)),0))+IF($W$6="关闭",0,IFERROR((VLOOKUP((VLOOKUP($AE43,参数!$G:$H,2,FALSE)&amp;$V$24),装备强化属性!$V$3:$FP$50,$X$24+VLOOKUP(AZ$1,参数!$J$1:$K$6,2,FALSE),FALSE)),0))+IF($W$6="关闭",0,IFERROR((VLOOKUP((VLOOKUP($AE43,参数!$G:$H,2,FALSE)&amp;$V$25),装备强化属性!$V$3:$FP$50,$X$25+VLOOKUP(AZ$1,参数!$J$1:$K$6,2,FALSE),FALSE)),0))</f>
        <v>162</v>
      </c>
      <c r="BA43" s="64">
        <f>IF($W$6="关闭",0,IFERROR((VLOOKUP((VLOOKUP($AE43,参数!$G:$H,2,FALSE)&amp;$V$18),装备强化属性!$V$3:$FP$50,$X$18+VLOOKUP(BA$1,参数!$J$1:$K$6,2,FALSE),FALSE)),0))+IF($W$6="关闭",0,IFERROR((VLOOKUP((VLOOKUP($AE43,参数!$G:$H,2,FALSE)&amp;$V$19),装备强化属性!$V$3:$FP$50,$X$19+VLOOKUP(BA$1,参数!$J$1:$K$6,2,FALSE),FALSE)),0))+IF($W$6="关闭",0,IFERROR((VLOOKUP((VLOOKUP($AE43,参数!$G:$H,2,FALSE)&amp;$V$20),装备强化属性!$V$3:$FP$50,$X$20+VLOOKUP(BA$1,参数!$J$1:$K$6,2,FALSE),FALSE)),0))+IF($W$6="关闭",0,IFERROR((VLOOKUP((VLOOKUP($AE43,参数!$G:$H,2,FALSE)&amp;$V$21),装备强化属性!$V$3:$FP$50,$X$21+VLOOKUP(BA$1,参数!$J$1:$K$6,2,FALSE),FALSE)),0))+IF($W$6="关闭",0,IFERROR((VLOOKUP((VLOOKUP($AE43,参数!$G:$H,2,FALSE)&amp;$V$22),装备强化属性!$V$3:$FP$50,$X$22+VLOOKUP(BA$1,参数!$J$1:$K$6,2,FALSE),FALSE)),0))+IF($W$6="关闭",0,IFERROR((VLOOKUP((VLOOKUP($AE43,参数!$G:$H,2,FALSE)&amp;$V$23),装备强化属性!$V$3:$FP$50,$X$23+VLOOKUP(BA$1,参数!$J$1:$K$6,2,FALSE),FALSE)),0))+IF($W$6="关闭",0,IFERROR((VLOOKUP((VLOOKUP($AE43,参数!$G:$H,2,FALSE)&amp;$V$24),装备强化属性!$V$3:$FP$50,$X$24+VLOOKUP(BA$1,参数!$J$1:$K$6,2,FALSE),FALSE)),0))+IF($W$6="关闭",0,IFERROR((VLOOKUP((VLOOKUP($AE43,参数!$G:$H,2,FALSE)&amp;$V$25),装备强化属性!$V$3:$FP$50,$X$25+VLOOKUP(BA$1,参数!$J$1:$K$6,2,FALSE),FALSE)),0))</f>
        <v>181</v>
      </c>
      <c r="BB43" s="64">
        <f>IF($W$6="关闭",0,IFERROR((VLOOKUP((VLOOKUP($AE43,参数!$G:$H,2,FALSE)&amp;$V$18),装备强化属性!$V$3:$FP$50,$X$18+VLOOKUP(BB$1,参数!$J$1:$K$6,2,FALSE),FALSE)),0))+IF($W$6="关闭",0,IFERROR((VLOOKUP((VLOOKUP($AE43,参数!$G:$H,2,FALSE)&amp;$V$19),装备强化属性!$V$3:$FP$50,$X$19+VLOOKUP(BB$1,参数!$J$1:$K$6,2,FALSE),FALSE)),0))+IF($W$6="关闭",0,IFERROR((VLOOKUP((VLOOKUP($AE43,参数!$G:$H,2,FALSE)&amp;$V$20),装备强化属性!$V$3:$FP$50,$X$20+VLOOKUP(BB$1,参数!$J$1:$K$6,2,FALSE),FALSE)),0))+IF($W$6="关闭",0,IFERROR((VLOOKUP((VLOOKUP($AE43,参数!$G:$H,2,FALSE)&amp;$V$21),装备强化属性!$V$3:$FP$50,$X$21+VLOOKUP(BB$1,参数!$J$1:$K$6,2,FALSE),FALSE)),0))+IF($W$6="关闭",0,IFERROR((VLOOKUP((VLOOKUP($AE43,参数!$G:$H,2,FALSE)&amp;$V$22),装备强化属性!$V$3:$FP$50,$X$22+VLOOKUP(BB$1,参数!$J$1:$K$6,2,FALSE),FALSE)),0))+IF($W$6="关闭",0,IFERROR((VLOOKUP((VLOOKUP($AE43,参数!$G:$H,2,FALSE)&amp;$V$23),装备强化属性!$V$3:$FP$50,$X$23+VLOOKUP(BB$1,参数!$J$1:$K$6,2,FALSE),FALSE)),0))+IF($W$6="关闭",0,IFERROR((VLOOKUP((VLOOKUP($AE43,参数!$G:$H,2,FALSE)&amp;$V$24),装备强化属性!$V$3:$FP$50,$X$24+VLOOKUP(BB$1,参数!$J$1:$K$6,2,FALSE),FALSE)),0))+IF($W$6="关闭",0,IFERROR((VLOOKUP((VLOOKUP($AE43,参数!$G:$H,2,FALSE)&amp;$V$25),装备强化属性!$V$3:$FP$50,$X$25+VLOOKUP(BB$1,参数!$J$1:$K$6,2,FALSE),FALSE)),0))</f>
        <v>181</v>
      </c>
      <c r="BC43" s="64">
        <f>IF($W$3="关闭",0,IFERROR((VLOOKUP((VLOOKUP($AE43,参数!$G:$H,2,FALSE)&amp;$W$18&amp;$V$18),装备量化!$D$2:$J$241,装备量化!AN$11,FALSE)),0))+IF($W$3="关闭",0,IFERROR((VLOOKUP((VLOOKUP($AE43,参数!$G:$H,2,FALSE)&amp;$W$19&amp;$V$19),装备量化!$D$2:$J$241,装备量化!AN$11,FALSE)),0))+IF($W$3="关闭",0,IFERROR((VLOOKUP((VLOOKUP($AE43,参数!$G:$H,2,FALSE)&amp;$W$20&amp;$V$20),装备量化!$D$2:$J$241,装备量化!AN$11,FALSE)),0))+IF($W$3="关闭",0,IFERROR((VLOOKUP((VLOOKUP($AE43,参数!$G:$H,2,FALSE)&amp;$W$21&amp;$V$21),装备量化!$D$2:$J$241,装备量化!AN$11,FALSE)),0))+IF($W$3="关闭",0,IFERROR((VLOOKUP((VLOOKUP($AE43,参数!$G:$H,2,FALSE)&amp;$W$22&amp;$V$22),装备量化!$D$2:$J$241,装备量化!AN$11,FALSE)),0))+IF($W$3="关闭",0,IFERROR((VLOOKUP((VLOOKUP($AE43,参数!$G:$H,2,FALSE)&amp;$W$23&amp;$V$23),装备量化!$D$2:$J$241,装备量化!AN$11,FALSE)),0))+IF($W$3="关闭",0,IFERROR((VLOOKUP((VLOOKUP($AE43,参数!$G:$H,2,FALSE)&amp;$W$24&amp;$V$24),装备量化!$D$2:$J$241,装备量化!AN$11,FALSE)),0))+IF($W$3="关闭",0,IFERROR((VLOOKUP((VLOOKUP($AE43,参数!$G:$H,2,FALSE)&amp;$W$25&amp;$V$25),装备量化!$D$2:$J$241,装备量化!AN$11,FALSE)),0))</f>
        <v>0</v>
      </c>
      <c r="BD43" s="64">
        <f>IF($W$3="关闭",0,IFERROR((VLOOKUP((VLOOKUP($AE43,参数!$G:$H,2,FALSE)&amp;$W$18&amp;$V$18),装备量化!$D$2:$J$241,装备量化!AO$11,FALSE)),0))+IF($W$3="关闭",0,IFERROR((VLOOKUP((VLOOKUP($AE43,参数!$G:$H,2,FALSE)&amp;$W$19&amp;$V$19),装备量化!$D$2:$J$241,装备量化!AO$11,FALSE)),0))+IF($W$3="关闭",0,IFERROR((VLOOKUP((VLOOKUP($AE43,参数!$G:$H,2,FALSE)&amp;$W$20&amp;$V$20),装备量化!$D$2:$J$241,装备量化!AO$11,FALSE)),0))+IF($W$3="关闭",0,IFERROR((VLOOKUP((VLOOKUP($AE43,参数!$G:$H,2,FALSE)&amp;$W$21&amp;$V$21),装备量化!$D$2:$J$241,装备量化!AO$11,FALSE)),0))+IF($W$3="关闭",0,IFERROR((VLOOKUP((VLOOKUP($AE43,参数!$G:$H,2,FALSE)&amp;$W$22&amp;$V$22),装备量化!$D$2:$J$241,装备量化!AO$11,FALSE)),0))+IF($W$3="关闭",0,IFERROR((VLOOKUP((VLOOKUP($AE43,参数!$G:$H,2,FALSE)&amp;$W$23&amp;$V$23),装备量化!$D$2:$J$241,装备量化!AO$11,FALSE)),0))+IF($W$3="关闭",0,IFERROR((VLOOKUP((VLOOKUP($AE43,参数!$G:$H,2,FALSE)&amp;$W$24&amp;$V$24),装备量化!$D$2:$J$241,装备量化!AO$11,FALSE)),0))+IF($W$3="关闭",0,IFERROR((VLOOKUP((VLOOKUP($AE43,参数!$G:$H,2,FALSE)&amp;$W$25&amp;$V$25),装备量化!$D$2:$J$241,装备量化!AO$11,FALSE)),0))</f>
        <v>0</v>
      </c>
      <c r="BE43" s="64">
        <f>IF($W$3="关闭",0,IFERROR((VLOOKUP((VLOOKUP($AE43,参数!$G:$H,2,FALSE)&amp;$W$18&amp;$V$18),装备量化!$D$2:$J$241,装备量化!AP$11,FALSE)),0))+IF($W$3="关闭",0,IFERROR((VLOOKUP((VLOOKUP($AE43,参数!$G:$H,2,FALSE)&amp;$W$19&amp;$V$19),装备量化!$D$2:$J$241,装备量化!AP$11,FALSE)),0))+IF($W$3="关闭",0,IFERROR((VLOOKUP((VLOOKUP($AE43,参数!$G:$H,2,FALSE)&amp;$W$20&amp;$V$20),装备量化!$D$2:$J$241,装备量化!AP$11,FALSE)),0))+IF($W$3="关闭",0,IFERROR((VLOOKUP((VLOOKUP($AE43,参数!$G:$H,2,FALSE)&amp;$W$21&amp;$V$21),装备量化!$D$2:$J$241,装备量化!AP$11,FALSE)),0))+IF($W$3="关闭",0,IFERROR((VLOOKUP((VLOOKUP($AE43,参数!$G:$H,2,FALSE)&amp;$W$22&amp;$V$22),装备量化!$D$2:$J$241,装备量化!AP$11,FALSE)),0))+IF($W$3="关闭",0,IFERROR((VLOOKUP((VLOOKUP($AE43,参数!$G:$H,2,FALSE)&amp;$W$23&amp;$V$23),装备量化!$D$2:$J$241,装备量化!AP$11,FALSE)),0))+IF($W$3="关闭",0,IFERROR((VLOOKUP((VLOOKUP($AE43,参数!$G:$H,2,FALSE)&amp;$W$24&amp;$V$24),装备量化!$D$2:$J$241,装备量化!AP$11,FALSE)),0))+IF($W$3="关闭",0,IFERROR((VLOOKUP((VLOOKUP($AE43,参数!$G:$H,2,FALSE)&amp;$W$25&amp;$V$25),装备量化!$D$2:$J$241,装备量化!AP$11,FALSE)),0))</f>
        <v>0</v>
      </c>
      <c r="BF43" s="64">
        <f>IF($W$3="关闭",0,IFERROR((VLOOKUP((VLOOKUP($AE43,参数!$G:$H,2,FALSE)&amp;$W$18&amp;$V$18),装备量化!$D$2:$J$241,装备量化!AQ$11,FALSE)),0))+IF($W$3="关闭",0,IFERROR((VLOOKUP((VLOOKUP($AE43,参数!$G:$H,2,FALSE)&amp;$W$19&amp;$V$19),装备量化!$D$2:$J$241,装备量化!AQ$11,FALSE)),0))+IF($W$3="关闭",0,IFERROR((VLOOKUP((VLOOKUP($AE43,参数!$G:$H,2,FALSE)&amp;$W$20&amp;$V$20),装备量化!$D$2:$J$241,装备量化!AQ$11,FALSE)),0))+IF($W$3="关闭",0,IFERROR((VLOOKUP((VLOOKUP($AE43,参数!$G:$H,2,FALSE)&amp;$W$21&amp;$V$21),装备量化!$D$2:$J$241,装备量化!AQ$11,FALSE)),0))+IF($W$3="关闭",0,IFERROR((VLOOKUP((VLOOKUP($AE43,参数!$G:$H,2,FALSE)&amp;$W$22&amp;$V$22),装备量化!$D$2:$J$241,装备量化!AQ$11,FALSE)),0))+IF($W$3="关闭",0,IFERROR((VLOOKUP((VLOOKUP($AE43,参数!$G:$H,2,FALSE)&amp;$W$23&amp;$V$23),装备量化!$D$2:$J$241,装备量化!AQ$11,FALSE)),0))+IF($W$3="关闭",0,IFERROR((VLOOKUP((VLOOKUP($AE43,参数!$G:$H,2,FALSE)&amp;$W$24&amp;$V$24),装备量化!$D$2:$J$241,装备量化!AQ$11,FALSE)),0))+IF($W$3="关闭",0,IFERROR((VLOOKUP((VLOOKUP($AE43,参数!$G:$H,2,FALSE)&amp;$W$25&amp;$V$25),装备量化!$D$2:$J$241,装备量化!AQ$11,FALSE)),0))</f>
        <v>0</v>
      </c>
      <c r="BG43" s="64">
        <f>IF($W$3="关闭",0,IFERROR((VLOOKUP((VLOOKUP($AE43,参数!$G:$H,2,FALSE)&amp;$W$18&amp;$V$18),装备量化!$D$2:$J$241,装备量化!AR$11,FALSE)),0))+IF($W$3="关闭",0,IFERROR((VLOOKUP((VLOOKUP($AE43,参数!$G:$H,2,FALSE)&amp;$W$19&amp;$V$19),装备量化!$D$2:$J$241,装备量化!AR$11,FALSE)),0))+IF($W$3="关闭",0,IFERROR((VLOOKUP((VLOOKUP($AE43,参数!$G:$H,2,FALSE)&amp;$W$20&amp;$V$20),装备量化!$D$2:$J$241,装备量化!AR$11,FALSE)),0))+IF($W$3="关闭",0,IFERROR((VLOOKUP((VLOOKUP($AE43,参数!$G:$H,2,FALSE)&amp;$W$21&amp;$V$21),装备量化!$D$2:$J$241,装备量化!AR$11,FALSE)),0))+IF($W$3="关闭",0,IFERROR((VLOOKUP((VLOOKUP($AE43,参数!$G:$H,2,FALSE)&amp;$W$22&amp;$V$22),装备量化!$D$2:$J$241,装备量化!AR$11,FALSE)),0))+IF($W$3="关闭",0,IFERROR((VLOOKUP((VLOOKUP($AE43,参数!$G:$H,2,FALSE)&amp;$W$23&amp;$V$23),装备量化!$D$2:$J$241,装备量化!AR$11,FALSE)),0))+IF($W$3="关闭",0,IFERROR((VLOOKUP((VLOOKUP($AE43,参数!$G:$H,2,FALSE)&amp;$W$24&amp;$V$24),装备量化!$D$2:$J$241,装备量化!AR$11,FALSE)),0))+IF($W$3="关闭",0,IFERROR((VLOOKUP((VLOOKUP($AE43,参数!$G:$H,2,FALSE)&amp;$W$25&amp;$V$25),装备量化!$D$2:$J$241,装备量化!AR$11,FALSE)),0))</f>
        <v>0</v>
      </c>
      <c r="BH43" s="64">
        <f>IF($W$3="关闭",0,IFERROR((VLOOKUP((VLOOKUP($AE43,参数!$G:$H,2,FALSE)&amp;$W$18&amp;$V$18),装备量化!$D$2:$J$241,装备量化!AS$11,FALSE)),0))+IF($W$3="关闭",0,IFERROR((VLOOKUP((VLOOKUP($AE43,参数!$G:$H,2,FALSE)&amp;$W$19&amp;$V$19),装备量化!$D$2:$J$241,装备量化!AS$11,FALSE)),0))+IF($W$3="关闭",0,IFERROR((VLOOKUP((VLOOKUP($AE43,参数!$G:$H,2,FALSE)&amp;$W$20&amp;$V$20),装备量化!$D$2:$J$241,装备量化!AS$11,FALSE)),0))+IF($W$3="关闭",0,IFERROR((VLOOKUP((VLOOKUP($AE43,参数!$G:$H,2,FALSE)&amp;$W$21&amp;$V$21),装备量化!$D$2:$J$241,装备量化!AS$11,FALSE)),0))+IF($W$3="关闭",0,IFERROR((VLOOKUP((VLOOKUP($AE43,参数!$G:$H,2,FALSE)&amp;$W$22&amp;$V$22),装备量化!$D$2:$J$241,装备量化!AS$11,FALSE)),0))+IF($W$3="关闭",0,IFERROR((VLOOKUP((VLOOKUP($AE43,参数!$G:$H,2,FALSE)&amp;$W$23&amp;$V$23),装备量化!$D$2:$J$241,装备量化!AS$11,FALSE)),0))+IF($W$3="关闭",0,IFERROR((VLOOKUP((VLOOKUP($AE43,参数!$G:$H,2,FALSE)&amp;$W$24&amp;$V$24),装备量化!$D$2:$J$241,装备量化!AS$11,FALSE)),0))+IF($W$3="关闭",0,IFERROR((VLOOKUP((VLOOKUP($AE43,参数!$G:$H,2,FALSE)&amp;$W$25&amp;$V$25),装备量化!$D$2:$J$241,装备量化!AS$11,FALSE)),0))</f>
        <v>0</v>
      </c>
      <c r="BI43" s="64">
        <f>IF($W$3="关闭",0,IFERROR((VLOOKUP((VLOOKUP($AE43,参数!$G:$H,2,FALSE)&amp;$W$18&amp;$V$18),装备量化!$D$2:$J$241,装备量化!AT$11,FALSE)),0))+IF($W$3="关闭",0,IFERROR((VLOOKUP((VLOOKUP($AE43,参数!$G:$H,2,FALSE)&amp;$W$19&amp;$V$19),装备量化!$D$2:$J$241,装备量化!AT$11,FALSE)),0))+IF($W$3="关闭",0,IFERROR((VLOOKUP((VLOOKUP($AE43,参数!$G:$H,2,FALSE)&amp;$W$20&amp;$V$20),装备量化!$D$2:$J$241,装备量化!AT$11,FALSE)),0))+IF($W$3="关闭",0,IFERROR((VLOOKUP((VLOOKUP($AE43,参数!$G:$H,2,FALSE)&amp;$W$21&amp;$V$21),装备量化!$D$2:$J$241,装备量化!AT$11,FALSE)),0))+IF($W$3="关闭",0,IFERROR((VLOOKUP((VLOOKUP($AE43,参数!$G:$H,2,FALSE)&amp;$W$22&amp;$V$22),装备量化!$D$2:$J$241,装备量化!AT$11,FALSE)),0))+IF($W$3="关闭",0,IFERROR((VLOOKUP((VLOOKUP($AE43,参数!$G:$H,2,FALSE)&amp;$W$23&amp;$V$23),装备量化!$D$2:$J$241,装备量化!AT$11,FALSE)),0))+IF($W$3="关闭",0,IFERROR((VLOOKUP((VLOOKUP($AE43,参数!$G:$H,2,FALSE)&amp;$W$24&amp;$V$24),装备量化!$D$2:$J$241,装备量化!AT$11,FALSE)),0))+IF($W$3="关闭",0,IFERROR((VLOOKUP((VLOOKUP($AE43,参数!$G:$H,2,FALSE)&amp;$W$25&amp;$V$25),装备量化!$D$2:$J$241,装备量化!AT$11,FALSE)),0))</f>
        <v>0</v>
      </c>
      <c r="BJ43" s="64">
        <f>IF($W$3="关闭",0,IFERROR((VLOOKUP((VLOOKUP($AE43,参数!$G:$H,2,FALSE)&amp;$W$18&amp;$V$18),装备量化!$D$2:$J$241,装备量化!AU$11,FALSE)),0))+IF($W$3="关闭",0,IFERROR((VLOOKUP((VLOOKUP($AE43,参数!$G:$H,2,FALSE)&amp;$W$19&amp;$V$19),装备量化!$D$2:$J$241,装备量化!AU$11,FALSE)),0))+IF($W$3="关闭",0,IFERROR((VLOOKUP((VLOOKUP($AE43,参数!$G:$H,2,FALSE)&amp;$W$20&amp;$V$20),装备量化!$D$2:$J$241,装备量化!AU$11,FALSE)),0))+IF($W$3="关闭",0,IFERROR((VLOOKUP((VLOOKUP($AE43,参数!$G:$H,2,FALSE)&amp;$W$21&amp;$V$21),装备量化!$D$2:$J$241,装备量化!AU$11,FALSE)),0))+IF($W$3="关闭",0,IFERROR((VLOOKUP((VLOOKUP($AE43,参数!$G:$H,2,FALSE)&amp;$W$22&amp;$V$22),装备量化!$D$2:$J$241,装备量化!AU$11,FALSE)),0))+IF($W$3="关闭",0,IFERROR((VLOOKUP((VLOOKUP($AE43,参数!$G:$H,2,FALSE)&amp;$W$23&amp;$V$23),装备量化!$D$2:$J$241,装备量化!AU$11,FALSE)),0))+IF($W$3="关闭",0,IFERROR((VLOOKUP((VLOOKUP($AE43,参数!$G:$H,2,FALSE)&amp;$W$24&amp;$V$24),装备量化!$D$2:$J$241,装备量化!AU$11,FALSE)),0))+IF($W$3="关闭",0,IFERROR((VLOOKUP((VLOOKUP($AE43,参数!$G:$H,2,FALSE)&amp;$W$25&amp;$V$25),装备量化!$D$2:$J$241,装备量化!AU$11,FALSE)),0))</f>
        <v>0</v>
      </c>
      <c r="BM43" s="1">
        <v>42</v>
      </c>
      <c r="BN43" s="64">
        <f>IF($W$2="关闭",0,角色升级!B43)</f>
        <v>5612</v>
      </c>
      <c r="BO43" s="64">
        <v>200</v>
      </c>
      <c r="BP43" s="64">
        <f>IF($W$2="关闭",0,角色升级!D43)</f>
        <v>407</v>
      </c>
      <c r="BQ43" s="64">
        <f>IF($W$2="关闭",0,角色升级!E43)</f>
        <v>407</v>
      </c>
      <c r="BR43" s="64">
        <f>IF($W$2="关闭",0,角色升级!F43)</f>
        <v>815</v>
      </c>
      <c r="BS43" s="64">
        <f>IF($W$2="关闭",0,角色升级!G43)</f>
        <v>815</v>
      </c>
      <c r="BT43" s="64">
        <f>IF($W$3="关闭",0,IFERROR((VLOOKUP((VLOOKUP($AE43,参数!$G:$H,2,FALSE)&amp;$W$18&amp;$V$18),装备量化!$D$2:$J$241,装备量化!BE$11,FALSE)),0))+IF($W$3="关闭",0,IFERROR((VLOOKUP((VLOOKUP($AE43,参数!$G:$H,2,FALSE)&amp;$W$19&amp;$V$19),装备量化!$D$2:$J$241,装备量化!BE$11,FALSE)),0))+IF($W$3="关闭",0,IFERROR((VLOOKUP((VLOOKUP($AE43,参数!$G:$H,2,FALSE)&amp;$W$20&amp;$V$20),装备量化!$D$2:$J$241,装备量化!BE$11,FALSE)),0))+IF($W$3="关闭",0,IFERROR((VLOOKUP((VLOOKUP($AE43,参数!$G:$H,2,FALSE)&amp;$W$21&amp;$V$21),装备量化!$D$2:$J$241,装备量化!BE$11,FALSE)),0))+IF($W$3="关闭",0,IFERROR((VLOOKUP((VLOOKUP($AE43,参数!$G:$H,2,FALSE)&amp;$W$22&amp;$V$22),装备量化!$D$2:$J$241,装备量化!BE$11,FALSE)),0))+IF($W$3="关闭",0,IFERROR((VLOOKUP((VLOOKUP($AE43,参数!$G:$H,2,FALSE)&amp;$W$23&amp;$V$23),装备量化!$D$2:$J$241,装备量化!BE$11,FALSE)),0))+IF($W$3="关闭",0,IFERROR((VLOOKUP((VLOOKUP($AE43,参数!$G:$H,2,FALSE)&amp;$W$24&amp;$V$24),装备量化!$D$2:$J$241,装备量化!BE$11,FALSE)),0))+IF($W$3="关闭",0,IFERROR((VLOOKUP((VLOOKUP($AE43,参数!$G:$H,2,FALSE)&amp;$W$25&amp;$V$25),装备量化!$D$2:$J$241,装备量化!BE$11,FALSE)),0))</f>
        <v>0</v>
      </c>
      <c r="BU43" s="64">
        <f>IF($W$3="关闭",0,IFERROR((VLOOKUP((VLOOKUP($AE43,参数!$G:$H,2,FALSE)&amp;$W$18&amp;$V$18),装备量化!$D$2:$J$241,装备量化!BF$11,FALSE)),0))+IF($W$3="关闭",0,IFERROR((VLOOKUP((VLOOKUP($AE43,参数!$G:$H,2,FALSE)&amp;$W$19&amp;$V$19),装备量化!$D$2:$J$241,装备量化!BF$11,FALSE)),0))+IF($W$3="关闭",0,IFERROR((VLOOKUP((VLOOKUP($AE43,参数!$G:$H,2,FALSE)&amp;$W$20&amp;$V$20),装备量化!$D$2:$J$241,装备量化!BF$11,FALSE)),0))+IF($W$3="关闭",0,IFERROR((VLOOKUP((VLOOKUP($AE43,参数!$G:$H,2,FALSE)&amp;$W$21&amp;$V$21),装备量化!$D$2:$J$241,装备量化!BF$11,FALSE)),0))+IF($W$3="关闭",0,IFERROR((VLOOKUP((VLOOKUP($AE43,参数!$G:$H,2,FALSE)&amp;$W$22&amp;$V$22),装备量化!$D$2:$J$241,装备量化!BF$11,FALSE)),0))+IF($W$3="关闭",0,IFERROR((VLOOKUP((VLOOKUP($AE43,参数!$G:$H,2,FALSE)&amp;$W$23&amp;$V$23),装备量化!$D$2:$J$241,装备量化!BF$11,FALSE)),0))+IF($W$3="关闭",0,IFERROR((VLOOKUP((VLOOKUP($AE43,参数!$G:$H,2,FALSE)&amp;$W$24&amp;$V$24),装备量化!$D$2:$J$241,装备量化!BF$11,FALSE)),0))+IF($W$3="关闭",0,IFERROR((VLOOKUP((VLOOKUP($AE43,参数!$G:$H,2,FALSE)&amp;$W$25&amp;$V$25),装备量化!$D$2:$J$241,装备量化!BF$11,FALSE)),0))</f>
        <v>0</v>
      </c>
      <c r="BV43" s="64">
        <f>IF($W$3="关闭",0,IFERROR((VLOOKUP((VLOOKUP($AE43,参数!$G:$H,2,FALSE)&amp;$W$18&amp;$V$18),装备量化!$D$2:$J$241,装备量化!BG$11,FALSE)),0))+IF($W$3="关闭",0,IFERROR((VLOOKUP((VLOOKUP($AE43,参数!$G:$H,2,FALSE)&amp;$W$19&amp;$V$19),装备量化!$D$2:$J$241,装备量化!BG$11,FALSE)),0))+IF($W$3="关闭",0,IFERROR((VLOOKUP((VLOOKUP($AE43,参数!$G:$H,2,FALSE)&amp;$W$20&amp;$V$20),装备量化!$D$2:$J$241,装备量化!BG$11,FALSE)),0))+IF($W$3="关闭",0,IFERROR((VLOOKUP((VLOOKUP($AE43,参数!$G:$H,2,FALSE)&amp;$W$21&amp;$V$21),装备量化!$D$2:$J$241,装备量化!BG$11,FALSE)),0))+IF($W$3="关闭",0,IFERROR((VLOOKUP((VLOOKUP($AE43,参数!$G:$H,2,FALSE)&amp;$W$22&amp;$V$22),装备量化!$D$2:$J$241,装备量化!BG$11,FALSE)),0))+IF($W$3="关闭",0,IFERROR((VLOOKUP((VLOOKUP($AE43,参数!$G:$H,2,FALSE)&amp;$W$23&amp;$V$23),装备量化!$D$2:$J$241,装备量化!BG$11,FALSE)),0))+IF($W$3="关闭",0,IFERROR((VLOOKUP((VLOOKUP($AE43,参数!$G:$H,2,FALSE)&amp;$W$24&amp;$V$24),装备量化!$D$2:$J$241,装备量化!BG$11,FALSE)),0))+IF($W$3="关闭",0,IFERROR((VLOOKUP((VLOOKUP($AE43,参数!$G:$H,2,FALSE)&amp;$W$25&amp;$V$25),装备量化!$D$2:$J$241,装备量化!BG$11,FALSE)),0))</f>
        <v>0</v>
      </c>
      <c r="BW43" s="64">
        <f>IF($W$3="关闭",0,IFERROR((VLOOKUP((VLOOKUP($AE43,参数!$G:$H,2,FALSE)&amp;$W$18&amp;$V$18),装备量化!$D$2:$J$241,装备量化!BH$11,FALSE)),0))+IF($W$3="关闭",0,IFERROR((VLOOKUP((VLOOKUP($AE43,参数!$G:$H,2,FALSE)&amp;$W$19&amp;$V$19),装备量化!$D$2:$J$241,装备量化!BH$11,FALSE)),0))+IF($W$3="关闭",0,IFERROR((VLOOKUP((VLOOKUP($AE43,参数!$G:$H,2,FALSE)&amp;$W$20&amp;$V$20),装备量化!$D$2:$J$241,装备量化!BH$11,FALSE)),0))+IF($W$3="关闭",0,IFERROR((VLOOKUP((VLOOKUP($AE43,参数!$G:$H,2,FALSE)&amp;$W$21&amp;$V$21),装备量化!$D$2:$J$241,装备量化!BH$11,FALSE)),0))+IF($W$3="关闭",0,IFERROR((VLOOKUP((VLOOKUP($AE43,参数!$G:$H,2,FALSE)&amp;$W$22&amp;$V$22),装备量化!$D$2:$J$241,装备量化!BH$11,FALSE)),0))+IF($W$3="关闭",0,IFERROR((VLOOKUP((VLOOKUP($AE43,参数!$G:$H,2,FALSE)&amp;$W$23&amp;$V$23),装备量化!$D$2:$J$241,装备量化!BH$11,FALSE)),0))+IF($W$3="关闭",0,IFERROR((VLOOKUP((VLOOKUP($AE43,参数!$G:$H,2,FALSE)&amp;$W$24&amp;$V$24),装备量化!$D$2:$J$241,装备量化!BH$11,FALSE)),0))+IF($W$3="关闭",0,IFERROR((VLOOKUP((VLOOKUP($AE43,参数!$G:$H,2,FALSE)&amp;$W$25&amp;$V$25),装备量化!$D$2:$J$241,装备量化!BH$11,FALSE)),0))</f>
        <v>0</v>
      </c>
      <c r="BX43" s="64">
        <f>IF($W$3="关闭",0,IFERROR((VLOOKUP((VLOOKUP($AE43,参数!$G:$H,2,FALSE)&amp;$W$18&amp;$V$18),装备量化!$D$2:$J$241,装备量化!BI$11,FALSE)),0))+IF($W$3="关闭",0,IFERROR((VLOOKUP((VLOOKUP($AE43,参数!$G:$H,2,FALSE)&amp;$W$19&amp;$V$19),装备量化!$D$2:$J$241,装备量化!BI$11,FALSE)),0))+IF($W$3="关闭",0,IFERROR((VLOOKUP((VLOOKUP($AE43,参数!$G:$H,2,FALSE)&amp;$W$20&amp;$V$20),装备量化!$D$2:$J$241,装备量化!BI$11,FALSE)),0))+IF($W$3="关闭",0,IFERROR((VLOOKUP((VLOOKUP($AE43,参数!$G:$H,2,FALSE)&amp;$W$21&amp;$V$21),装备量化!$D$2:$J$241,装备量化!BI$11,FALSE)),0))+IF($W$3="关闭",0,IFERROR((VLOOKUP((VLOOKUP($AE43,参数!$G:$H,2,FALSE)&amp;$W$22&amp;$V$22),装备量化!$D$2:$J$241,装备量化!BI$11,FALSE)),0))+IF($W$3="关闭",0,IFERROR((VLOOKUP((VLOOKUP($AE43,参数!$G:$H,2,FALSE)&amp;$W$23&amp;$V$23),装备量化!$D$2:$J$241,装备量化!BI$11,FALSE)),0))+IF($W$3="关闭",0,IFERROR((VLOOKUP((VLOOKUP($AE43,参数!$G:$H,2,FALSE)&amp;$W$24&amp;$V$24),装备量化!$D$2:$J$241,装备量化!BI$11,FALSE)),0))+IF($W$3="关闭",0,IFERROR((VLOOKUP((VLOOKUP($AE43,参数!$G:$H,2,FALSE)&amp;$W$25&amp;$V$25),装备量化!$D$2:$J$241,装备量化!BI$11,FALSE)),0))</f>
        <v>0</v>
      </c>
      <c r="BY43" s="64">
        <f>IF($W$3="关闭",0,IFERROR((VLOOKUP((VLOOKUP($AE43,参数!$G:$H,2,FALSE)&amp;$W$18&amp;$V$18),装备量化!$D$2:$J$241,装备量化!BJ$11,FALSE)),0))+IF($W$3="关闭",0,IFERROR((VLOOKUP((VLOOKUP($AE43,参数!$G:$H,2,FALSE)&amp;$W$19&amp;$V$19),装备量化!$D$2:$J$241,装备量化!BJ$11,FALSE)),0))+IF($W$3="关闭",0,IFERROR((VLOOKUP((VLOOKUP($AE43,参数!$G:$H,2,FALSE)&amp;$W$20&amp;$V$20),装备量化!$D$2:$J$241,装备量化!BJ$11,FALSE)),0))+IF($W$3="关闭",0,IFERROR((VLOOKUP((VLOOKUP($AE43,参数!$G:$H,2,FALSE)&amp;$W$21&amp;$V$21),装备量化!$D$2:$J$241,装备量化!BJ$11,FALSE)),0))+IF($W$3="关闭",0,IFERROR((VLOOKUP((VLOOKUP($AE43,参数!$G:$H,2,FALSE)&amp;$W$22&amp;$V$22),装备量化!$D$2:$J$241,装备量化!BJ$11,FALSE)),0))+IF($W$3="关闭",0,IFERROR((VLOOKUP((VLOOKUP($AE43,参数!$G:$H,2,FALSE)&amp;$W$23&amp;$V$23),装备量化!$D$2:$J$241,装备量化!BJ$11,FALSE)),0))+IF($W$3="关闭",0,IFERROR((VLOOKUP((VLOOKUP($AE43,参数!$G:$H,2,FALSE)&amp;$W$24&amp;$V$24),装备量化!$D$2:$J$241,装备量化!BJ$11,FALSE)),0))+IF($W$3="关闭",0,IFERROR((VLOOKUP((VLOOKUP($AE43,参数!$G:$H,2,FALSE)&amp;$W$25&amp;$V$25),装备量化!$D$2:$J$241,装备量化!BJ$11,FALSE)),0))</f>
        <v>0</v>
      </c>
      <c r="BZ43" s="64">
        <f>IF($W$3="关闭",0,IFERROR((VLOOKUP((VLOOKUP($AE43,参数!$G:$H,2,FALSE)&amp;$W$18&amp;$V$18),装备量化!$D$2:$J$241,装备量化!BK$11,FALSE)),0))+IF($W$3="关闭",0,IFERROR((VLOOKUP((VLOOKUP($AE43,参数!$G:$H,2,FALSE)&amp;$W$19&amp;$V$19),装备量化!$D$2:$J$241,装备量化!BK$11,FALSE)),0))+IF($W$3="关闭",0,IFERROR((VLOOKUP((VLOOKUP($AE43,参数!$G:$H,2,FALSE)&amp;$W$20&amp;$V$20),装备量化!$D$2:$J$241,装备量化!BK$11,FALSE)),0))+IF($W$3="关闭",0,IFERROR((VLOOKUP((VLOOKUP($AE43,参数!$G:$H,2,FALSE)&amp;$W$21&amp;$V$21),装备量化!$D$2:$J$241,装备量化!BK$11,FALSE)),0))+IF($W$3="关闭",0,IFERROR((VLOOKUP((VLOOKUP($AE43,参数!$G:$H,2,FALSE)&amp;$W$22&amp;$V$22),装备量化!$D$2:$J$241,装备量化!BK$11,FALSE)),0))+IF($W$3="关闭",0,IFERROR((VLOOKUP((VLOOKUP($AE43,参数!$G:$H,2,FALSE)&amp;$W$23&amp;$V$23),装备量化!$D$2:$J$241,装备量化!BK$11,FALSE)),0))+IF($W$3="关闭",0,IFERROR((VLOOKUP((VLOOKUP($AE43,参数!$G:$H,2,FALSE)&amp;$W$24&amp;$V$24),装备量化!$D$2:$J$241,装备量化!BK$11,FALSE)),0))+IF($W$3="关闭",0,IFERROR((VLOOKUP((VLOOKUP($AE43,参数!$G:$H,2,FALSE)&amp;$W$25&amp;$V$25),装备量化!$D$2:$J$241,装备量化!BK$11,FALSE)),0))</f>
        <v>0</v>
      </c>
      <c r="CA43" s="64">
        <f>IF($W$3="关闭",0,IFERROR((VLOOKUP((VLOOKUP($AE43,参数!$G:$H,2,FALSE)&amp;$W$18&amp;$V$18),装备量化!$D$2:$J$241,装备量化!BL$11,FALSE)),0))+IF($W$3="关闭",0,IFERROR((VLOOKUP((VLOOKUP($AE43,参数!$G:$H,2,FALSE)&amp;$W$19&amp;$V$19),装备量化!$D$2:$J$241,装备量化!BL$11,FALSE)),0))+IF($W$3="关闭",0,IFERROR((VLOOKUP((VLOOKUP($AE43,参数!$G:$H,2,FALSE)&amp;$W$20&amp;$V$20),装备量化!$D$2:$J$241,装备量化!BL$11,FALSE)),0))+IF($W$3="关闭",0,IFERROR((VLOOKUP((VLOOKUP($AE43,参数!$G:$H,2,FALSE)&amp;$W$21&amp;$V$21),装备量化!$D$2:$J$241,装备量化!BL$11,FALSE)),0))+IF($W$3="关闭",0,IFERROR((VLOOKUP((VLOOKUP($AE43,参数!$G:$H,2,FALSE)&amp;$W$22&amp;$V$22),装备量化!$D$2:$J$241,装备量化!BL$11,FALSE)),0))+IF($W$3="关闭",0,IFERROR((VLOOKUP((VLOOKUP($AE43,参数!$G:$H,2,FALSE)&amp;$W$23&amp;$V$23),装备量化!$D$2:$J$241,装备量化!BL$11,FALSE)),0))+IF($W$3="关闭",0,IFERROR((VLOOKUP((VLOOKUP($AE43,参数!$G:$H,2,FALSE)&amp;$W$24&amp;$V$24),装备量化!$D$2:$J$241,装备量化!BL$11,FALSE)),0))+IF($W$3="关闭",0,IFERROR((VLOOKUP((VLOOKUP($AE43,参数!$G:$H,2,FALSE)&amp;$W$25&amp;$V$25),装备量化!$D$2:$J$241,装备量化!BL$11,FALSE)),0))</f>
        <v>0</v>
      </c>
    </row>
    <row r="44" spans="1:79">
      <c r="A44" s="1">
        <v>43</v>
      </c>
      <c r="B44" s="1">
        <f t="shared" si="2"/>
        <v>10211</v>
      </c>
      <c r="C44" s="1">
        <f t="shared" si="11"/>
        <v>200</v>
      </c>
      <c r="D44" s="1">
        <f t="shared" si="12"/>
        <v>849</v>
      </c>
      <c r="E44" s="1">
        <f t="shared" si="13"/>
        <v>849</v>
      </c>
      <c r="F44" s="1">
        <f t="shared" si="14"/>
        <v>1428</v>
      </c>
      <c r="G44" s="1">
        <f t="shared" si="15"/>
        <v>1428</v>
      </c>
      <c r="H44" s="1">
        <f t="shared" si="3"/>
        <v>0</v>
      </c>
      <c r="I44" s="1">
        <f t="shared" si="4"/>
        <v>0</v>
      </c>
      <c r="J44" s="1">
        <f t="shared" si="5"/>
        <v>0</v>
      </c>
      <c r="K44" s="1">
        <f t="shared" si="6"/>
        <v>0</v>
      </c>
      <c r="L44" s="1">
        <f t="shared" si="7"/>
        <v>0</v>
      </c>
      <c r="M44" s="1">
        <f t="shared" si="8"/>
        <v>0</v>
      </c>
      <c r="N44" s="1">
        <f t="shared" si="9"/>
        <v>0</v>
      </c>
      <c r="O44" s="1">
        <f t="shared" si="10"/>
        <v>0</v>
      </c>
      <c r="P44" s="32"/>
      <c r="Q44" s="32"/>
      <c r="R44" s="32"/>
      <c r="S44" s="32"/>
      <c r="AE44" s="1">
        <v>43</v>
      </c>
      <c r="AF44" s="64">
        <f>IF($W$3="关闭",0,IFERROR((VLOOKUP((VLOOKUP($AE44,参数!$G:$H,2,FALSE)&amp;$W$18&amp;$V$18),装备量化!$D$2:$J$241,装备量化!Q$11,FALSE)),0))+IF($W$3="关闭",0,IFERROR((VLOOKUP((VLOOKUP($AE44,参数!$G:$H,2,FALSE)&amp;$W$19&amp;$V$19),装备量化!$D$2:$J$241,装备量化!Q$11,FALSE)),0))+IF($W$3="关闭",0,IFERROR((VLOOKUP((VLOOKUP($AE44,参数!$G:$H,2,FALSE)&amp;$W$20&amp;$V$20),装备量化!$D$2:$J$241,装备量化!Q$11,FALSE)),0))+IF($W$3="关闭",0,IFERROR((VLOOKUP((VLOOKUP($AE44,参数!$G:$H,2,FALSE)&amp;$W$21&amp;$V$21),装备量化!$D$2:$J$241,装备量化!Q$11,FALSE)),0))+IF($W$3="关闭",0,IFERROR((VLOOKUP((VLOOKUP($AE44,参数!$G:$H,2,FALSE)&amp;$W$22&amp;$V$22),装备量化!$D$2:$J$241,装备量化!Q$11,FALSE)),0))+IF($W$3="关闭",0,IFERROR((VLOOKUP((VLOOKUP($AE44,参数!$G:$H,2,FALSE)&amp;$W$23&amp;$V$23),装备量化!$D$2:$J$241,装备量化!Q$11,FALSE)),0))+IF($W$3="关闭",0,IFERROR((VLOOKUP((VLOOKUP($AE44,参数!$G:$H,2,FALSE)&amp;$W$24&amp;$V$24),装备量化!$D$2:$J$241,装备量化!Q$11,FALSE)),0))+IF($W$3="关闭",0,IFERROR((VLOOKUP((VLOOKUP($AE44,参数!$G:$H,2,FALSE)&amp;$W$25&amp;$V$25),装备量化!$D$2:$J$241,装备量化!Q$11,FALSE)),0))</f>
        <v>3126</v>
      </c>
      <c r="AG44" s="64"/>
      <c r="AH44" s="64">
        <f>IF($W$3="关闭",0,IFERROR((VLOOKUP((VLOOKUP($AE44,参数!$G:$H,2,FALSE)&amp;$W$18&amp;$V$18),装备量化!$D$2:$J$241,装备量化!S$11,FALSE)),0))+IF($W$3="关闭",0,IFERROR((VLOOKUP((VLOOKUP($AE44,参数!$G:$H,2,FALSE)&amp;$W$19&amp;$V$19),装备量化!$D$2:$J$241,装备量化!S$11,FALSE)),0))+IF($W$3="关闭",0,IFERROR((VLOOKUP((VLOOKUP($AE44,参数!$G:$H,2,FALSE)&amp;$W$20&amp;$V$20),装备量化!$D$2:$J$241,装备量化!S$11,FALSE)),0))+IF($W$3="关闭",0,IFERROR((VLOOKUP((VLOOKUP($AE44,参数!$G:$H,2,FALSE)&amp;$W$21&amp;$V$21),装备量化!$D$2:$J$241,装备量化!S$11,FALSE)),0))+IF($W$3="关闭",0,IFERROR((VLOOKUP((VLOOKUP($AE44,参数!$G:$H,2,FALSE)&amp;$W$22&amp;$V$22),装备量化!$D$2:$J$241,装备量化!S$11,FALSE)),0))+IF($W$3="关闭",0,IFERROR((VLOOKUP((VLOOKUP($AE44,参数!$G:$H,2,FALSE)&amp;$W$23&amp;$V$23),装备量化!$D$2:$J$241,装备量化!S$11,FALSE)),0))+IF($W$3="关闭",0,IFERROR((VLOOKUP((VLOOKUP($AE44,参数!$G:$H,2,FALSE)&amp;$W$24&amp;$V$24),装备量化!$D$2:$J$241,装备量化!S$11,FALSE)),0))+IF($W$3="关闭",0,IFERROR((VLOOKUP((VLOOKUP($AE44,参数!$G:$H,2,FALSE)&amp;$W$25&amp;$V$25),装备量化!$D$2:$J$241,装备量化!S$11,FALSE)),0))</f>
        <v>272</v>
      </c>
      <c r="AI44" s="64">
        <f>IF($W$3="关闭",0,IFERROR((VLOOKUP((VLOOKUP($AE44,参数!$G:$H,2,FALSE)&amp;$W$18&amp;$V$18),装备量化!$D$2:$J$241,装备量化!T$11,FALSE)),0))+IF($W$3="关闭",0,IFERROR((VLOOKUP((VLOOKUP($AE44,参数!$G:$H,2,FALSE)&amp;$W$19&amp;$V$19),装备量化!$D$2:$J$241,装备量化!T$11,FALSE)),0))+IF($W$3="关闭",0,IFERROR((VLOOKUP((VLOOKUP($AE44,参数!$G:$H,2,FALSE)&amp;$W$20&amp;$V$20),装备量化!$D$2:$J$241,装备量化!T$11,FALSE)),0))+IF($W$3="关闭",0,IFERROR((VLOOKUP((VLOOKUP($AE44,参数!$G:$H,2,FALSE)&amp;$W$21&amp;$V$21),装备量化!$D$2:$J$241,装备量化!T$11,FALSE)),0))+IF($W$3="关闭",0,IFERROR((VLOOKUP((VLOOKUP($AE44,参数!$G:$H,2,FALSE)&amp;$W$22&amp;$V$22),装备量化!$D$2:$J$241,装备量化!T$11,FALSE)),0))+IF($W$3="关闭",0,IFERROR((VLOOKUP((VLOOKUP($AE44,参数!$G:$H,2,FALSE)&amp;$W$23&amp;$V$23),装备量化!$D$2:$J$241,装备量化!T$11,FALSE)),0))+IF($W$3="关闭",0,IFERROR((VLOOKUP((VLOOKUP($AE44,参数!$G:$H,2,FALSE)&amp;$W$24&amp;$V$24),装备量化!$D$2:$J$241,装备量化!T$11,FALSE)),0))+IF($W$3="关闭",0,IFERROR((VLOOKUP((VLOOKUP($AE44,参数!$G:$H,2,FALSE)&amp;$W$25&amp;$V$25),装备量化!$D$2:$J$241,装备量化!T$11,FALSE)),0))</f>
        <v>272</v>
      </c>
      <c r="AJ44" s="64">
        <f>IF($W$3="关闭",0,IFERROR((VLOOKUP((VLOOKUP($AE44,参数!$G:$H,2,FALSE)&amp;$W$18&amp;$V$18),装备量化!$D$2:$J$241,装备量化!U$11,FALSE)),0))+IF($W$3="关闭",0,IFERROR((VLOOKUP((VLOOKUP($AE44,参数!$G:$H,2,FALSE)&amp;$W$19&amp;$V$19),装备量化!$D$2:$J$241,装备量化!U$11,FALSE)),0))+IF($W$3="关闭",0,IFERROR((VLOOKUP((VLOOKUP($AE44,参数!$G:$H,2,FALSE)&amp;$W$20&amp;$V$20),装备量化!$D$2:$J$241,装备量化!U$11,FALSE)),0))+IF($W$3="关闭",0,IFERROR((VLOOKUP((VLOOKUP($AE44,参数!$G:$H,2,FALSE)&amp;$W$21&amp;$V$21),装备量化!$D$2:$J$241,装备量化!U$11,FALSE)),0))+IF($W$3="关闭",0,IFERROR((VLOOKUP((VLOOKUP($AE44,参数!$G:$H,2,FALSE)&amp;$W$22&amp;$V$22),装备量化!$D$2:$J$241,装备量化!U$11,FALSE)),0))+IF($W$3="关闭",0,IFERROR((VLOOKUP((VLOOKUP($AE44,参数!$G:$H,2,FALSE)&amp;$W$23&amp;$V$23),装备量化!$D$2:$J$241,装备量化!U$11,FALSE)),0))+IF($W$3="关闭",0,IFERROR((VLOOKUP((VLOOKUP($AE44,参数!$G:$H,2,FALSE)&amp;$W$24&amp;$V$24),装备量化!$D$2:$J$241,装备量化!U$11,FALSE)),0))+IF($W$3="关闭",0,IFERROR((VLOOKUP((VLOOKUP($AE44,参数!$G:$H,2,FALSE)&amp;$W$25&amp;$V$25),装备量化!$D$2:$J$241,装备量化!U$11,FALSE)),0))</f>
        <v>417</v>
      </c>
      <c r="AK44" s="64">
        <f>IF($W$3="关闭",0,IFERROR((VLOOKUP((VLOOKUP($AE44,参数!$G:$H,2,FALSE)&amp;$W$18&amp;$V$18),装备量化!$D$2:$J$241,装备量化!V$11,FALSE)),0))+IF($W$3="关闭",0,IFERROR((VLOOKUP((VLOOKUP($AE44,参数!$G:$H,2,FALSE)&amp;$W$19&amp;$V$19),装备量化!$D$2:$J$241,装备量化!V$11,FALSE)),0))+IF($W$3="关闭",0,IFERROR((VLOOKUP((VLOOKUP($AE44,参数!$G:$H,2,FALSE)&amp;$W$20&amp;$V$20),装备量化!$D$2:$J$241,装备量化!V$11,FALSE)),0))+IF($W$3="关闭",0,IFERROR((VLOOKUP((VLOOKUP($AE44,参数!$G:$H,2,FALSE)&amp;$W$21&amp;$V$21),装备量化!$D$2:$J$241,装备量化!V$11,FALSE)),0))+IF($W$3="关闭",0,IFERROR((VLOOKUP((VLOOKUP($AE44,参数!$G:$H,2,FALSE)&amp;$W$22&amp;$V$22),装备量化!$D$2:$J$241,装备量化!V$11,FALSE)),0))+IF($W$3="关闭",0,IFERROR((VLOOKUP((VLOOKUP($AE44,参数!$G:$H,2,FALSE)&amp;$W$23&amp;$V$23),装备量化!$D$2:$J$241,装备量化!V$11,FALSE)),0))+IF($W$3="关闭",0,IFERROR((VLOOKUP((VLOOKUP($AE44,参数!$G:$H,2,FALSE)&amp;$W$24&amp;$V$24),装备量化!$D$2:$J$241,装备量化!V$11,FALSE)),0))+IF($W$3="关闭",0,IFERROR((VLOOKUP((VLOOKUP($AE44,参数!$G:$H,2,FALSE)&amp;$W$25&amp;$V$25),装备量化!$D$2:$J$241,装备量化!V$11,FALSE)),0))</f>
        <v>417</v>
      </c>
      <c r="AL44" s="64">
        <f>IF($W$3="关闭",0,IFERROR((VLOOKUP((VLOOKUP($AE44,参数!$G:$H,2,FALSE)&amp;$W$18&amp;$V$18),装备量化!$D$2:$J$241,装备量化!W$11,FALSE)),0))+IF($W$3="关闭",0,IFERROR((VLOOKUP((VLOOKUP($AE44,参数!$G:$H,2,FALSE)&amp;$W$19&amp;$V$19),装备量化!$D$2:$J$241,装备量化!W$11,FALSE)),0))+IF($W$3="关闭",0,IFERROR((VLOOKUP((VLOOKUP($AE44,参数!$G:$H,2,FALSE)&amp;$W$20&amp;$V$20),装备量化!$D$2:$J$241,装备量化!W$11,FALSE)),0))+IF($W$3="关闭",0,IFERROR((VLOOKUP((VLOOKUP($AE44,参数!$G:$H,2,FALSE)&amp;$W$21&amp;$V$21),装备量化!$D$2:$J$241,装备量化!W$11,FALSE)),0))+IF($W$3="关闭",0,IFERROR((VLOOKUP((VLOOKUP($AE44,参数!$G:$H,2,FALSE)&amp;$W$22&amp;$V$22),装备量化!$D$2:$J$241,装备量化!W$11,FALSE)),0))+IF($W$3="关闭",0,IFERROR((VLOOKUP((VLOOKUP($AE44,参数!$G:$H,2,FALSE)&amp;$W$23&amp;$V$23),装备量化!$D$2:$J$241,装备量化!W$11,FALSE)),0))+IF($W$3="关闭",0,IFERROR((VLOOKUP((VLOOKUP($AE44,参数!$G:$H,2,FALSE)&amp;$W$24&amp;$V$24),装备量化!$D$2:$J$241,装备量化!W$11,FALSE)),0))+IF($W$3="关闭",0,IFERROR((VLOOKUP((VLOOKUP($AE44,参数!$G:$H,2,FALSE)&amp;$W$25&amp;$V$25),装备量化!$D$2:$J$241,装备量化!W$11,FALSE)),0))</f>
        <v>0</v>
      </c>
      <c r="AM44" s="64">
        <f>IF($W$3="关闭",0,IFERROR((VLOOKUP((VLOOKUP($AE44,参数!$G:$H,2,FALSE)&amp;$W$18&amp;$V$18),装备量化!$D$2:$J$241,装备量化!X$11,FALSE)),0))+IF($W$3="关闭",0,IFERROR((VLOOKUP((VLOOKUP($AE44,参数!$G:$H,2,FALSE)&amp;$W$19&amp;$V$19),装备量化!$D$2:$J$241,装备量化!X$11,FALSE)),0))+IF($W$3="关闭",0,IFERROR((VLOOKUP((VLOOKUP($AE44,参数!$G:$H,2,FALSE)&amp;$W$20&amp;$V$20),装备量化!$D$2:$J$241,装备量化!X$11,FALSE)),0))+IF($W$3="关闭",0,IFERROR((VLOOKUP((VLOOKUP($AE44,参数!$G:$H,2,FALSE)&amp;$W$21&amp;$V$21),装备量化!$D$2:$J$241,装备量化!X$11,FALSE)),0))+IF($W$3="关闭",0,IFERROR((VLOOKUP((VLOOKUP($AE44,参数!$G:$H,2,FALSE)&amp;$W$22&amp;$V$22),装备量化!$D$2:$J$241,装备量化!X$11,FALSE)),0))+IF($W$3="关闭",0,IFERROR((VLOOKUP((VLOOKUP($AE44,参数!$G:$H,2,FALSE)&amp;$W$23&amp;$V$23),装备量化!$D$2:$J$241,装备量化!X$11,FALSE)),0))+IF($W$3="关闭",0,IFERROR((VLOOKUP((VLOOKUP($AE44,参数!$G:$H,2,FALSE)&amp;$W$24&amp;$V$24),装备量化!$D$2:$J$241,装备量化!X$11,FALSE)),0))+IF($W$3="关闭",0,IFERROR((VLOOKUP((VLOOKUP($AE44,参数!$G:$H,2,FALSE)&amp;$W$25&amp;$V$25),装备量化!$D$2:$J$241,装备量化!X$11,FALSE)),0))</f>
        <v>0</v>
      </c>
      <c r="AN44" s="64">
        <f>IF($W$3="关闭",0,IFERROR((VLOOKUP((VLOOKUP($AE44,参数!$G:$H,2,FALSE)&amp;$W$18&amp;$V$18),装备量化!$D$2:$J$241,装备量化!Y$11,FALSE)),0))+IF($W$3="关闭",0,IFERROR((VLOOKUP((VLOOKUP($AE44,参数!$G:$H,2,FALSE)&amp;$W$19&amp;$V$19),装备量化!$D$2:$J$241,装备量化!Y$11,FALSE)),0))+IF($W$3="关闭",0,IFERROR((VLOOKUP((VLOOKUP($AE44,参数!$G:$H,2,FALSE)&amp;$W$20&amp;$V$20),装备量化!$D$2:$J$241,装备量化!Y$11,FALSE)),0))+IF($W$3="关闭",0,IFERROR((VLOOKUP((VLOOKUP($AE44,参数!$G:$H,2,FALSE)&amp;$W$21&amp;$V$21),装备量化!$D$2:$J$241,装备量化!Y$11,FALSE)),0))+IF($W$3="关闭",0,IFERROR((VLOOKUP((VLOOKUP($AE44,参数!$G:$H,2,FALSE)&amp;$W$22&amp;$V$22),装备量化!$D$2:$J$241,装备量化!Y$11,FALSE)),0))+IF($W$3="关闭",0,IFERROR((VLOOKUP((VLOOKUP($AE44,参数!$G:$H,2,FALSE)&amp;$W$23&amp;$V$23),装备量化!$D$2:$J$241,装备量化!Y$11,FALSE)),0))+IF($W$3="关闭",0,IFERROR((VLOOKUP((VLOOKUP($AE44,参数!$G:$H,2,FALSE)&amp;$W$24&amp;$V$24),装备量化!$D$2:$J$241,装备量化!Y$11,FALSE)),0))+IF($W$3="关闭",0,IFERROR((VLOOKUP((VLOOKUP($AE44,参数!$G:$H,2,FALSE)&amp;$W$25&amp;$V$25),装备量化!$D$2:$J$241,装备量化!Y$11,FALSE)),0))</f>
        <v>0</v>
      </c>
      <c r="AO44" s="64">
        <f>IF($W$3="关闭",0,IFERROR((VLOOKUP((VLOOKUP($AE44,参数!$G:$H,2,FALSE)&amp;$W$18&amp;$V$18),装备量化!$D$2:$J$241,装备量化!Z$11,FALSE)),0))+IF($W$3="关闭",0,IFERROR((VLOOKUP((VLOOKUP($AE44,参数!$G:$H,2,FALSE)&amp;$W$19&amp;$V$19),装备量化!$D$2:$J$241,装备量化!Z$11,FALSE)),0))+IF($W$3="关闭",0,IFERROR((VLOOKUP((VLOOKUP($AE44,参数!$G:$H,2,FALSE)&amp;$W$20&amp;$V$20),装备量化!$D$2:$J$241,装备量化!Z$11,FALSE)),0))+IF($W$3="关闭",0,IFERROR((VLOOKUP((VLOOKUP($AE44,参数!$G:$H,2,FALSE)&amp;$W$21&amp;$V$21),装备量化!$D$2:$J$241,装备量化!Z$11,FALSE)),0))+IF($W$3="关闭",0,IFERROR((VLOOKUP((VLOOKUP($AE44,参数!$G:$H,2,FALSE)&amp;$W$22&amp;$V$22),装备量化!$D$2:$J$241,装备量化!Z$11,FALSE)),0))+IF($W$3="关闭",0,IFERROR((VLOOKUP((VLOOKUP($AE44,参数!$G:$H,2,FALSE)&amp;$W$23&amp;$V$23),装备量化!$D$2:$J$241,装备量化!Z$11,FALSE)),0))+IF($W$3="关闭",0,IFERROR((VLOOKUP((VLOOKUP($AE44,参数!$G:$H,2,FALSE)&amp;$W$24&amp;$V$24),装备量化!$D$2:$J$241,装备量化!Z$11,FALSE)),0))+IF($W$3="关闭",0,IFERROR((VLOOKUP((VLOOKUP($AE44,参数!$G:$H,2,FALSE)&amp;$W$25&amp;$V$25),装备量化!$D$2:$J$241,装备量化!Z$11,FALSE)),0))</f>
        <v>0</v>
      </c>
      <c r="AP44" s="64">
        <f>IF($W$3="关闭",0,IFERROR((VLOOKUP((VLOOKUP($AE44,参数!$G:$H,2,FALSE)&amp;$W$18&amp;$V$18),装备量化!$D$2:$J$241,装备量化!AA$11,FALSE)),0))+IF($W$3="关闭",0,IFERROR((VLOOKUP((VLOOKUP($AE44,参数!$G:$H,2,FALSE)&amp;$W$19&amp;$V$19),装备量化!$D$2:$J$241,装备量化!AA$11,FALSE)),0))+IF($W$3="关闭",0,IFERROR((VLOOKUP((VLOOKUP($AE44,参数!$G:$H,2,FALSE)&amp;$W$20&amp;$V$20),装备量化!$D$2:$J$241,装备量化!AA$11,FALSE)),0))+IF($W$3="关闭",0,IFERROR((VLOOKUP((VLOOKUP($AE44,参数!$G:$H,2,FALSE)&amp;$W$21&amp;$V$21),装备量化!$D$2:$J$241,装备量化!AA$11,FALSE)),0))+IF($W$3="关闭",0,IFERROR((VLOOKUP((VLOOKUP($AE44,参数!$G:$H,2,FALSE)&amp;$W$22&amp;$V$22),装备量化!$D$2:$J$241,装备量化!AA$11,FALSE)),0))+IF($W$3="关闭",0,IFERROR((VLOOKUP((VLOOKUP($AE44,参数!$G:$H,2,FALSE)&amp;$W$23&amp;$V$23),装备量化!$D$2:$J$241,装备量化!AA$11,FALSE)),0))+IF($W$3="关闭",0,IFERROR((VLOOKUP((VLOOKUP($AE44,参数!$G:$H,2,FALSE)&amp;$W$24&amp;$V$24),装备量化!$D$2:$J$241,装备量化!AA$11,FALSE)),0))+IF($W$3="关闭",0,IFERROR((VLOOKUP((VLOOKUP($AE44,参数!$G:$H,2,FALSE)&amp;$W$25&amp;$V$25),装备量化!$D$2:$J$241,装备量化!AA$11,FALSE)),0))</f>
        <v>0</v>
      </c>
      <c r="AQ44" s="64">
        <f>IF($W$3="关闭",0,IFERROR((VLOOKUP((VLOOKUP($AE44,参数!$G:$H,2,FALSE)&amp;$W$18&amp;$V$18),装备量化!$D$2:$J$241,装备量化!AB$11,FALSE)),0))+IF($W$3="关闭",0,IFERROR((VLOOKUP((VLOOKUP($AE44,参数!$G:$H,2,FALSE)&amp;$W$19&amp;$V$19),装备量化!$D$2:$J$241,装备量化!AB$11,FALSE)),0))+IF($W$3="关闭",0,IFERROR((VLOOKUP((VLOOKUP($AE44,参数!$G:$H,2,FALSE)&amp;$W$20&amp;$V$20),装备量化!$D$2:$J$241,装备量化!AB$11,FALSE)),0))+IF($W$3="关闭",0,IFERROR((VLOOKUP((VLOOKUP($AE44,参数!$G:$H,2,FALSE)&amp;$W$21&amp;$V$21),装备量化!$D$2:$J$241,装备量化!AB$11,FALSE)),0))+IF($W$3="关闭",0,IFERROR((VLOOKUP((VLOOKUP($AE44,参数!$G:$H,2,FALSE)&amp;$W$22&amp;$V$22),装备量化!$D$2:$J$241,装备量化!AB$11,FALSE)),0))+IF($W$3="关闭",0,IFERROR((VLOOKUP((VLOOKUP($AE44,参数!$G:$H,2,FALSE)&amp;$W$23&amp;$V$23),装备量化!$D$2:$J$241,装备量化!AB$11,FALSE)),0))+IF($W$3="关闭",0,IFERROR((VLOOKUP((VLOOKUP($AE44,参数!$G:$H,2,FALSE)&amp;$W$24&amp;$V$24),装备量化!$D$2:$J$241,装备量化!AB$11,FALSE)),0))+IF($W$3="关闭",0,IFERROR((VLOOKUP((VLOOKUP($AE44,参数!$G:$H,2,FALSE)&amp;$W$25&amp;$V$25),装备量化!$D$2:$J$241,装备量化!AB$11,FALSE)),0))</f>
        <v>0</v>
      </c>
      <c r="AR44" s="64">
        <f>IF($W$3="关闭",0,IFERROR((VLOOKUP((VLOOKUP($AE44,参数!$G:$H,2,FALSE)&amp;$W$18&amp;$V$18),装备量化!$D$2:$J$241,装备量化!AC$11,FALSE)),0))+IF($W$3="关闭",0,IFERROR((VLOOKUP((VLOOKUP($AE44,参数!$G:$H,2,FALSE)&amp;$W$19&amp;$V$19),装备量化!$D$2:$J$241,装备量化!AC$11,FALSE)),0))+IF($W$3="关闭",0,IFERROR((VLOOKUP((VLOOKUP($AE44,参数!$G:$H,2,FALSE)&amp;$W$20&amp;$V$20),装备量化!$D$2:$J$241,装备量化!AC$11,FALSE)),0))+IF($W$3="关闭",0,IFERROR((VLOOKUP((VLOOKUP($AE44,参数!$G:$H,2,FALSE)&amp;$W$21&amp;$V$21),装备量化!$D$2:$J$241,装备量化!AC$11,FALSE)),0))+IF($W$3="关闭",0,IFERROR((VLOOKUP((VLOOKUP($AE44,参数!$G:$H,2,FALSE)&amp;$W$22&amp;$V$22),装备量化!$D$2:$J$241,装备量化!AC$11,FALSE)),0))+IF($W$3="关闭",0,IFERROR((VLOOKUP((VLOOKUP($AE44,参数!$G:$H,2,FALSE)&amp;$W$23&amp;$V$23),装备量化!$D$2:$J$241,装备量化!AC$11,FALSE)),0))+IF($W$3="关闭",0,IFERROR((VLOOKUP((VLOOKUP($AE44,参数!$G:$H,2,FALSE)&amp;$W$24&amp;$V$24),装备量化!$D$2:$J$241,装备量化!AC$11,FALSE)),0))+IF($W$3="关闭",0,IFERROR((VLOOKUP((VLOOKUP($AE44,参数!$G:$H,2,FALSE)&amp;$W$25&amp;$V$25),装备量化!$D$2:$J$241,装备量化!AC$11,FALSE)),0))</f>
        <v>0</v>
      </c>
      <c r="AS44" s="64">
        <f>IF($W$3="关闭",0,IFERROR((VLOOKUP((VLOOKUP($AE44,参数!$G:$H,2,FALSE)&amp;$W$18&amp;$V$18),装备量化!$D$2:$J$241,装备量化!AD$11,FALSE)),0))+IF($W$3="关闭",0,IFERROR((VLOOKUP((VLOOKUP($AE44,参数!$G:$H,2,FALSE)&amp;$W$19&amp;$V$19),装备量化!$D$2:$J$241,装备量化!AD$11,FALSE)),0))+IF($W$3="关闭",0,IFERROR((VLOOKUP((VLOOKUP($AE44,参数!$G:$H,2,FALSE)&amp;$W$20&amp;$V$20),装备量化!$D$2:$J$241,装备量化!AD$11,FALSE)),0))+IF($W$3="关闭",0,IFERROR((VLOOKUP((VLOOKUP($AE44,参数!$G:$H,2,FALSE)&amp;$W$21&amp;$V$21),装备量化!$D$2:$J$241,装备量化!AD$11,FALSE)),0))+IF($W$3="关闭",0,IFERROR((VLOOKUP((VLOOKUP($AE44,参数!$G:$H,2,FALSE)&amp;$W$22&amp;$V$22),装备量化!$D$2:$J$241,装备量化!AD$11,FALSE)),0))+IF($W$3="关闭",0,IFERROR((VLOOKUP((VLOOKUP($AE44,参数!$G:$H,2,FALSE)&amp;$W$23&amp;$V$23),装备量化!$D$2:$J$241,装备量化!AD$11,FALSE)),0))+IF($W$3="关闭",0,IFERROR((VLOOKUP((VLOOKUP($AE44,参数!$G:$H,2,FALSE)&amp;$W$24&amp;$V$24),装备量化!$D$2:$J$241,装备量化!AD$11,FALSE)),0))+IF($W$3="关闭",0,IFERROR((VLOOKUP((VLOOKUP($AE44,参数!$G:$H,2,FALSE)&amp;$W$25&amp;$V$25),装备量化!$D$2:$J$241,装备量化!AD$11,FALSE)),0))</f>
        <v>0</v>
      </c>
      <c r="AV44" s="1">
        <v>43</v>
      </c>
      <c r="AW44" s="64">
        <f>IF($W$6="关闭",0,IFERROR((VLOOKUP((VLOOKUP($AE44,参数!$G:$H,2,FALSE)&amp;$V$18),装备强化属性!$V$3:$FP$50,$X$18+VLOOKUP(AW$1,参数!$J$1:$K$6,2,FALSE),FALSE)),0))+IF($W$6="关闭",0,IFERROR((VLOOKUP((VLOOKUP($AE44,参数!$G:$H,2,FALSE)&amp;$V$19),装备强化属性!$V$3:$FP$50,$X$19+VLOOKUP(AW$1,参数!$J$1:$K$6,2,FALSE),FALSE)),0))+IF($W$6="关闭",0,IFERROR((VLOOKUP((VLOOKUP($AE44,参数!$G:$H,2,FALSE)&amp;$V$20),装备强化属性!$V$3:$FP$50,$X$20+VLOOKUP(AW$1,参数!$J$1:$K$6,2,FALSE),FALSE)),0))+IF($W$6="关闭",0,IFERROR((VLOOKUP((VLOOKUP($AE44,参数!$G:$H,2,FALSE)&amp;$V$21),装备强化属性!$V$3:$FP$50,$X$21+VLOOKUP(AW$1,参数!$J$1:$K$6,2,FALSE),FALSE)),0))+IF($W$6="关闭",0,IFERROR((VLOOKUP((VLOOKUP($AE44,参数!$G:$H,2,FALSE)&amp;$V$22),装备强化属性!$V$3:$FP$50,$X$22+VLOOKUP(AW$1,参数!$J$1:$K$6,2,FALSE),FALSE)),0))+IF($W$6="关闭",0,IFERROR((VLOOKUP((VLOOKUP($AE44,参数!$G:$H,2,FALSE)&amp;$V$23),装备强化属性!$V$3:$FP$50,$X$23+VLOOKUP(AW$1,参数!$J$1:$K$6,2,FALSE),FALSE)),0))+IF($W$6="关闭",0,IFERROR((VLOOKUP((VLOOKUP($AE44,参数!$G:$H,2,FALSE)&amp;$V$24),装备强化属性!$V$3:$FP$50,$X$24+VLOOKUP(AW$1,参数!$J$1:$K$6,2,FALSE),FALSE)),0))+IF($W$6="关闭",0,IFERROR((VLOOKUP((VLOOKUP($AE44,参数!$G:$H,2,FALSE)&amp;$V$25),装备强化属性!$V$3:$FP$50,$X$25+VLOOKUP(AW$1,参数!$J$1:$K$6,2,FALSE),FALSE)),0))</f>
        <v>1360</v>
      </c>
      <c r="AX44" s="64"/>
      <c r="AY44" s="64">
        <f>IF($W$6="关闭",0,IFERROR((VLOOKUP((VLOOKUP($AE44,参数!$G:$H,2,FALSE)&amp;$V$18),装备强化属性!$V$3:$FP$50,$X$18+VLOOKUP(AY$1,参数!$J$1:$K$6,2,FALSE),FALSE)),0))+IF($W$6="关闭",0,IFERROR((VLOOKUP((VLOOKUP($AE44,参数!$G:$H,2,FALSE)&amp;$V$19),装备强化属性!$V$3:$FP$50,$X$19+VLOOKUP(AY$1,参数!$J$1:$K$6,2,FALSE),FALSE)),0))+IF($W$6="关闭",0,IFERROR((VLOOKUP((VLOOKUP($AE44,参数!$G:$H,2,FALSE)&amp;$V$20),装备强化属性!$V$3:$FP$50,$X$20+VLOOKUP(AY$1,参数!$J$1:$K$6,2,FALSE),FALSE)),0))+IF($W$6="关闭",0,IFERROR((VLOOKUP((VLOOKUP($AE44,参数!$G:$H,2,FALSE)&amp;$V$21),装备强化属性!$V$3:$FP$50,$X$21+VLOOKUP(AY$1,参数!$J$1:$K$6,2,FALSE),FALSE)),0))+IF($W$6="关闭",0,IFERROR((VLOOKUP((VLOOKUP($AE44,参数!$G:$H,2,FALSE)&amp;$V$22),装备强化属性!$V$3:$FP$50,$X$22+VLOOKUP(AY$1,参数!$J$1:$K$6,2,FALSE),FALSE)),0))+IF($W$6="关闭",0,IFERROR((VLOOKUP((VLOOKUP($AE44,参数!$G:$H,2,FALSE)&amp;$V$23),装备强化属性!$V$3:$FP$50,$X$23+VLOOKUP(AY$1,参数!$J$1:$K$6,2,FALSE),FALSE)),0))+IF($W$6="关闭",0,IFERROR((VLOOKUP((VLOOKUP($AE44,参数!$G:$H,2,FALSE)&amp;$V$24),装备强化属性!$V$3:$FP$50,$X$24+VLOOKUP(AY$1,参数!$J$1:$K$6,2,FALSE),FALSE)),0))+IF($W$6="关闭",0,IFERROR((VLOOKUP((VLOOKUP($AE44,参数!$G:$H,2,FALSE)&amp;$V$25),装备强化属性!$V$3:$FP$50,$X$25+VLOOKUP(AY$1,参数!$J$1:$K$6,2,FALSE),FALSE)),0))</f>
        <v>162</v>
      </c>
      <c r="AZ44" s="64">
        <f>IF($W$6="关闭",0,IFERROR((VLOOKUP((VLOOKUP($AE44,参数!$G:$H,2,FALSE)&amp;$V$18),装备强化属性!$V$3:$FP$50,$X$18+VLOOKUP(AZ$1,参数!$J$1:$K$6,2,FALSE),FALSE)),0))+IF($W$6="关闭",0,IFERROR((VLOOKUP((VLOOKUP($AE44,参数!$G:$H,2,FALSE)&amp;$V$19),装备强化属性!$V$3:$FP$50,$X$19+VLOOKUP(AZ$1,参数!$J$1:$K$6,2,FALSE),FALSE)),0))+IF($W$6="关闭",0,IFERROR((VLOOKUP((VLOOKUP($AE44,参数!$G:$H,2,FALSE)&amp;$V$20),装备强化属性!$V$3:$FP$50,$X$20+VLOOKUP(AZ$1,参数!$J$1:$K$6,2,FALSE),FALSE)),0))+IF($W$6="关闭",0,IFERROR((VLOOKUP((VLOOKUP($AE44,参数!$G:$H,2,FALSE)&amp;$V$21),装备强化属性!$V$3:$FP$50,$X$21+VLOOKUP(AZ$1,参数!$J$1:$K$6,2,FALSE),FALSE)),0))+IF($W$6="关闭",0,IFERROR((VLOOKUP((VLOOKUP($AE44,参数!$G:$H,2,FALSE)&amp;$V$22),装备强化属性!$V$3:$FP$50,$X$22+VLOOKUP(AZ$1,参数!$J$1:$K$6,2,FALSE),FALSE)),0))+IF($W$6="关闭",0,IFERROR((VLOOKUP((VLOOKUP($AE44,参数!$G:$H,2,FALSE)&amp;$V$23),装备强化属性!$V$3:$FP$50,$X$23+VLOOKUP(AZ$1,参数!$J$1:$K$6,2,FALSE),FALSE)),0))+IF($W$6="关闭",0,IFERROR((VLOOKUP((VLOOKUP($AE44,参数!$G:$H,2,FALSE)&amp;$V$24),装备强化属性!$V$3:$FP$50,$X$24+VLOOKUP(AZ$1,参数!$J$1:$K$6,2,FALSE),FALSE)),0))+IF($W$6="关闭",0,IFERROR((VLOOKUP((VLOOKUP($AE44,参数!$G:$H,2,FALSE)&amp;$V$25),装备强化属性!$V$3:$FP$50,$X$25+VLOOKUP(AZ$1,参数!$J$1:$K$6,2,FALSE),FALSE)),0))</f>
        <v>162</v>
      </c>
      <c r="BA44" s="64">
        <f>IF($W$6="关闭",0,IFERROR((VLOOKUP((VLOOKUP($AE44,参数!$G:$H,2,FALSE)&amp;$V$18),装备强化属性!$V$3:$FP$50,$X$18+VLOOKUP(BA$1,参数!$J$1:$K$6,2,FALSE),FALSE)),0))+IF($W$6="关闭",0,IFERROR((VLOOKUP((VLOOKUP($AE44,参数!$G:$H,2,FALSE)&amp;$V$19),装备强化属性!$V$3:$FP$50,$X$19+VLOOKUP(BA$1,参数!$J$1:$K$6,2,FALSE),FALSE)),0))+IF($W$6="关闭",0,IFERROR((VLOOKUP((VLOOKUP($AE44,参数!$G:$H,2,FALSE)&amp;$V$20),装备强化属性!$V$3:$FP$50,$X$20+VLOOKUP(BA$1,参数!$J$1:$K$6,2,FALSE),FALSE)),0))+IF($W$6="关闭",0,IFERROR((VLOOKUP((VLOOKUP($AE44,参数!$G:$H,2,FALSE)&amp;$V$21),装备强化属性!$V$3:$FP$50,$X$21+VLOOKUP(BA$1,参数!$J$1:$K$6,2,FALSE),FALSE)),0))+IF($W$6="关闭",0,IFERROR((VLOOKUP((VLOOKUP($AE44,参数!$G:$H,2,FALSE)&amp;$V$22),装备强化属性!$V$3:$FP$50,$X$22+VLOOKUP(BA$1,参数!$J$1:$K$6,2,FALSE),FALSE)),0))+IF($W$6="关闭",0,IFERROR((VLOOKUP((VLOOKUP($AE44,参数!$G:$H,2,FALSE)&amp;$V$23),装备强化属性!$V$3:$FP$50,$X$23+VLOOKUP(BA$1,参数!$J$1:$K$6,2,FALSE),FALSE)),0))+IF($W$6="关闭",0,IFERROR((VLOOKUP((VLOOKUP($AE44,参数!$G:$H,2,FALSE)&amp;$V$24),装备强化属性!$V$3:$FP$50,$X$24+VLOOKUP(BA$1,参数!$J$1:$K$6,2,FALSE),FALSE)),0))+IF($W$6="关闭",0,IFERROR((VLOOKUP((VLOOKUP($AE44,参数!$G:$H,2,FALSE)&amp;$V$25),装备强化属性!$V$3:$FP$50,$X$25+VLOOKUP(BA$1,参数!$J$1:$K$6,2,FALSE),FALSE)),0))</f>
        <v>181</v>
      </c>
      <c r="BB44" s="64">
        <f>IF($W$6="关闭",0,IFERROR((VLOOKUP((VLOOKUP($AE44,参数!$G:$H,2,FALSE)&amp;$V$18),装备强化属性!$V$3:$FP$50,$X$18+VLOOKUP(BB$1,参数!$J$1:$K$6,2,FALSE),FALSE)),0))+IF($W$6="关闭",0,IFERROR((VLOOKUP((VLOOKUP($AE44,参数!$G:$H,2,FALSE)&amp;$V$19),装备强化属性!$V$3:$FP$50,$X$19+VLOOKUP(BB$1,参数!$J$1:$K$6,2,FALSE),FALSE)),0))+IF($W$6="关闭",0,IFERROR((VLOOKUP((VLOOKUP($AE44,参数!$G:$H,2,FALSE)&amp;$V$20),装备强化属性!$V$3:$FP$50,$X$20+VLOOKUP(BB$1,参数!$J$1:$K$6,2,FALSE),FALSE)),0))+IF($W$6="关闭",0,IFERROR((VLOOKUP((VLOOKUP($AE44,参数!$G:$H,2,FALSE)&amp;$V$21),装备强化属性!$V$3:$FP$50,$X$21+VLOOKUP(BB$1,参数!$J$1:$K$6,2,FALSE),FALSE)),0))+IF($W$6="关闭",0,IFERROR((VLOOKUP((VLOOKUP($AE44,参数!$G:$H,2,FALSE)&amp;$V$22),装备强化属性!$V$3:$FP$50,$X$22+VLOOKUP(BB$1,参数!$J$1:$K$6,2,FALSE),FALSE)),0))+IF($W$6="关闭",0,IFERROR((VLOOKUP((VLOOKUP($AE44,参数!$G:$H,2,FALSE)&amp;$V$23),装备强化属性!$V$3:$FP$50,$X$23+VLOOKUP(BB$1,参数!$J$1:$K$6,2,FALSE),FALSE)),0))+IF($W$6="关闭",0,IFERROR((VLOOKUP((VLOOKUP($AE44,参数!$G:$H,2,FALSE)&amp;$V$24),装备强化属性!$V$3:$FP$50,$X$24+VLOOKUP(BB$1,参数!$J$1:$K$6,2,FALSE),FALSE)),0))+IF($W$6="关闭",0,IFERROR((VLOOKUP((VLOOKUP($AE44,参数!$G:$H,2,FALSE)&amp;$V$25),装备强化属性!$V$3:$FP$50,$X$25+VLOOKUP(BB$1,参数!$J$1:$K$6,2,FALSE),FALSE)),0))</f>
        <v>181</v>
      </c>
      <c r="BC44" s="64">
        <f>IF($W$3="关闭",0,IFERROR((VLOOKUP((VLOOKUP($AE44,参数!$G:$H,2,FALSE)&amp;$W$18&amp;$V$18),装备量化!$D$2:$J$241,装备量化!AN$11,FALSE)),0))+IF($W$3="关闭",0,IFERROR((VLOOKUP((VLOOKUP($AE44,参数!$G:$H,2,FALSE)&amp;$W$19&amp;$V$19),装备量化!$D$2:$J$241,装备量化!AN$11,FALSE)),0))+IF($W$3="关闭",0,IFERROR((VLOOKUP((VLOOKUP($AE44,参数!$G:$H,2,FALSE)&amp;$W$20&amp;$V$20),装备量化!$D$2:$J$241,装备量化!AN$11,FALSE)),0))+IF($W$3="关闭",0,IFERROR((VLOOKUP((VLOOKUP($AE44,参数!$G:$H,2,FALSE)&amp;$W$21&amp;$V$21),装备量化!$D$2:$J$241,装备量化!AN$11,FALSE)),0))+IF($W$3="关闭",0,IFERROR((VLOOKUP((VLOOKUP($AE44,参数!$G:$H,2,FALSE)&amp;$W$22&amp;$V$22),装备量化!$D$2:$J$241,装备量化!AN$11,FALSE)),0))+IF($W$3="关闭",0,IFERROR((VLOOKUP((VLOOKUP($AE44,参数!$G:$H,2,FALSE)&amp;$W$23&amp;$V$23),装备量化!$D$2:$J$241,装备量化!AN$11,FALSE)),0))+IF($W$3="关闭",0,IFERROR((VLOOKUP((VLOOKUP($AE44,参数!$G:$H,2,FALSE)&amp;$W$24&amp;$V$24),装备量化!$D$2:$J$241,装备量化!AN$11,FALSE)),0))+IF($W$3="关闭",0,IFERROR((VLOOKUP((VLOOKUP($AE44,参数!$G:$H,2,FALSE)&amp;$W$25&amp;$V$25),装备量化!$D$2:$J$241,装备量化!AN$11,FALSE)),0))</f>
        <v>0</v>
      </c>
      <c r="BD44" s="64">
        <f>IF($W$3="关闭",0,IFERROR((VLOOKUP((VLOOKUP($AE44,参数!$G:$H,2,FALSE)&amp;$W$18&amp;$V$18),装备量化!$D$2:$J$241,装备量化!AO$11,FALSE)),0))+IF($W$3="关闭",0,IFERROR((VLOOKUP((VLOOKUP($AE44,参数!$G:$H,2,FALSE)&amp;$W$19&amp;$V$19),装备量化!$D$2:$J$241,装备量化!AO$11,FALSE)),0))+IF($W$3="关闭",0,IFERROR((VLOOKUP((VLOOKUP($AE44,参数!$G:$H,2,FALSE)&amp;$W$20&amp;$V$20),装备量化!$D$2:$J$241,装备量化!AO$11,FALSE)),0))+IF($W$3="关闭",0,IFERROR((VLOOKUP((VLOOKUP($AE44,参数!$G:$H,2,FALSE)&amp;$W$21&amp;$V$21),装备量化!$D$2:$J$241,装备量化!AO$11,FALSE)),0))+IF($W$3="关闭",0,IFERROR((VLOOKUP((VLOOKUP($AE44,参数!$G:$H,2,FALSE)&amp;$W$22&amp;$V$22),装备量化!$D$2:$J$241,装备量化!AO$11,FALSE)),0))+IF($W$3="关闭",0,IFERROR((VLOOKUP((VLOOKUP($AE44,参数!$G:$H,2,FALSE)&amp;$W$23&amp;$V$23),装备量化!$D$2:$J$241,装备量化!AO$11,FALSE)),0))+IF($W$3="关闭",0,IFERROR((VLOOKUP((VLOOKUP($AE44,参数!$G:$H,2,FALSE)&amp;$W$24&amp;$V$24),装备量化!$D$2:$J$241,装备量化!AO$11,FALSE)),0))+IF($W$3="关闭",0,IFERROR((VLOOKUP((VLOOKUP($AE44,参数!$G:$H,2,FALSE)&amp;$W$25&amp;$V$25),装备量化!$D$2:$J$241,装备量化!AO$11,FALSE)),0))</f>
        <v>0</v>
      </c>
      <c r="BE44" s="64">
        <f>IF($W$3="关闭",0,IFERROR((VLOOKUP((VLOOKUP($AE44,参数!$G:$H,2,FALSE)&amp;$W$18&amp;$V$18),装备量化!$D$2:$J$241,装备量化!AP$11,FALSE)),0))+IF($W$3="关闭",0,IFERROR((VLOOKUP((VLOOKUP($AE44,参数!$G:$H,2,FALSE)&amp;$W$19&amp;$V$19),装备量化!$D$2:$J$241,装备量化!AP$11,FALSE)),0))+IF($W$3="关闭",0,IFERROR((VLOOKUP((VLOOKUP($AE44,参数!$G:$H,2,FALSE)&amp;$W$20&amp;$V$20),装备量化!$D$2:$J$241,装备量化!AP$11,FALSE)),0))+IF($W$3="关闭",0,IFERROR((VLOOKUP((VLOOKUP($AE44,参数!$G:$H,2,FALSE)&amp;$W$21&amp;$V$21),装备量化!$D$2:$J$241,装备量化!AP$11,FALSE)),0))+IF($W$3="关闭",0,IFERROR((VLOOKUP((VLOOKUP($AE44,参数!$G:$H,2,FALSE)&amp;$W$22&amp;$V$22),装备量化!$D$2:$J$241,装备量化!AP$11,FALSE)),0))+IF($W$3="关闭",0,IFERROR((VLOOKUP((VLOOKUP($AE44,参数!$G:$H,2,FALSE)&amp;$W$23&amp;$V$23),装备量化!$D$2:$J$241,装备量化!AP$11,FALSE)),0))+IF($W$3="关闭",0,IFERROR((VLOOKUP((VLOOKUP($AE44,参数!$G:$H,2,FALSE)&amp;$W$24&amp;$V$24),装备量化!$D$2:$J$241,装备量化!AP$11,FALSE)),0))+IF($W$3="关闭",0,IFERROR((VLOOKUP((VLOOKUP($AE44,参数!$G:$H,2,FALSE)&amp;$W$25&amp;$V$25),装备量化!$D$2:$J$241,装备量化!AP$11,FALSE)),0))</f>
        <v>0</v>
      </c>
      <c r="BF44" s="64">
        <f>IF($W$3="关闭",0,IFERROR((VLOOKUP((VLOOKUP($AE44,参数!$G:$H,2,FALSE)&amp;$W$18&amp;$V$18),装备量化!$D$2:$J$241,装备量化!AQ$11,FALSE)),0))+IF($W$3="关闭",0,IFERROR((VLOOKUP((VLOOKUP($AE44,参数!$G:$H,2,FALSE)&amp;$W$19&amp;$V$19),装备量化!$D$2:$J$241,装备量化!AQ$11,FALSE)),0))+IF($W$3="关闭",0,IFERROR((VLOOKUP((VLOOKUP($AE44,参数!$G:$H,2,FALSE)&amp;$W$20&amp;$V$20),装备量化!$D$2:$J$241,装备量化!AQ$11,FALSE)),0))+IF($W$3="关闭",0,IFERROR((VLOOKUP((VLOOKUP($AE44,参数!$G:$H,2,FALSE)&amp;$W$21&amp;$V$21),装备量化!$D$2:$J$241,装备量化!AQ$11,FALSE)),0))+IF($W$3="关闭",0,IFERROR((VLOOKUP((VLOOKUP($AE44,参数!$G:$H,2,FALSE)&amp;$W$22&amp;$V$22),装备量化!$D$2:$J$241,装备量化!AQ$11,FALSE)),0))+IF($W$3="关闭",0,IFERROR((VLOOKUP((VLOOKUP($AE44,参数!$G:$H,2,FALSE)&amp;$W$23&amp;$V$23),装备量化!$D$2:$J$241,装备量化!AQ$11,FALSE)),0))+IF($W$3="关闭",0,IFERROR((VLOOKUP((VLOOKUP($AE44,参数!$G:$H,2,FALSE)&amp;$W$24&amp;$V$24),装备量化!$D$2:$J$241,装备量化!AQ$11,FALSE)),0))+IF($W$3="关闭",0,IFERROR((VLOOKUP((VLOOKUP($AE44,参数!$G:$H,2,FALSE)&amp;$W$25&amp;$V$25),装备量化!$D$2:$J$241,装备量化!AQ$11,FALSE)),0))</f>
        <v>0</v>
      </c>
      <c r="BG44" s="64">
        <f>IF($W$3="关闭",0,IFERROR((VLOOKUP((VLOOKUP($AE44,参数!$G:$H,2,FALSE)&amp;$W$18&amp;$V$18),装备量化!$D$2:$J$241,装备量化!AR$11,FALSE)),0))+IF($W$3="关闭",0,IFERROR((VLOOKUP((VLOOKUP($AE44,参数!$G:$H,2,FALSE)&amp;$W$19&amp;$V$19),装备量化!$D$2:$J$241,装备量化!AR$11,FALSE)),0))+IF($W$3="关闭",0,IFERROR((VLOOKUP((VLOOKUP($AE44,参数!$G:$H,2,FALSE)&amp;$W$20&amp;$V$20),装备量化!$D$2:$J$241,装备量化!AR$11,FALSE)),0))+IF($W$3="关闭",0,IFERROR((VLOOKUP((VLOOKUP($AE44,参数!$G:$H,2,FALSE)&amp;$W$21&amp;$V$21),装备量化!$D$2:$J$241,装备量化!AR$11,FALSE)),0))+IF($W$3="关闭",0,IFERROR((VLOOKUP((VLOOKUP($AE44,参数!$G:$H,2,FALSE)&amp;$W$22&amp;$V$22),装备量化!$D$2:$J$241,装备量化!AR$11,FALSE)),0))+IF($W$3="关闭",0,IFERROR((VLOOKUP((VLOOKUP($AE44,参数!$G:$H,2,FALSE)&amp;$W$23&amp;$V$23),装备量化!$D$2:$J$241,装备量化!AR$11,FALSE)),0))+IF($W$3="关闭",0,IFERROR((VLOOKUP((VLOOKUP($AE44,参数!$G:$H,2,FALSE)&amp;$W$24&amp;$V$24),装备量化!$D$2:$J$241,装备量化!AR$11,FALSE)),0))+IF($W$3="关闭",0,IFERROR((VLOOKUP((VLOOKUP($AE44,参数!$G:$H,2,FALSE)&amp;$W$25&amp;$V$25),装备量化!$D$2:$J$241,装备量化!AR$11,FALSE)),0))</f>
        <v>0</v>
      </c>
      <c r="BH44" s="64">
        <f>IF($W$3="关闭",0,IFERROR((VLOOKUP((VLOOKUP($AE44,参数!$G:$H,2,FALSE)&amp;$W$18&amp;$V$18),装备量化!$D$2:$J$241,装备量化!AS$11,FALSE)),0))+IF($W$3="关闭",0,IFERROR((VLOOKUP((VLOOKUP($AE44,参数!$G:$H,2,FALSE)&amp;$W$19&amp;$V$19),装备量化!$D$2:$J$241,装备量化!AS$11,FALSE)),0))+IF($W$3="关闭",0,IFERROR((VLOOKUP((VLOOKUP($AE44,参数!$G:$H,2,FALSE)&amp;$W$20&amp;$V$20),装备量化!$D$2:$J$241,装备量化!AS$11,FALSE)),0))+IF($W$3="关闭",0,IFERROR((VLOOKUP((VLOOKUP($AE44,参数!$G:$H,2,FALSE)&amp;$W$21&amp;$V$21),装备量化!$D$2:$J$241,装备量化!AS$11,FALSE)),0))+IF($W$3="关闭",0,IFERROR((VLOOKUP((VLOOKUP($AE44,参数!$G:$H,2,FALSE)&amp;$W$22&amp;$V$22),装备量化!$D$2:$J$241,装备量化!AS$11,FALSE)),0))+IF($W$3="关闭",0,IFERROR((VLOOKUP((VLOOKUP($AE44,参数!$G:$H,2,FALSE)&amp;$W$23&amp;$V$23),装备量化!$D$2:$J$241,装备量化!AS$11,FALSE)),0))+IF($W$3="关闭",0,IFERROR((VLOOKUP((VLOOKUP($AE44,参数!$G:$H,2,FALSE)&amp;$W$24&amp;$V$24),装备量化!$D$2:$J$241,装备量化!AS$11,FALSE)),0))+IF($W$3="关闭",0,IFERROR((VLOOKUP((VLOOKUP($AE44,参数!$G:$H,2,FALSE)&amp;$W$25&amp;$V$25),装备量化!$D$2:$J$241,装备量化!AS$11,FALSE)),0))</f>
        <v>0</v>
      </c>
      <c r="BI44" s="64">
        <f>IF($W$3="关闭",0,IFERROR((VLOOKUP((VLOOKUP($AE44,参数!$G:$H,2,FALSE)&amp;$W$18&amp;$V$18),装备量化!$D$2:$J$241,装备量化!AT$11,FALSE)),0))+IF($W$3="关闭",0,IFERROR((VLOOKUP((VLOOKUP($AE44,参数!$G:$H,2,FALSE)&amp;$W$19&amp;$V$19),装备量化!$D$2:$J$241,装备量化!AT$11,FALSE)),0))+IF($W$3="关闭",0,IFERROR((VLOOKUP((VLOOKUP($AE44,参数!$G:$H,2,FALSE)&amp;$W$20&amp;$V$20),装备量化!$D$2:$J$241,装备量化!AT$11,FALSE)),0))+IF($W$3="关闭",0,IFERROR((VLOOKUP((VLOOKUP($AE44,参数!$G:$H,2,FALSE)&amp;$W$21&amp;$V$21),装备量化!$D$2:$J$241,装备量化!AT$11,FALSE)),0))+IF($W$3="关闭",0,IFERROR((VLOOKUP((VLOOKUP($AE44,参数!$G:$H,2,FALSE)&amp;$W$22&amp;$V$22),装备量化!$D$2:$J$241,装备量化!AT$11,FALSE)),0))+IF($W$3="关闭",0,IFERROR((VLOOKUP((VLOOKUP($AE44,参数!$G:$H,2,FALSE)&amp;$W$23&amp;$V$23),装备量化!$D$2:$J$241,装备量化!AT$11,FALSE)),0))+IF($W$3="关闭",0,IFERROR((VLOOKUP((VLOOKUP($AE44,参数!$G:$H,2,FALSE)&amp;$W$24&amp;$V$24),装备量化!$D$2:$J$241,装备量化!AT$11,FALSE)),0))+IF($W$3="关闭",0,IFERROR((VLOOKUP((VLOOKUP($AE44,参数!$G:$H,2,FALSE)&amp;$W$25&amp;$V$25),装备量化!$D$2:$J$241,装备量化!AT$11,FALSE)),0))</f>
        <v>0</v>
      </c>
      <c r="BJ44" s="64">
        <f>IF($W$3="关闭",0,IFERROR((VLOOKUP((VLOOKUP($AE44,参数!$G:$H,2,FALSE)&amp;$W$18&amp;$V$18),装备量化!$D$2:$J$241,装备量化!AU$11,FALSE)),0))+IF($W$3="关闭",0,IFERROR((VLOOKUP((VLOOKUP($AE44,参数!$G:$H,2,FALSE)&amp;$W$19&amp;$V$19),装备量化!$D$2:$J$241,装备量化!AU$11,FALSE)),0))+IF($W$3="关闭",0,IFERROR((VLOOKUP((VLOOKUP($AE44,参数!$G:$H,2,FALSE)&amp;$W$20&amp;$V$20),装备量化!$D$2:$J$241,装备量化!AU$11,FALSE)),0))+IF($W$3="关闭",0,IFERROR((VLOOKUP((VLOOKUP($AE44,参数!$G:$H,2,FALSE)&amp;$W$21&amp;$V$21),装备量化!$D$2:$J$241,装备量化!AU$11,FALSE)),0))+IF($W$3="关闭",0,IFERROR((VLOOKUP((VLOOKUP($AE44,参数!$G:$H,2,FALSE)&amp;$W$22&amp;$V$22),装备量化!$D$2:$J$241,装备量化!AU$11,FALSE)),0))+IF($W$3="关闭",0,IFERROR((VLOOKUP((VLOOKUP($AE44,参数!$G:$H,2,FALSE)&amp;$W$23&amp;$V$23),装备量化!$D$2:$J$241,装备量化!AU$11,FALSE)),0))+IF($W$3="关闭",0,IFERROR((VLOOKUP((VLOOKUP($AE44,参数!$G:$H,2,FALSE)&amp;$W$24&amp;$V$24),装备量化!$D$2:$J$241,装备量化!AU$11,FALSE)),0))+IF($W$3="关闭",0,IFERROR((VLOOKUP((VLOOKUP($AE44,参数!$G:$H,2,FALSE)&amp;$W$25&amp;$V$25),装备量化!$D$2:$J$241,装备量化!AU$11,FALSE)),0))</f>
        <v>0</v>
      </c>
      <c r="BM44" s="1">
        <v>43</v>
      </c>
      <c r="BN44" s="64">
        <f>IF($W$2="关闭",0,角色升级!B44)</f>
        <v>5725</v>
      </c>
      <c r="BO44" s="64">
        <v>200</v>
      </c>
      <c r="BP44" s="64">
        <f>IF($W$2="关闭",0,角色升级!D44)</f>
        <v>415</v>
      </c>
      <c r="BQ44" s="64">
        <f>IF($W$2="关闭",0,角色升级!E44)</f>
        <v>415</v>
      </c>
      <c r="BR44" s="64">
        <f>IF($W$2="关闭",0,角色升级!F44)</f>
        <v>830</v>
      </c>
      <c r="BS44" s="64">
        <f>IF($W$2="关闭",0,角色升级!G44)</f>
        <v>830</v>
      </c>
      <c r="BT44" s="64">
        <f>IF($W$3="关闭",0,IFERROR((VLOOKUP((VLOOKUP($AE44,参数!$G:$H,2,FALSE)&amp;$W$18&amp;$V$18),装备量化!$D$2:$J$241,装备量化!BE$11,FALSE)),0))+IF($W$3="关闭",0,IFERROR((VLOOKUP((VLOOKUP($AE44,参数!$G:$H,2,FALSE)&amp;$W$19&amp;$V$19),装备量化!$D$2:$J$241,装备量化!BE$11,FALSE)),0))+IF($W$3="关闭",0,IFERROR((VLOOKUP((VLOOKUP($AE44,参数!$G:$H,2,FALSE)&amp;$W$20&amp;$V$20),装备量化!$D$2:$J$241,装备量化!BE$11,FALSE)),0))+IF($W$3="关闭",0,IFERROR((VLOOKUP((VLOOKUP($AE44,参数!$G:$H,2,FALSE)&amp;$W$21&amp;$V$21),装备量化!$D$2:$J$241,装备量化!BE$11,FALSE)),0))+IF($W$3="关闭",0,IFERROR((VLOOKUP((VLOOKUP($AE44,参数!$G:$H,2,FALSE)&amp;$W$22&amp;$V$22),装备量化!$D$2:$J$241,装备量化!BE$11,FALSE)),0))+IF($W$3="关闭",0,IFERROR((VLOOKUP((VLOOKUP($AE44,参数!$G:$H,2,FALSE)&amp;$W$23&amp;$V$23),装备量化!$D$2:$J$241,装备量化!BE$11,FALSE)),0))+IF($W$3="关闭",0,IFERROR((VLOOKUP((VLOOKUP($AE44,参数!$G:$H,2,FALSE)&amp;$W$24&amp;$V$24),装备量化!$D$2:$J$241,装备量化!BE$11,FALSE)),0))+IF($W$3="关闭",0,IFERROR((VLOOKUP((VLOOKUP($AE44,参数!$G:$H,2,FALSE)&amp;$W$25&amp;$V$25),装备量化!$D$2:$J$241,装备量化!BE$11,FALSE)),0))</f>
        <v>0</v>
      </c>
      <c r="BU44" s="64">
        <f>IF($W$3="关闭",0,IFERROR((VLOOKUP((VLOOKUP($AE44,参数!$G:$H,2,FALSE)&amp;$W$18&amp;$V$18),装备量化!$D$2:$J$241,装备量化!BF$11,FALSE)),0))+IF($W$3="关闭",0,IFERROR((VLOOKUP((VLOOKUP($AE44,参数!$G:$H,2,FALSE)&amp;$W$19&amp;$V$19),装备量化!$D$2:$J$241,装备量化!BF$11,FALSE)),0))+IF($W$3="关闭",0,IFERROR((VLOOKUP((VLOOKUP($AE44,参数!$G:$H,2,FALSE)&amp;$W$20&amp;$V$20),装备量化!$D$2:$J$241,装备量化!BF$11,FALSE)),0))+IF($W$3="关闭",0,IFERROR((VLOOKUP((VLOOKUP($AE44,参数!$G:$H,2,FALSE)&amp;$W$21&amp;$V$21),装备量化!$D$2:$J$241,装备量化!BF$11,FALSE)),0))+IF($W$3="关闭",0,IFERROR((VLOOKUP((VLOOKUP($AE44,参数!$G:$H,2,FALSE)&amp;$W$22&amp;$V$22),装备量化!$D$2:$J$241,装备量化!BF$11,FALSE)),0))+IF($W$3="关闭",0,IFERROR((VLOOKUP((VLOOKUP($AE44,参数!$G:$H,2,FALSE)&amp;$W$23&amp;$V$23),装备量化!$D$2:$J$241,装备量化!BF$11,FALSE)),0))+IF($W$3="关闭",0,IFERROR((VLOOKUP((VLOOKUP($AE44,参数!$G:$H,2,FALSE)&amp;$W$24&amp;$V$24),装备量化!$D$2:$J$241,装备量化!BF$11,FALSE)),0))+IF($W$3="关闭",0,IFERROR((VLOOKUP((VLOOKUP($AE44,参数!$G:$H,2,FALSE)&amp;$W$25&amp;$V$25),装备量化!$D$2:$J$241,装备量化!BF$11,FALSE)),0))</f>
        <v>0</v>
      </c>
      <c r="BV44" s="64">
        <f>IF($W$3="关闭",0,IFERROR((VLOOKUP((VLOOKUP($AE44,参数!$G:$H,2,FALSE)&amp;$W$18&amp;$V$18),装备量化!$D$2:$J$241,装备量化!BG$11,FALSE)),0))+IF($W$3="关闭",0,IFERROR((VLOOKUP((VLOOKUP($AE44,参数!$G:$H,2,FALSE)&amp;$W$19&amp;$V$19),装备量化!$D$2:$J$241,装备量化!BG$11,FALSE)),0))+IF($W$3="关闭",0,IFERROR((VLOOKUP((VLOOKUP($AE44,参数!$G:$H,2,FALSE)&amp;$W$20&amp;$V$20),装备量化!$D$2:$J$241,装备量化!BG$11,FALSE)),0))+IF($W$3="关闭",0,IFERROR((VLOOKUP((VLOOKUP($AE44,参数!$G:$H,2,FALSE)&amp;$W$21&amp;$V$21),装备量化!$D$2:$J$241,装备量化!BG$11,FALSE)),0))+IF($W$3="关闭",0,IFERROR((VLOOKUP((VLOOKUP($AE44,参数!$G:$H,2,FALSE)&amp;$W$22&amp;$V$22),装备量化!$D$2:$J$241,装备量化!BG$11,FALSE)),0))+IF($W$3="关闭",0,IFERROR((VLOOKUP((VLOOKUP($AE44,参数!$G:$H,2,FALSE)&amp;$W$23&amp;$V$23),装备量化!$D$2:$J$241,装备量化!BG$11,FALSE)),0))+IF($W$3="关闭",0,IFERROR((VLOOKUP((VLOOKUP($AE44,参数!$G:$H,2,FALSE)&amp;$W$24&amp;$V$24),装备量化!$D$2:$J$241,装备量化!BG$11,FALSE)),0))+IF($W$3="关闭",0,IFERROR((VLOOKUP((VLOOKUP($AE44,参数!$G:$H,2,FALSE)&amp;$W$25&amp;$V$25),装备量化!$D$2:$J$241,装备量化!BG$11,FALSE)),0))</f>
        <v>0</v>
      </c>
      <c r="BW44" s="64">
        <f>IF($W$3="关闭",0,IFERROR((VLOOKUP((VLOOKUP($AE44,参数!$G:$H,2,FALSE)&amp;$W$18&amp;$V$18),装备量化!$D$2:$J$241,装备量化!BH$11,FALSE)),0))+IF($W$3="关闭",0,IFERROR((VLOOKUP((VLOOKUP($AE44,参数!$G:$H,2,FALSE)&amp;$W$19&amp;$V$19),装备量化!$D$2:$J$241,装备量化!BH$11,FALSE)),0))+IF($W$3="关闭",0,IFERROR((VLOOKUP((VLOOKUP($AE44,参数!$G:$H,2,FALSE)&amp;$W$20&amp;$V$20),装备量化!$D$2:$J$241,装备量化!BH$11,FALSE)),0))+IF($W$3="关闭",0,IFERROR((VLOOKUP((VLOOKUP($AE44,参数!$G:$H,2,FALSE)&amp;$W$21&amp;$V$21),装备量化!$D$2:$J$241,装备量化!BH$11,FALSE)),0))+IF($W$3="关闭",0,IFERROR((VLOOKUP((VLOOKUP($AE44,参数!$G:$H,2,FALSE)&amp;$W$22&amp;$V$22),装备量化!$D$2:$J$241,装备量化!BH$11,FALSE)),0))+IF($W$3="关闭",0,IFERROR((VLOOKUP((VLOOKUP($AE44,参数!$G:$H,2,FALSE)&amp;$W$23&amp;$V$23),装备量化!$D$2:$J$241,装备量化!BH$11,FALSE)),0))+IF($W$3="关闭",0,IFERROR((VLOOKUP((VLOOKUP($AE44,参数!$G:$H,2,FALSE)&amp;$W$24&amp;$V$24),装备量化!$D$2:$J$241,装备量化!BH$11,FALSE)),0))+IF($W$3="关闭",0,IFERROR((VLOOKUP((VLOOKUP($AE44,参数!$G:$H,2,FALSE)&amp;$W$25&amp;$V$25),装备量化!$D$2:$J$241,装备量化!BH$11,FALSE)),0))</f>
        <v>0</v>
      </c>
      <c r="BX44" s="64">
        <f>IF($W$3="关闭",0,IFERROR((VLOOKUP((VLOOKUP($AE44,参数!$G:$H,2,FALSE)&amp;$W$18&amp;$V$18),装备量化!$D$2:$J$241,装备量化!BI$11,FALSE)),0))+IF($W$3="关闭",0,IFERROR((VLOOKUP((VLOOKUP($AE44,参数!$G:$H,2,FALSE)&amp;$W$19&amp;$V$19),装备量化!$D$2:$J$241,装备量化!BI$11,FALSE)),0))+IF($W$3="关闭",0,IFERROR((VLOOKUP((VLOOKUP($AE44,参数!$G:$H,2,FALSE)&amp;$W$20&amp;$V$20),装备量化!$D$2:$J$241,装备量化!BI$11,FALSE)),0))+IF($W$3="关闭",0,IFERROR((VLOOKUP((VLOOKUP($AE44,参数!$G:$H,2,FALSE)&amp;$W$21&amp;$V$21),装备量化!$D$2:$J$241,装备量化!BI$11,FALSE)),0))+IF($W$3="关闭",0,IFERROR((VLOOKUP((VLOOKUP($AE44,参数!$G:$H,2,FALSE)&amp;$W$22&amp;$V$22),装备量化!$D$2:$J$241,装备量化!BI$11,FALSE)),0))+IF($W$3="关闭",0,IFERROR((VLOOKUP((VLOOKUP($AE44,参数!$G:$H,2,FALSE)&amp;$W$23&amp;$V$23),装备量化!$D$2:$J$241,装备量化!BI$11,FALSE)),0))+IF($W$3="关闭",0,IFERROR((VLOOKUP((VLOOKUP($AE44,参数!$G:$H,2,FALSE)&amp;$W$24&amp;$V$24),装备量化!$D$2:$J$241,装备量化!BI$11,FALSE)),0))+IF($W$3="关闭",0,IFERROR((VLOOKUP((VLOOKUP($AE44,参数!$G:$H,2,FALSE)&amp;$W$25&amp;$V$25),装备量化!$D$2:$J$241,装备量化!BI$11,FALSE)),0))</f>
        <v>0</v>
      </c>
      <c r="BY44" s="64">
        <f>IF($W$3="关闭",0,IFERROR((VLOOKUP((VLOOKUP($AE44,参数!$G:$H,2,FALSE)&amp;$W$18&amp;$V$18),装备量化!$D$2:$J$241,装备量化!BJ$11,FALSE)),0))+IF($W$3="关闭",0,IFERROR((VLOOKUP((VLOOKUP($AE44,参数!$G:$H,2,FALSE)&amp;$W$19&amp;$V$19),装备量化!$D$2:$J$241,装备量化!BJ$11,FALSE)),0))+IF($W$3="关闭",0,IFERROR((VLOOKUP((VLOOKUP($AE44,参数!$G:$H,2,FALSE)&amp;$W$20&amp;$V$20),装备量化!$D$2:$J$241,装备量化!BJ$11,FALSE)),0))+IF($W$3="关闭",0,IFERROR((VLOOKUP((VLOOKUP($AE44,参数!$G:$H,2,FALSE)&amp;$W$21&amp;$V$21),装备量化!$D$2:$J$241,装备量化!BJ$11,FALSE)),0))+IF($W$3="关闭",0,IFERROR((VLOOKUP((VLOOKUP($AE44,参数!$G:$H,2,FALSE)&amp;$W$22&amp;$V$22),装备量化!$D$2:$J$241,装备量化!BJ$11,FALSE)),0))+IF($W$3="关闭",0,IFERROR((VLOOKUP((VLOOKUP($AE44,参数!$G:$H,2,FALSE)&amp;$W$23&amp;$V$23),装备量化!$D$2:$J$241,装备量化!BJ$11,FALSE)),0))+IF($W$3="关闭",0,IFERROR((VLOOKUP((VLOOKUP($AE44,参数!$G:$H,2,FALSE)&amp;$W$24&amp;$V$24),装备量化!$D$2:$J$241,装备量化!BJ$11,FALSE)),0))+IF($W$3="关闭",0,IFERROR((VLOOKUP((VLOOKUP($AE44,参数!$G:$H,2,FALSE)&amp;$W$25&amp;$V$25),装备量化!$D$2:$J$241,装备量化!BJ$11,FALSE)),0))</f>
        <v>0</v>
      </c>
      <c r="BZ44" s="64">
        <f>IF($W$3="关闭",0,IFERROR((VLOOKUP((VLOOKUP($AE44,参数!$G:$H,2,FALSE)&amp;$W$18&amp;$V$18),装备量化!$D$2:$J$241,装备量化!BK$11,FALSE)),0))+IF($W$3="关闭",0,IFERROR((VLOOKUP((VLOOKUP($AE44,参数!$G:$H,2,FALSE)&amp;$W$19&amp;$V$19),装备量化!$D$2:$J$241,装备量化!BK$11,FALSE)),0))+IF($W$3="关闭",0,IFERROR((VLOOKUP((VLOOKUP($AE44,参数!$G:$H,2,FALSE)&amp;$W$20&amp;$V$20),装备量化!$D$2:$J$241,装备量化!BK$11,FALSE)),0))+IF($W$3="关闭",0,IFERROR((VLOOKUP((VLOOKUP($AE44,参数!$G:$H,2,FALSE)&amp;$W$21&amp;$V$21),装备量化!$D$2:$J$241,装备量化!BK$11,FALSE)),0))+IF($W$3="关闭",0,IFERROR((VLOOKUP((VLOOKUP($AE44,参数!$G:$H,2,FALSE)&amp;$W$22&amp;$V$22),装备量化!$D$2:$J$241,装备量化!BK$11,FALSE)),0))+IF($W$3="关闭",0,IFERROR((VLOOKUP((VLOOKUP($AE44,参数!$G:$H,2,FALSE)&amp;$W$23&amp;$V$23),装备量化!$D$2:$J$241,装备量化!BK$11,FALSE)),0))+IF($W$3="关闭",0,IFERROR((VLOOKUP((VLOOKUP($AE44,参数!$G:$H,2,FALSE)&amp;$W$24&amp;$V$24),装备量化!$D$2:$J$241,装备量化!BK$11,FALSE)),0))+IF($W$3="关闭",0,IFERROR((VLOOKUP((VLOOKUP($AE44,参数!$G:$H,2,FALSE)&amp;$W$25&amp;$V$25),装备量化!$D$2:$J$241,装备量化!BK$11,FALSE)),0))</f>
        <v>0</v>
      </c>
      <c r="CA44" s="64">
        <f>IF($W$3="关闭",0,IFERROR((VLOOKUP((VLOOKUP($AE44,参数!$G:$H,2,FALSE)&amp;$W$18&amp;$V$18),装备量化!$D$2:$J$241,装备量化!BL$11,FALSE)),0))+IF($W$3="关闭",0,IFERROR((VLOOKUP((VLOOKUP($AE44,参数!$G:$H,2,FALSE)&amp;$W$19&amp;$V$19),装备量化!$D$2:$J$241,装备量化!BL$11,FALSE)),0))+IF($W$3="关闭",0,IFERROR((VLOOKUP((VLOOKUP($AE44,参数!$G:$H,2,FALSE)&amp;$W$20&amp;$V$20),装备量化!$D$2:$J$241,装备量化!BL$11,FALSE)),0))+IF($W$3="关闭",0,IFERROR((VLOOKUP((VLOOKUP($AE44,参数!$G:$H,2,FALSE)&amp;$W$21&amp;$V$21),装备量化!$D$2:$J$241,装备量化!BL$11,FALSE)),0))+IF($W$3="关闭",0,IFERROR((VLOOKUP((VLOOKUP($AE44,参数!$G:$H,2,FALSE)&amp;$W$22&amp;$V$22),装备量化!$D$2:$J$241,装备量化!BL$11,FALSE)),0))+IF($W$3="关闭",0,IFERROR((VLOOKUP((VLOOKUP($AE44,参数!$G:$H,2,FALSE)&amp;$W$23&amp;$V$23),装备量化!$D$2:$J$241,装备量化!BL$11,FALSE)),0))+IF($W$3="关闭",0,IFERROR((VLOOKUP((VLOOKUP($AE44,参数!$G:$H,2,FALSE)&amp;$W$24&amp;$V$24),装备量化!$D$2:$J$241,装备量化!BL$11,FALSE)),0))+IF($W$3="关闭",0,IFERROR((VLOOKUP((VLOOKUP($AE44,参数!$G:$H,2,FALSE)&amp;$W$25&amp;$V$25),装备量化!$D$2:$J$241,装备量化!BL$11,FALSE)),0))</f>
        <v>0</v>
      </c>
    </row>
    <row r="45" spans="1:79">
      <c r="A45" s="1">
        <v>44</v>
      </c>
      <c r="B45" s="1">
        <f t="shared" si="2"/>
        <v>10323</v>
      </c>
      <c r="C45" s="1">
        <f t="shared" si="11"/>
        <v>200</v>
      </c>
      <c r="D45" s="1">
        <f t="shared" si="12"/>
        <v>856</v>
      </c>
      <c r="E45" s="1">
        <f t="shared" si="13"/>
        <v>856</v>
      </c>
      <c r="F45" s="1">
        <f t="shared" si="14"/>
        <v>1443</v>
      </c>
      <c r="G45" s="1">
        <f t="shared" si="15"/>
        <v>1443</v>
      </c>
      <c r="H45" s="1">
        <f t="shared" si="3"/>
        <v>0</v>
      </c>
      <c r="I45" s="1">
        <f t="shared" si="4"/>
        <v>0</v>
      </c>
      <c r="J45" s="1">
        <f t="shared" si="5"/>
        <v>0</v>
      </c>
      <c r="K45" s="1">
        <f t="shared" si="6"/>
        <v>0</v>
      </c>
      <c r="L45" s="1">
        <f t="shared" si="7"/>
        <v>0</v>
      </c>
      <c r="M45" s="1">
        <f t="shared" si="8"/>
        <v>0</v>
      </c>
      <c r="N45" s="1">
        <f t="shared" si="9"/>
        <v>0</v>
      </c>
      <c r="O45" s="1">
        <f t="shared" si="10"/>
        <v>0</v>
      </c>
      <c r="P45" s="32"/>
      <c r="Q45" s="32"/>
      <c r="R45" s="32"/>
      <c r="S45" s="32"/>
      <c r="AE45" s="1">
        <v>44</v>
      </c>
      <c r="AF45" s="64">
        <f>IF($W$3="关闭",0,IFERROR((VLOOKUP((VLOOKUP($AE45,参数!$G:$H,2,FALSE)&amp;$W$18&amp;$V$18),装备量化!$D$2:$J$241,装备量化!Q$11,FALSE)),0))+IF($W$3="关闭",0,IFERROR((VLOOKUP((VLOOKUP($AE45,参数!$G:$H,2,FALSE)&amp;$W$19&amp;$V$19),装备量化!$D$2:$J$241,装备量化!Q$11,FALSE)),0))+IF($W$3="关闭",0,IFERROR((VLOOKUP((VLOOKUP($AE45,参数!$G:$H,2,FALSE)&amp;$W$20&amp;$V$20),装备量化!$D$2:$J$241,装备量化!Q$11,FALSE)),0))+IF($W$3="关闭",0,IFERROR((VLOOKUP((VLOOKUP($AE45,参数!$G:$H,2,FALSE)&amp;$W$21&amp;$V$21),装备量化!$D$2:$J$241,装备量化!Q$11,FALSE)),0))+IF($W$3="关闭",0,IFERROR((VLOOKUP((VLOOKUP($AE45,参数!$G:$H,2,FALSE)&amp;$W$22&amp;$V$22),装备量化!$D$2:$J$241,装备量化!Q$11,FALSE)),0))+IF($W$3="关闭",0,IFERROR((VLOOKUP((VLOOKUP($AE45,参数!$G:$H,2,FALSE)&amp;$W$23&amp;$V$23),装备量化!$D$2:$J$241,装备量化!Q$11,FALSE)),0))+IF($W$3="关闭",0,IFERROR((VLOOKUP((VLOOKUP($AE45,参数!$G:$H,2,FALSE)&amp;$W$24&amp;$V$24),装备量化!$D$2:$J$241,装备量化!Q$11,FALSE)),0))+IF($W$3="关闭",0,IFERROR((VLOOKUP((VLOOKUP($AE45,参数!$G:$H,2,FALSE)&amp;$W$25&amp;$V$25),装备量化!$D$2:$J$241,装备量化!Q$11,FALSE)),0))</f>
        <v>3126</v>
      </c>
      <c r="AG45" s="64"/>
      <c r="AH45" s="64">
        <f>IF($W$3="关闭",0,IFERROR((VLOOKUP((VLOOKUP($AE45,参数!$G:$H,2,FALSE)&amp;$W$18&amp;$V$18),装备量化!$D$2:$J$241,装备量化!S$11,FALSE)),0))+IF($W$3="关闭",0,IFERROR((VLOOKUP((VLOOKUP($AE45,参数!$G:$H,2,FALSE)&amp;$W$19&amp;$V$19),装备量化!$D$2:$J$241,装备量化!S$11,FALSE)),0))+IF($W$3="关闭",0,IFERROR((VLOOKUP((VLOOKUP($AE45,参数!$G:$H,2,FALSE)&amp;$W$20&amp;$V$20),装备量化!$D$2:$J$241,装备量化!S$11,FALSE)),0))+IF($W$3="关闭",0,IFERROR((VLOOKUP((VLOOKUP($AE45,参数!$G:$H,2,FALSE)&amp;$W$21&amp;$V$21),装备量化!$D$2:$J$241,装备量化!S$11,FALSE)),0))+IF($W$3="关闭",0,IFERROR((VLOOKUP((VLOOKUP($AE45,参数!$G:$H,2,FALSE)&amp;$W$22&amp;$V$22),装备量化!$D$2:$J$241,装备量化!S$11,FALSE)),0))+IF($W$3="关闭",0,IFERROR((VLOOKUP((VLOOKUP($AE45,参数!$G:$H,2,FALSE)&amp;$W$23&amp;$V$23),装备量化!$D$2:$J$241,装备量化!S$11,FALSE)),0))+IF($W$3="关闭",0,IFERROR((VLOOKUP((VLOOKUP($AE45,参数!$G:$H,2,FALSE)&amp;$W$24&amp;$V$24),装备量化!$D$2:$J$241,装备量化!S$11,FALSE)),0))+IF($W$3="关闭",0,IFERROR((VLOOKUP((VLOOKUP($AE45,参数!$G:$H,2,FALSE)&amp;$W$25&amp;$V$25),装备量化!$D$2:$J$241,装备量化!S$11,FALSE)),0))</f>
        <v>272</v>
      </c>
      <c r="AI45" s="64">
        <f>IF($W$3="关闭",0,IFERROR((VLOOKUP((VLOOKUP($AE45,参数!$G:$H,2,FALSE)&amp;$W$18&amp;$V$18),装备量化!$D$2:$J$241,装备量化!T$11,FALSE)),0))+IF($W$3="关闭",0,IFERROR((VLOOKUP((VLOOKUP($AE45,参数!$G:$H,2,FALSE)&amp;$W$19&amp;$V$19),装备量化!$D$2:$J$241,装备量化!T$11,FALSE)),0))+IF($W$3="关闭",0,IFERROR((VLOOKUP((VLOOKUP($AE45,参数!$G:$H,2,FALSE)&amp;$W$20&amp;$V$20),装备量化!$D$2:$J$241,装备量化!T$11,FALSE)),0))+IF($W$3="关闭",0,IFERROR((VLOOKUP((VLOOKUP($AE45,参数!$G:$H,2,FALSE)&amp;$W$21&amp;$V$21),装备量化!$D$2:$J$241,装备量化!T$11,FALSE)),0))+IF($W$3="关闭",0,IFERROR((VLOOKUP((VLOOKUP($AE45,参数!$G:$H,2,FALSE)&amp;$W$22&amp;$V$22),装备量化!$D$2:$J$241,装备量化!T$11,FALSE)),0))+IF($W$3="关闭",0,IFERROR((VLOOKUP((VLOOKUP($AE45,参数!$G:$H,2,FALSE)&amp;$W$23&amp;$V$23),装备量化!$D$2:$J$241,装备量化!T$11,FALSE)),0))+IF($W$3="关闭",0,IFERROR((VLOOKUP((VLOOKUP($AE45,参数!$G:$H,2,FALSE)&amp;$W$24&amp;$V$24),装备量化!$D$2:$J$241,装备量化!T$11,FALSE)),0))+IF($W$3="关闭",0,IFERROR((VLOOKUP((VLOOKUP($AE45,参数!$G:$H,2,FALSE)&amp;$W$25&amp;$V$25),装备量化!$D$2:$J$241,装备量化!T$11,FALSE)),0))</f>
        <v>272</v>
      </c>
      <c r="AJ45" s="64">
        <f>IF($W$3="关闭",0,IFERROR((VLOOKUP((VLOOKUP($AE45,参数!$G:$H,2,FALSE)&amp;$W$18&amp;$V$18),装备量化!$D$2:$J$241,装备量化!U$11,FALSE)),0))+IF($W$3="关闭",0,IFERROR((VLOOKUP((VLOOKUP($AE45,参数!$G:$H,2,FALSE)&amp;$W$19&amp;$V$19),装备量化!$D$2:$J$241,装备量化!U$11,FALSE)),0))+IF($W$3="关闭",0,IFERROR((VLOOKUP((VLOOKUP($AE45,参数!$G:$H,2,FALSE)&amp;$W$20&amp;$V$20),装备量化!$D$2:$J$241,装备量化!U$11,FALSE)),0))+IF($W$3="关闭",0,IFERROR((VLOOKUP((VLOOKUP($AE45,参数!$G:$H,2,FALSE)&amp;$W$21&amp;$V$21),装备量化!$D$2:$J$241,装备量化!U$11,FALSE)),0))+IF($W$3="关闭",0,IFERROR((VLOOKUP((VLOOKUP($AE45,参数!$G:$H,2,FALSE)&amp;$W$22&amp;$V$22),装备量化!$D$2:$J$241,装备量化!U$11,FALSE)),0))+IF($W$3="关闭",0,IFERROR((VLOOKUP((VLOOKUP($AE45,参数!$G:$H,2,FALSE)&amp;$W$23&amp;$V$23),装备量化!$D$2:$J$241,装备量化!U$11,FALSE)),0))+IF($W$3="关闭",0,IFERROR((VLOOKUP((VLOOKUP($AE45,参数!$G:$H,2,FALSE)&amp;$W$24&amp;$V$24),装备量化!$D$2:$J$241,装备量化!U$11,FALSE)),0))+IF($W$3="关闭",0,IFERROR((VLOOKUP((VLOOKUP($AE45,参数!$G:$H,2,FALSE)&amp;$W$25&amp;$V$25),装备量化!$D$2:$J$241,装备量化!U$11,FALSE)),0))</f>
        <v>417</v>
      </c>
      <c r="AK45" s="64">
        <f>IF($W$3="关闭",0,IFERROR((VLOOKUP((VLOOKUP($AE45,参数!$G:$H,2,FALSE)&amp;$W$18&amp;$V$18),装备量化!$D$2:$J$241,装备量化!V$11,FALSE)),0))+IF($W$3="关闭",0,IFERROR((VLOOKUP((VLOOKUP($AE45,参数!$G:$H,2,FALSE)&amp;$W$19&amp;$V$19),装备量化!$D$2:$J$241,装备量化!V$11,FALSE)),0))+IF($W$3="关闭",0,IFERROR((VLOOKUP((VLOOKUP($AE45,参数!$G:$H,2,FALSE)&amp;$W$20&amp;$V$20),装备量化!$D$2:$J$241,装备量化!V$11,FALSE)),0))+IF($W$3="关闭",0,IFERROR((VLOOKUP((VLOOKUP($AE45,参数!$G:$H,2,FALSE)&amp;$W$21&amp;$V$21),装备量化!$D$2:$J$241,装备量化!V$11,FALSE)),0))+IF($W$3="关闭",0,IFERROR((VLOOKUP((VLOOKUP($AE45,参数!$G:$H,2,FALSE)&amp;$W$22&amp;$V$22),装备量化!$D$2:$J$241,装备量化!V$11,FALSE)),0))+IF($W$3="关闭",0,IFERROR((VLOOKUP((VLOOKUP($AE45,参数!$G:$H,2,FALSE)&amp;$W$23&amp;$V$23),装备量化!$D$2:$J$241,装备量化!V$11,FALSE)),0))+IF($W$3="关闭",0,IFERROR((VLOOKUP((VLOOKUP($AE45,参数!$G:$H,2,FALSE)&amp;$W$24&amp;$V$24),装备量化!$D$2:$J$241,装备量化!V$11,FALSE)),0))+IF($W$3="关闭",0,IFERROR((VLOOKUP((VLOOKUP($AE45,参数!$G:$H,2,FALSE)&amp;$W$25&amp;$V$25),装备量化!$D$2:$J$241,装备量化!V$11,FALSE)),0))</f>
        <v>417</v>
      </c>
      <c r="AL45" s="64">
        <f>IF($W$3="关闭",0,IFERROR((VLOOKUP((VLOOKUP($AE45,参数!$G:$H,2,FALSE)&amp;$W$18&amp;$V$18),装备量化!$D$2:$J$241,装备量化!W$11,FALSE)),0))+IF($W$3="关闭",0,IFERROR((VLOOKUP((VLOOKUP($AE45,参数!$G:$H,2,FALSE)&amp;$W$19&amp;$V$19),装备量化!$D$2:$J$241,装备量化!W$11,FALSE)),0))+IF($W$3="关闭",0,IFERROR((VLOOKUP((VLOOKUP($AE45,参数!$G:$H,2,FALSE)&amp;$W$20&amp;$V$20),装备量化!$D$2:$J$241,装备量化!W$11,FALSE)),0))+IF($W$3="关闭",0,IFERROR((VLOOKUP((VLOOKUP($AE45,参数!$G:$H,2,FALSE)&amp;$W$21&amp;$V$21),装备量化!$D$2:$J$241,装备量化!W$11,FALSE)),0))+IF($W$3="关闭",0,IFERROR((VLOOKUP((VLOOKUP($AE45,参数!$G:$H,2,FALSE)&amp;$W$22&amp;$V$22),装备量化!$D$2:$J$241,装备量化!W$11,FALSE)),0))+IF($W$3="关闭",0,IFERROR((VLOOKUP((VLOOKUP($AE45,参数!$G:$H,2,FALSE)&amp;$W$23&amp;$V$23),装备量化!$D$2:$J$241,装备量化!W$11,FALSE)),0))+IF($W$3="关闭",0,IFERROR((VLOOKUP((VLOOKUP($AE45,参数!$G:$H,2,FALSE)&amp;$W$24&amp;$V$24),装备量化!$D$2:$J$241,装备量化!W$11,FALSE)),0))+IF($W$3="关闭",0,IFERROR((VLOOKUP((VLOOKUP($AE45,参数!$G:$H,2,FALSE)&amp;$W$25&amp;$V$25),装备量化!$D$2:$J$241,装备量化!W$11,FALSE)),0))</f>
        <v>0</v>
      </c>
      <c r="AM45" s="64">
        <f>IF($W$3="关闭",0,IFERROR((VLOOKUP((VLOOKUP($AE45,参数!$G:$H,2,FALSE)&amp;$W$18&amp;$V$18),装备量化!$D$2:$J$241,装备量化!X$11,FALSE)),0))+IF($W$3="关闭",0,IFERROR((VLOOKUP((VLOOKUP($AE45,参数!$G:$H,2,FALSE)&amp;$W$19&amp;$V$19),装备量化!$D$2:$J$241,装备量化!X$11,FALSE)),0))+IF($W$3="关闭",0,IFERROR((VLOOKUP((VLOOKUP($AE45,参数!$G:$H,2,FALSE)&amp;$W$20&amp;$V$20),装备量化!$D$2:$J$241,装备量化!X$11,FALSE)),0))+IF($W$3="关闭",0,IFERROR((VLOOKUP((VLOOKUP($AE45,参数!$G:$H,2,FALSE)&amp;$W$21&amp;$V$21),装备量化!$D$2:$J$241,装备量化!X$11,FALSE)),0))+IF($W$3="关闭",0,IFERROR((VLOOKUP((VLOOKUP($AE45,参数!$G:$H,2,FALSE)&amp;$W$22&amp;$V$22),装备量化!$D$2:$J$241,装备量化!X$11,FALSE)),0))+IF($W$3="关闭",0,IFERROR((VLOOKUP((VLOOKUP($AE45,参数!$G:$H,2,FALSE)&amp;$W$23&amp;$V$23),装备量化!$D$2:$J$241,装备量化!X$11,FALSE)),0))+IF($W$3="关闭",0,IFERROR((VLOOKUP((VLOOKUP($AE45,参数!$G:$H,2,FALSE)&amp;$W$24&amp;$V$24),装备量化!$D$2:$J$241,装备量化!X$11,FALSE)),0))+IF($W$3="关闭",0,IFERROR((VLOOKUP((VLOOKUP($AE45,参数!$G:$H,2,FALSE)&amp;$W$25&amp;$V$25),装备量化!$D$2:$J$241,装备量化!X$11,FALSE)),0))</f>
        <v>0</v>
      </c>
      <c r="AN45" s="64">
        <f>IF($W$3="关闭",0,IFERROR((VLOOKUP((VLOOKUP($AE45,参数!$G:$H,2,FALSE)&amp;$W$18&amp;$V$18),装备量化!$D$2:$J$241,装备量化!Y$11,FALSE)),0))+IF($W$3="关闭",0,IFERROR((VLOOKUP((VLOOKUP($AE45,参数!$G:$H,2,FALSE)&amp;$W$19&amp;$V$19),装备量化!$D$2:$J$241,装备量化!Y$11,FALSE)),0))+IF($W$3="关闭",0,IFERROR((VLOOKUP((VLOOKUP($AE45,参数!$G:$H,2,FALSE)&amp;$W$20&amp;$V$20),装备量化!$D$2:$J$241,装备量化!Y$11,FALSE)),0))+IF($W$3="关闭",0,IFERROR((VLOOKUP((VLOOKUP($AE45,参数!$G:$H,2,FALSE)&amp;$W$21&amp;$V$21),装备量化!$D$2:$J$241,装备量化!Y$11,FALSE)),0))+IF($W$3="关闭",0,IFERROR((VLOOKUP((VLOOKUP($AE45,参数!$G:$H,2,FALSE)&amp;$W$22&amp;$V$22),装备量化!$D$2:$J$241,装备量化!Y$11,FALSE)),0))+IF($W$3="关闭",0,IFERROR((VLOOKUP((VLOOKUP($AE45,参数!$G:$H,2,FALSE)&amp;$W$23&amp;$V$23),装备量化!$D$2:$J$241,装备量化!Y$11,FALSE)),0))+IF($W$3="关闭",0,IFERROR((VLOOKUP((VLOOKUP($AE45,参数!$G:$H,2,FALSE)&amp;$W$24&amp;$V$24),装备量化!$D$2:$J$241,装备量化!Y$11,FALSE)),0))+IF($W$3="关闭",0,IFERROR((VLOOKUP((VLOOKUP($AE45,参数!$G:$H,2,FALSE)&amp;$W$25&amp;$V$25),装备量化!$D$2:$J$241,装备量化!Y$11,FALSE)),0))</f>
        <v>0</v>
      </c>
      <c r="AO45" s="64">
        <f>IF($W$3="关闭",0,IFERROR((VLOOKUP((VLOOKUP($AE45,参数!$G:$H,2,FALSE)&amp;$W$18&amp;$V$18),装备量化!$D$2:$J$241,装备量化!Z$11,FALSE)),0))+IF($W$3="关闭",0,IFERROR((VLOOKUP((VLOOKUP($AE45,参数!$G:$H,2,FALSE)&amp;$W$19&amp;$V$19),装备量化!$D$2:$J$241,装备量化!Z$11,FALSE)),0))+IF($W$3="关闭",0,IFERROR((VLOOKUP((VLOOKUP($AE45,参数!$G:$H,2,FALSE)&amp;$W$20&amp;$V$20),装备量化!$D$2:$J$241,装备量化!Z$11,FALSE)),0))+IF($W$3="关闭",0,IFERROR((VLOOKUP((VLOOKUP($AE45,参数!$G:$H,2,FALSE)&amp;$W$21&amp;$V$21),装备量化!$D$2:$J$241,装备量化!Z$11,FALSE)),0))+IF($W$3="关闭",0,IFERROR((VLOOKUP((VLOOKUP($AE45,参数!$G:$H,2,FALSE)&amp;$W$22&amp;$V$22),装备量化!$D$2:$J$241,装备量化!Z$11,FALSE)),0))+IF($W$3="关闭",0,IFERROR((VLOOKUP((VLOOKUP($AE45,参数!$G:$H,2,FALSE)&amp;$W$23&amp;$V$23),装备量化!$D$2:$J$241,装备量化!Z$11,FALSE)),0))+IF($W$3="关闭",0,IFERROR((VLOOKUP((VLOOKUP($AE45,参数!$G:$H,2,FALSE)&amp;$W$24&amp;$V$24),装备量化!$D$2:$J$241,装备量化!Z$11,FALSE)),0))+IF($W$3="关闭",0,IFERROR((VLOOKUP((VLOOKUP($AE45,参数!$G:$H,2,FALSE)&amp;$W$25&amp;$V$25),装备量化!$D$2:$J$241,装备量化!Z$11,FALSE)),0))</f>
        <v>0</v>
      </c>
      <c r="AP45" s="64">
        <f>IF($W$3="关闭",0,IFERROR((VLOOKUP((VLOOKUP($AE45,参数!$G:$H,2,FALSE)&amp;$W$18&amp;$V$18),装备量化!$D$2:$J$241,装备量化!AA$11,FALSE)),0))+IF($W$3="关闭",0,IFERROR((VLOOKUP((VLOOKUP($AE45,参数!$G:$H,2,FALSE)&amp;$W$19&amp;$V$19),装备量化!$D$2:$J$241,装备量化!AA$11,FALSE)),0))+IF($W$3="关闭",0,IFERROR((VLOOKUP((VLOOKUP($AE45,参数!$G:$H,2,FALSE)&amp;$W$20&amp;$V$20),装备量化!$D$2:$J$241,装备量化!AA$11,FALSE)),0))+IF($W$3="关闭",0,IFERROR((VLOOKUP((VLOOKUP($AE45,参数!$G:$H,2,FALSE)&amp;$W$21&amp;$V$21),装备量化!$D$2:$J$241,装备量化!AA$11,FALSE)),0))+IF($W$3="关闭",0,IFERROR((VLOOKUP((VLOOKUP($AE45,参数!$G:$H,2,FALSE)&amp;$W$22&amp;$V$22),装备量化!$D$2:$J$241,装备量化!AA$11,FALSE)),0))+IF($W$3="关闭",0,IFERROR((VLOOKUP((VLOOKUP($AE45,参数!$G:$H,2,FALSE)&amp;$W$23&amp;$V$23),装备量化!$D$2:$J$241,装备量化!AA$11,FALSE)),0))+IF($W$3="关闭",0,IFERROR((VLOOKUP((VLOOKUP($AE45,参数!$G:$H,2,FALSE)&amp;$W$24&amp;$V$24),装备量化!$D$2:$J$241,装备量化!AA$11,FALSE)),0))+IF($W$3="关闭",0,IFERROR((VLOOKUP((VLOOKUP($AE45,参数!$G:$H,2,FALSE)&amp;$W$25&amp;$V$25),装备量化!$D$2:$J$241,装备量化!AA$11,FALSE)),0))</f>
        <v>0</v>
      </c>
      <c r="AQ45" s="64">
        <f>IF($W$3="关闭",0,IFERROR((VLOOKUP((VLOOKUP($AE45,参数!$G:$H,2,FALSE)&amp;$W$18&amp;$V$18),装备量化!$D$2:$J$241,装备量化!AB$11,FALSE)),0))+IF($W$3="关闭",0,IFERROR((VLOOKUP((VLOOKUP($AE45,参数!$G:$H,2,FALSE)&amp;$W$19&amp;$V$19),装备量化!$D$2:$J$241,装备量化!AB$11,FALSE)),0))+IF($W$3="关闭",0,IFERROR((VLOOKUP((VLOOKUP($AE45,参数!$G:$H,2,FALSE)&amp;$W$20&amp;$V$20),装备量化!$D$2:$J$241,装备量化!AB$11,FALSE)),0))+IF($W$3="关闭",0,IFERROR((VLOOKUP((VLOOKUP($AE45,参数!$G:$H,2,FALSE)&amp;$W$21&amp;$V$21),装备量化!$D$2:$J$241,装备量化!AB$11,FALSE)),0))+IF($W$3="关闭",0,IFERROR((VLOOKUP((VLOOKUP($AE45,参数!$G:$H,2,FALSE)&amp;$W$22&amp;$V$22),装备量化!$D$2:$J$241,装备量化!AB$11,FALSE)),0))+IF($W$3="关闭",0,IFERROR((VLOOKUP((VLOOKUP($AE45,参数!$G:$H,2,FALSE)&amp;$W$23&amp;$V$23),装备量化!$D$2:$J$241,装备量化!AB$11,FALSE)),0))+IF($W$3="关闭",0,IFERROR((VLOOKUP((VLOOKUP($AE45,参数!$G:$H,2,FALSE)&amp;$W$24&amp;$V$24),装备量化!$D$2:$J$241,装备量化!AB$11,FALSE)),0))+IF($W$3="关闭",0,IFERROR((VLOOKUP((VLOOKUP($AE45,参数!$G:$H,2,FALSE)&amp;$W$25&amp;$V$25),装备量化!$D$2:$J$241,装备量化!AB$11,FALSE)),0))</f>
        <v>0</v>
      </c>
      <c r="AR45" s="64">
        <f>IF($W$3="关闭",0,IFERROR((VLOOKUP((VLOOKUP($AE45,参数!$G:$H,2,FALSE)&amp;$W$18&amp;$V$18),装备量化!$D$2:$J$241,装备量化!AC$11,FALSE)),0))+IF($W$3="关闭",0,IFERROR((VLOOKUP((VLOOKUP($AE45,参数!$G:$H,2,FALSE)&amp;$W$19&amp;$V$19),装备量化!$D$2:$J$241,装备量化!AC$11,FALSE)),0))+IF($W$3="关闭",0,IFERROR((VLOOKUP((VLOOKUP($AE45,参数!$G:$H,2,FALSE)&amp;$W$20&amp;$V$20),装备量化!$D$2:$J$241,装备量化!AC$11,FALSE)),0))+IF($W$3="关闭",0,IFERROR((VLOOKUP((VLOOKUP($AE45,参数!$G:$H,2,FALSE)&amp;$W$21&amp;$V$21),装备量化!$D$2:$J$241,装备量化!AC$11,FALSE)),0))+IF($W$3="关闭",0,IFERROR((VLOOKUP((VLOOKUP($AE45,参数!$G:$H,2,FALSE)&amp;$W$22&amp;$V$22),装备量化!$D$2:$J$241,装备量化!AC$11,FALSE)),0))+IF($W$3="关闭",0,IFERROR((VLOOKUP((VLOOKUP($AE45,参数!$G:$H,2,FALSE)&amp;$W$23&amp;$V$23),装备量化!$D$2:$J$241,装备量化!AC$11,FALSE)),0))+IF($W$3="关闭",0,IFERROR((VLOOKUP((VLOOKUP($AE45,参数!$G:$H,2,FALSE)&amp;$W$24&amp;$V$24),装备量化!$D$2:$J$241,装备量化!AC$11,FALSE)),0))+IF($W$3="关闭",0,IFERROR((VLOOKUP((VLOOKUP($AE45,参数!$G:$H,2,FALSE)&amp;$W$25&amp;$V$25),装备量化!$D$2:$J$241,装备量化!AC$11,FALSE)),0))</f>
        <v>0</v>
      </c>
      <c r="AS45" s="64">
        <f>IF($W$3="关闭",0,IFERROR((VLOOKUP((VLOOKUP($AE45,参数!$G:$H,2,FALSE)&amp;$W$18&amp;$V$18),装备量化!$D$2:$J$241,装备量化!AD$11,FALSE)),0))+IF($W$3="关闭",0,IFERROR((VLOOKUP((VLOOKUP($AE45,参数!$G:$H,2,FALSE)&amp;$W$19&amp;$V$19),装备量化!$D$2:$J$241,装备量化!AD$11,FALSE)),0))+IF($W$3="关闭",0,IFERROR((VLOOKUP((VLOOKUP($AE45,参数!$G:$H,2,FALSE)&amp;$W$20&amp;$V$20),装备量化!$D$2:$J$241,装备量化!AD$11,FALSE)),0))+IF($W$3="关闭",0,IFERROR((VLOOKUP((VLOOKUP($AE45,参数!$G:$H,2,FALSE)&amp;$W$21&amp;$V$21),装备量化!$D$2:$J$241,装备量化!AD$11,FALSE)),0))+IF($W$3="关闭",0,IFERROR((VLOOKUP((VLOOKUP($AE45,参数!$G:$H,2,FALSE)&amp;$W$22&amp;$V$22),装备量化!$D$2:$J$241,装备量化!AD$11,FALSE)),0))+IF($W$3="关闭",0,IFERROR((VLOOKUP((VLOOKUP($AE45,参数!$G:$H,2,FALSE)&amp;$W$23&amp;$V$23),装备量化!$D$2:$J$241,装备量化!AD$11,FALSE)),0))+IF($W$3="关闭",0,IFERROR((VLOOKUP((VLOOKUP($AE45,参数!$G:$H,2,FALSE)&amp;$W$24&amp;$V$24),装备量化!$D$2:$J$241,装备量化!AD$11,FALSE)),0))+IF($W$3="关闭",0,IFERROR((VLOOKUP((VLOOKUP($AE45,参数!$G:$H,2,FALSE)&amp;$W$25&amp;$V$25),装备量化!$D$2:$J$241,装备量化!AD$11,FALSE)),0))</f>
        <v>0</v>
      </c>
      <c r="AV45" s="1">
        <v>44</v>
      </c>
      <c r="AW45" s="64">
        <f>IF($W$6="关闭",0,IFERROR((VLOOKUP((VLOOKUP($AE45,参数!$G:$H,2,FALSE)&amp;$V$18),装备强化属性!$V$3:$FP$50,$X$18+VLOOKUP(AW$1,参数!$J$1:$K$6,2,FALSE),FALSE)),0))+IF($W$6="关闭",0,IFERROR((VLOOKUP((VLOOKUP($AE45,参数!$G:$H,2,FALSE)&amp;$V$19),装备强化属性!$V$3:$FP$50,$X$19+VLOOKUP(AW$1,参数!$J$1:$K$6,2,FALSE),FALSE)),0))+IF($W$6="关闭",0,IFERROR((VLOOKUP((VLOOKUP($AE45,参数!$G:$H,2,FALSE)&amp;$V$20),装备强化属性!$V$3:$FP$50,$X$20+VLOOKUP(AW$1,参数!$J$1:$K$6,2,FALSE),FALSE)),0))+IF($W$6="关闭",0,IFERROR((VLOOKUP((VLOOKUP($AE45,参数!$G:$H,2,FALSE)&amp;$V$21),装备强化属性!$V$3:$FP$50,$X$21+VLOOKUP(AW$1,参数!$J$1:$K$6,2,FALSE),FALSE)),0))+IF($W$6="关闭",0,IFERROR((VLOOKUP((VLOOKUP($AE45,参数!$G:$H,2,FALSE)&amp;$V$22),装备强化属性!$V$3:$FP$50,$X$22+VLOOKUP(AW$1,参数!$J$1:$K$6,2,FALSE),FALSE)),0))+IF($W$6="关闭",0,IFERROR((VLOOKUP((VLOOKUP($AE45,参数!$G:$H,2,FALSE)&amp;$V$23),装备强化属性!$V$3:$FP$50,$X$23+VLOOKUP(AW$1,参数!$J$1:$K$6,2,FALSE),FALSE)),0))+IF($W$6="关闭",0,IFERROR((VLOOKUP((VLOOKUP($AE45,参数!$G:$H,2,FALSE)&amp;$V$24),装备强化属性!$V$3:$FP$50,$X$24+VLOOKUP(AW$1,参数!$J$1:$K$6,2,FALSE),FALSE)),0))+IF($W$6="关闭",0,IFERROR((VLOOKUP((VLOOKUP($AE45,参数!$G:$H,2,FALSE)&amp;$V$25),装备强化属性!$V$3:$FP$50,$X$25+VLOOKUP(AW$1,参数!$J$1:$K$6,2,FALSE),FALSE)),0))</f>
        <v>1360</v>
      </c>
      <c r="AX45" s="64"/>
      <c r="AY45" s="64">
        <f>IF($W$6="关闭",0,IFERROR((VLOOKUP((VLOOKUP($AE45,参数!$G:$H,2,FALSE)&amp;$V$18),装备强化属性!$V$3:$FP$50,$X$18+VLOOKUP(AY$1,参数!$J$1:$K$6,2,FALSE),FALSE)),0))+IF($W$6="关闭",0,IFERROR((VLOOKUP((VLOOKUP($AE45,参数!$G:$H,2,FALSE)&amp;$V$19),装备强化属性!$V$3:$FP$50,$X$19+VLOOKUP(AY$1,参数!$J$1:$K$6,2,FALSE),FALSE)),0))+IF($W$6="关闭",0,IFERROR((VLOOKUP((VLOOKUP($AE45,参数!$G:$H,2,FALSE)&amp;$V$20),装备强化属性!$V$3:$FP$50,$X$20+VLOOKUP(AY$1,参数!$J$1:$K$6,2,FALSE),FALSE)),0))+IF($W$6="关闭",0,IFERROR((VLOOKUP((VLOOKUP($AE45,参数!$G:$H,2,FALSE)&amp;$V$21),装备强化属性!$V$3:$FP$50,$X$21+VLOOKUP(AY$1,参数!$J$1:$K$6,2,FALSE),FALSE)),0))+IF($W$6="关闭",0,IFERROR((VLOOKUP((VLOOKUP($AE45,参数!$G:$H,2,FALSE)&amp;$V$22),装备强化属性!$V$3:$FP$50,$X$22+VLOOKUP(AY$1,参数!$J$1:$K$6,2,FALSE),FALSE)),0))+IF($W$6="关闭",0,IFERROR((VLOOKUP((VLOOKUP($AE45,参数!$G:$H,2,FALSE)&amp;$V$23),装备强化属性!$V$3:$FP$50,$X$23+VLOOKUP(AY$1,参数!$J$1:$K$6,2,FALSE),FALSE)),0))+IF($W$6="关闭",0,IFERROR((VLOOKUP((VLOOKUP($AE45,参数!$G:$H,2,FALSE)&amp;$V$24),装备强化属性!$V$3:$FP$50,$X$24+VLOOKUP(AY$1,参数!$J$1:$K$6,2,FALSE),FALSE)),0))+IF($W$6="关闭",0,IFERROR((VLOOKUP((VLOOKUP($AE45,参数!$G:$H,2,FALSE)&amp;$V$25),装备强化属性!$V$3:$FP$50,$X$25+VLOOKUP(AY$1,参数!$J$1:$K$6,2,FALSE),FALSE)),0))</f>
        <v>162</v>
      </c>
      <c r="AZ45" s="64">
        <f>IF($W$6="关闭",0,IFERROR((VLOOKUP((VLOOKUP($AE45,参数!$G:$H,2,FALSE)&amp;$V$18),装备强化属性!$V$3:$FP$50,$X$18+VLOOKUP(AZ$1,参数!$J$1:$K$6,2,FALSE),FALSE)),0))+IF($W$6="关闭",0,IFERROR((VLOOKUP((VLOOKUP($AE45,参数!$G:$H,2,FALSE)&amp;$V$19),装备强化属性!$V$3:$FP$50,$X$19+VLOOKUP(AZ$1,参数!$J$1:$K$6,2,FALSE),FALSE)),0))+IF($W$6="关闭",0,IFERROR((VLOOKUP((VLOOKUP($AE45,参数!$G:$H,2,FALSE)&amp;$V$20),装备强化属性!$V$3:$FP$50,$X$20+VLOOKUP(AZ$1,参数!$J$1:$K$6,2,FALSE),FALSE)),0))+IF($W$6="关闭",0,IFERROR((VLOOKUP((VLOOKUP($AE45,参数!$G:$H,2,FALSE)&amp;$V$21),装备强化属性!$V$3:$FP$50,$X$21+VLOOKUP(AZ$1,参数!$J$1:$K$6,2,FALSE),FALSE)),0))+IF($W$6="关闭",0,IFERROR((VLOOKUP((VLOOKUP($AE45,参数!$G:$H,2,FALSE)&amp;$V$22),装备强化属性!$V$3:$FP$50,$X$22+VLOOKUP(AZ$1,参数!$J$1:$K$6,2,FALSE),FALSE)),0))+IF($W$6="关闭",0,IFERROR((VLOOKUP((VLOOKUP($AE45,参数!$G:$H,2,FALSE)&amp;$V$23),装备强化属性!$V$3:$FP$50,$X$23+VLOOKUP(AZ$1,参数!$J$1:$K$6,2,FALSE),FALSE)),0))+IF($W$6="关闭",0,IFERROR((VLOOKUP((VLOOKUP($AE45,参数!$G:$H,2,FALSE)&amp;$V$24),装备强化属性!$V$3:$FP$50,$X$24+VLOOKUP(AZ$1,参数!$J$1:$K$6,2,FALSE),FALSE)),0))+IF($W$6="关闭",0,IFERROR((VLOOKUP((VLOOKUP($AE45,参数!$G:$H,2,FALSE)&amp;$V$25),装备强化属性!$V$3:$FP$50,$X$25+VLOOKUP(AZ$1,参数!$J$1:$K$6,2,FALSE),FALSE)),0))</f>
        <v>162</v>
      </c>
      <c r="BA45" s="64">
        <f>IF($W$6="关闭",0,IFERROR((VLOOKUP((VLOOKUP($AE45,参数!$G:$H,2,FALSE)&amp;$V$18),装备强化属性!$V$3:$FP$50,$X$18+VLOOKUP(BA$1,参数!$J$1:$K$6,2,FALSE),FALSE)),0))+IF($W$6="关闭",0,IFERROR((VLOOKUP((VLOOKUP($AE45,参数!$G:$H,2,FALSE)&amp;$V$19),装备强化属性!$V$3:$FP$50,$X$19+VLOOKUP(BA$1,参数!$J$1:$K$6,2,FALSE),FALSE)),0))+IF($W$6="关闭",0,IFERROR((VLOOKUP((VLOOKUP($AE45,参数!$G:$H,2,FALSE)&amp;$V$20),装备强化属性!$V$3:$FP$50,$X$20+VLOOKUP(BA$1,参数!$J$1:$K$6,2,FALSE),FALSE)),0))+IF($W$6="关闭",0,IFERROR((VLOOKUP((VLOOKUP($AE45,参数!$G:$H,2,FALSE)&amp;$V$21),装备强化属性!$V$3:$FP$50,$X$21+VLOOKUP(BA$1,参数!$J$1:$K$6,2,FALSE),FALSE)),0))+IF($W$6="关闭",0,IFERROR((VLOOKUP((VLOOKUP($AE45,参数!$G:$H,2,FALSE)&amp;$V$22),装备强化属性!$V$3:$FP$50,$X$22+VLOOKUP(BA$1,参数!$J$1:$K$6,2,FALSE),FALSE)),0))+IF($W$6="关闭",0,IFERROR((VLOOKUP((VLOOKUP($AE45,参数!$G:$H,2,FALSE)&amp;$V$23),装备强化属性!$V$3:$FP$50,$X$23+VLOOKUP(BA$1,参数!$J$1:$K$6,2,FALSE),FALSE)),0))+IF($W$6="关闭",0,IFERROR((VLOOKUP((VLOOKUP($AE45,参数!$G:$H,2,FALSE)&amp;$V$24),装备强化属性!$V$3:$FP$50,$X$24+VLOOKUP(BA$1,参数!$J$1:$K$6,2,FALSE),FALSE)),0))+IF($W$6="关闭",0,IFERROR((VLOOKUP((VLOOKUP($AE45,参数!$G:$H,2,FALSE)&amp;$V$25),装备强化属性!$V$3:$FP$50,$X$25+VLOOKUP(BA$1,参数!$J$1:$K$6,2,FALSE),FALSE)),0))</f>
        <v>181</v>
      </c>
      <c r="BB45" s="64">
        <f>IF($W$6="关闭",0,IFERROR((VLOOKUP((VLOOKUP($AE45,参数!$G:$H,2,FALSE)&amp;$V$18),装备强化属性!$V$3:$FP$50,$X$18+VLOOKUP(BB$1,参数!$J$1:$K$6,2,FALSE),FALSE)),0))+IF($W$6="关闭",0,IFERROR((VLOOKUP((VLOOKUP($AE45,参数!$G:$H,2,FALSE)&amp;$V$19),装备强化属性!$V$3:$FP$50,$X$19+VLOOKUP(BB$1,参数!$J$1:$K$6,2,FALSE),FALSE)),0))+IF($W$6="关闭",0,IFERROR((VLOOKUP((VLOOKUP($AE45,参数!$G:$H,2,FALSE)&amp;$V$20),装备强化属性!$V$3:$FP$50,$X$20+VLOOKUP(BB$1,参数!$J$1:$K$6,2,FALSE),FALSE)),0))+IF($W$6="关闭",0,IFERROR((VLOOKUP((VLOOKUP($AE45,参数!$G:$H,2,FALSE)&amp;$V$21),装备强化属性!$V$3:$FP$50,$X$21+VLOOKUP(BB$1,参数!$J$1:$K$6,2,FALSE),FALSE)),0))+IF($W$6="关闭",0,IFERROR((VLOOKUP((VLOOKUP($AE45,参数!$G:$H,2,FALSE)&amp;$V$22),装备强化属性!$V$3:$FP$50,$X$22+VLOOKUP(BB$1,参数!$J$1:$K$6,2,FALSE),FALSE)),0))+IF($W$6="关闭",0,IFERROR((VLOOKUP((VLOOKUP($AE45,参数!$G:$H,2,FALSE)&amp;$V$23),装备强化属性!$V$3:$FP$50,$X$23+VLOOKUP(BB$1,参数!$J$1:$K$6,2,FALSE),FALSE)),0))+IF($W$6="关闭",0,IFERROR((VLOOKUP((VLOOKUP($AE45,参数!$G:$H,2,FALSE)&amp;$V$24),装备强化属性!$V$3:$FP$50,$X$24+VLOOKUP(BB$1,参数!$J$1:$K$6,2,FALSE),FALSE)),0))+IF($W$6="关闭",0,IFERROR((VLOOKUP((VLOOKUP($AE45,参数!$G:$H,2,FALSE)&amp;$V$25),装备强化属性!$V$3:$FP$50,$X$25+VLOOKUP(BB$1,参数!$J$1:$K$6,2,FALSE),FALSE)),0))</f>
        <v>181</v>
      </c>
      <c r="BC45" s="64">
        <f>IF($W$3="关闭",0,IFERROR((VLOOKUP((VLOOKUP($AE45,参数!$G:$H,2,FALSE)&amp;$W$18&amp;$V$18),装备量化!$D$2:$J$241,装备量化!AN$11,FALSE)),0))+IF($W$3="关闭",0,IFERROR((VLOOKUP((VLOOKUP($AE45,参数!$G:$H,2,FALSE)&amp;$W$19&amp;$V$19),装备量化!$D$2:$J$241,装备量化!AN$11,FALSE)),0))+IF($W$3="关闭",0,IFERROR((VLOOKUP((VLOOKUP($AE45,参数!$G:$H,2,FALSE)&amp;$W$20&amp;$V$20),装备量化!$D$2:$J$241,装备量化!AN$11,FALSE)),0))+IF($W$3="关闭",0,IFERROR((VLOOKUP((VLOOKUP($AE45,参数!$G:$H,2,FALSE)&amp;$W$21&amp;$V$21),装备量化!$D$2:$J$241,装备量化!AN$11,FALSE)),0))+IF($W$3="关闭",0,IFERROR((VLOOKUP((VLOOKUP($AE45,参数!$G:$H,2,FALSE)&amp;$W$22&amp;$V$22),装备量化!$D$2:$J$241,装备量化!AN$11,FALSE)),0))+IF($W$3="关闭",0,IFERROR((VLOOKUP((VLOOKUP($AE45,参数!$G:$H,2,FALSE)&amp;$W$23&amp;$V$23),装备量化!$D$2:$J$241,装备量化!AN$11,FALSE)),0))+IF($W$3="关闭",0,IFERROR((VLOOKUP((VLOOKUP($AE45,参数!$G:$H,2,FALSE)&amp;$W$24&amp;$V$24),装备量化!$D$2:$J$241,装备量化!AN$11,FALSE)),0))+IF($W$3="关闭",0,IFERROR((VLOOKUP((VLOOKUP($AE45,参数!$G:$H,2,FALSE)&amp;$W$25&amp;$V$25),装备量化!$D$2:$J$241,装备量化!AN$11,FALSE)),0))</f>
        <v>0</v>
      </c>
      <c r="BD45" s="64">
        <f>IF($W$3="关闭",0,IFERROR((VLOOKUP((VLOOKUP($AE45,参数!$G:$H,2,FALSE)&amp;$W$18&amp;$V$18),装备量化!$D$2:$J$241,装备量化!AO$11,FALSE)),0))+IF($W$3="关闭",0,IFERROR((VLOOKUP((VLOOKUP($AE45,参数!$G:$H,2,FALSE)&amp;$W$19&amp;$V$19),装备量化!$D$2:$J$241,装备量化!AO$11,FALSE)),0))+IF($W$3="关闭",0,IFERROR((VLOOKUP((VLOOKUP($AE45,参数!$G:$H,2,FALSE)&amp;$W$20&amp;$V$20),装备量化!$D$2:$J$241,装备量化!AO$11,FALSE)),0))+IF($W$3="关闭",0,IFERROR((VLOOKUP((VLOOKUP($AE45,参数!$G:$H,2,FALSE)&amp;$W$21&amp;$V$21),装备量化!$D$2:$J$241,装备量化!AO$11,FALSE)),0))+IF($W$3="关闭",0,IFERROR((VLOOKUP((VLOOKUP($AE45,参数!$G:$H,2,FALSE)&amp;$W$22&amp;$V$22),装备量化!$D$2:$J$241,装备量化!AO$11,FALSE)),0))+IF($W$3="关闭",0,IFERROR((VLOOKUP((VLOOKUP($AE45,参数!$G:$H,2,FALSE)&amp;$W$23&amp;$V$23),装备量化!$D$2:$J$241,装备量化!AO$11,FALSE)),0))+IF($W$3="关闭",0,IFERROR((VLOOKUP((VLOOKUP($AE45,参数!$G:$H,2,FALSE)&amp;$W$24&amp;$V$24),装备量化!$D$2:$J$241,装备量化!AO$11,FALSE)),0))+IF($W$3="关闭",0,IFERROR((VLOOKUP((VLOOKUP($AE45,参数!$G:$H,2,FALSE)&amp;$W$25&amp;$V$25),装备量化!$D$2:$J$241,装备量化!AO$11,FALSE)),0))</f>
        <v>0</v>
      </c>
      <c r="BE45" s="64">
        <f>IF($W$3="关闭",0,IFERROR((VLOOKUP((VLOOKUP($AE45,参数!$G:$H,2,FALSE)&amp;$W$18&amp;$V$18),装备量化!$D$2:$J$241,装备量化!AP$11,FALSE)),0))+IF($W$3="关闭",0,IFERROR((VLOOKUP((VLOOKUP($AE45,参数!$G:$H,2,FALSE)&amp;$W$19&amp;$V$19),装备量化!$D$2:$J$241,装备量化!AP$11,FALSE)),0))+IF($W$3="关闭",0,IFERROR((VLOOKUP((VLOOKUP($AE45,参数!$G:$H,2,FALSE)&amp;$W$20&amp;$V$20),装备量化!$D$2:$J$241,装备量化!AP$11,FALSE)),0))+IF($W$3="关闭",0,IFERROR((VLOOKUP((VLOOKUP($AE45,参数!$G:$H,2,FALSE)&amp;$W$21&amp;$V$21),装备量化!$D$2:$J$241,装备量化!AP$11,FALSE)),0))+IF($W$3="关闭",0,IFERROR((VLOOKUP((VLOOKUP($AE45,参数!$G:$H,2,FALSE)&amp;$W$22&amp;$V$22),装备量化!$D$2:$J$241,装备量化!AP$11,FALSE)),0))+IF($W$3="关闭",0,IFERROR((VLOOKUP((VLOOKUP($AE45,参数!$G:$H,2,FALSE)&amp;$W$23&amp;$V$23),装备量化!$D$2:$J$241,装备量化!AP$11,FALSE)),0))+IF($W$3="关闭",0,IFERROR((VLOOKUP((VLOOKUP($AE45,参数!$G:$H,2,FALSE)&amp;$W$24&amp;$V$24),装备量化!$D$2:$J$241,装备量化!AP$11,FALSE)),0))+IF($W$3="关闭",0,IFERROR((VLOOKUP((VLOOKUP($AE45,参数!$G:$H,2,FALSE)&amp;$W$25&amp;$V$25),装备量化!$D$2:$J$241,装备量化!AP$11,FALSE)),0))</f>
        <v>0</v>
      </c>
      <c r="BF45" s="64">
        <f>IF($W$3="关闭",0,IFERROR((VLOOKUP((VLOOKUP($AE45,参数!$G:$H,2,FALSE)&amp;$W$18&amp;$V$18),装备量化!$D$2:$J$241,装备量化!AQ$11,FALSE)),0))+IF($W$3="关闭",0,IFERROR((VLOOKUP((VLOOKUP($AE45,参数!$G:$H,2,FALSE)&amp;$W$19&amp;$V$19),装备量化!$D$2:$J$241,装备量化!AQ$11,FALSE)),0))+IF($W$3="关闭",0,IFERROR((VLOOKUP((VLOOKUP($AE45,参数!$G:$H,2,FALSE)&amp;$W$20&amp;$V$20),装备量化!$D$2:$J$241,装备量化!AQ$11,FALSE)),0))+IF($W$3="关闭",0,IFERROR((VLOOKUP((VLOOKUP($AE45,参数!$G:$H,2,FALSE)&amp;$W$21&amp;$V$21),装备量化!$D$2:$J$241,装备量化!AQ$11,FALSE)),0))+IF($W$3="关闭",0,IFERROR((VLOOKUP((VLOOKUP($AE45,参数!$G:$H,2,FALSE)&amp;$W$22&amp;$V$22),装备量化!$D$2:$J$241,装备量化!AQ$11,FALSE)),0))+IF($W$3="关闭",0,IFERROR((VLOOKUP((VLOOKUP($AE45,参数!$G:$H,2,FALSE)&amp;$W$23&amp;$V$23),装备量化!$D$2:$J$241,装备量化!AQ$11,FALSE)),0))+IF($W$3="关闭",0,IFERROR((VLOOKUP((VLOOKUP($AE45,参数!$G:$H,2,FALSE)&amp;$W$24&amp;$V$24),装备量化!$D$2:$J$241,装备量化!AQ$11,FALSE)),0))+IF($W$3="关闭",0,IFERROR((VLOOKUP((VLOOKUP($AE45,参数!$G:$H,2,FALSE)&amp;$W$25&amp;$V$25),装备量化!$D$2:$J$241,装备量化!AQ$11,FALSE)),0))</f>
        <v>0</v>
      </c>
      <c r="BG45" s="64">
        <f>IF($W$3="关闭",0,IFERROR((VLOOKUP((VLOOKUP($AE45,参数!$G:$H,2,FALSE)&amp;$W$18&amp;$V$18),装备量化!$D$2:$J$241,装备量化!AR$11,FALSE)),0))+IF($W$3="关闭",0,IFERROR((VLOOKUP((VLOOKUP($AE45,参数!$G:$H,2,FALSE)&amp;$W$19&amp;$V$19),装备量化!$D$2:$J$241,装备量化!AR$11,FALSE)),0))+IF($W$3="关闭",0,IFERROR((VLOOKUP((VLOOKUP($AE45,参数!$G:$H,2,FALSE)&amp;$W$20&amp;$V$20),装备量化!$D$2:$J$241,装备量化!AR$11,FALSE)),0))+IF($W$3="关闭",0,IFERROR((VLOOKUP((VLOOKUP($AE45,参数!$G:$H,2,FALSE)&amp;$W$21&amp;$V$21),装备量化!$D$2:$J$241,装备量化!AR$11,FALSE)),0))+IF($W$3="关闭",0,IFERROR((VLOOKUP((VLOOKUP($AE45,参数!$G:$H,2,FALSE)&amp;$W$22&amp;$V$22),装备量化!$D$2:$J$241,装备量化!AR$11,FALSE)),0))+IF($W$3="关闭",0,IFERROR((VLOOKUP((VLOOKUP($AE45,参数!$G:$H,2,FALSE)&amp;$W$23&amp;$V$23),装备量化!$D$2:$J$241,装备量化!AR$11,FALSE)),0))+IF($W$3="关闭",0,IFERROR((VLOOKUP((VLOOKUP($AE45,参数!$G:$H,2,FALSE)&amp;$W$24&amp;$V$24),装备量化!$D$2:$J$241,装备量化!AR$11,FALSE)),0))+IF($W$3="关闭",0,IFERROR((VLOOKUP((VLOOKUP($AE45,参数!$G:$H,2,FALSE)&amp;$W$25&amp;$V$25),装备量化!$D$2:$J$241,装备量化!AR$11,FALSE)),0))</f>
        <v>0</v>
      </c>
      <c r="BH45" s="64">
        <f>IF($W$3="关闭",0,IFERROR((VLOOKUP((VLOOKUP($AE45,参数!$G:$H,2,FALSE)&amp;$W$18&amp;$V$18),装备量化!$D$2:$J$241,装备量化!AS$11,FALSE)),0))+IF($W$3="关闭",0,IFERROR((VLOOKUP((VLOOKUP($AE45,参数!$G:$H,2,FALSE)&amp;$W$19&amp;$V$19),装备量化!$D$2:$J$241,装备量化!AS$11,FALSE)),0))+IF($W$3="关闭",0,IFERROR((VLOOKUP((VLOOKUP($AE45,参数!$G:$H,2,FALSE)&amp;$W$20&amp;$V$20),装备量化!$D$2:$J$241,装备量化!AS$11,FALSE)),0))+IF($W$3="关闭",0,IFERROR((VLOOKUP((VLOOKUP($AE45,参数!$G:$H,2,FALSE)&amp;$W$21&amp;$V$21),装备量化!$D$2:$J$241,装备量化!AS$11,FALSE)),0))+IF($W$3="关闭",0,IFERROR((VLOOKUP((VLOOKUP($AE45,参数!$G:$H,2,FALSE)&amp;$W$22&amp;$V$22),装备量化!$D$2:$J$241,装备量化!AS$11,FALSE)),0))+IF($W$3="关闭",0,IFERROR((VLOOKUP((VLOOKUP($AE45,参数!$G:$H,2,FALSE)&amp;$W$23&amp;$V$23),装备量化!$D$2:$J$241,装备量化!AS$11,FALSE)),0))+IF($W$3="关闭",0,IFERROR((VLOOKUP((VLOOKUP($AE45,参数!$G:$H,2,FALSE)&amp;$W$24&amp;$V$24),装备量化!$D$2:$J$241,装备量化!AS$11,FALSE)),0))+IF($W$3="关闭",0,IFERROR((VLOOKUP((VLOOKUP($AE45,参数!$G:$H,2,FALSE)&amp;$W$25&amp;$V$25),装备量化!$D$2:$J$241,装备量化!AS$11,FALSE)),0))</f>
        <v>0</v>
      </c>
      <c r="BI45" s="64">
        <f>IF($W$3="关闭",0,IFERROR((VLOOKUP((VLOOKUP($AE45,参数!$G:$H,2,FALSE)&amp;$W$18&amp;$V$18),装备量化!$D$2:$J$241,装备量化!AT$11,FALSE)),0))+IF($W$3="关闭",0,IFERROR((VLOOKUP((VLOOKUP($AE45,参数!$G:$H,2,FALSE)&amp;$W$19&amp;$V$19),装备量化!$D$2:$J$241,装备量化!AT$11,FALSE)),0))+IF($W$3="关闭",0,IFERROR((VLOOKUP((VLOOKUP($AE45,参数!$G:$H,2,FALSE)&amp;$W$20&amp;$V$20),装备量化!$D$2:$J$241,装备量化!AT$11,FALSE)),0))+IF($W$3="关闭",0,IFERROR((VLOOKUP((VLOOKUP($AE45,参数!$G:$H,2,FALSE)&amp;$W$21&amp;$V$21),装备量化!$D$2:$J$241,装备量化!AT$11,FALSE)),0))+IF($W$3="关闭",0,IFERROR((VLOOKUP((VLOOKUP($AE45,参数!$G:$H,2,FALSE)&amp;$W$22&amp;$V$22),装备量化!$D$2:$J$241,装备量化!AT$11,FALSE)),0))+IF($W$3="关闭",0,IFERROR((VLOOKUP((VLOOKUP($AE45,参数!$G:$H,2,FALSE)&amp;$W$23&amp;$V$23),装备量化!$D$2:$J$241,装备量化!AT$11,FALSE)),0))+IF($W$3="关闭",0,IFERROR((VLOOKUP((VLOOKUP($AE45,参数!$G:$H,2,FALSE)&amp;$W$24&amp;$V$24),装备量化!$D$2:$J$241,装备量化!AT$11,FALSE)),0))+IF($W$3="关闭",0,IFERROR((VLOOKUP((VLOOKUP($AE45,参数!$G:$H,2,FALSE)&amp;$W$25&amp;$V$25),装备量化!$D$2:$J$241,装备量化!AT$11,FALSE)),0))</f>
        <v>0</v>
      </c>
      <c r="BJ45" s="64">
        <f>IF($W$3="关闭",0,IFERROR((VLOOKUP((VLOOKUP($AE45,参数!$G:$H,2,FALSE)&amp;$W$18&amp;$V$18),装备量化!$D$2:$J$241,装备量化!AU$11,FALSE)),0))+IF($W$3="关闭",0,IFERROR((VLOOKUP((VLOOKUP($AE45,参数!$G:$H,2,FALSE)&amp;$W$19&amp;$V$19),装备量化!$D$2:$J$241,装备量化!AU$11,FALSE)),0))+IF($W$3="关闭",0,IFERROR((VLOOKUP((VLOOKUP($AE45,参数!$G:$H,2,FALSE)&amp;$W$20&amp;$V$20),装备量化!$D$2:$J$241,装备量化!AU$11,FALSE)),0))+IF($W$3="关闭",0,IFERROR((VLOOKUP((VLOOKUP($AE45,参数!$G:$H,2,FALSE)&amp;$W$21&amp;$V$21),装备量化!$D$2:$J$241,装备量化!AU$11,FALSE)),0))+IF($W$3="关闭",0,IFERROR((VLOOKUP((VLOOKUP($AE45,参数!$G:$H,2,FALSE)&amp;$W$22&amp;$V$22),装备量化!$D$2:$J$241,装备量化!AU$11,FALSE)),0))+IF($W$3="关闭",0,IFERROR((VLOOKUP((VLOOKUP($AE45,参数!$G:$H,2,FALSE)&amp;$W$23&amp;$V$23),装备量化!$D$2:$J$241,装备量化!AU$11,FALSE)),0))+IF($W$3="关闭",0,IFERROR((VLOOKUP((VLOOKUP($AE45,参数!$G:$H,2,FALSE)&amp;$W$24&amp;$V$24),装备量化!$D$2:$J$241,装备量化!AU$11,FALSE)),0))+IF($W$3="关闭",0,IFERROR((VLOOKUP((VLOOKUP($AE45,参数!$G:$H,2,FALSE)&amp;$W$25&amp;$V$25),装备量化!$D$2:$J$241,装备量化!AU$11,FALSE)),0))</f>
        <v>0</v>
      </c>
      <c r="BM45" s="1">
        <v>44</v>
      </c>
      <c r="BN45" s="64">
        <f>IF($W$2="关闭",0,角色升级!B45)</f>
        <v>5837</v>
      </c>
      <c r="BO45" s="64">
        <v>200</v>
      </c>
      <c r="BP45" s="64">
        <f>IF($W$2="关闭",0,角色升级!D45)</f>
        <v>422</v>
      </c>
      <c r="BQ45" s="64">
        <f>IF($W$2="关闭",0,角色升级!E45)</f>
        <v>422</v>
      </c>
      <c r="BR45" s="64">
        <f>IF($W$2="关闭",0,角色升级!F45)</f>
        <v>845</v>
      </c>
      <c r="BS45" s="64">
        <f>IF($W$2="关闭",0,角色升级!G45)</f>
        <v>845</v>
      </c>
      <c r="BT45" s="64">
        <f>IF($W$3="关闭",0,IFERROR((VLOOKUP((VLOOKUP($AE45,参数!$G:$H,2,FALSE)&amp;$W$18&amp;$V$18),装备量化!$D$2:$J$241,装备量化!BE$11,FALSE)),0))+IF($W$3="关闭",0,IFERROR((VLOOKUP((VLOOKUP($AE45,参数!$G:$H,2,FALSE)&amp;$W$19&amp;$V$19),装备量化!$D$2:$J$241,装备量化!BE$11,FALSE)),0))+IF($W$3="关闭",0,IFERROR((VLOOKUP((VLOOKUP($AE45,参数!$G:$H,2,FALSE)&amp;$W$20&amp;$V$20),装备量化!$D$2:$J$241,装备量化!BE$11,FALSE)),0))+IF($W$3="关闭",0,IFERROR((VLOOKUP((VLOOKUP($AE45,参数!$G:$H,2,FALSE)&amp;$W$21&amp;$V$21),装备量化!$D$2:$J$241,装备量化!BE$11,FALSE)),0))+IF($W$3="关闭",0,IFERROR((VLOOKUP((VLOOKUP($AE45,参数!$G:$H,2,FALSE)&amp;$W$22&amp;$V$22),装备量化!$D$2:$J$241,装备量化!BE$11,FALSE)),0))+IF($W$3="关闭",0,IFERROR((VLOOKUP((VLOOKUP($AE45,参数!$G:$H,2,FALSE)&amp;$W$23&amp;$V$23),装备量化!$D$2:$J$241,装备量化!BE$11,FALSE)),0))+IF($W$3="关闭",0,IFERROR((VLOOKUP((VLOOKUP($AE45,参数!$G:$H,2,FALSE)&amp;$W$24&amp;$V$24),装备量化!$D$2:$J$241,装备量化!BE$11,FALSE)),0))+IF($W$3="关闭",0,IFERROR((VLOOKUP((VLOOKUP($AE45,参数!$G:$H,2,FALSE)&amp;$W$25&amp;$V$25),装备量化!$D$2:$J$241,装备量化!BE$11,FALSE)),0))</f>
        <v>0</v>
      </c>
      <c r="BU45" s="64">
        <f>IF($W$3="关闭",0,IFERROR((VLOOKUP((VLOOKUP($AE45,参数!$G:$H,2,FALSE)&amp;$W$18&amp;$V$18),装备量化!$D$2:$J$241,装备量化!BF$11,FALSE)),0))+IF($W$3="关闭",0,IFERROR((VLOOKUP((VLOOKUP($AE45,参数!$G:$H,2,FALSE)&amp;$W$19&amp;$V$19),装备量化!$D$2:$J$241,装备量化!BF$11,FALSE)),0))+IF($W$3="关闭",0,IFERROR((VLOOKUP((VLOOKUP($AE45,参数!$G:$H,2,FALSE)&amp;$W$20&amp;$V$20),装备量化!$D$2:$J$241,装备量化!BF$11,FALSE)),0))+IF($W$3="关闭",0,IFERROR((VLOOKUP((VLOOKUP($AE45,参数!$G:$H,2,FALSE)&amp;$W$21&amp;$V$21),装备量化!$D$2:$J$241,装备量化!BF$11,FALSE)),0))+IF($W$3="关闭",0,IFERROR((VLOOKUP((VLOOKUP($AE45,参数!$G:$H,2,FALSE)&amp;$W$22&amp;$V$22),装备量化!$D$2:$J$241,装备量化!BF$11,FALSE)),0))+IF($W$3="关闭",0,IFERROR((VLOOKUP((VLOOKUP($AE45,参数!$G:$H,2,FALSE)&amp;$W$23&amp;$V$23),装备量化!$D$2:$J$241,装备量化!BF$11,FALSE)),0))+IF($W$3="关闭",0,IFERROR((VLOOKUP((VLOOKUP($AE45,参数!$G:$H,2,FALSE)&amp;$W$24&amp;$V$24),装备量化!$D$2:$J$241,装备量化!BF$11,FALSE)),0))+IF($W$3="关闭",0,IFERROR((VLOOKUP((VLOOKUP($AE45,参数!$G:$H,2,FALSE)&amp;$W$25&amp;$V$25),装备量化!$D$2:$J$241,装备量化!BF$11,FALSE)),0))</f>
        <v>0</v>
      </c>
      <c r="BV45" s="64">
        <f>IF($W$3="关闭",0,IFERROR((VLOOKUP((VLOOKUP($AE45,参数!$G:$H,2,FALSE)&amp;$W$18&amp;$V$18),装备量化!$D$2:$J$241,装备量化!BG$11,FALSE)),0))+IF($W$3="关闭",0,IFERROR((VLOOKUP((VLOOKUP($AE45,参数!$G:$H,2,FALSE)&amp;$W$19&amp;$V$19),装备量化!$D$2:$J$241,装备量化!BG$11,FALSE)),0))+IF($W$3="关闭",0,IFERROR((VLOOKUP((VLOOKUP($AE45,参数!$G:$H,2,FALSE)&amp;$W$20&amp;$V$20),装备量化!$D$2:$J$241,装备量化!BG$11,FALSE)),0))+IF($W$3="关闭",0,IFERROR((VLOOKUP((VLOOKUP($AE45,参数!$G:$H,2,FALSE)&amp;$W$21&amp;$V$21),装备量化!$D$2:$J$241,装备量化!BG$11,FALSE)),0))+IF($W$3="关闭",0,IFERROR((VLOOKUP((VLOOKUP($AE45,参数!$G:$H,2,FALSE)&amp;$W$22&amp;$V$22),装备量化!$D$2:$J$241,装备量化!BG$11,FALSE)),0))+IF($W$3="关闭",0,IFERROR((VLOOKUP((VLOOKUP($AE45,参数!$G:$H,2,FALSE)&amp;$W$23&amp;$V$23),装备量化!$D$2:$J$241,装备量化!BG$11,FALSE)),0))+IF($W$3="关闭",0,IFERROR((VLOOKUP((VLOOKUP($AE45,参数!$G:$H,2,FALSE)&amp;$W$24&amp;$V$24),装备量化!$D$2:$J$241,装备量化!BG$11,FALSE)),0))+IF($W$3="关闭",0,IFERROR((VLOOKUP((VLOOKUP($AE45,参数!$G:$H,2,FALSE)&amp;$W$25&amp;$V$25),装备量化!$D$2:$J$241,装备量化!BG$11,FALSE)),0))</f>
        <v>0</v>
      </c>
      <c r="BW45" s="64">
        <f>IF($W$3="关闭",0,IFERROR((VLOOKUP((VLOOKUP($AE45,参数!$G:$H,2,FALSE)&amp;$W$18&amp;$V$18),装备量化!$D$2:$J$241,装备量化!BH$11,FALSE)),0))+IF($W$3="关闭",0,IFERROR((VLOOKUP((VLOOKUP($AE45,参数!$G:$H,2,FALSE)&amp;$W$19&amp;$V$19),装备量化!$D$2:$J$241,装备量化!BH$11,FALSE)),0))+IF($W$3="关闭",0,IFERROR((VLOOKUP((VLOOKUP($AE45,参数!$G:$H,2,FALSE)&amp;$W$20&amp;$V$20),装备量化!$D$2:$J$241,装备量化!BH$11,FALSE)),0))+IF($W$3="关闭",0,IFERROR((VLOOKUP((VLOOKUP($AE45,参数!$G:$H,2,FALSE)&amp;$W$21&amp;$V$21),装备量化!$D$2:$J$241,装备量化!BH$11,FALSE)),0))+IF($W$3="关闭",0,IFERROR((VLOOKUP((VLOOKUP($AE45,参数!$G:$H,2,FALSE)&amp;$W$22&amp;$V$22),装备量化!$D$2:$J$241,装备量化!BH$11,FALSE)),0))+IF($W$3="关闭",0,IFERROR((VLOOKUP((VLOOKUP($AE45,参数!$G:$H,2,FALSE)&amp;$W$23&amp;$V$23),装备量化!$D$2:$J$241,装备量化!BH$11,FALSE)),0))+IF($W$3="关闭",0,IFERROR((VLOOKUP((VLOOKUP($AE45,参数!$G:$H,2,FALSE)&amp;$W$24&amp;$V$24),装备量化!$D$2:$J$241,装备量化!BH$11,FALSE)),0))+IF($W$3="关闭",0,IFERROR((VLOOKUP((VLOOKUP($AE45,参数!$G:$H,2,FALSE)&amp;$W$25&amp;$V$25),装备量化!$D$2:$J$241,装备量化!BH$11,FALSE)),0))</f>
        <v>0</v>
      </c>
      <c r="BX45" s="64">
        <f>IF($W$3="关闭",0,IFERROR((VLOOKUP((VLOOKUP($AE45,参数!$G:$H,2,FALSE)&amp;$W$18&amp;$V$18),装备量化!$D$2:$J$241,装备量化!BI$11,FALSE)),0))+IF($W$3="关闭",0,IFERROR((VLOOKUP((VLOOKUP($AE45,参数!$G:$H,2,FALSE)&amp;$W$19&amp;$V$19),装备量化!$D$2:$J$241,装备量化!BI$11,FALSE)),0))+IF($W$3="关闭",0,IFERROR((VLOOKUP((VLOOKUP($AE45,参数!$G:$H,2,FALSE)&amp;$W$20&amp;$V$20),装备量化!$D$2:$J$241,装备量化!BI$11,FALSE)),0))+IF($W$3="关闭",0,IFERROR((VLOOKUP((VLOOKUP($AE45,参数!$G:$H,2,FALSE)&amp;$W$21&amp;$V$21),装备量化!$D$2:$J$241,装备量化!BI$11,FALSE)),0))+IF($W$3="关闭",0,IFERROR((VLOOKUP((VLOOKUP($AE45,参数!$G:$H,2,FALSE)&amp;$W$22&amp;$V$22),装备量化!$D$2:$J$241,装备量化!BI$11,FALSE)),0))+IF($W$3="关闭",0,IFERROR((VLOOKUP((VLOOKUP($AE45,参数!$G:$H,2,FALSE)&amp;$W$23&amp;$V$23),装备量化!$D$2:$J$241,装备量化!BI$11,FALSE)),0))+IF($W$3="关闭",0,IFERROR((VLOOKUP((VLOOKUP($AE45,参数!$G:$H,2,FALSE)&amp;$W$24&amp;$V$24),装备量化!$D$2:$J$241,装备量化!BI$11,FALSE)),0))+IF($W$3="关闭",0,IFERROR((VLOOKUP((VLOOKUP($AE45,参数!$G:$H,2,FALSE)&amp;$W$25&amp;$V$25),装备量化!$D$2:$J$241,装备量化!BI$11,FALSE)),0))</f>
        <v>0</v>
      </c>
      <c r="BY45" s="64">
        <f>IF($W$3="关闭",0,IFERROR((VLOOKUP((VLOOKUP($AE45,参数!$G:$H,2,FALSE)&amp;$W$18&amp;$V$18),装备量化!$D$2:$J$241,装备量化!BJ$11,FALSE)),0))+IF($W$3="关闭",0,IFERROR((VLOOKUP((VLOOKUP($AE45,参数!$G:$H,2,FALSE)&amp;$W$19&amp;$V$19),装备量化!$D$2:$J$241,装备量化!BJ$11,FALSE)),0))+IF($W$3="关闭",0,IFERROR((VLOOKUP((VLOOKUP($AE45,参数!$G:$H,2,FALSE)&amp;$W$20&amp;$V$20),装备量化!$D$2:$J$241,装备量化!BJ$11,FALSE)),0))+IF($W$3="关闭",0,IFERROR((VLOOKUP((VLOOKUP($AE45,参数!$G:$H,2,FALSE)&amp;$W$21&amp;$V$21),装备量化!$D$2:$J$241,装备量化!BJ$11,FALSE)),0))+IF($W$3="关闭",0,IFERROR((VLOOKUP((VLOOKUP($AE45,参数!$G:$H,2,FALSE)&amp;$W$22&amp;$V$22),装备量化!$D$2:$J$241,装备量化!BJ$11,FALSE)),0))+IF($W$3="关闭",0,IFERROR((VLOOKUP((VLOOKUP($AE45,参数!$G:$H,2,FALSE)&amp;$W$23&amp;$V$23),装备量化!$D$2:$J$241,装备量化!BJ$11,FALSE)),0))+IF($W$3="关闭",0,IFERROR((VLOOKUP((VLOOKUP($AE45,参数!$G:$H,2,FALSE)&amp;$W$24&amp;$V$24),装备量化!$D$2:$J$241,装备量化!BJ$11,FALSE)),0))+IF($W$3="关闭",0,IFERROR((VLOOKUP((VLOOKUP($AE45,参数!$G:$H,2,FALSE)&amp;$W$25&amp;$V$25),装备量化!$D$2:$J$241,装备量化!BJ$11,FALSE)),0))</f>
        <v>0</v>
      </c>
      <c r="BZ45" s="64">
        <f>IF($W$3="关闭",0,IFERROR((VLOOKUP((VLOOKUP($AE45,参数!$G:$H,2,FALSE)&amp;$W$18&amp;$V$18),装备量化!$D$2:$J$241,装备量化!BK$11,FALSE)),0))+IF($W$3="关闭",0,IFERROR((VLOOKUP((VLOOKUP($AE45,参数!$G:$H,2,FALSE)&amp;$W$19&amp;$V$19),装备量化!$D$2:$J$241,装备量化!BK$11,FALSE)),0))+IF($W$3="关闭",0,IFERROR((VLOOKUP((VLOOKUP($AE45,参数!$G:$H,2,FALSE)&amp;$W$20&amp;$V$20),装备量化!$D$2:$J$241,装备量化!BK$11,FALSE)),0))+IF($W$3="关闭",0,IFERROR((VLOOKUP((VLOOKUP($AE45,参数!$G:$H,2,FALSE)&amp;$W$21&amp;$V$21),装备量化!$D$2:$J$241,装备量化!BK$11,FALSE)),0))+IF($W$3="关闭",0,IFERROR((VLOOKUP((VLOOKUP($AE45,参数!$G:$H,2,FALSE)&amp;$W$22&amp;$V$22),装备量化!$D$2:$J$241,装备量化!BK$11,FALSE)),0))+IF($W$3="关闭",0,IFERROR((VLOOKUP((VLOOKUP($AE45,参数!$G:$H,2,FALSE)&amp;$W$23&amp;$V$23),装备量化!$D$2:$J$241,装备量化!BK$11,FALSE)),0))+IF($W$3="关闭",0,IFERROR((VLOOKUP((VLOOKUP($AE45,参数!$G:$H,2,FALSE)&amp;$W$24&amp;$V$24),装备量化!$D$2:$J$241,装备量化!BK$11,FALSE)),0))+IF($W$3="关闭",0,IFERROR((VLOOKUP((VLOOKUP($AE45,参数!$G:$H,2,FALSE)&amp;$W$25&amp;$V$25),装备量化!$D$2:$J$241,装备量化!BK$11,FALSE)),0))</f>
        <v>0</v>
      </c>
      <c r="CA45" s="64">
        <f>IF($W$3="关闭",0,IFERROR((VLOOKUP((VLOOKUP($AE45,参数!$G:$H,2,FALSE)&amp;$W$18&amp;$V$18),装备量化!$D$2:$J$241,装备量化!BL$11,FALSE)),0))+IF($W$3="关闭",0,IFERROR((VLOOKUP((VLOOKUP($AE45,参数!$G:$H,2,FALSE)&amp;$W$19&amp;$V$19),装备量化!$D$2:$J$241,装备量化!BL$11,FALSE)),0))+IF($W$3="关闭",0,IFERROR((VLOOKUP((VLOOKUP($AE45,参数!$G:$H,2,FALSE)&amp;$W$20&amp;$V$20),装备量化!$D$2:$J$241,装备量化!BL$11,FALSE)),0))+IF($W$3="关闭",0,IFERROR((VLOOKUP((VLOOKUP($AE45,参数!$G:$H,2,FALSE)&amp;$W$21&amp;$V$21),装备量化!$D$2:$J$241,装备量化!BL$11,FALSE)),0))+IF($W$3="关闭",0,IFERROR((VLOOKUP((VLOOKUP($AE45,参数!$G:$H,2,FALSE)&amp;$W$22&amp;$V$22),装备量化!$D$2:$J$241,装备量化!BL$11,FALSE)),0))+IF($W$3="关闭",0,IFERROR((VLOOKUP((VLOOKUP($AE45,参数!$G:$H,2,FALSE)&amp;$W$23&amp;$V$23),装备量化!$D$2:$J$241,装备量化!BL$11,FALSE)),0))+IF($W$3="关闭",0,IFERROR((VLOOKUP((VLOOKUP($AE45,参数!$G:$H,2,FALSE)&amp;$W$24&amp;$V$24),装备量化!$D$2:$J$241,装备量化!BL$11,FALSE)),0))+IF($W$3="关闭",0,IFERROR((VLOOKUP((VLOOKUP($AE45,参数!$G:$H,2,FALSE)&amp;$W$25&amp;$V$25),装备量化!$D$2:$J$241,装备量化!BL$11,FALSE)),0))</f>
        <v>0</v>
      </c>
    </row>
    <row r="46" spans="1:79">
      <c r="A46" s="1">
        <v>45</v>
      </c>
      <c r="B46" s="1">
        <f t="shared" si="2"/>
        <v>10436</v>
      </c>
      <c r="C46" s="1">
        <f t="shared" si="11"/>
        <v>200</v>
      </c>
      <c r="D46" s="1">
        <f t="shared" si="12"/>
        <v>864</v>
      </c>
      <c r="E46" s="1">
        <f t="shared" si="13"/>
        <v>864</v>
      </c>
      <c r="F46" s="1">
        <f t="shared" si="14"/>
        <v>1458</v>
      </c>
      <c r="G46" s="1">
        <f t="shared" si="15"/>
        <v>1458</v>
      </c>
      <c r="H46" s="1">
        <f t="shared" si="3"/>
        <v>0</v>
      </c>
      <c r="I46" s="1">
        <f t="shared" si="4"/>
        <v>0</v>
      </c>
      <c r="J46" s="1">
        <f t="shared" si="5"/>
        <v>0</v>
      </c>
      <c r="K46" s="1">
        <f t="shared" si="6"/>
        <v>0</v>
      </c>
      <c r="L46" s="1">
        <f t="shared" si="7"/>
        <v>0</v>
      </c>
      <c r="M46" s="1">
        <f t="shared" si="8"/>
        <v>0</v>
      </c>
      <c r="N46" s="1">
        <f t="shared" si="9"/>
        <v>0</v>
      </c>
      <c r="O46" s="1">
        <f t="shared" si="10"/>
        <v>0</v>
      </c>
      <c r="P46" s="32"/>
      <c r="Q46" s="32"/>
      <c r="R46" s="32"/>
      <c r="S46" s="32"/>
      <c r="AE46" s="1">
        <v>45</v>
      </c>
      <c r="AF46" s="64">
        <f>IF($W$3="关闭",0,IFERROR((VLOOKUP((VLOOKUP($AE46,参数!$G:$H,2,FALSE)&amp;$W$18&amp;$V$18),装备量化!$D$2:$J$241,装备量化!Q$11,FALSE)),0))+IF($W$3="关闭",0,IFERROR((VLOOKUP((VLOOKUP($AE46,参数!$G:$H,2,FALSE)&amp;$W$19&amp;$V$19),装备量化!$D$2:$J$241,装备量化!Q$11,FALSE)),0))+IF($W$3="关闭",0,IFERROR((VLOOKUP((VLOOKUP($AE46,参数!$G:$H,2,FALSE)&amp;$W$20&amp;$V$20),装备量化!$D$2:$J$241,装备量化!Q$11,FALSE)),0))+IF($W$3="关闭",0,IFERROR((VLOOKUP((VLOOKUP($AE46,参数!$G:$H,2,FALSE)&amp;$W$21&amp;$V$21),装备量化!$D$2:$J$241,装备量化!Q$11,FALSE)),0))+IF($W$3="关闭",0,IFERROR((VLOOKUP((VLOOKUP($AE46,参数!$G:$H,2,FALSE)&amp;$W$22&amp;$V$22),装备量化!$D$2:$J$241,装备量化!Q$11,FALSE)),0))+IF($W$3="关闭",0,IFERROR((VLOOKUP((VLOOKUP($AE46,参数!$G:$H,2,FALSE)&amp;$W$23&amp;$V$23),装备量化!$D$2:$J$241,装备量化!Q$11,FALSE)),0))+IF($W$3="关闭",0,IFERROR((VLOOKUP((VLOOKUP($AE46,参数!$G:$H,2,FALSE)&amp;$W$24&amp;$V$24),装备量化!$D$2:$J$241,装备量化!Q$11,FALSE)),0))+IF($W$3="关闭",0,IFERROR((VLOOKUP((VLOOKUP($AE46,参数!$G:$H,2,FALSE)&amp;$W$25&amp;$V$25),装备量化!$D$2:$J$241,装备量化!Q$11,FALSE)),0))</f>
        <v>3126</v>
      </c>
      <c r="AG46" s="64"/>
      <c r="AH46" s="64">
        <f>IF($W$3="关闭",0,IFERROR((VLOOKUP((VLOOKUP($AE46,参数!$G:$H,2,FALSE)&amp;$W$18&amp;$V$18),装备量化!$D$2:$J$241,装备量化!S$11,FALSE)),0))+IF($W$3="关闭",0,IFERROR((VLOOKUP((VLOOKUP($AE46,参数!$G:$H,2,FALSE)&amp;$W$19&amp;$V$19),装备量化!$D$2:$J$241,装备量化!S$11,FALSE)),0))+IF($W$3="关闭",0,IFERROR((VLOOKUP((VLOOKUP($AE46,参数!$G:$H,2,FALSE)&amp;$W$20&amp;$V$20),装备量化!$D$2:$J$241,装备量化!S$11,FALSE)),0))+IF($W$3="关闭",0,IFERROR((VLOOKUP((VLOOKUP($AE46,参数!$G:$H,2,FALSE)&amp;$W$21&amp;$V$21),装备量化!$D$2:$J$241,装备量化!S$11,FALSE)),0))+IF($W$3="关闭",0,IFERROR((VLOOKUP((VLOOKUP($AE46,参数!$G:$H,2,FALSE)&amp;$W$22&amp;$V$22),装备量化!$D$2:$J$241,装备量化!S$11,FALSE)),0))+IF($W$3="关闭",0,IFERROR((VLOOKUP((VLOOKUP($AE46,参数!$G:$H,2,FALSE)&amp;$W$23&amp;$V$23),装备量化!$D$2:$J$241,装备量化!S$11,FALSE)),0))+IF($W$3="关闭",0,IFERROR((VLOOKUP((VLOOKUP($AE46,参数!$G:$H,2,FALSE)&amp;$W$24&amp;$V$24),装备量化!$D$2:$J$241,装备量化!S$11,FALSE)),0))+IF($W$3="关闭",0,IFERROR((VLOOKUP((VLOOKUP($AE46,参数!$G:$H,2,FALSE)&amp;$W$25&amp;$V$25),装备量化!$D$2:$J$241,装备量化!S$11,FALSE)),0))</f>
        <v>272</v>
      </c>
      <c r="AI46" s="64">
        <f>IF($W$3="关闭",0,IFERROR((VLOOKUP((VLOOKUP($AE46,参数!$G:$H,2,FALSE)&amp;$W$18&amp;$V$18),装备量化!$D$2:$J$241,装备量化!T$11,FALSE)),0))+IF($W$3="关闭",0,IFERROR((VLOOKUP((VLOOKUP($AE46,参数!$G:$H,2,FALSE)&amp;$W$19&amp;$V$19),装备量化!$D$2:$J$241,装备量化!T$11,FALSE)),0))+IF($W$3="关闭",0,IFERROR((VLOOKUP((VLOOKUP($AE46,参数!$G:$H,2,FALSE)&amp;$W$20&amp;$V$20),装备量化!$D$2:$J$241,装备量化!T$11,FALSE)),0))+IF($W$3="关闭",0,IFERROR((VLOOKUP((VLOOKUP($AE46,参数!$G:$H,2,FALSE)&amp;$W$21&amp;$V$21),装备量化!$D$2:$J$241,装备量化!T$11,FALSE)),0))+IF($W$3="关闭",0,IFERROR((VLOOKUP((VLOOKUP($AE46,参数!$G:$H,2,FALSE)&amp;$W$22&amp;$V$22),装备量化!$D$2:$J$241,装备量化!T$11,FALSE)),0))+IF($W$3="关闭",0,IFERROR((VLOOKUP((VLOOKUP($AE46,参数!$G:$H,2,FALSE)&amp;$W$23&amp;$V$23),装备量化!$D$2:$J$241,装备量化!T$11,FALSE)),0))+IF($W$3="关闭",0,IFERROR((VLOOKUP((VLOOKUP($AE46,参数!$G:$H,2,FALSE)&amp;$W$24&amp;$V$24),装备量化!$D$2:$J$241,装备量化!T$11,FALSE)),0))+IF($W$3="关闭",0,IFERROR((VLOOKUP((VLOOKUP($AE46,参数!$G:$H,2,FALSE)&amp;$W$25&amp;$V$25),装备量化!$D$2:$J$241,装备量化!T$11,FALSE)),0))</f>
        <v>272</v>
      </c>
      <c r="AJ46" s="64">
        <f>IF($W$3="关闭",0,IFERROR((VLOOKUP((VLOOKUP($AE46,参数!$G:$H,2,FALSE)&amp;$W$18&amp;$V$18),装备量化!$D$2:$J$241,装备量化!U$11,FALSE)),0))+IF($W$3="关闭",0,IFERROR((VLOOKUP((VLOOKUP($AE46,参数!$G:$H,2,FALSE)&amp;$W$19&amp;$V$19),装备量化!$D$2:$J$241,装备量化!U$11,FALSE)),0))+IF($W$3="关闭",0,IFERROR((VLOOKUP((VLOOKUP($AE46,参数!$G:$H,2,FALSE)&amp;$W$20&amp;$V$20),装备量化!$D$2:$J$241,装备量化!U$11,FALSE)),0))+IF($W$3="关闭",0,IFERROR((VLOOKUP((VLOOKUP($AE46,参数!$G:$H,2,FALSE)&amp;$W$21&amp;$V$21),装备量化!$D$2:$J$241,装备量化!U$11,FALSE)),0))+IF($W$3="关闭",0,IFERROR((VLOOKUP((VLOOKUP($AE46,参数!$G:$H,2,FALSE)&amp;$W$22&amp;$V$22),装备量化!$D$2:$J$241,装备量化!U$11,FALSE)),0))+IF($W$3="关闭",0,IFERROR((VLOOKUP((VLOOKUP($AE46,参数!$G:$H,2,FALSE)&amp;$W$23&amp;$V$23),装备量化!$D$2:$J$241,装备量化!U$11,FALSE)),0))+IF($W$3="关闭",0,IFERROR((VLOOKUP((VLOOKUP($AE46,参数!$G:$H,2,FALSE)&amp;$W$24&amp;$V$24),装备量化!$D$2:$J$241,装备量化!U$11,FALSE)),0))+IF($W$3="关闭",0,IFERROR((VLOOKUP((VLOOKUP($AE46,参数!$G:$H,2,FALSE)&amp;$W$25&amp;$V$25),装备量化!$D$2:$J$241,装备量化!U$11,FALSE)),0))</f>
        <v>417</v>
      </c>
      <c r="AK46" s="64">
        <f>IF($W$3="关闭",0,IFERROR((VLOOKUP((VLOOKUP($AE46,参数!$G:$H,2,FALSE)&amp;$W$18&amp;$V$18),装备量化!$D$2:$J$241,装备量化!V$11,FALSE)),0))+IF($W$3="关闭",0,IFERROR((VLOOKUP((VLOOKUP($AE46,参数!$G:$H,2,FALSE)&amp;$W$19&amp;$V$19),装备量化!$D$2:$J$241,装备量化!V$11,FALSE)),0))+IF($W$3="关闭",0,IFERROR((VLOOKUP((VLOOKUP($AE46,参数!$G:$H,2,FALSE)&amp;$W$20&amp;$V$20),装备量化!$D$2:$J$241,装备量化!V$11,FALSE)),0))+IF($W$3="关闭",0,IFERROR((VLOOKUP((VLOOKUP($AE46,参数!$G:$H,2,FALSE)&amp;$W$21&amp;$V$21),装备量化!$D$2:$J$241,装备量化!V$11,FALSE)),0))+IF($W$3="关闭",0,IFERROR((VLOOKUP((VLOOKUP($AE46,参数!$G:$H,2,FALSE)&amp;$W$22&amp;$V$22),装备量化!$D$2:$J$241,装备量化!V$11,FALSE)),0))+IF($W$3="关闭",0,IFERROR((VLOOKUP((VLOOKUP($AE46,参数!$G:$H,2,FALSE)&amp;$W$23&amp;$V$23),装备量化!$D$2:$J$241,装备量化!V$11,FALSE)),0))+IF($W$3="关闭",0,IFERROR((VLOOKUP((VLOOKUP($AE46,参数!$G:$H,2,FALSE)&amp;$W$24&amp;$V$24),装备量化!$D$2:$J$241,装备量化!V$11,FALSE)),0))+IF($W$3="关闭",0,IFERROR((VLOOKUP((VLOOKUP($AE46,参数!$G:$H,2,FALSE)&amp;$W$25&amp;$V$25),装备量化!$D$2:$J$241,装备量化!V$11,FALSE)),0))</f>
        <v>417</v>
      </c>
      <c r="AL46" s="64">
        <f>IF($W$3="关闭",0,IFERROR((VLOOKUP((VLOOKUP($AE46,参数!$G:$H,2,FALSE)&amp;$W$18&amp;$V$18),装备量化!$D$2:$J$241,装备量化!W$11,FALSE)),0))+IF($W$3="关闭",0,IFERROR((VLOOKUP((VLOOKUP($AE46,参数!$G:$H,2,FALSE)&amp;$W$19&amp;$V$19),装备量化!$D$2:$J$241,装备量化!W$11,FALSE)),0))+IF($W$3="关闭",0,IFERROR((VLOOKUP((VLOOKUP($AE46,参数!$G:$H,2,FALSE)&amp;$W$20&amp;$V$20),装备量化!$D$2:$J$241,装备量化!W$11,FALSE)),0))+IF($W$3="关闭",0,IFERROR((VLOOKUP((VLOOKUP($AE46,参数!$G:$H,2,FALSE)&amp;$W$21&amp;$V$21),装备量化!$D$2:$J$241,装备量化!W$11,FALSE)),0))+IF($W$3="关闭",0,IFERROR((VLOOKUP((VLOOKUP($AE46,参数!$G:$H,2,FALSE)&amp;$W$22&amp;$V$22),装备量化!$D$2:$J$241,装备量化!W$11,FALSE)),0))+IF($W$3="关闭",0,IFERROR((VLOOKUP((VLOOKUP($AE46,参数!$G:$H,2,FALSE)&amp;$W$23&amp;$V$23),装备量化!$D$2:$J$241,装备量化!W$11,FALSE)),0))+IF($W$3="关闭",0,IFERROR((VLOOKUP((VLOOKUP($AE46,参数!$G:$H,2,FALSE)&amp;$W$24&amp;$V$24),装备量化!$D$2:$J$241,装备量化!W$11,FALSE)),0))+IF($W$3="关闭",0,IFERROR((VLOOKUP((VLOOKUP($AE46,参数!$G:$H,2,FALSE)&amp;$W$25&amp;$V$25),装备量化!$D$2:$J$241,装备量化!W$11,FALSE)),0))</f>
        <v>0</v>
      </c>
      <c r="AM46" s="64">
        <f>IF($W$3="关闭",0,IFERROR((VLOOKUP((VLOOKUP($AE46,参数!$G:$H,2,FALSE)&amp;$W$18&amp;$V$18),装备量化!$D$2:$J$241,装备量化!X$11,FALSE)),0))+IF($W$3="关闭",0,IFERROR((VLOOKUP((VLOOKUP($AE46,参数!$G:$H,2,FALSE)&amp;$W$19&amp;$V$19),装备量化!$D$2:$J$241,装备量化!X$11,FALSE)),0))+IF($W$3="关闭",0,IFERROR((VLOOKUP((VLOOKUP($AE46,参数!$G:$H,2,FALSE)&amp;$W$20&amp;$V$20),装备量化!$D$2:$J$241,装备量化!X$11,FALSE)),0))+IF($W$3="关闭",0,IFERROR((VLOOKUP((VLOOKUP($AE46,参数!$G:$H,2,FALSE)&amp;$W$21&amp;$V$21),装备量化!$D$2:$J$241,装备量化!X$11,FALSE)),0))+IF($W$3="关闭",0,IFERROR((VLOOKUP((VLOOKUP($AE46,参数!$G:$H,2,FALSE)&amp;$W$22&amp;$V$22),装备量化!$D$2:$J$241,装备量化!X$11,FALSE)),0))+IF($W$3="关闭",0,IFERROR((VLOOKUP((VLOOKUP($AE46,参数!$G:$H,2,FALSE)&amp;$W$23&amp;$V$23),装备量化!$D$2:$J$241,装备量化!X$11,FALSE)),0))+IF($W$3="关闭",0,IFERROR((VLOOKUP((VLOOKUP($AE46,参数!$G:$H,2,FALSE)&amp;$W$24&amp;$V$24),装备量化!$D$2:$J$241,装备量化!X$11,FALSE)),0))+IF($W$3="关闭",0,IFERROR((VLOOKUP((VLOOKUP($AE46,参数!$G:$H,2,FALSE)&amp;$W$25&amp;$V$25),装备量化!$D$2:$J$241,装备量化!X$11,FALSE)),0))</f>
        <v>0</v>
      </c>
      <c r="AN46" s="64">
        <f>IF($W$3="关闭",0,IFERROR((VLOOKUP((VLOOKUP($AE46,参数!$G:$H,2,FALSE)&amp;$W$18&amp;$V$18),装备量化!$D$2:$J$241,装备量化!Y$11,FALSE)),0))+IF($W$3="关闭",0,IFERROR((VLOOKUP((VLOOKUP($AE46,参数!$G:$H,2,FALSE)&amp;$W$19&amp;$V$19),装备量化!$D$2:$J$241,装备量化!Y$11,FALSE)),0))+IF($W$3="关闭",0,IFERROR((VLOOKUP((VLOOKUP($AE46,参数!$G:$H,2,FALSE)&amp;$W$20&amp;$V$20),装备量化!$D$2:$J$241,装备量化!Y$11,FALSE)),0))+IF($W$3="关闭",0,IFERROR((VLOOKUP((VLOOKUP($AE46,参数!$G:$H,2,FALSE)&amp;$W$21&amp;$V$21),装备量化!$D$2:$J$241,装备量化!Y$11,FALSE)),0))+IF($W$3="关闭",0,IFERROR((VLOOKUP((VLOOKUP($AE46,参数!$G:$H,2,FALSE)&amp;$W$22&amp;$V$22),装备量化!$D$2:$J$241,装备量化!Y$11,FALSE)),0))+IF($W$3="关闭",0,IFERROR((VLOOKUP((VLOOKUP($AE46,参数!$G:$H,2,FALSE)&amp;$W$23&amp;$V$23),装备量化!$D$2:$J$241,装备量化!Y$11,FALSE)),0))+IF($W$3="关闭",0,IFERROR((VLOOKUP((VLOOKUP($AE46,参数!$G:$H,2,FALSE)&amp;$W$24&amp;$V$24),装备量化!$D$2:$J$241,装备量化!Y$11,FALSE)),0))+IF($W$3="关闭",0,IFERROR((VLOOKUP((VLOOKUP($AE46,参数!$G:$H,2,FALSE)&amp;$W$25&amp;$V$25),装备量化!$D$2:$J$241,装备量化!Y$11,FALSE)),0))</f>
        <v>0</v>
      </c>
      <c r="AO46" s="64">
        <f>IF($W$3="关闭",0,IFERROR((VLOOKUP((VLOOKUP($AE46,参数!$G:$H,2,FALSE)&amp;$W$18&amp;$V$18),装备量化!$D$2:$J$241,装备量化!Z$11,FALSE)),0))+IF($W$3="关闭",0,IFERROR((VLOOKUP((VLOOKUP($AE46,参数!$G:$H,2,FALSE)&amp;$W$19&amp;$V$19),装备量化!$D$2:$J$241,装备量化!Z$11,FALSE)),0))+IF($W$3="关闭",0,IFERROR((VLOOKUP((VLOOKUP($AE46,参数!$G:$H,2,FALSE)&amp;$W$20&amp;$V$20),装备量化!$D$2:$J$241,装备量化!Z$11,FALSE)),0))+IF($W$3="关闭",0,IFERROR((VLOOKUP((VLOOKUP($AE46,参数!$G:$H,2,FALSE)&amp;$W$21&amp;$V$21),装备量化!$D$2:$J$241,装备量化!Z$11,FALSE)),0))+IF($W$3="关闭",0,IFERROR((VLOOKUP((VLOOKUP($AE46,参数!$G:$H,2,FALSE)&amp;$W$22&amp;$V$22),装备量化!$D$2:$J$241,装备量化!Z$11,FALSE)),0))+IF($W$3="关闭",0,IFERROR((VLOOKUP((VLOOKUP($AE46,参数!$G:$H,2,FALSE)&amp;$W$23&amp;$V$23),装备量化!$D$2:$J$241,装备量化!Z$11,FALSE)),0))+IF($W$3="关闭",0,IFERROR((VLOOKUP((VLOOKUP($AE46,参数!$G:$H,2,FALSE)&amp;$W$24&amp;$V$24),装备量化!$D$2:$J$241,装备量化!Z$11,FALSE)),0))+IF($W$3="关闭",0,IFERROR((VLOOKUP((VLOOKUP($AE46,参数!$G:$H,2,FALSE)&amp;$W$25&amp;$V$25),装备量化!$D$2:$J$241,装备量化!Z$11,FALSE)),0))</f>
        <v>0</v>
      </c>
      <c r="AP46" s="64">
        <f>IF($W$3="关闭",0,IFERROR((VLOOKUP((VLOOKUP($AE46,参数!$G:$H,2,FALSE)&amp;$W$18&amp;$V$18),装备量化!$D$2:$J$241,装备量化!AA$11,FALSE)),0))+IF($W$3="关闭",0,IFERROR((VLOOKUP((VLOOKUP($AE46,参数!$G:$H,2,FALSE)&amp;$W$19&amp;$V$19),装备量化!$D$2:$J$241,装备量化!AA$11,FALSE)),0))+IF($W$3="关闭",0,IFERROR((VLOOKUP((VLOOKUP($AE46,参数!$G:$H,2,FALSE)&amp;$W$20&amp;$V$20),装备量化!$D$2:$J$241,装备量化!AA$11,FALSE)),0))+IF($W$3="关闭",0,IFERROR((VLOOKUP((VLOOKUP($AE46,参数!$G:$H,2,FALSE)&amp;$W$21&amp;$V$21),装备量化!$D$2:$J$241,装备量化!AA$11,FALSE)),0))+IF($W$3="关闭",0,IFERROR((VLOOKUP((VLOOKUP($AE46,参数!$G:$H,2,FALSE)&amp;$W$22&amp;$V$22),装备量化!$D$2:$J$241,装备量化!AA$11,FALSE)),0))+IF($W$3="关闭",0,IFERROR((VLOOKUP((VLOOKUP($AE46,参数!$G:$H,2,FALSE)&amp;$W$23&amp;$V$23),装备量化!$D$2:$J$241,装备量化!AA$11,FALSE)),0))+IF($W$3="关闭",0,IFERROR((VLOOKUP((VLOOKUP($AE46,参数!$G:$H,2,FALSE)&amp;$W$24&amp;$V$24),装备量化!$D$2:$J$241,装备量化!AA$11,FALSE)),0))+IF($W$3="关闭",0,IFERROR((VLOOKUP((VLOOKUP($AE46,参数!$G:$H,2,FALSE)&amp;$W$25&amp;$V$25),装备量化!$D$2:$J$241,装备量化!AA$11,FALSE)),0))</f>
        <v>0</v>
      </c>
      <c r="AQ46" s="64">
        <f>IF($W$3="关闭",0,IFERROR((VLOOKUP((VLOOKUP($AE46,参数!$G:$H,2,FALSE)&amp;$W$18&amp;$V$18),装备量化!$D$2:$J$241,装备量化!AB$11,FALSE)),0))+IF($W$3="关闭",0,IFERROR((VLOOKUP((VLOOKUP($AE46,参数!$G:$H,2,FALSE)&amp;$W$19&amp;$V$19),装备量化!$D$2:$J$241,装备量化!AB$11,FALSE)),0))+IF($W$3="关闭",0,IFERROR((VLOOKUP((VLOOKUP($AE46,参数!$G:$H,2,FALSE)&amp;$W$20&amp;$V$20),装备量化!$D$2:$J$241,装备量化!AB$11,FALSE)),0))+IF($W$3="关闭",0,IFERROR((VLOOKUP((VLOOKUP($AE46,参数!$G:$H,2,FALSE)&amp;$W$21&amp;$V$21),装备量化!$D$2:$J$241,装备量化!AB$11,FALSE)),0))+IF($W$3="关闭",0,IFERROR((VLOOKUP((VLOOKUP($AE46,参数!$G:$H,2,FALSE)&amp;$W$22&amp;$V$22),装备量化!$D$2:$J$241,装备量化!AB$11,FALSE)),0))+IF($W$3="关闭",0,IFERROR((VLOOKUP((VLOOKUP($AE46,参数!$G:$H,2,FALSE)&amp;$W$23&amp;$V$23),装备量化!$D$2:$J$241,装备量化!AB$11,FALSE)),0))+IF($W$3="关闭",0,IFERROR((VLOOKUP((VLOOKUP($AE46,参数!$G:$H,2,FALSE)&amp;$W$24&amp;$V$24),装备量化!$D$2:$J$241,装备量化!AB$11,FALSE)),0))+IF($W$3="关闭",0,IFERROR((VLOOKUP((VLOOKUP($AE46,参数!$G:$H,2,FALSE)&amp;$W$25&amp;$V$25),装备量化!$D$2:$J$241,装备量化!AB$11,FALSE)),0))</f>
        <v>0</v>
      </c>
      <c r="AR46" s="64">
        <f>IF($W$3="关闭",0,IFERROR((VLOOKUP((VLOOKUP($AE46,参数!$G:$H,2,FALSE)&amp;$W$18&amp;$V$18),装备量化!$D$2:$J$241,装备量化!AC$11,FALSE)),0))+IF($W$3="关闭",0,IFERROR((VLOOKUP((VLOOKUP($AE46,参数!$G:$H,2,FALSE)&amp;$W$19&amp;$V$19),装备量化!$D$2:$J$241,装备量化!AC$11,FALSE)),0))+IF($W$3="关闭",0,IFERROR((VLOOKUP((VLOOKUP($AE46,参数!$G:$H,2,FALSE)&amp;$W$20&amp;$V$20),装备量化!$D$2:$J$241,装备量化!AC$11,FALSE)),0))+IF($W$3="关闭",0,IFERROR((VLOOKUP((VLOOKUP($AE46,参数!$G:$H,2,FALSE)&amp;$W$21&amp;$V$21),装备量化!$D$2:$J$241,装备量化!AC$11,FALSE)),0))+IF($W$3="关闭",0,IFERROR((VLOOKUP((VLOOKUP($AE46,参数!$G:$H,2,FALSE)&amp;$W$22&amp;$V$22),装备量化!$D$2:$J$241,装备量化!AC$11,FALSE)),0))+IF($W$3="关闭",0,IFERROR((VLOOKUP((VLOOKUP($AE46,参数!$G:$H,2,FALSE)&amp;$W$23&amp;$V$23),装备量化!$D$2:$J$241,装备量化!AC$11,FALSE)),0))+IF($W$3="关闭",0,IFERROR((VLOOKUP((VLOOKUP($AE46,参数!$G:$H,2,FALSE)&amp;$W$24&amp;$V$24),装备量化!$D$2:$J$241,装备量化!AC$11,FALSE)),0))+IF($W$3="关闭",0,IFERROR((VLOOKUP((VLOOKUP($AE46,参数!$G:$H,2,FALSE)&amp;$W$25&amp;$V$25),装备量化!$D$2:$J$241,装备量化!AC$11,FALSE)),0))</f>
        <v>0</v>
      </c>
      <c r="AS46" s="64">
        <f>IF($W$3="关闭",0,IFERROR((VLOOKUP((VLOOKUP($AE46,参数!$G:$H,2,FALSE)&amp;$W$18&amp;$V$18),装备量化!$D$2:$J$241,装备量化!AD$11,FALSE)),0))+IF($W$3="关闭",0,IFERROR((VLOOKUP((VLOOKUP($AE46,参数!$G:$H,2,FALSE)&amp;$W$19&amp;$V$19),装备量化!$D$2:$J$241,装备量化!AD$11,FALSE)),0))+IF($W$3="关闭",0,IFERROR((VLOOKUP((VLOOKUP($AE46,参数!$G:$H,2,FALSE)&amp;$W$20&amp;$V$20),装备量化!$D$2:$J$241,装备量化!AD$11,FALSE)),0))+IF($W$3="关闭",0,IFERROR((VLOOKUP((VLOOKUP($AE46,参数!$G:$H,2,FALSE)&amp;$W$21&amp;$V$21),装备量化!$D$2:$J$241,装备量化!AD$11,FALSE)),0))+IF($W$3="关闭",0,IFERROR((VLOOKUP((VLOOKUP($AE46,参数!$G:$H,2,FALSE)&amp;$W$22&amp;$V$22),装备量化!$D$2:$J$241,装备量化!AD$11,FALSE)),0))+IF($W$3="关闭",0,IFERROR((VLOOKUP((VLOOKUP($AE46,参数!$G:$H,2,FALSE)&amp;$W$23&amp;$V$23),装备量化!$D$2:$J$241,装备量化!AD$11,FALSE)),0))+IF($W$3="关闭",0,IFERROR((VLOOKUP((VLOOKUP($AE46,参数!$G:$H,2,FALSE)&amp;$W$24&amp;$V$24),装备量化!$D$2:$J$241,装备量化!AD$11,FALSE)),0))+IF($W$3="关闭",0,IFERROR((VLOOKUP((VLOOKUP($AE46,参数!$G:$H,2,FALSE)&amp;$W$25&amp;$V$25),装备量化!$D$2:$J$241,装备量化!AD$11,FALSE)),0))</f>
        <v>0</v>
      </c>
      <c r="AV46" s="1">
        <v>45</v>
      </c>
      <c r="AW46" s="64">
        <f>IF($W$6="关闭",0,IFERROR((VLOOKUP((VLOOKUP($AE46,参数!$G:$H,2,FALSE)&amp;$V$18),装备强化属性!$V$3:$FP$50,$X$18+VLOOKUP(AW$1,参数!$J$1:$K$6,2,FALSE),FALSE)),0))+IF($W$6="关闭",0,IFERROR((VLOOKUP((VLOOKUP($AE46,参数!$G:$H,2,FALSE)&amp;$V$19),装备强化属性!$V$3:$FP$50,$X$19+VLOOKUP(AW$1,参数!$J$1:$K$6,2,FALSE),FALSE)),0))+IF($W$6="关闭",0,IFERROR((VLOOKUP((VLOOKUP($AE46,参数!$G:$H,2,FALSE)&amp;$V$20),装备强化属性!$V$3:$FP$50,$X$20+VLOOKUP(AW$1,参数!$J$1:$K$6,2,FALSE),FALSE)),0))+IF($W$6="关闭",0,IFERROR((VLOOKUP((VLOOKUP($AE46,参数!$G:$H,2,FALSE)&amp;$V$21),装备强化属性!$V$3:$FP$50,$X$21+VLOOKUP(AW$1,参数!$J$1:$K$6,2,FALSE),FALSE)),0))+IF($W$6="关闭",0,IFERROR((VLOOKUP((VLOOKUP($AE46,参数!$G:$H,2,FALSE)&amp;$V$22),装备强化属性!$V$3:$FP$50,$X$22+VLOOKUP(AW$1,参数!$J$1:$K$6,2,FALSE),FALSE)),0))+IF($W$6="关闭",0,IFERROR((VLOOKUP((VLOOKUP($AE46,参数!$G:$H,2,FALSE)&amp;$V$23),装备强化属性!$V$3:$FP$50,$X$23+VLOOKUP(AW$1,参数!$J$1:$K$6,2,FALSE),FALSE)),0))+IF($W$6="关闭",0,IFERROR((VLOOKUP((VLOOKUP($AE46,参数!$G:$H,2,FALSE)&amp;$V$24),装备强化属性!$V$3:$FP$50,$X$24+VLOOKUP(AW$1,参数!$J$1:$K$6,2,FALSE),FALSE)),0))+IF($W$6="关闭",0,IFERROR((VLOOKUP((VLOOKUP($AE46,参数!$G:$H,2,FALSE)&amp;$V$25),装备强化属性!$V$3:$FP$50,$X$25+VLOOKUP(AW$1,参数!$J$1:$K$6,2,FALSE),FALSE)),0))</f>
        <v>1360</v>
      </c>
      <c r="AX46" s="64"/>
      <c r="AY46" s="64">
        <f>IF($W$6="关闭",0,IFERROR((VLOOKUP((VLOOKUP($AE46,参数!$G:$H,2,FALSE)&amp;$V$18),装备强化属性!$V$3:$FP$50,$X$18+VLOOKUP(AY$1,参数!$J$1:$K$6,2,FALSE),FALSE)),0))+IF($W$6="关闭",0,IFERROR((VLOOKUP((VLOOKUP($AE46,参数!$G:$H,2,FALSE)&amp;$V$19),装备强化属性!$V$3:$FP$50,$X$19+VLOOKUP(AY$1,参数!$J$1:$K$6,2,FALSE),FALSE)),0))+IF($W$6="关闭",0,IFERROR((VLOOKUP((VLOOKUP($AE46,参数!$G:$H,2,FALSE)&amp;$V$20),装备强化属性!$V$3:$FP$50,$X$20+VLOOKUP(AY$1,参数!$J$1:$K$6,2,FALSE),FALSE)),0))+IF($W$6="关闭",0,IFERROR((VLOOKUP((VLOOKUP($AE46,参数!$G:$H,2,FALSE)&amp;$V$21),装备强化属性!$V$3:$FP$50,$X$21+VLOOKUP(AY$1,参数!$J$1:$K$6,2,FALSE),FALSE)),0))+IF($W$6="关闭",0,IFERROR((VLOOKUP((VLOOKUP($AE46,参数!$G:$H,2,FALSE)&amp;$V$22),装备强化属性!$V$3:$FP$50,$X$22+VLOOKUP(AY$1,参数!$J$1:$K$6,2,FALSE),FALSE)),0))+IF($W$6="关闭",0,IFERROR((VLOOKUP((VLOOKUP($AE46,参数!$G:$H,2,FALSE)&amp;$V$23),装备强化属性!$V$3:$FP$50,$X$23+VLOOKUP(AY$1,参数!$J$1:$K$6,2,FALSE),FALSE)),0))+IF($W$6="关闭",0,IFERROR((VLOOKUP((VLOOKUP($AE46,参数!$G:$H,2,FALSE)&amp;$V$24),装备强化属性!$V$3:$FP$50,$X$24+VLOOKUP(AY$1,参数!$J$1:$K$6,2,FALSE),FALSE)),0))+IF($W$6="关闭",0,IFERROR((VLOOKUP((VLOOKUP($AE46,参数!$G:$H,2,FALSE)&amp;$V$25),装备强化属性!$V$3:$FP$50,$X$25+VLOOKUP(AY$1,参数!$J$1:$K$6,2,FALSE),FALSE)),0))</f>
        <v>162</v>
      </c>
      <c r="AZ46" s="64">
        <f>IF($W$6="关闭",0,IFERROR((VLOOKUP((VLOOKUP($AE46,参数!$G:$H,2,FALSE)&amp;$V$18),装备强化属性!$V$3:$FP$50,$X$18+VLOOKUP(AZ$1,参数!$J$1:$K$6,2,FALSE),FALSE)),0))+IF($W$6="关闭",0,IFERROR((VLOOKUP((VLOOKUP($AE46,参数!$G:$H,2,FALSE)&amp;$V$19),装备强化属性!$V$3:$FP$50,$X$19+VLOOKUP(AZ$1,参数!$J$1:$K$6,2,FALSE),FALSE)),0))+IF($W$6="关闭",0,IFERROR((VLOOKUP((VLOOKUP($AE46,参数!$G:$H,2,FALSE)&amp;$V$20),装备强化属性!$V$3:$FP$50,$X$20+VLOOKUP(AZ$1,参数!$J$1:$K$6,2,FALSE),FALSE)),0))+IF($W$6="关闭",0,IFERROR((VLOOKUP((VLOOKUP($AE46,参数!$G:$H,2,FALSE)&amp;$V$21),装备强化属性!$V$3:$FP$50,$X$21+VLOOKUP(AZ$1,参数!$J$1:$K$6,2,FALSE),FALSE)),0))+IF($W$6="关闭",0,IFERROR((VLOOKUP((VLOOKUP($AE46,参数!$G:$H,2,FALSE)&amp;$V$22),装备强化属性!$V$3:$FP$50,$X$22+VLOOKUP(AZ$1,参数!$J$1:$K$6,2,FALSE),FALSE)),0))+IF($W$6="关闭",0,IFERROR((VLOOKUP((VLOOKUP($AE46,参数!$G:$H,2,FALSE)&amp;$V$23),装备强化属性!$V$3:$FP$50,$X$23+VLOOKUP(AZ$1,参数!$J$1:$K$6,2,FALSE),FALSE)),0))+IF($W$6="关闭",0,IFERROR((VLOOKUP((VLOOKUP($AE46,参数!$G:$H,2,FALSE)&amp;$V$24),装备强化属性!$V$3:$FP$50,$X$24+VLOOKUP(AZ$1,参数!$J$1:$K$6,2,FALSE),FALSE)),0))+IF($W$6="关闭",0,IFERROR((VLOOKUP((VLOOKUP($AE46,参数!$G:$H,2,FALSE)&amp;$V$25),装备强化属性!$V$3:$FP$50,$X$25+VLOOKUP(AZ$1,参数!$J$1:$K$6,2,FALSE),FALSE)),0))</f>
        <v>162</v>
      </c>
      <c r="BA46" s="64">
        <f>IF($W$6="关闭",0,IFERROR((VLOOKUP((VLOOKUP($AE46,参数!$G:$H,2,FALSE)&amp;$V$18),装备强化属性!$V$3:$FP$50,$X$18+VLOOKUP(BA$1,参数!$J$1:$K$6,2,FALSE),FALSE)),0))+IF($W$6="关闭",0,IFERROR((VLOOKUP((VLOOKUP($AE46,参数!$G:$H,2,FALSE)&amp;$V$19),装备强化属性!$V$3:$FP$50,$X$19+VLOOKUP(BA$1,参数!$J$1:$K$6,2,FALSE),FALSE)),0))+IF($W$6="关闭",0,IFERROR((VLOOKUP((VLOOKUP($AE46,参数!$G:$H,2,FALSE)&amp;$V$20),装备强化属性!$V$3:$FP$50,$X$20+VLOOKUP(BA$1,参数!$J$1:$K$6,2,FALSE),FALSE)),0))+IF($W$6="关闭",0,IFERROR((VLOOKUP((VLOOKUP($AE46,参数!$G:$H,2,FALSE)&amp;$V$21),装备强化属性!$V$3:$FP$50,$X$21+VLOOKUP(BA$1,参数!$J$1:$K$6,2,FALSE),FALSE)),0))+IF($W$6="关闭",0,IFERROR((VLOOKUP((VLOOKUP($AE46,参数!$G:$H,2,FALSE)&amp;$V$22),装备强化属性!$V$3:$FP$50,$X$22+VLOOKUP(BA$1,参数!$J$1:$K$6,2,FALSE),FALSE)),0))+IF($W$6="关闭",0,IFERROR((VLOOKUP((VLOOKUP($AE46,参数!$G:$H,2,FALSE)&amp;$V$23),装备强化属性!$V$3:$FP$50,$X$23+VLOOKUP(BA$1,参数!$J$1:$K$6,2,FALSE),FALSE)),0))+IF($W$6="关闭",0,IFERROR((VLOOKUP((VLOOKUP($AE46,参数!$G:$H,2,FALSE)&amp;$V$24),装备强化属性!$V$3:$FP$50,$X$24+VLOOKUP(BA$1,参数!$J$1:$K$6,2,FALSE),FALSE)),0))+IF($W$6="关闭",0,IFERROR((VLOOKUP((VLOOKUP($AE46,参数!$G:$H,2,FALSE)&amp;$V$25),装备强化属性!$V$3:$FP$50,$X$25+VLOOKUP(BA$1,参数!$J$1:$K$6,2,FALSE),FALSE)),0))</f>
        <v>181</v>
      </c>
      <c r="BB46" s="64">
        <f>IF($W$6="关闭",0,IFERROR((VLOOKUP((VLOOKUP($AE46,参数!$G:$H,2,FALSE)&amp;$V$18),装备强化属性!$V$3:$FP$50,$X$18+VLOOKUP(BB$1,参数!$J$1:$K$6,2,FALSE),FALSE)),0))+IF($W$6="关闭",0,IFERROR((VLOOKUP((VLOOKUP($AE46,参数!$G:$H,2,FALSE)&amp;$V$19),装备强化属性!$V$3:$FP$50,$X$19+VLOOKUP(BB$1,参数!$J$1:$K$6,2,FALSE),FALSE)),0))+IF($W$6="关闭",0,IFERROR((VLOOKUP((VLOOKUP($AE46,参数!$G:$H,2,FALSE)&amp;$V$20),装备强化属性!$V$3:$FP$50,$X$20+VLOOKUP(BB$1,参数!$J$1:$K$6,2,FALSE),FALSE)),0))+IF($W$6="关闭",0,IFERROR((VLOOKUP((VLOOKUP($AE46,参数!$G:$H,2,FALSE)&amp;$V$21),装备强化属性!$V$3:$FP$50,$X$21+VLOOKUP(BB$1,参数!$J$1:$K$6,2,FALSE),FALSE)),0))+IF($W$6="关闭",0,IFERROR((VLOOKUP((VLOOKUP($AE46,参数!$G:$H,2,FALSE)&amp;$V$22),装备强化属性!$V$3:$FP$50,$X$22+VLOOKUP(BB$1,参数!$J$1:$K$6,2,FALSE),FALSE)),0))+IF($W$6="关闭",0,IFERROR((VLOOKUP((VLOOKUP($AE46,参数!$G:$H,2,FALSE)&amp;$V$23),装备强化属性!$V$3:$FP$50,$X$23+VLOOKUP(BB$1,参数!$J$1:$K$6,2,FALSE),FALSE)),0))+IF($W$6="关闭",0,IFERROR((VLOOKUP((VLOOKUP($AE46,参数!$G:$H,2,FALSE)&amp;$V$24),装备强化属性!$V$3:$FP$50,$X$24+VLOOKUP(BB$1,参数!$J$1:$K$6,2,FALSE),FALSE)),0))+IF($W$6="关闭",0,IFERROR((VLOOKUP((VLOOKUP($AE46,参数!$G:$H,2,FALSE)&amp;$V$25),装备强化属性!$V$3:$FP$50,$X$25+VLOOKUP(BB$1,参数!$J$1:$K$6,2,FALSE),FALSE)),0))</f>
        <v>181</v>
      </c>
      <c r="BC46" s="64">
        <f>IF($W$3="关闭",0,IFERROR((VLOOKUP((VLOOKUP($AE46,参数!$G:$H,2,FALSE)&amp;$W$18&amp;$V$18),装备量化!$D$2:$J$241,装备量化!AN$11,FALSE)),0))+IF($W$3="关闭",0,IFERROR((VLOOKUP((VLOOKUP($AE46,参数!$G:$H,2,FALSE)&amp;$W$19&amp;$V$19),装备量化!$D$2:$J$241,装备量化!AN$11,FALSE)),0))+IF($W$3="关闭",0,IFERROR((VLOOKUP((VLOOKUP($AE46,参数!$G:$H,2,FALSE)&amp;$W$20&amp;$V$20),装备量化!$D$2:$J$241,装备量化!AN$11,FALSE)),0))+IF($W$3="关闭",0,IFERROR((VLOOKUP((VLOOKUP($AE46,参数!$G:$H,2,FALSE)&amp;$W$21&amp;$V$21),装备量化!$D$2:$J$241,装备量化!AN$11,FALSE)),0))+IF($W$3="关闭",0,IFERROR((VLOOKUP((VLOOKUP($AE46,参数!$G:$H,2,FALSE)&amp;$W$22&amp;$V$22),装备量化!$D$2:$J$241,装备量化!AN$11,FALSE)),0))+IF($W$3="关闭",0,IFERROR((VLOOKUP((VLOOKUP($AE46,参数!$G:$H,2,FALSE)&amp;$W$23&amp;$V$23),装备量化!$D$2:$J$241,装备量化!AN$11,FALSE)),0))+IF($W$3="关闭",0,IFERROR((VLOOKUP((VLOOKUP($AE46,参数!$G:$H,2,FALSE)&amp;$W$24&amp;$V$24),装备量化!$D$2:$J$241,装备量化!AN$11,FALSE)),0))+IF($W$3="关闭",0,IFERROR((VLOOKUP((VLOOKUP($AE46,参数!$G:$H,2,FALSE)&amp;$W$25&amp;$V$25),装备量化!$D$2:$J$241,装备量化!AN$11,FALSE)),0))</f>
        <v>0</v>
      </c>
      <c r="BD46" s="64">
        <f>IF($W$3="关闭",0,IFERROR((VLOOKUP((VLOOKUP($AE46,参数!$G:$H,2,FALSE)&amp;$W$18&amp;$V$18),装备量化!$D$2:$J$241,装备量化!AO$11,FALSE)),0))+IF($W$3="关闭",0,IFERROR((VLOOKUP((VLOOKUP($AE46,参数!$G:$H,2,FALSE)&amp;$W$19&amp;$V$19),装备量化!$D$2:$J$241,装备量化!AO$11,FALSE)),0))+IF($W$3="关闭",0,IFERROR((VLOOKUP((VLOOKUP($AE46,参数!$G:$H,2,FALSE)&amp;$W$20&amp;$V$20),装备量化!$D$2:$J$241,装备量化!AO$11,FALSE)),0))+IF($W$3="关闭",0,IFERROR((VLOOKUP((VLOOKUP($AE46,参数!$G:$H,2,FALSE)&amp;$W$21&amp;$V$21),装备量化!$D$2:$J$241,装备量化!AO$11,FALSE)),0))+IF($W$3="关闭",0,IFERROR((VLOOKUP((VLOOKUP($AE46,参数!$G:$H,2,FALSE)&amp;$W$22&amp;$V$22),装备量化!$D$2:$J$241,装备量化!AO$11,FALSE)),0))+IF($W$3="关闭",0,IFERROR((VLOOKUP((VLOOKUP($AE46,参数!$G:$H,2,FALSE)&amp;$W$23&amp;$V$23),装备量化!$D$2:$J$241,装备量化!AO$11,FALSE)),0))+IF($W$3="关闭",0,IFERROR((VLOOKUP((VLOOKUP($AE46,参数!$G:$H,2,FALSE)&amp;$W$24&amp;$V$24),装备量化!$D$2:$J$241,装备量化!AO$11,FALSE)),0))+IF($W$3="关闭",0,IFERROR((VLOOKUP((VLOOKUP($AE46,参数!$G:$H,2,FALSE)&amp;$W$25&amp;$V$25),装备量化!$D$2:$J$241,装备量化!AO$11,FALSE)),0))</f>
        <v>0</v>
      </c>
      <c r="BE46" s="64">
        <f>IF($W$3="关闭",0,IFERROR((VLOOKUP((VLOOKUP($AE46,参数!$G:$H,2,FALSE)&amp;$W$18&amp;$V$18),装备量化!$D$2:$J$241,装备量化!AP$11,FALSE)),0))+IF($W$3="关闭",0,IFERROR((VLOOKUP((VLOOKUP($AE46,参数!$G:$H,2,FALSE)&amp;$W$19&amp;$V$19),装备量化!$D$2:$J$241,装备量化!AP$11,FALSE)),0))+IF($W$3="关闭",0,IFERROR((VLOOKUP((VLOOKUP($AE46,参数!$G:$H,2,FALSE)&amp;$W$20&amp;$V$20),装备量化!$D$2:$J$241,装备量化!AP$11,FALSE)),0))+IF($W$3="关闭",0,IFERROR((VLOOKUP((VLOOKUP($AE46,参数!$G:$H,2,FALSE)&amp;$W$21&amp;$V$21),装备量化!$D$2:$J$241,装备量化!AP$11,FALSE)),0))+IF($W$3="关闭",0,IFERROR((VLOOKUP((VLOOKUP($AE46,参数!$G:$H,2,FALSE)&amp;$W$22&amp;$V$22),装备量化!$D$2:$J$241,装备量化!AP$11,FALSE)),0))+IF($W$3="关闭",0,IFERROR((VLOOKUP((VLOOKUP($AE46,参数!$G:$H,2,FALSE)&amp;$W$23&amp;$V$23),装备量化!$D$2:$J$241,装备量化!AP$11,FALSE)),0))+IF($W$3="关闭",0,IFERROR((VLOOKUP((VLOOKUP($AE46,参数!$G:$H,2,FALSE)&amp;$W$24&amp;$V$24),装备量化!$D$2:$J$241,装备量化!AP$11,FALSE)),0))+IF($W$3="关闭",0,IFERROR((VLOOKUP((VLOOKUP($AE46,参数!$G:$H,2,FALSE)&amp;$W$25&amp;$V$25),装备量化!$D$2:$J$241,装备量化!AP$11,FALSE)),0))</f>
        <v>0</v>
      </c>
      <c r="BF46" s="64">
        <f>IF($W$3="关闭",0,IFERROR((VLOOKUP((VLOOKUP($AE46,参数!$G:$H,2,FALSE)&amp;$W$18&amp;$V$18),装备量化!$D$2:$J$241,装备量化!AQ$11,FALSE)),0))+IF($W$3="关闭",0,IFERROR((VLOOKUP((VLOOKUP($AE46,参数!$G:$H,2,FALSE)&amp;$W$19&amp;$V$19),装备量化!$D$2:$J$241,装备量化!AQ$11,FALSE)),0))+IF($W$3="关闭",0,IFERROR((VLOOKUP((VLOOKUP($AE46,参数!$G:$H,2,FALSE)&amp;$W$20&amp;$V$20),装备量化!$D$2:$J$241,装备量化!AQ$11,FALSE)),0))+IF($W$3="关闭",0,IFERROR((VLOOKUP((VLOOKUP($AE46,参数!$G:$H,2,FALSE)&amp;$W$21&amp;$V$21),装备量化!$D$2:$J$241,装备量化!AQ$11,FALSE)),0))+IF($W$3="关闭",0,IFERROR((VLOOKUP((VLOOKUP($AE46,参数!$G:$H,2,FALSE)&amp;$W$22&amp;$V$22),装备量化!$D$2:$J$241,装备量化!AQ$11,FALSE)),0))+IF($W$3="关闭",0,IFERROR((VLOOKUP((VLOOKUP($AE46,参数!$G:$H,2,FALSE)&amp;$W$23&amp;$V$23),装备量化!$D$2:$J$241,装备量化!AQ$11,FALSE)),0))+IF($W$3="关闭",0,IFERROR((VLOOKUP((VLOOKUP($AE46,参数!$G:$H,2,FALSE)&amp;$W$24&amp;$V$24),装备量化!$D$2:$J$241,装备量化!AQ$11,FALSE)),0))+IF($W$3="关闭",0,IFERROR((VLOOKUP((VLOOKUP($AE46,参数!$G:$H,2,FALSE)&amp;$W$25&amp;$V$25),装备量化!$D$2:$J$241,装备量化!AQ$11,FALSE)),0))</f>
        <v>0</v>
      </c>
      <c r="BG46" s="64">
        <f>IF($W$3="关闭",0,IFERROR((VLOOKUP((VLOOKUP($AE46,参数!$G:$H,2,FALSE)&amp;$W$18&amp;$V$18),装备量化!$D$2:$J$241,装备量化!AR$11,FALSE)),0))+IF($W$3="关闭",0,IFERROR((VLOOKUP((VLOOKUP($AE46,参数!$G:$H,2,FALSE)&amp;$W$19&amp;$V$19),装备量化!$D$2:$J$241,装备量化!AR$11,FALSE)),0))+IF($W$3="关闭",0,IFERROR((VLOOKUP((VLOOKUP($AE46,参数!$G:$H,2,FALSE)&amp;$W$20&amp;$V$20),装备量化!$D$2:$J$241,装备量化!AR$11,FALSE)),0))+IF($W$3="关闭",0,IFERROR((VLOOKUP((VLOOKUP($AE46,参数!$G:$H,2,FALSE)&amp;$W$21&amp;$V$21),装备量化!$D$2:$J$241,装备量化!AR$11,FALSE)),0))+IF($W$3="关闭",0,IFERROR((VLOOKUP((VLOOKUP($AE46,参数!$G:$H,2,FALSE)&amp;$W$22&amp;$V$22),装备量化!$D$2:$J$241,装备量化!AR$11,FALSE)),0))+IF($W$3="关闭",0,IFERROR((VLOOKUP((VLOOKUP($AE46,参数!$G:$H,2,FALSE)&amp;$W$23&amp;$V$23),装备量化!$D$2:$J$241,装备量化!AR$11,FALSE)),0))+IF($W$3="关闭",0,IFERROR((VLOOKUP((VLOOKUP($AE46,参数!$G:$H,2,FALSE)&amp;$W$24&amp;$V$24),装备量化!$D$2:$J$241,装备量化!AR$11,FALSE)),0))+IF($W$3="关闭",0,IFERROR((VLOOKUP((VLOOKUP($AE46,参数!$G:$H,2,FALSE)&amp;$W$25&amp;$V$25),装备量化!$D$2:$J$241,装备量化!AR$11,FALSE)),0))</f>
        <v>0</v>
      </c>
      <c r="BH46" s="64">
        <f>IF($W$3="关闭",0,IFERROR((VLOOKUP((VLOOKUP($AE46,参数!$G:$H,2,FALSE)&amp;$W$18&amp;$V$18),装备量化!$D$2:$J$241,装备量化!AS$11,FALSE)),0))+IF($W$3="关闭",0,IFERROR((VLOOKUP((VLOOKUP($AE46,参数!$G:$H,2,FALSE)&amp;$W$19&amp;$V$19),装备量化!$D$2:$J$241,装备量化!AS$11,FALSE)),0))+IF($W$3="关闭",0,IFERROR((VLOOKUP((VLOOKUP($AE46,参数!$G:$H,2,FALSE)&amp;$W$20&amp;$V$20),装备量化!$D$2:$J$241,装备量化!AS$11,FALSE)),0))+IF($W$3="关闭",0,IFERROR((VLOOKUP((VLOOKUP($AE46,参数!$G:$H,2,FALSE)&amp;$W$21&amp;$V$21),装备量化!$D$2:$J$241,装备量化!AS$11,FALSE)),0))+IF($W$3="关闭",0,IFERROR((VLOOKUP((VLOOKUP($AE46,参数!$G:$H,2,FALSE)&amp;$W$22&amp;$V$22),装备量化!$D$2:$J$241,装备量化!AS$11,FALSE)),0))+IF($W$3="关闭",0,IFERROR((VLOOKUP((VLOOKUP($AE46,参数!$G:$H,2,FALSE)&amp;$W$23&amp;$V$23),装备量化!$D$2:$J$241,装备量化!AS$11,FALSE)),0))+IF($W$3="关闭",0,IFERROR((VLOOKUP((VLOOKUP($AE46,参数!$G:$H,2,FALSE)&amp;$W$24&amp;$V$24),装备量化!$D$2:$J$241,装备量化!AS$11,FALSE)),0))+IF($W$3="关闭",0,IFERROR((VLOOKUP((VLOOKUP($AE46,参数!$G:$H,2,FALSE)&amp;$W$25&amp;$V$25),装备量化!$D$2:$J$241,装备量化!AS$11,FALSE)),0))</f>
        <v>0</v>
      </c>
      <c r="BI46" s="64">
        <f>IF($W$3="关闭",0,IFERROR((VLOOKUP((VLOOKUP($AE46,参数!$G:$H,2,FALSE)&amp;$W$18&amp;$V$18),装备量化!$D$2:$J$241,装备量化!AT$11,FALSE)),0))+IF($W$3="关闭",0,IFERROR((VLOOKUP((VLOOKUP($AE46,参数!$G:$H,2,FALSE)&amp;$W$19&amp;$V$19),装备量化!$D$2:$J$241,装备量化!AT$11,FALSE)),0))+IF($W$3="关闭",0,IFERROR((VLOOKUP((VLOOKUP($AE46,参数!$G:$H,2,FALSE)&amp;$W$20&amp;$V$20),装备量化!$D$2:$J$241,装备量化!AT$11,FALSE)),0))+IF($W$3="关闭",0,IFERROR((VLOOKUP((VLOOKUP($AE46,参数!$G:$H,2,FALSE)&amp;$W$21&amp;$V$21),装备量化!$D$2:$J$241,装备量化!AT$11,FALSE)),0))+IF($W$3="关闭",0,IFERROR((VLOOKUP((VLOOKUP($AE46,参数!$G:$H,2,FALSE)&amp;$W$22&amp;$V$22),装备量化!$D$2:$J$241,装备量化!AT$11,FALSE)),0))+IF($W$3="关闭",0,IFERROR((VLOOKUP((VLOOKUP($AE46,参数!$G:$H,2,FALSE)&amp;$W$23&amp;$V$23),装备量化!$D$2:$J$241,装备量化!AT$11,FALSE)),0))+IF($W$3="关闭",0,IFERROR((VLOOKUP((VLOOKUP($AE46,参数!$G:$H,2,FALSE)&amp;$W$24&amp;$V$24),装备量化!$D$2:$J$241,装备量化!AT$11,FALSE)),0))+IF($W$3="关闭",0,IFERROR((VLOOKUP((VLOOKUP($AE46,参数!$G:$H,2,FALSE)&amp;$W$25&amp;$V$25),装备量化!$D$2:$J$241,装备量化!AT$11,FALSE)),0))</f>
        <v>0</v>
      </c>
      <c r="BJ46" s="64">
        <f>IF($W$3="关闭",0,IFERROR((VLOOKUP((VLOOKUP($AE46,参数!$G:$H,2,FALSE)&amp;$W$18&amp;$V$18),装备量化!$D$2:$J$241,装备量化!AU$11,FALSE)),0))+IF($W$3="关闭",0,IFERROR((VLOOKUP((VLOOKUP($AE46,参数!$G:$H,2,FALSE)&amp;$W$19&amp;$V$19),装备量化!$D$2:$J$241,装备量化!AU$11,FALSE)),0))+IF($W$3="关闭",0,IFERROR((VLOOKUP((VLOOKUP($AE46,参数!$G:$H,2,FALSE)&amp;$W$20&amp;$V$20),装备量化!$D$2:$J$241,装备量化!AU$11,FALSE)),0))+IF($W$3="关闭",0,IFERROR((VLOOKUP((VLOOKUP($AE46,参数!$G:$H,2,FALSE)&amp;$W$21&amp;$V$21),装备量化!$D$2:$J$241,装备量化!AU$11,FALSE)),0))+IF($W$3="关闭",0,IFERROR((VLOOKUP((VLOOKUP($AE46,参数!$G:$H,2,FALSE)&amp;$W$22&amp;$V$22),装备量化!$D$2:$J$241,装备量化!AU$11,FALSE)),0))+IF($W$3="关闭",0,IFERROR((VLOOKUP((VLOOKUP($AE46,参数!$G:$H,2,FALSE)&amp;$W$23&amp;$V$23),装备量化!$D$2:$J$241,装备量化!AU$11,FALSE)),0))+IF($W$3="关闭",0,IFERROR((VLOOKUP((VLOOKUP($AE46,参数!$G:$H,2,FALSE)&amp;$W$24&amp;$V$24),装备量化!$D$2:$J$241,装备量化!AU$11,FALSE)),0))+IF($W$3="关闭",0,IFERROR((VLOOKUP((VLOOKUP($AE46,参数!$G:$H,2,FALSE)&amp;$W$25&amp;$V$25),装备量化!$D$2:$J$241,装备量化!AU$11,FALSE)),0))</f>
        <v>0</v>
      </c>
      <c r="BM46" s="1">
        <v>45</v>
      </c>
      <c r="BN46" s="64">
        <f>IF($W$2="关闭",0,角色升级!B46)</f>
        <v>5950</v>
      </c>
      <c r="BO46" s="64">
        <v>200</v>
      </c>
      <c r="BP46" s="64">
        <f>IF($W$2="关闭",0,角色升级!D46)</f>
        <v>430</v>
      </c>
      <c r="BQ46" s="64">
        <f>IF($W$2="关闭",0,角色升级!E46)</f>
        <v>430</v>
      </c>
      <c r="BR46" s="64">
        <f>IF($W$2="关闭",0,角色升级!F46)</f>
        <v>860</v>
      </c>
      <c r="BS46" s="64">
        <f>IF($W$2="关闭",0,角色升级!G46)</f>
        <v>860</v>
      </c>
      <c r="BT46" s="64">
        <f>IF($W$3="关闭",0,IFERROR((VLOOKUP((VLOOKUP($AE46,参数!$G:$H,2,FALSE)&amp;$W$18&amp;$V$18),装备量化!$D$2:$J$241,装备量化!BE$11,FALSE)),0))+IF($W$3="关闭",0,IFERROR((VLOOKUP((VLOOKUP($AE46,参数!$G:$H,2,FALSE)&amp;$W$19&amp;$V$19),装备量化!$D$2:$J$241,装备量化!BE$11,FALSE)),0))+IF($W$3="关闭",0,IFERROR((VLOOKUP((VLOOKUP($AE46,参数!$G:$H,2,FALSE)&amp;$W$20&amp;$V$20),装备量化!$D$2:$J$241,装备量化!BE$11,FALSE)),0))+IF($W$3="关闭",0,IFERROR((VLOOKUP((VLOOKUP($AE46,参数!$G:$H,2,FALSE)&amp;$W$21&amp;$V$21),装备量化!$D$2:$J$241,装备量化!BE$11,FALSE)),0))+IF($W$3="关闭",0,IFERROR((VLOOKUP((VLOOKUP($AE46,参数!$G:$H,2,FALSE)&amp;$W$22&amp;$V$22),装备量化!$D$2:$J$241,装备量化!BE$11,FALSE)),0))+IF($W$3="关闭",0,IFERROR((VLOOKUP((VLOOKUP($AE46,参数!$G:$H,2,FALSE)&amp;$W$23&amp;$V$23),装备量化!$D$2:$J$241,装备量化!BE$11,FALSE)),0))+IF($W$3="关闭",0,IFERROR((VLOOKUP((VLOOKUP($AE46,参数!$G:$H,2,FALSE)&amp;$W$24&amp;$V$24),装备量化!$D$2:$J$241,装备量化!BE$11,FALSE)),0))+IF($W$3="关闭",0,IFERROR((VLOOKUP((VLOOKUP($AE46,参数!$G:$H,2,FALSE)&amp;$W$25&amp;$V$25),装备量化!$D$2:$J$241,装备量化!BE$11,FALSE)),0))</f>
        <v>0</v>
      </c>
      <c r="BU46" s="64">
        <f>IF($W$3="关闭",0,IFERROR((VLOOKUP((VLOOKUP($AE46,参数!$G:$H,2,FALSE)&amp;$W$18&amp;$V$18),装备量化!$D$2:$J$241,装备量化!BF$11,FALSE)),0))+IF($W$3="关闭",0,IFERROR((VLOOKUP((VLOOKUP($AE46,参数!$G:$H,2,FALSE)&amp;$W$19&amp;$V$19),装备量化!$D$2:$J$241,装备量化!BF$11,FALSE)),0))+IF($W$3="关闭",0,IFERROR((VLOOKUP((VLOOKUP($AE46,参数!$G:$H,2,FALSE)&amp;$W$20&amp;$V$20),装备量化!$D$2:$J$241,装备量化!BF$11,FALSE)),0))+IF($W$3="关闭",0,IFERROR((VLOOKUP((VLOOKUP($AE46,参数!$G:$H,2,FALSE)&amp;$W$21&amp;$V$21),装备量化!$D$2:$J$241,装备量化!BF$11,FALSE)),0))+IF($W$3="关闭",0,IFERROR((VLOOKUP((VLOOKUP($AE46,参数!$G:$H,2,FALSE)&amp;$W$22&amp;$V$22),装备量化!$D$2:$J$241,装备量化!BF$11,FALSE)),0))+IF($W$3="关闭",0,IFERROR((VLOOKUP((VLOOKUP($AE46,参数!$G:$H,2,FALSE)&amp;$W$23&amp;$V$23),装备量化!$D$2:$J$241,装备量化!BF$11,FALSE)),0))+IF($W$3="关闭",0,IFERROR((VLOOKUP((VLOOKUP($AE46,参数!$G:$H,2,FALSE)&amp;$W$24&amp;$V$24),装备量化!$D$2:$J$241,装备量化!BF$11,FALSE)),0))+IF($W$3="关闭",0,IFERROR((VLOOKUP((VLOOKUP($AE46,参数!$G:$H,2,FALSE)&amp;$W$25&amp;$V$25),装备量化!$D$2:$J$241,装备量化!BF$11,FALSE)),0))</f>
        <v>0</v>
      </c>
      <c r="BV46" s="64">
        <f>IF($W$3="关闭",0,IFERROR((VLOOKUP((VLOOKUP($AE46,参数!$G:$H,2,FALSE)&amp;$W$18&amp;$V$18),装备量化!$D$2:$J$241,装备量化!BG$11,FALSE)),0))+IF($W$3="关闭",0,IFERROR((VLOOKUP((VLOOKUP($AE46,参数!$G:$H,2,FALSE)&amp;$W$19&amp;$V$19),装备量化!$D$2:$J$241,装备量化!BG$11,FALSE)),0))+IF($W$3="关闭",0,IFERROR((VLOOKUP((VLOOKUP($AE46,参数!$G:$H,2,FALSE)&amp;$W$20&amp;$V$20),装备量化!$D$2:$J$241,装备量化!BG$11,FALSE)),0))+IF($W$3="关闭",0,IFERROR((VLOOKUP((VLOOKUP($AE46,参数!$G:$H,2,FALSE)&amp;$W$21&amp;$V$21),装备量化!$D$2:$J$241,装备量化!BG$11,FALSE)),0))+IF($W$3="关闭",0,IFERROR((VLOOKUP((VLOOKUP($AE46,参数!$G:$H,2,FALSE)&amp;$W$22&amp;$V$22),装备量化!$D$2:$J$241,装备量化!BG$11,FALSE)),0))+IF($W$3="关闭",0,IFERROR((VLOOKUP((VLOOKUP($AE46,参数!$G:$H,2,FALSE)&amp;$W$23&amp;$V$23),装备量化!$D$2:$J$241,装备量化!BG$11,FALSE)),0))+IF($W$3="关闭",0,IFERROR((VLOOKUP((VLOOKUP($AE46,参数!$G:$H,2,FALSE)&amp;$W$24&amp;$V$24),装备量化!$D$2:$J$241,装备量化!BG$11,FALSE)),0))+IF($W$3="关闭",0,IFERROR((VLOOKUP((VLOOKUP($AE46,参数!$G:$H,2,FALSE)&amp;$W$25&amp;$V$25),装备量化!$D$2:$J$241,装备量化!BG$11,FALSE)),0))</f>
        <v>0</v>
      </c>
      <c r="BW46" s="64">
        <f>IF($W$3="关闭",0,IFERROR((VLOOKUP((VLOOKUP($AE46,参数!$G:$H,2,FALSE)&amp;$W$18&amp;$V$18),装备量化!$D$2:$J$241,装备量化!BH$11,FALSE)),0))+IF($W$3="关闭",0,IFERROR((VLOOKUP((VLOOKUP($AE46,参数!$G:$H,2,FALSE)&amp;$W$19&amp;$V$19),装备量化!$D$2:$J$241,装备量化!BH$11,FALSE)),0))+IF($W$3="关闭",0,IFERROR((VLOOKUP((VLOOKUP($AE46,参数!$G:$H,2,FALSE)&amp;$W$20&amp;$V$20),装备量化!$D$2:$J$241,装备量化!BH$11,FALSE)),0))+IF($W$3="关闭",0,IFERROR((VLOOKUP((VLOOKUP($AE46,参数!$G:$H,2,FALSE)&amp;$W$21&amp;$V$21),装备量化!$D$2:$J$241,装备量化!BH$11,FALSE)),0))+IF($W$3="关闭",0,IFERROR((VLOOKUP((VLOOKUP($AE46,参数!$G:$H,2,FALSE)&amp;$W$22&amp;$V$22),装备量化!$D$2:$J$241,装备量化!BH$11,FALSE)),0))+IF($W$3="关闭",0,IFERROR((VLOOKUP((VLOOKUP($AE46,参数!$G:$H,2,FALSE)&amp;$W$23&amp;$V$23),装备量化!$D$2:$J$241,装备量化!BH$11,FALSE)),0))+IF($W$3="关闭",0,IFERROR((VLOOKUP((VLOOKUP($AE46,参数!$G:$H,2,FALSE)&amp;$W$24&amp;$V$24),装备量化!$D$2:$J$241,装备量化!BH$11,FALSE)),0))+IF($W$3="关闭",0,IFERROR((VLOOKUP((VLOOKUP($AE46,参数!$G:$H,2,FALSE)&amp;$W$25&amp;$V$25),装备量化!$D$2:$J$241,装备量化!BH$11,FALSE)),0))</f>
        <v>0</v>
      </c>
      <c r="BX46" s="64">
        <f>IF($W$3="关闭",0,IFERROR((VLOOKUP((VLOOKUP($AE46,参数!$G:$H,2,FALSE)&amp;$W$18&amp;$V$18),装备量化!$D$2:$J$241,装备量化!BI$11,FALSE)),0))+IF($W$3="关闭",0,IFERROR((VLOOKUP((VLOOKUP($AE46,参数!$G:$H,2,FALSE)&amp;$W$19&amp;$V$19),装备量化!$D$2:$J$241,装备量化!BI$11,FALSE)),0))+IF($W$3="关闭",0,IFERROR((VLOOKUP((VLOOKUP($AE46,参数!$G:$H,2,FALSE)&amp;$W$20&amp;$V$20),装备量化!$D$2:$J$241,装备量化!BI$11,FALSE)),0))+IF($W$3="关闭",0,IFERROR((VLOOKUP((VLOOKUP($AE46,参数!$G:$H,2,FALSE)&amp;$W$21&amp;$V$21),装备量化!$D$2:$J$241,装备量化!BI$11,FALSE)),0))+IF($W$3="关闭",0,IFERROR((VLOOKUP((VLOOKUP($AE46,参数!$G:$H,2,FALSE)&amp;$W$22&amp;$V$22),装备量化!$D$2:$J$241,装备量化!BI$11,FALSE)),0))+IF($W$3="关闭",0,IFERROR((VLOOKUP((VLOOKUP($AE46,参数!$G:$H,2,FALSE)&amp;$W$23&amp;$V$23),装备量化!$D$2:$J$241,装备量化!BI$11,FALSE)),0))+IF($W$3="关闭",0,IFERROR((VLOOKUP((VLOOKUP($AE46,参数!$G:$H,2,FALSE)&amp;$W$24&amp;$V$24),装备量化!$D$2:$J$241,装备量化!BI$11,FALSE)),0))+IF($W$3="关闭",0,IFERROR((VLOOKUP((VLOOKUP($AE46,参数!$G:$H,2,FALSE)&amp;$W$25&amp;$V$25),装备量化!$D$2:$J$241,装备量化!BI$11,FALSE)),0))</f>
        <v>0</v>
      </c>
      <c r="BY46" s="64">
        <f>IF($W$3="关闭",0,IFERROR((VLOOKUP((VLOOKUP($AE46,参数!$G:$H,2,FALSE)&amp;$W$18&amp;$V$18),装备量化!$D$2:$J$241,装备量化!BJ$11,FALSE)),0))+IF($W$3="关闭",0,IFERROR((VLOOKUP((VLOOKUP($AE46,参数!$G:$H,2,FALSE)&amp;$W$19&amp;$V$19),装备量化!$D$2:$J$241,装备量化!BJ$11,FALSE)),0))+IF($W$3="关闭",0,IFERROR((VLOOKUP((VLOOKUP($AE46,参数!$G:$H,2,FALSE)&amp;$W$20&amp;$V$20),装备量化!$D$2:$J$241,装备量化!BJ$11,FALSE)),0))+IF($W$3="关闭",0,IFERROR((VLOOKUP((VLOOKUP($AE46,参数!$G:$H,2,FALSE)&amp;$W$21&amp;$V$21),装备量化!$D$2:$J$241,装备量化!BJ$11,FALSE)),0))+IF($W$3="关闭",0,IFERROR((VLOOKUP((VLOOKUP($AE46,参数!$G:$H,2,FALSE)&amp;$W$22&amp;$V$22),装备量化!$D$2:$J$241,装备量化!BJ$11,FALSE)),0))+IF($W$3="关闭",0,IFERROR((VLOOKUP((VLOOKUP($AE46,参数!$G:$H,2,FALSE)&amp;$W$23&amp;$V$23),装备量化!$D$2:$J$241,装备量化!BJ$11,FALSE)),0))+IF($W$3="关闭",0,IFERROR((VLOOKUP((VLOOKUP($AE46,参数!$G:$H,2,FALSE)&amp;$W$24&amp;$V$24),装备量化!$D$2:$J$241,装备量化!BJ$11,FALSE)),0))+IF($W$3="关闭",0,IFERROR((VLOOKUP((VLOOKUP($AE46,参数!$G:$H,2,FALSE)&amp;$W$25&amp;$V$25),装备量化!$D$2:$J$241,装备量化!BJ$11,FALSE)),0))</f>
        <v>0</v>
      </c>
      <c r="BZ46" s="64">
        <f>IF($W$3="关闭",0,IFERROR((VLOOKUP((VLOOKUP($AE46,参数!$G:$H,2,FALSE)&amp;$W$18&amp;$V$18),装备量化!$D$2:$J$241,装备量化!BK$11,FALSE)),0))+IF($W$3="关闭",0,IFERROR((VLOOKUP((VLOOKUP($AE46,参数!$G:$H,2,FALSE)&amp;$W$19&amp;$V$19),装备量化!$D$2:$J$241,装备量化!BK$11,FALSE)),0))+IF($W$3="关闭",0,IFERROR((VLOOKUP((VLOOKUP($AE46,参数!$G:$H,2,FALSE)&amp;$W$20&amp;$V$20),装备量化!$D$2:$J$241,装备量化!BK$11,FALSE)),0))+IF($W$3="关闭",0,IFERROR((VLOOKUP((VLOOKUP($AE46,参数!$G:$H,2,FALSE)&amp;$W$21&amp;$V$21),装备量化!$D$2:$J$241,装备量化!BK$11,FALSE)),0))+IF($W$3="关闭",0,IFERROR((VLOOKUP((VLOOKUP($AE46,参数!$G:$H,2,FALSE)&amp;$W$22&amp;$V$22),装备量化!$D$2:$J$241,装备量化!BK$11,FALSE)),0))+IF($W$3="关闭",0,IFERROR((VLOOKUP((VLOOKUP($AE46,参数!$G:$H,2,FALSE)&amp;$W$23&amp;$V$23),装备量化!$D$2:$J$241,装备量化!BK$11,FALSE)),0))+IF($W$3="关闭",0,IFERROR((VLOOKUP((VLOOKUP($AE46,参数!$G:$H,2,FALSE)&amp;$W$24&amp;$V$24),装备量化!$D$2:$J$241,装备量化!BK$11,FALSE)),0))+IF($W$3="关闭",0,IFERROR((VLOOKUP((VLOOKUP($AE46,参数!$G:$H,2,FALSE)&amp;$W$25&amp;$V$25),装备量化!$D$2:$J$241,装备量化!BK$11,FALSE)),0))</f>
        <v>0</v>
      </c>
      <c r="CA46" s="64">
        <f>IF($W$3="关闭",0,IFERROR((VLOOKUP((VLOOKUP($AE46,参数!$G:$H,2,FALSE)&amp;$W$18&amp;$V$18),装备量化!$D$2:$J$241,装备量化!BL$11,FALSE)),0))+IF($W$3="关闭",0,IFERROR((VLOOKUP((VLOOKUP($AE46,参数!$G:$H,2,FALSE)&amp;$W$19&amp;$V$19),装备量化!$D$2:$J$241,装备量化!BL$11,FALSE)),0))+IF($W$3="关闭",0,IFERROR((VLOOKUP((VLOOKUP($AE46,参数!$G:$H,2,FALSE)&amp;$W$20&amp;$V$20),装备量化!$D$2:$J$241,装备量化!BL$11,FALSE)),0))+IF($W$3="关闭",0,IFERROR((VLOOKUP((VLOOKUP($AE46,参数!$G:$H,2,FALSE)&amp;$W$21&amp;$V$21),装备量化!$D$2:$J$241,装备量化!BL$11,FALSE)),0))+IF($W$3="关闭",0,IFERROR((VLOOKUP((VLOOKUP($AE46,参数!$G:$H,2,FALSE)&amp;$W$22&amp;$V$22),装备量化!$D$2:$J$241,装备量化!BL$11,FALSE)),0))+IF($W$3="关闭",0,IFERROR((VLOOKUP((VLOOKUP($AE46,参数!$G:$H,2,FALSE)&amp;$W$23&amp;$V$23),装备量化!$D$2:$J$241,装备量化!BL$11,FALSE)),0))+IF($W$3="关闭",0,IFERROR((VLOOKUP((VLOOKUP($AE46,参数!$G:$H,2,FALSE)&amp;$W$24&amp;$V$24),装备量化!$D$2:$J$241,装备量化!BL$11,FALSE)),0))+IF($W$3="关闭",0,IFERROR((VLOOKUP((VLOOKUP($AE46,参数!$G:$H,2,FALSE)&amp;$W$25&amp;$V$25),装备量化!$D$2:$J$241,装备量化!BL$11,FALSE)),0))</f>
        <v>0</v>
      </c>
    </row>
    <row r="47" spans="1:79">
      <c r="A47" s="1">
        <v>46</v>
      </c>
      <c r="B47" s="1">
        <f t="shared" si="2"/>
        <v>10548</v>
      </c>
      <c r="C47" s="1">
        <f t="shared" si="11"/>
        <v>200</v>
      </c>
      <c r="D47" s="1">
        <f t="shared" si="12"/>
        <v>871</v>
      </c>
      <c r="E47" s="1">
        <f t="shared" si="13"/>
        <v>871</v>
      </c>
      <c r="F47" s="1">
        <f t="shared" si="14"/>
        <v>1473</v>
      </c>
      <c r="G47" s="1">
        <f t="shared" si="15"/>
        <v>1473</v>
      </c>
      <c r="H47" s="1">
        <f t="shared" si="3"/>
        <v>0</v>
      </c>
      <c r="I47" s="1">
        <f t="shared" si="4"/>
        <v>0</v>
      </c>
      <c r="J47" s="1">
        <f t="shared" si="5"/>
        <v>0</v>
      </c>
      <c r="K47" s="1">
        <f t="shared" si="6"/>
        <v>0</v>
      </c>
      <c r="L47" s="1">
        <f t="shared" si="7"/>
        <v>0</v>
      </c>
      <c r="M47" s="1">
        <f t="shared" si="8"/>
        <v>0</v>
      </c>
      <c r="N47" s="1">
        <f t="shared" si="9"/>
        <v>0</v>
      </c>
      <c r="O47" s="1">
        <f t="shared" si="10"/>
        <v>0</v>
      </c>
      <c r="P47" s="32"/>
      <c r="Q47" s="32"/>
      <c r="R47" s="32"/>
      <c r="S47" s="32"/>
      <c r="AE47" s="1">
        <v>46</v>
      </c>
      <c r="AF47" s="64">
        <f>IF($W$3="关闭",0,IFERROR((VLOOKUP((VLOOKUP($AE47,参数!$G:$H,2,FALSE)&amp;$W$18&amp;$V$18),装备量化!$D$2:$J$241,装备量化!Q$11,FALSE)),0))+IF($W$3="关闭",0,IFERROR((VLOOKUP((VLOOKUP($AE47,参数!$G:$H,2,FALSE)&amp;$W$19&amp;$V$19),装备量化!$D$2:$J$241,装备量化!Q$11,FALSE)),0))+IF($W$3="关闭",0,IFERROR((VLOOKUP((VLOOKUP($AE47,参数!$G:$H,2,FALSE)&amp;$W$20&amp;$V$20),装备量化!$D$2:$J$241,装备量化!Q$11,FALSE)),0))+IF($W$3="关闭",0,IFERROR((VLOOKUP((VLOOKUP($AE47,参数!$G:$H,2,FALSE)&amp;$W$21&amp;$V$21),装备量化!$D$2:$J$241,装备量化!Q$11,FALSE)),0))+IF($W$3="关闭",0,IFERROR((VLOOKUP((VLOOKUP($AE47,参数!$G:$H,2,FALSE)&amp;$W$22&amp;$V$22),装备量化!$D$2:$J$241,装备量化!Q$11,FALSE)),0))+IF($W$3="关闭",0,IFERROR((VLOOKUP((VLOOKUP($AE47,参数!$G:$H,2,FALSE)&amp;$W$23&amp;$V$23),装备量化!$D$2:$J$241,装备量化!Q$11,FALSE)),0))+IF($W$3="关闭",0,IFERROR((VLOOKUP((VLOOKUP($AE47,参数!$G:$H,2,FALSE)&amp;$W$24&amp;$V$24),装备量化!$D$2:$J$241,装备量化!Q$11,FALSE)),0))+IF($W$3="关闭",0,IFERROR((VLOOKUP((VLOOKUP($AE47,参数!$G:$H,2,FALSE)&amp;$W$25&amp;$V$25),装备量化!$D$2:$J$241,装备量化!Q$11,FALSE)),0))</f>
        <v>3126</v>
      </c>
      <c r="AG47" s="64"/>
      <c r="AH47" s="64">
        <f>IF($W$3="关闭",0,IFERROR((VLOOKUP((VLOOKUP($AE47,参数!$G:$H,2,FALSE)&amp;$W$18&amp;$V$18),装备量化!$D$2:$J$241,装备量化!S$11,FALSE)),0))+IF($W$3="关闭",0,IFERROR((VLOOKUP((VLOOKUP($AE47,参数!$G:$H,2,FALSE)&amp;$W$19&amp;$V$19),装备量化!$D$2:$J$241,装备量化!S$11,FALSE)),0))+IF($W$3="关闭",0,IFERROR((VLOOKUP((VLOOKUP($AE47,参数!$G:$H,2,FALSE)&amp;$W$20&amp;$V$20),装备量化!$D$2:$J$241,装备量化!S$11,FALSE)),0))+IF($W$3="关闭",0,IFERROR((VLOOKUP((VLOOKUP($AE47,参数!$G:$H,2,FALSE)&amp;$W$21&amp;$V$21),装备量化!$D$2:$J$241,装备量化!S$11,FALSE)),0))+IF($W$3="关闭",0,IFERROR((VLOOKUP((VLOOKUP($AE47,参数!$G:$H,2,FALSE)&amp;$W$22&amp;$V$22),装备量化!$D$2:$J$241,装备量化!S$11,FALSE)),0))+IF($W$3="关闭",0,IFERROR((VLOOKUP((VLOOKUP($AE47,参数!$G:$H,2,FALSE)&amp;$W$23&amp;$V$23),装备量化!$D$2:$J$241,装备量化!S$11,FALSE)),0))+IF($W$3="关闭",0,IFERROR((VLOOKUP((VLOOKUP($AE47,参数!$G:$H,2,FALSE)&amp;$W$24&amp;$V$24),装备量化!$D$2:$J$241,装备量化!S$11,FALSE)),0))+IF($W$3="关闭",0,IFERROR((VLOOKUP((VLOOKUP($AE47,参数!$G:$H,2,FALSE)&amp;$W$25&amp;$V$25),装备量化!$D$2:$J$241,装备量化!S$11,FALSE)),0))</f>
        <v>272</v>
      </c>
      <c r="AI47" s="64">
        <f>IF($W$3="关闭",0,IFERROR((VLOOKUP((VLOOKUP($AE47,参数!$G:$H,2,FALSE)&amp;$W$18&amp;$V$18),装备量化!$D$2:$J$241,装备量化!T$11,FALSE)),0))+IF($W$3="关闭",0,IFERROR((VLOOKUP((VLOOKUP($AE47,参数!$G:$H,2,FALSE)&amp;$W$19&amp;$V$19),装备量化!$D$2:$J$241,装备量化!T$11,FALSE)),0))+IF($W$3="关闭",0,IFERROR((VLOOKUP((VLOOKUP($AE47,参数!$G:$H,2,FALSE)&amp;$W$20&amp;$V$20),装备量化!$D$2:$J$241,装备量化!T$11,FALSE)),0))+IF($W$3="关闭",0,IFERROR((VLOOKUP((VLOOKUP($AE47,参数!$G:$H,2,FALSE)&amp;$W$21&amp;$V$21),装备量化!$D$2:$J$241,装备量化!T$11,FALSE)),0))+IF($W$3="关闭",0,IFERROR((VLOOKUP((VLOOKUP($AE47,参数!$G:$H,2,FALSE)&amp;$W$22&amp;$V$22),装备量化!$D$2:$J$241,装备量化!T$11,FALSE)),0))+IF($W$3="关闭",0,IFERROR((VLOOKUP((VLOOKUP($AE47,参数!$G:$H,2,FALSE)&amp;$W$23&amp;$V$23),装备量化!$D$2:$J$241,装备量化!T$11,FALSE)),0))+IF($W$3="关闭",0,IFERROR((VLOOKUP((VLOOKUP($AE47,参数!$G:$H,2,FALSE)&amp;$W$24&amp;$V$24),装备量化!$D$2:$J$241,装备量化!T$11,FALSE)),0))+IF($W$3="关闭",0,IFERROR((VLOOKUP((VLOOKUP($AE47,参数!$G:$H,2,FALSE)&amp;$W$25&amp;$V$25),装备量化!$D$2:$J$241,装备量化!T$11,FALSE)),0))</f>
        <v>272</v>
      </c>
      <c r="AJ47" s="64">
        <f>IF($W$3="关闭",0,IFERROR((VLOOKUP((VLOOKUP($AE47,参数!$G:$H,2,FALSE)&amp;$W$18&amp;$V$18),装备量化!$D$2:$J$241,装备量化!U$11,FALSE)),0))+IF($W$3="关闭",0,IFERROR((VLOOKUP((VLOOKUP($AE47,参数!$G:$H,2,FALSE)&amp;$W$19&amp;$V$19),装备量化!$D$2:$J$241,装备量化!U$11,FALSE)),0))+IF($W$3="关闭",0,IFERROR((VLOOKUP((VLOOKUP($AE47,参数!$G:$H,2,FALSE)&amp;$W$20&amp;$V$20),装备量化!$D$2:$J$241,装备量化!U$11,FALSE)),0))+IF($W$3="关闭",0,IFERROR((VLOOKUP((VLOOKUP($AE47,参数!$G:$H,2,FALSE)&amp;$W$21&amp;$V$21),装备量化!$D$2:$J$241,装备量化!U$11,FALSE)),0))+IF($W$3="关闭",0,IFERROR((VLOOKUP((VLOOKUP($AE47,参数!$G:$H,2,FALSE)&amp;$W$22&amp;$V$22),装备量化!$D$2:$J$241,装备量化!U$11,FALSE)),0))+IF($W$3="关闭",0,IFERROR((VLOOKUP((VLOOKUP($AE47,参数!$G:$H,2,FALSE)&amp;$W$23&amp;$V$23),装备量化!$D$2:$J$241,装备量化!U$11,FALSE)),0))+IF($W$3="关闭",0,IFERROR((VLOOKUP((VLOOKUP($AE47,参数!$G:$H,2,FALSE)&amp;$W$24&amp;$V$24),装备量化!$D$2:$J$241,装备量化!U$11,FALSE)),0))+IF($W$3="关闭",0,IFERROR((VLOOKUP((VLOOKUP($AE47,参数!$G:$H,2,FALSE)&amp;$W$25&amp;$V$25),装备量化!$D$2:$J$241,装备量化!U$11,FALSE)),0))</f>
        <v>417</v>
      </c>
      <c r="AK47" s="64">
        <f>IF($W$3="关闭",0,IFERROR((VLOOKUP((VLOOKUP($AE47,参数!$G:$H,2,FALSE)&amp;$W$18&amp;$V$18),装备量化!$D$2:$J$241,装备量化!V$11,FALSE)),0))+IF($W$3="关闭",0,IFERROR((VLOOKUP((VLOOKUP($AE47,参数!$G:$H,2,FALSE)&amp;$W$19&amp;$V$19),装备量化!$D$2:$J$241,装备量化!V$11,FALSE)),0))+IF($W$3="关闭",0,IFERROR((VLOOKUP((VLOOKUP($AE47,参数!$G:$H,2,FALSE)&amp;$W$20&amp;$V$20),装备量化!$D$2:$J$241,装备量化!V$11,FALSE)),0))+IF($W$3="关闭",0,IFERROR((VLOOKUP((VLOOKUP($AE47,参数!$G:$H,2,FALSE)&amp;$W$21&amp;$V$21),装备量化!$D$2:$J$241,装备量化!V$11,FALSE)),0))+IF($W$3="关闭",0,IFERROR((VLOOKUP((VLOOKUP($AE47,参数!$G:$H,2,FALSE)&amp;$W$22&amp;$V$22),装备量化!$D$2:$J$241,装备量化!V$11,FALSE)),0))+IF($W$3="关闭",0,IFERROR((VLOOKUP((VLOOKUP($AE47,参数!$G:$H,2,FALSE)&amp;$W$23&amp;$V$23),装备量化!$D$2:$J$241,装备量化!V$11,FALSE)),0))+IF($W$3="关闭",0,IFERROR((VLOOKUP((VLOOKUP($AE47,参数!$G:$H,2,FALSE)&amp;$W$24&amp;$V$24),装备量化!$D$2:$J$241,装备量化!V$11,FALSE)),0))+IF($W$3="关闭",0,IFERROR((VLOOKUP((VLOOKUP($AE47,参数!$G:$H,2,FALSE)&amp;$W$25&amp;$V$25),装备量化!$D$2:$J$241,装备量化!V$11,FALSE)),0))</f>
        <v>417</v>
      </c>
      <c r="AL47" s="64">
        <f>IF($W$3="关闭",0,IFERROR((VLOOKUP((VLOOKUP($AE47,参数!$G:$H,2,FALSE)&amp;$W$18&amp;$V$18),装备量化!$D$2:$J$241,装备量化!W$11,FALSE)),0))+IF($W$3="关闭",0,IFERROR((VLOOKUP((VLOOKUP($AE47,参数!$G:$H,2,FALSE)&amp;$W$19&amp;$V$19),装备量化!$D$2:$J$241,装备量化!W$11,FALSE)),0))+IF($W$3="关闭",0,IFERROR((VLOOKUP((VLOOKUP($AE47,参数!$G:$H,2,FALSE)&amp;$W$20&amp;$V$20),装备量化!$D$2:$J$241,装备量化!W$11,FALSE)),0))+IF($W$3="关闭",0,IFERROR((VLOOKUP((VLOOKUP($AE47,参数!$G:$H,2,FALSE)&amp;$W$21&amp;$V$21),装备量化!$D$2:$J$241,装备量化!W$11,FALSE)),0))+IF($W$3="关闭",0,IFERROR((VLOOKUP((VLOOKUP($AE47,参数!$G:$H,2,FALSE)&amp;$W$22&amp;$V$22),装备量化!$D$2:$J$241,装备量化!W$11,FALSE)),0))+IF($W$3="关闭",0,IFERROR((VLOOKUP((VLOOKUP($AE47,参数!$G:$H,2,FALSE)&amp;$W$23&amp;$V$23),装备量化!$D$2:$J$241,装备量化!W$11,FALSE)),0))+IF($W$3="关闭",0,IFERROR((VLOOKUP((VLOOKUP($AE47,参数!$G:$H,2,FALSE)&amp;$W$24&amp;$V$24),装备量化!$D$2:$J$241,装备量化!W$11,FALSE)),0))+IF($W$3="关闭",0,IFERROR((VLOOKUP((VLOOKUP($AE47,参数!$G:$H,2,FALSE)&amp;$W$25&amp;$V$25),装备量化!$D$2:$J$241,装备量化!W$11,FALSE)),0))</f>
        <v>0</v>
      </c>
      <c r="AM47" s="64">
        <f>IF($W$3="关闭",0,IFERROR((VLOOKUP((VLOOKUP($AE47,参数!$G:$H,2,FALSE)&amp;$W$18&amp;$V$18),装备量化!$D$2:$J$241,装备量化!X$11,FALSE)),0))+IF($W$3="关闭",0,IFERROR((VLOOKUP((VLOOKUP($AE47,参数!$G:$H,2,FALSE)&amp;$W$19&amp;$V$19),装备量化!$D$2:$J$241,装备量化!X$11,FALSE)),0))+IF($W$3="关闭",0,IFERROR((VLOOKUP((VLOOKUP($AE47,参数!$G:$H,2,FALSE)&amp;$W$20&amp;$V$20),装备量化!$D$2:$J$241,装备量化!X$11,FALSE)),0))+IF($W$3="关闭",0,IFERROR((VLOOKUP((VLOOKUP($AE47,参数!$G:$H,2,FALSE)&amp;$W$21&amp;$V$21),装备量化!$D$2:$J$241,装备量化!X$11,FALSE)),0))+IF($W$3="关闭",0,IFERROR((VLOOKUP((VLOOKUP($AE47,参数!$G:$H,2,FALSE)&amp;$W$22&amp;$V$22),装备量化!$D$2:$J$241,装备量化!X$11,FALSE)),0))+IF($W$3="关闭",0,IFERROR((VLOOKUP((VLOOKUP($AE47,参数!$G:$H,2,FALSE)&amp;$W$23&amp;$V$23),装备量化!$D$2:$J$241,装备量化!X$11,FALSE)),0))+IF($W$3="关闭",0,IFERROR((VLOOKUP((VLOOKUP($AE47,参数!$G:$H,2,FALSE)&amp;$W$24&amp;$V$24),装备量化!$D$2:$J$241,装备量化!X$11,FALSE)),0))+IF($W$3="关闭",0,IFERROR((VLOOKUP((VLOOKUP($AE47,参数!$G:$H,2,FALSE)&amp;$W$25&amp;$V$25),装备量化!$D$2:$J$241,装备量化!X$11,FALSE)),0))</f>
        <v>0</v>
      </c>
      <c r="AN47" s="64">
        <f>IF($W$3="关闭",0,IFERROR((VLOOKUP((VLOOKUP($AE47,参数!$G:$H,2,FALSE)&amp;$W$18&amp;$V$18),装备量化!$D$2:$J$241,装备量化!Y$11,FALSE)),0))+IF($W$3="关闭",0,IFERROR((VLOOKUP((VLOOKUP($AE47,参数!$G:$H,2,FALSE)&amp;$W$19&amp;$V$19),装备量化!$D$2:$J$241,装备量化!Y$11,FALSE)),0))+IF($W$3="关闭",0,IFERROR((VLOOKUP((VLOOKUP($AE47,参数!$G:$H,2,FALSE)&amp;$W$20&amp;$V$20),装备量化!$D$2:$J$241,装备量化!Y$11,FALSE)),0))+IF($W$3="关闭",0,IFERROR((VLOOKUP((VLOOKUP($AE47,参数!$G:$H,2,FALSE)&amp;$W$21&amp;$V$21),装备量化!$D$2:$J$241,装备量化!Y$11,FALSE)),0))+IF($W$3="关闭",0,IFERROR((VLOOKUP((VLOOKUP($AE47,参数!$G:$H,2,FALSE)&amp;$W$22&amp;$V$22),装备量化!$D$2:$J$241,装备量化!Y$11,FALSE)),0))+IF($W$3="关闭",0,IFERROR((VLOOKUP((VLOOKUP($AE47,参数!$G:$H,2,FALSE)&amp;$W$23&amp;$V$23),装备量化!$D$2:$J$241,装备量化!Y$11,FALSE)),0))+IF($W$3="关闭",0,IFERROR((VLOOKUP((VLOOKUP($AE47,参数!$G:$H,2,FALSE)&amp;$W$24&amp;$V$24),装备量化!$D$2:$J$241,装备量化!Y$11,FALSE)),0))+IF($W$3="关闭",0,IFERROR((VLOOKUP((VLOOKUP($AE47,参数!$G:$H,2,FALSE)&amp;$W$25&amp;$V$25),装备量化!$D$2:$J$241,装备量化!Y$11,FALSE)),0))</f>
        <v>0</v>
      </c>
      <c r="AO47" s="64">
        <f>IF($W$3="关闭",0,IFERROR((VLOOKUP((VLOOKUP($AE47,参数!$G:$H,2,FALSE)&amp;$W$18&amp;$V$18),装备量化!$D$2:$J$241,装备量化!Z$11,FALSE)),0))+IF($W$3="关闭",0,IFERROR((VLOOKUP((VLOOKUP($AE47,参数!$G:$H,2,FALSE)&amp;$W$19&amp;$V$19),装备量化!$D$2:$J$241,装备量化!Z$11,FALSE)),0))+IF($W$3="关闭",0,IFERROR((VLOOKUP((VLOOKUP($AE47,参数!$G:$H,2,FALSE)&amp;$W$20&amp;$V$20),装备量化!$D$2:$J$241,装备量化!Z$11,FALSE)),0))+IF($W$3="关闭",0,IFERROR((VLOOKUP((VLOOKUP($AE47,参数!$G:$H,2,FALSE)&amp;$W$21&amp;$V$21),装备量化!$D$2:$J$241,装备量化!Z$11,FALSE)),0))+IF($W$3="关闭",0,IFERROR((VLOOKUP((VLOOKUP($AE47,参数!$G:$H,2,FALSE)&amp;$W$22&amp;$V$22),装备量化!$D$2:$J$241,装备量化!Z$11,FALSE)),0))+IF($W$3="关闭",0,IFERROR((VLOOKUP((VLOOKUP($AE47,参数!$G:$H,2,FALSE)&amp;$W$23&amp;$V$23),装备量化!$D$2:$J$241,装备量化!Z$11,FALSE)),0))+IF($W$3="关闭",0,IFERROR((VLOOKUP((VLOOKUP($AE47,参数!$G:$H,2,FALSE)&amp;$W$24&amp;$V$24),装备量化!$D$2:$J$241,装备量化!Z$11,FALSE)),0))+IF($W$3="关闭",0,IFERROR((VLOOKUP((VLOOKUP($AE47,参数!$G:$H,2,FALSE)&amp;$W$25&amp;$V$25),装备量化!$D$2:$J$241,装备量化!Z$11,FALSE)),0))</f>
        <v>0</v>
      </c>
      <c r="AP47" s="64">
        <f>IF($W$3="关闭",0,IFERROR((VLOOKUP((VLOOKUP($AE47,参数!$G:$H,2,FALSE)&amp;$W$18&amp;$V$18),装备量化!$D$2:$J$241,装备量化!AA$11,FALSE)),0))+IF($W$3="关闭",0,IFERROR((VLOOKUP((VLOOKUP($AE47,参数!$G:$H,2,FALSE)&amp;$W$19&amp;$V$19),装备量化!$D$2:$J$241,装备量化!AA$11,FALSE)),0))+IF($W$3="关闭",0,IFERROR((VLOOKUP((VLOOKUP($AE47,参数!$G:$H,2,FALSE)&amp;$W$20&amp;$V$20),装备量化!$D$2:$J$241,装备量化!AA$11,FALSE)),0))+IF($W$3="关闭",0,IFERROR((VLOOKUP((VLOOKUP($AE47,参数!$G:$H,2,FALSE)&amp;$W$21&amp;$V$21),装备量化!$D$2:$J$241,装备量化!AA$11,FALSE)),0))+IF($W$3="关闭",0,IFERROR((VLOOKUP((VLOOKUP($AE47,参数!$G:$H,2,FALSE)&amp;$W$22&amp;$V$22),装备量化!$D$2:$J$241,装备量化!AA$11,FALSE)),0))+IF($W$3="关闭",0,IFERROR((VLOOKUP((VLOOKUP($AE47,参数!$G:$H,2,FALSE)&amp;$W$23&amp;$V$23),装备量化!$D$2:$J$241,装备量化!AA$11,FALSE)),0))+IF($W$3="关闭",0,IFERROR((VLOOKUP((VLOOKUP($AE47,参数!$G:$H,2,FALSE)&amp;$W$24&amp;$V$24),装备量化!$D$2:$J$241,装备量化!AA$11,FALSE)),0))+IF($W$3="关闭",0,IFERROR((VLOOKUP((VLOOKUP($AE47,参数!$G:$H,2,FALSE)&amp;$W$25&amp;$V$25),装备量化!$D$2:$J$241,装备量化!AA$11,FALSE)),0))</f>
        <v>0</v>
      </c>
      <c r="AQ47" s="64">
        <f>IF($W$3="关闭",0,IFERROR((VLOOKUP((VLOOKUP($AE47,参数!$G:$H,2,FALSE)&amp;$W$18&amp;$V$18),装备量化!$D$2:$J$241,装备量化!AB$11,FALSE)),0))+IF($W$3="关闭",0,IFERROR((VLOOKUP((VLOOKUP($AE47,参数!$G:$H,2,FALSE)&amp;$W$19&amp;$V$19),装备量化!$D$2:$J$241,装备量化!AB$11,FALSE)),0))+IF($W$3="关闭",0,IFERROR((VLOOKUP((VLOOKUP($AE47,参数!$G:$H,2,FALSE)&amp;$W$20&amp;$V$20),装备量化!$D$2:$J$241,装备量化!AB$11,FALSE)),0))+IF($W$3="关闭",0,IFERROR((VLOOKUP((VLOOKUP($AE47,参数!$G:$H,2,FALSE)&amp;$W$21&amp;$V$21),装备量化!$D$2:$J$241,装备量化!AB$11,FALSE)),0))+IF($W$3="关闭",0,IFERROR((VLOOKUP((VLOOKUP($AE47,参数!$G:$H,2,FALSE)&amp;$W$22&amp;$V$22),装备量化!$D$2:$J$241,装备量化!AB$11,FALSE)),0))+IF($W$3="关闭",0,IFERROR((VLOOKUP((VLOOKUP($AE47,参数!$G:$H,2,FALSE)&amp;$W$23&amp;$V$23),装备量化!$D$2:$J$241,装备量化!AB$11,FALSE)),0))+IF($W$3="关闭",0,IFERROR((VLOOKUP((VLOOKUP($AE47,参数!$G:$H,2,FALSE)&amp;$W$24&amp;$V$24),装备量化!$D$2:$J$241,装备量化!AB$11,FALSE)),0))+IF($W$3="关闭",0,IFERROR((VLOOKUP((VLOOKUP($AE47,参数!$G:$H,2,FALSE)&amp;$W$25&amp;$V$25),装备量化!$D$2:$J$241,装备量化!AB$11,FALSE)),0))</f>
        <v>0</v>
      </c>
      <c r="AR47" s="64">
        <f>IF($W$3="关闭",0,IFERROR((VLOOKUP((VLOOKUP($AE47,参数!$G:$H,2,FALSE)&amp;$W$18&amp;$V$18),装备量化!$D$2:$J$241,装备量化!AC$11,FALSE)),0))+IF($W$3="关闭",0,IFERROR((VLOOKUP((VLOOKUP($AE47,参数!$G:$H,2,FALSE)&amp;$W$19&amp;$V$19),装备量化!$D$2:$J$241,装备量化!AC$11,FALSE)),0))+IF($W$3="关闭",0,IFERROR((VLOOKUP((VLOOKUP($AE47,参数!$G:$H,2,FALSE)&amp;$W$20&amp;$V$20),装备量化!$D$2:$J$241,装备量化!AC$11,FALSE)),0))+IF($W$3="关闭",0,IFERROR((VLOOKUP((VLOOKUP($AE47,参数!$G:$H,2,FALSE)&amp;$W$21&amp;$V$21),装备量化!$D$2:$J$241,装备量化!AC$11,FALSE)),0))+IF($W$3="关闭",0,IFERROR((VLOOKUP((VLOOKUP($AE47,参数!$G:$H,2,FALSE)&amp;$W$22&amp;$V$22),装备量化!$D$2:$J$241,装备量化!AC$11,FALSE)),0))+IF($W$3="关闭",0,IFERROR((VLOOKUP((VLOOKUP($AE47,参数!$G:$H,2,FALSE)&amp;$W$23&amp;$V$23),装备量化!$D$2:$J$241,装备量化!AC$11,FALSE)),0))+IF($W$3="关闭",0,IFERROR((VLOOKUP((VLOOKUP($AE47,参数!$G:$H,2,FALSE)&amp;$W$24&amp;$V$24),装备量化!$D$2:$J$241,装备量化!AC$11,FALSE)),0))+IF($W$3="关闭",0,IFERROR((VLOOKUP((VLOOKUP($AE47,参数!$G:$H,2,FALSE)&amp;$W$25&amp;$V$25),装备量化!$D$2:$J$241,装备量化!AC$11,FALSE)),0))</f>
        <v>0</v>
      </c>
      <c r="AS47" s="64">
        <f>IF($W$3="关闭",0,IFERROR((VLOOKUP((VLOOKUP($AE47,参数!$G:$H,2,FALSE)&amp;$W$18&amp;$V$18),装备量化!$D$2:$J$241,装备量化!AD$11,FALSE)),0))+IF($W$3="关闭",0,IFERROR((VLOOKUP((VLOOKUP($AE47,参数!$G:$H,2,FALSE)&amp;$W$19&amp;$V$19),装备量化!$D$2:$J$241,装备量化!AD$11,FALSE)),0))+IF($W$3="关闭",0,IFERROR((VLOOKUP((VLOOKUP($AE47,参数!$G:$H,2,FALSE)&amp;$W$20&amp;$V$20),装备量化!$D$2:$J$241,装备量化!AD$11,FALSE)),0))+IF($W$3="关闭",0,IFERROR((VLOOKUP((VLOOKUP($AE47,参数!$G:$H,2,FALSE)&amp;$W$21&amp;$V$21),装备量化!$D$2:$J$241,装备量化!AD$11,FALSE)),0))+IF($W$3="关闭",0,IFERROR((VLOOKUP((VLOOKUP($AE47,参数!$G:$H,2,FALSE)&amp;$W$22&amp;$V$22),装备量化!$D$2:$J$241,装备量化!AD$11,FALSE)),0))+IF($W$3="关闭",0,IFERROR((VLOOKUP((VLOOKUP($AE47,参数!$G:$H,2,FALSE)&amp;$W$23&amp;$V$23),装备量化!$D$2:$J$241,装备量化!AD$11,FALSE)),0))+IF($W$3="关闭",0,IFERROR((VLOOKUP((VLOOKUP($AE47,参数!$G:$H,2,FALSE)&amp;$W$24&amp;$V$24),装备量化!$D$2:$J$241,装备量化!AD$11,FALSE)),0))+IF($W$3="关闭",0,IFERROR((VLOOKUP((VLOOKUP($AE47,参数!$G:$H,2,FALSE)&amp;$W$25&amp;$V$25),装备量化!$D$2:$J$241,装备量化!AD$11,FALSE)),0))</f>
        <v>0</v>
      </c>
      <c r="AV47" s="1">
        <v>46</v>
      </c>
      <c r="AW47" s="64">
        <f>IF($W$6="关闭",0,IFERROR((VLOOKUP((VLOOKUP($AE47,参数!$G:$H,2,FALSE)&amp;$V$18),装备强化属性!$V$3:$FP$50,$X$18+VLOOKUP(AW$1,参数!$J$1:$K$6,2,FALSE),FALSE)),0))+IF($W$6="关闭",0,IFERROR((VLOOKUP((VLOOKUP($AE47,参数!$G:$H,2,FALSE)&amp;$V$19),装备强化属性!$V$3:$FP$50,$X$19+VLOOKUP(AW$1,参数!$J$1:$K$6,2,FALSE),FALSE)),0))+IF($W$6="关闭",0,IFERROR((VLOOKUP((VLOOKUP($AE47,参数!$G:$H,2,FALSE)&amp;$V$20),装备强化属性!$V$3:$FP$50,$X$20+VLOOKUP(AW$1,参数!$J$1:$K$6,2,FALSE),FALSE)),0))+IF($W$6="关闭",0,IFERROR((VLOOKUP((VLOOKUP($AE47,参数!$G:$H,2,FALSE)&amp;$V$21),装备强化属性!$V$3:$FP$50,$X$21+VLOOKUP(AW$1,参数!$J$1:$K$6,2,FALSE),FALSE)),0))+IF($W$6="关闭",0,IFERROR((VLOOKUP((VLOOKUP($AE47,参数!$G:$H,2,FALSE)&amp;$V$22),装备强化属性!$V$3:$FP$50,$X$22+VLOOKUP(AW$1,参数!$J$1:$K$6,2,FALSE),FALSE)),0))+IF($W$6="关闭",0,IFERROR((VLOOKUP((VLOOKUP($AE47,参数!$G:$H,2,FALSE)&amp;$V$23),装备强化属性!$V$3:$FP$50,$X$23+VLOOKUP(AW$1,参数!$J$1:$K$6,2,FALSE),FALSE)),0))+IF($W$6="关闭",0,IFERROR((VLOOKUP((VLOOKUP($AE47,参数!$G:$H,2,FALSE)&amp;$V$24),装备强化属性!$V$3:$FP$50,$X$24+VLOOKUP(AW$1,参数!$J$1:$K$6,2,FALSE),FALSE)),0))+IF($W$6="关闭",0,IFERROR((VLOOKUP((VLOOKUP($AE47,参数!$G:$H,2,FALSE)&amp;$V$25),装备强化属性!$V$3:$FP$50,$X$25+VLOOKUP(AW$1,参数!$J$1:$K$6,2,FALSE),FALSE)),0))</f>
        <v>1360</v>
      </c>
      <c r="AX47" s="64"/>
      <c r="AY47" s="64">
        <f>IF($W$6="关闭",0,IFERROR((VLOOKUP((VLOOKUP($AE47,参数!$G:$H,2,FALSE)&amp;$V$18),装备强化属性!$V$3:$FP$50,$X$18+VLOOKUP(AY$1,参数!$J$1:$K$6,2,FALSE),FALSE)),0))+IF($W$6="关闭",0,IFERROR((VLOOKUP((VLOOKUP($AE47,参数!$G:$H,2,FALSE)&amp;$V$19),装备强化属性!$V$3:$FP$50,$X$19+VLOOKUP(AY$1,参数!$J$1:$K$6,2,FALSE),FALSE)),0))+IF($W$6="关闭",0,IFERROR((VLOOKUP((VLOOKUP($AE47,参数!$G:$H,2,FALSE)&amp;$V$20),装备强化属性!$V$3:$FP$50,$X$20+VLOOKUP(AY$1,参数!$J$1:$K$6,2,FALSE),FALSE)),0))+IF($W$6="关闭",0,IFERROR((VLOOKUP((VLOOKUP($AE47,参数!$G:$H,2,FALSE)&amp;$V$21),装备强化属性!$V$3:$FP$50,$X$21+VLOOKUP(AY$1,参数!$J$1:$K$6,2,FALSE),FALSE)),0))+IF($W$6="关闭",0,IFERROR((VLOOKUP((VLOOKUP($AE47,参数!$G:$H,2,FALSE)&amp;$V$22),装备强化属性!$V$3:$FP$50,$X$22+VLOOKUP(AY$1,参数!$J$1:$K$6,2,FALSE),FALSE)),0))+IF($W$6="关闭",0,IFERROR((VLOOKUP((VLOOKUP($AE47,参数!$G:$H,2,FALSE)&amp;$V$23),装备强化属性!$V$3:$FP$50,$X$23+VLOOKUP(AY$1,参数!$J$1:$K$6,2,FALSE),FALSE)),0))+IF($W$6="关闭",0,IFERROR((VLOOKUP((VLOOKUP($AE47,参数!$G:$H,2,FALSE)&amp;$V$24),装备强化属性!$V$3:$FP$50,$X$24+VLOOKUP(AY$1,参数!$J$1:$K$6,2,FALSE),FALSE)),0))+IF($W$6="关闭",0,IFERROR((VLOOKUP((VLOOKUP($AE47,参数!$G:$H,2,FALSE)&amp;$V$25),装备强化属性!$V$3:$FP$50,$X$25+VLOOKUP(AY$1,参数!$J$1:$K$6,2,FALSE),FALSE)),0))</f>
        <v>162</v>
      </c>
      <c r="AZ47" s="64">
        <f>IF($W$6="关闭",0,IFERROR((VLOOKUP((VLOOKUP($AE47,参数!$G:$H,2,FALSE)&amp;$V$18),装备强化属性!$V$3:$FP$50,$X$18+VLOOKUP(AZ$1,参数!$J$1:$K$6,2,FALSE),FALSE)),0))+IF($W$6="关闭",0,IFERROR((VLOOKUP((VLOOKUP($AE47,参数!$G:$H,2,FALSE)&amp;$V$19),装备强化属性!$V$3:$FP$50,$X$19+VLOOKUP(AZ$1,参数!$J$1:$K$6,2,FALSE),FALSE)),0))+IF($W$6="关闭",0,IFERROR((VLOOKUP((VLOOKUP($AE47,参数!$G:$H,2,FALSE)&amp;$V$20),装备强化属性!$V$3:$FP$50,$X$20+VLOOKUP(AZ$1,参数!$J$1:$K$6,2,FALSE),FALSE)),0))+IF($W$6="关闭",0,IFERROR((VLOOKUP((VLOOKUP($AE47,参数!$G:$H,2,FALSE)&amp;$V$21),装备强化属性!$V$3:$FP$50,$X$21+VLOOKUP(AZ$1,参数!$J$1:$K$6,2,FALSE),FALSE)),0))+IF($W$6="关闭",0,IFERROR((VLOOKUP((VLOOKUP($AE47,参数!$G:$H,2,FALSE)&amp;$V$22),装备强化属性!$V$3:$FP$50,$X$22+VLOOKUP(AZ$1,参数!$J$1:$K$6,2,FALSE),FALSE)),0))+IF($W$6="关闭",0,IFERROR((VLOOKUP((VLOOKUP($AE47,参数!$G:$H,2,FALSE)&amp;$V$23),装备强化属性!$V$3:$FP$50,$X$23+VLOOKUP(AZ$1,参数!$J$1:$K$6,2,FALSE),FALSE)),0))+IF($W$6="关闭",0,IFERROR((VLOOKUP((VLOOKUP($AE47,参数!$G:$H,2,FALSE)&amp;$V$24),装备强化属性!$V$3:$FP$50,$X$24+VLOOKUP(AZ$1,参数!$J$1:$K$6,2,FALSE),FALSE)),0))+IF($W$6="关闭",0,IFERROR((VLOOKUP((VLOOKUP($AE47,参数!$G:$H,2,FALSE)&amp;$V$25),装备强化属性!$V$3:$FP$50,$X$25+VLOOKUP(AZ$1,参数!$J$1:$K$6,2,FALSE),FALSE)),0))</f>
        <v>162</v>
      </c>
      <c r="BA47" s="64">
        <f>IF($W$6="关闭",0,IFERROR((VLOOKUP((VLOOKUP($AE47,参数!$G:$H,2,FALSE)&amp;$V$18),装备强化属性!$V$3:$FP$50,$X$18+VLOOKUP(BA$1,参数!$J$1:$K$6,2,FALSE),FALSE)),0))+IF($W$6="关闭",0,IFERROR((VLOOKUP((VLOOKUP($AE47,参数!$G:$H,2,FALSE)&amp;$V$19),装备强化属性!$V$3:$FP$50,$X$19+VLOOKUP(BA$1,参数!$J$1:$K$6,2,FALSE),FALSE)),0))+IF($W$6="关闭",0,IFERROR((VLOOKUP((VLOOKUP($AE47,参数!$G:$H,2,FALSE)&amp;$V$20),装备强化属性!$V$3:$FP$50,$X$20+VLOOKUP(BA$1,参数!$J$1:$K$6,2,FALSE),FALSE)),0))+IF($W$6="关闭",0,IFERROR((VLOOKUP((VLOOKUP($AE47,参数!$G:$H,2,FALSE)&amp;$V$21),装备强化属性!$V$3:$FP$50,$X$21+VLOOKUP(BA$1,参数!$J$1:$K$6,2,FALSE),FALSE)),0))+IF($W$6="关闭",0,IFERROR((VLOOKUP((VLOOKUP($AE47,参数!$G:$H,2,FALSE)&amp;$V$22),装备强化属性!$V$3:$FP$50,$X$22+VLOOKUP(BA$1,参数!$J$1:$K$6,2,FALSE),FALSE)),0))+IF($W$6="关闭",0,IFERROR((VLOOKUP((VLOOKUP($AE47,参数!$G:$H,2,FALSE)&amp;$V$23),装备强化属性!$V$3:$FP$50,$X$23+VLOOKUP(BA$1,参数!$J$1:$K$6,2,FALSE),FALSE)),0))+IF($W$6="关闭",0,IFERROR((VLOOKUP((VLOOKUP($AE47,参数!$G:$H,2,FALSE)&amp;$V$24),装备强化属性!$V$3:$FP$50,$X$24+VLOOKUP(BA$1,参数!$J$1:$K$6,2,FALSE),FALSE)),0))+IF($W$6="关闭",0,IFERROR((VLOOKUP((VLOOKUP($AE47,参数!$G:$H,2,FALSE)&amp;$V$25),装备强化属性!$V$3:$FP$50,$X$25+VLOOKUP(BA$1,参数!$J$1:$K$6,2,FALSE),FALSE)),0))</f>
        <v>181</v>
      </c>
      <c r="BB47" s="64">
        <f>IF($W$6="关闭",0,IFERROR((VLOOKUP((VLOOKUP($AE47,参数!$G:$H,2,FALSE)&amp;$V$18),装备强化属性!$V$3:$FP$50,$X$18+VLOOKUP(BB$1,参数!$J$1:$K$6,2,FALSE),FALSE)),0))+IF($W$6="关闭",0,IFERROR((VLOOKUP((VLOOKUP($AE47,参数!$G:$H,2,FALSE)&amp;$V$19),装备强化属性!$V$3:$FP$50,$X$19+VLOOKUP(BB$1,参数!$J$1:$K$6,2,FALSE),FALSE)),0))+IF($W$6="关闭",0,IFERROR((VLOOKUP((VLOOKUP($AE47,参数!$G:$H,2,FALSE)&amp;$V$20),装备强化属性!$V$3:$FP$50,$X$20+VLOOKUP(BB$1,参数!$J$1:$K$6,2,FALSE),FALSE)),0))+IF($W$6="关闭",0,IFERROR((VLOOKUP((VLOOKUP($AE47,参数!$G:$H,2,FALSE)&amp;$V$21),装备强化属性!$V$3:$FP$50,$X$21+VLOOKUP(BB$1,参数!$J$1:$K$6,2,FALSE),FALSE)),0))+IF($W$6="关闭",0,IFERROR((VLOOKUP((VLOOKUP($AE47,参数!$G:$H,2,FALSE)&amp;$V$22),装备强化属性!$V$3:$FP$50,$X$22+VLOOKUP(BB$1,参数!$J$1:$K$6,2,FALSE),FALSE)),0))+IF($W$6="关闭",0,IFERROR((VLOOKUP((VLOOKUP($AE47,参数!$G:$H,2,FALSE)&amp;$V$23),装备强化属性!$V$3:$FP$50,$X$23+VLOOKUP(BB$1,参数!$J$1:$K$6,2,FALSE),FALSE)),0))+IF($W$6="关闭",0,IFERROR((VLOOKUP((VLOOKUP($AE47,参数!$G:$H,2,FALSE)&amp;$V$24),装备强化属性!$V$3:$FP$50,$X$24+VLOOKUP(BB$1,参数!$J$1:$K$6,2,FALSE),FALSE)),0))+IF($W$6="关闭",0,IFERROR((VLOOKUP((VLOOKUP($AE47,参数!$G:$H,2,FALSE)&amp;$V$25),装备强化属性!$V$3:$FP$50,$X$25+VLOOKUP(BB$1,参数!$J$1:$K$6,2,FALSE),FALSE)),0))</f>
        <v>181</v>
      </c>
      <c r="BC47" s="64">
        <f>IF($W$3="关闭",0,IFERROR((VLOOKUP((VLOOKUP($AE47,参数!$G:$H,2,FALSE)&amp;$W$18&amp;$V$18),装备量化!$D$2:$J$241,装备量化!AN$11,FALSE)),0))+IF($W$3="关闭",0,IFERROR((VLOOKUP((VLOOKUP($AE47,参数!$G:$H,2,FALSE)&amp;$W$19&amp;$V$19),装备量化!$D$2:$J$241,装备量化!AN$11,FALSE)),0))+IF($W$3="关闭",0,IFERROR((VLOOKUP((VLOOKUP($AE47,参数!$G:$H,2,FALSE)&amp;$W$20&amp;$V$20),装备量化!$D$2:$J$241,装备量化!AN$11,FALSE)),0))+IF($W$3="关闭",0,IFERROR((VLOOKUP((VLOOKUP($AE47,参数!$G:$H,2,FALSE)&amp;$W$21&amp;$V$21),装备量化!$D$2:$J$241,装备量化!AN$11,FALSE)),0))+IF($W$3="关闭",0,IFERROR((VLOOKUP((VLOOKUP($AE47,参数!$G:$H,2,FALSE)&amp;$W$22&amp;$V$22),装备量化!$D$2:$J$241,装备量化!AN$11,FALSE)),0))+IF($W$3="关闭",0,IFERROR((VLOOKUP((VLOOKUP($AE47,参数!$G:$H,2,FALSE)&amp;$W$23&amp;$V$23),装备量化!$D$2:$J$241,装备量化!AN$11,FALSE)),0))+IF($W$3="关闭",0,IFERROR((VLOOKUP((VLOOKUP($AE47,参数!$G:$H,2,FALSE)&amp;$W$24&amp;$V$24),装备量化!$D$2:$J$241,装备量化!AN$11,FALSE)),0))+IF($W$3="关闭",0,IFERROR((VLOOKUP((VLOOKUP($AE47,参数!$G:$H,2,FALSE)&amp;$W$25&amp;$V$25),装备量化!$D$2:$J$241,装备量化!AN$11,FALSE)),0))</f>
        <v>0</v>
      </c>
      <c r="BD47" s="64">
        <f>IF($W$3="关闭",0,IFERROR((VLOOKUP((VLOOKUP($AE47,参数!$G:$H,2,FALSE)&amp;$W$18&amp;$V$18),装备量化!$D$2:$J$241,装备量化!AO$11,FALSE)),0))+IF($W$3="关闭",0,IFERROR((VLOOKUP((VLOOKUP($AE47,参数!$G:$H,2,FALSE)&amp;$W$19&amp;$V$19),装备量化!$D$2:$J$241,装备量化!AO$11,FALSE)),0))+IF($W$3="关闭",0,IFERROR((VLOOKUP((VLOOKUP($AE47,参数!$G:$H,2,FALSE)&amp;$W$20&amp;$V$20),装备量化!$D$2:$J$241,装备量化!AO$11,FALSE)),0))+IF($W$3="关闭",0,IFERROR((VLOOKUP((VLOOKUP($AE47,参数!$G:$H,2,FALSE)&amp;$W$21&amp;$V$21),装备量化!$D$2:$J$241,装备量化!AO$11,FALSE)),0))+IF($W$3="关闭",0,IFERROR((VLOOKUP((VLOOKUP($AE47,参数!$G:$H,2,FALSE)&amp;$W$22&amp;$V$22),装备量化!$D$2:$J$241,装备量化!AO$11,FALSE)),0))+IF($W$3="关闭",0,IFERROR((VLOOKUP((VLOOKUP($AE47,参数!$G:$H,2,FALSE)&amp;$W$23&amp;$V$23),装备量化!$D$2:$J$241,装备量化!AO$11,FALSE)),0))+IF($W$3="关闭",0,IFERROR((VLOOKUP((VLOOKUP($AE47,参数!$G:$H,2,FALSE)&amp;$W$24&amp;$V$24),装备量化!$D$2:$J$241,装备量化!AO$11,FALSE)),0))+IF($W$3="关闭",0,IFERROR((VLOOKUP((VLOOKUP($AE47,参数!$G:$H,2,FALSE)&amp;$W$25&amp;$V$25),装备量化!$D$2:$J$241,装备量化!AO$11,FALSE)),0))</f>
        <v>0</v>
      </c>
      <c r="BE47" s="64">
        <f>IF($W$3="关闭",0,IFERROR((VLOOKUP((VLOOKUP($AE47,参数!$G:$H,2,FALSE)&amp;$W$18&amp;$V$18),装备量化!$D$2:$J$241,装备量化!AP$11,FALSE)),0))+IF($W$3="关闭",0,IFERROR((VLOOKUP((VLOOKUP($AE47,参数!$G:$H,2,FALSE)&amp;$W$19&amp;$V$19),装备量化!$D$2:$J$241,装备量化!AP$11,FALSE)),0))+IF($W$3="关闭",0,IFERROR((VLOOKUP((VLOOKUP($AE47,参数!$G:$H,2,FALSE)&amp;$W$20&amp;$V$20),装备量化!$D$2:$J$241,装备量化!AP$11,FALSE)),0))+IF($W$3="关闭",0,IFERROR((VLOOKUP((VLOOKUP($AE47,参数!$G:$H,2,FALSE)&amp;$W$21&amp;$V$21),装备量化!$D$2:$J$241,装备量化!AP$11,FALSE)),0))+IF($W$3="关闭",0,IFERROR((VLOOKUP((VLOOKUP($AE47,参数!$G:$H,2,FALSE)&amp;$W$22&amp;$V$22),装备量化!$D$2:$J$241,装备量化!AP$11,FALSE)),0))+IF($W$3="关闭",0,IFERROR((VLOOKUP((VLOOKUP($AE47,参数!$G:$H,2,FALSE)&amp;$W$23&amp;$V$23),装备量化!$D$2:$J$241,装备量化!AP$11,FALSE)),0))+IF($W$3="关闭",0,IFERROR((VLOOKUP((VLOOKUP($AE47,参数!$G:$H,2,FALSE)&amp;$W$24&amp;$V$24),装备量化!$D$2:$J$241,装备量化!AP$11,FALSE)),0))+IF($W$3="关闭",0,IFERROR((VLOOKUP((VLOOKUP($AE47,参数!$G:$H,2,FALSE)&amp;$W$25&amp;$V$25),装备量化!$D$2:$J$241,装备量化!AP$11,FALSE)),0))</f>
        <v>0</v>
      </c>
      <c r="BF47" s="64">
        <f>IF($W$3="关闭",0,IFERROR((VLOOKUP((VLOOKUP($AE47,参数!$G:$H,2,FALSE)&amp;$W$18&amp;$V$18),装备量化!$D$2:$J$241,装备量化!AQ$11,FALSE)),0))+IF($W$3="关闭",0,IFERROR((VLOOKUP((VLOOKUP($AE47,参数!$G:$H,2,FALSE)&amp;$W$19&amp;$V$19),装备量化!$D$2:$J$241,装备量化!AQ$11,FALSE)),0))+IF($W$3="关闭",0,IFERROR((VLOOKUP((VLOOKUP($AE47,参数!$G:$H,2,FALSE)&amp;$W$20&amp;$V$20),装备量化!$D$2:$J$241,装备量化!AQ$11,FALSE)),0))+IF($W$3="关闭",0,IFERROR((VLOOKUP((VLOOKUP($AE47,参数!$G:$H,2,FALSE)&amp;$W$21&amp;$V$21),装备量化!$D$2:$J$241,装备量化!AQ$11,FALSE)),0))+IF($W$3="关闭",0,IFERROR((VLOOKUP((VLOOKUP($AE47,参数!$G:$H,2,FALSE)&amp;$W$22&amp;$V$22),装备量化!$D$2:$J$241,装备量化!AQ$11,FALSE)),0))+IF($W$3="关闭",0,IFERROR((VLOOKUP((VLOOKUP($AE47,参数!$G:$H,2,FALSE)&amp;$W$23&amp;$V$23),装备量化!$D$2:$J$241,装备量化!AQ$11,FALSE)),0))+IF($W$3="关闭",0,IFERROR((VLOOKUP((VLOOKUP($AE47,参数!$G:$H,2,FALSE)&amp;$W$24&amp;$V$24),装备量化!$D$2:$J$241,装备量化!AQ$11,FALSE)),0))+IF($W$3="关闭",0,IFERROR((VLOOKUP((VLOOKUP($AE47,参数!$G:$H,2,FALSE)&amp;$W$25&amp;$V$25),装备量化!$D$2:$J$241,装备量化!AQ$11,FALSE)),0))</f>
        <v>0</v>
      </c>
      <c r="BG47" s="64">
        <f>IF($W$3="关闭",0,IFERROR((VLOOKUP((VLOOKUP($AE47,参数!$G:$H,2,FALSE)&amp;$W$18&amp;$V$18),装备量化!$D$2:$J$241,装备量化!AR$11,FALSE)),0))+IF($W$3="关闭",0,IFERROR((VLOOKUP((VLOOKUP($AE47,参数!$G:$H,2,FALSE)&amp;$W$19&amp;$V$19),装备量化!$D$2:$J$241,装备量化!AR$11,FALSE)),0))+IF($W$3="关闭",0,IFERROR((VLOOKUP((VLOOKUP($AE47,参数!$G:$H,2,FALSE)&amp;$W$20&amp;$V$20),装备量化!$D$2:$J$241,装备量化!AR$11,FALSE)),0))+IF($W$3="关闭",0,IFERROR((VLOOKUP((VLOOKUP($AE47,参数!$G:$H,2,FALSE)&amp;$W$21&amp;$V$21),装备量化!$D$2:$J$241,装备量化!AR$11,FALSE)),0))+IF($W$3="关闭",0,IFERROR((VLOOKUP((VLOOKUP($AE47,参数!$G:$H,2,FALSE)&amp;$W$22&amp;$V$22),装备量化!$D$2:$J$241,装备量化!AR$11,FALSE)),0))+IF($W$3="关闭",0,IFERROR((VLOOKUP((VLOOKUP($AE47,参数!$G:$H,2,FALSE)&amp;$W$23&amp;$V$23),装备量化!$D$2:$J$241,装备量化!AR$11,FALSE)),0))+IF($W$3="关闭",0,IFERROR((VLOOKUP((VLOOKUP($AE47,参数!$G:$H,2,FALSE)&amp;$W$24&amp;$V$24),装备量化!$D$2:$J$241,装备量化!AR$11,FALSE)),0))+IF($W$3="关闭",0,IFERROR((VLOOKUP((VLOOKUP($AE47,参数!$G:$H,2,FALSE)&amp;$W$25&amp;$V$25),装备量化!$D$2:$J$241,装备量化!AR$11,FALSE)),0))</f>
        <v>0</v>
      </c>
      <c r="BH47" s="64">
        <f>IF($W$3="关闭",0,IFERROR((VLOOKUP((VLOOKUP($AE47,参数!$G:$H,2,FALSE)&amp;$W$18&amp;$V$18),装备量化!$D$2:$J$241,装备量化!AS$11,FALSE)),0))+IF($W$3="关闭",0,IFERROR((VLOOKUP((VLOOKUP($AE47,参数!$G:$H,2,FALSE)&amp;$W$19&amp;$V$19),装备量化!$D$2:$J$241,装备量化!AS$11,FALSE)),0))+IF($W$3="关闭",0,IFERROR((VLOOKUP((VLOOKUP($AE47,参数!$G:$H,2,FALSE)&amp;$W$20&amp;$V$20),装备量化!$D$2:$J$241,装备量化!AS$11,FALSE)),0))+IF($W$3="关闭",0,IFERROR((VLOOKUP((VLOOKUP($AE47,参数!$G:$H,2,FALSE)&amp;$W$21&amp;$V$21),装备量化!$D$2:$J$241,装备量化!AS$11,FALSE)),0))+IF($W$3="关闭",0,IFERROR((VLOOKUP((VLOOKUP($AE47,参数!$G:$H,2,FALSE)&amp;$W$22&amp;$V$22),装备量化!$D$2:$J$241,装备量化!AS$11,FALSE)),0))+IF($W$3="关闭",0,IFERROR((VLOOKUP((VLOOKUP($AE47,参数!$G:$H,2,FALSE)&amp;$W$23&amp;$V$23),装备量化!$D$2:$J$241,装备量化!AS$11,FALSE)),0))+IF($W$3="关闭",0,IFERROR((VLOOKUP((VLOOKUP($AE47,参数!$G:$H,2,FALSE)&amp;$W$24&amp;$V$24),装备量化!$D$2:$J$241,装备量化!AS$11,FALSE)),0))+IF($W$3="关闭",0,IFERROR((VLOOKUP((VLOOKUP($AE47,参数!$G:$H,2,FALSE)&amp;$W$25&amp;$V$25),装备量化!$D$2:$J$241,装备量化!AS$11,FALSE)),0))</f>
        <v>0</v>
      </c>
      <c r="BI47" s="64">
        <f>IF($W$3="关闭",0,IFERROR((VLOOKUP((VLOOKUP($AE47,参数!$G:$H,2,FALSE)&amp;$W$18&amp;$V$18),装备量化!$D$2:$J$241,装备量化!AT$11,FALSE)),0))+IF($W$3="关闭",0,IFERROR((VLOOKUP((VLOOKUP($AE47,参数!$G:$H,2,FALSE)&amp;$W$19&amp;$V$19),装备量化!$D$2:$J$241,装备量化!AT$11,FALSE)),0))+IF($W$3="关闭",0,IFERROR((VLOOKUP((VLOOKUP($AE47,参数!$G:$H,2,FALSE)&amp;$W$20&amp;$V$20),装备量化!$D$2:$J$241,装备量化!AT$11,FALSE)),0))+IF($W$3="关闭",0,IFERROR((VLOOKUP((VLOOKUP($AE47,参数!$G:$H,2,FALSE)&amp;$W$21&amp;$V$21),装备量化!$D$2:$J$241,装备量化!AT$11,FALSE)),0))+IF($W$3="关闭",0,IFERROR((VLOOKUP((VLOOKUP($AE47,参数!$G:$H,2,FALSE)&amp;$W$22&amp;$V$22),装备量化!$D$2:$J$241,装备量化!AT$11,FALSE)),0))+IF($W$3="关闭",0,IFERROR((VLOOKUP((VLOOKUP($AE47,参数!$G:$H,2,FALSE)&amp;$W$23&amp;$V$23),装备量化!$D$2:$J$241,装备量化!AT$11,FALSE)),0))+IF($W$3="关闭",0,IFERROR((VLOOKUP((VLOOKUP($AE47,参数!$G:$H,2,FALSE)&amp;$W$24&amp;$V$24),装备量化!$D$2:$J$241,装备量化!AT$11,FALSE)),0))+IF($W$3="关闭",0,IFERROR((VLOOKUP((VLOOKUP($AE47,参数!$G:$H,2,FALSE)&amp;$W$25&amp;$V$25),装备量化!$D$2:$J$241,装备量化!AT$11,FALSE)),0))</f>
        <v>0</v>
      </c>
      <c r="BJ47" s="64">
        <f>IF($W$3="关闭",0,IFERROR((VLOOKUP((VLOOKUP($AE47,参数!$G:$H,2,FALSE)&amp;$W$18&amp;$V$18),装备量化!$D$2:$J$241,装备量化!AU$11,FALSE)),0))+IF($W$3="关闭",0,IFERROR((VLOOKUP((VLOOKUP($AE47,参数!$G:$H,2,FALSE)&amp;$W$19&amp;$V$19),装备量化!$D$2:$J$241,装备量化!AU$11,FALSE)),0))+IF($W$3="关闭",0,IFERROR((VLOOKUP((VLOOKUP($AE47,参数!$G:$H,2,FALSE)&amp;$W$20&amp;$V$20),装备量化!$D$2:$J$241,装备量化!AU$11,FALSE)),0))+IF($W$3="关闭",0,IFERROR((VLOOKUP((VLOOKUP($AE47,参数!$G:$H,2,FALSE)&amp;$W$21&amp;$V$21),装备量化!$D$2:$J$241,装备量化!AU$11,FALSE)),0))+IF($W$3="关闭",0,IFERROR((VLOOKUP((VLOOKUP($AE47,参数!$G:$H,2,FALSE)&amp;$W$22&amp;$V$22),装备量化!$D$2:$J$241,装备量化!AU$11,FALSE)),0))+IF($W$3="关闭",0,IFERROR((VLOOKUP((VLOOKUP($AE47,参数!$G:$H,2,FALSE)&amp;$W$23&amp;$V$23),装备量化!$D$2:$J$241,装备量化!AU$11,FALSE)),0))+IF($W$3="关闭",0,IFERROR((VLOOKUP((VLOOKUP($AE47,参数!$G:$H,2,FALSE)&amp;$W$24&amp;$V$24),装备量化!$D$2:$J$241,装备量化!AU$11,FALSE)),0))+IF($W$3="关闭",0,IFERROR((VLOOKUP((VLOOKUP($AE47,参数!$G:$H,2,FALSE)&amp;$W$25&amp;$V$25),装备量化!$D$2:$J$241,装备量化!AU$11,FALSE)),0))</f>
        <v>0</v>
      </c>
      <c r="BM47" s="1">
        <v>46</v>
      </c>
      <c r="BN47" s="64">
        <f>IF($W$2="关闭",0,角色升级!B47)</f>
        <v>6062</v>
      </c>
      <c r="BO47" s="64">
        <v>200</v>
      </c>
      <c r="BP47" s="64">
        <f>IF($W$2="关闭",0,角色升级!D47)</f>
        <v>437</v>
      </c>
      <c r="BQ47" s="64">
        <f>IF($W$2="关闭",0,角色升级!E47)</f>
        <v>437</v>
      </c>
      <c r="BR47" s="64">
        <f>IF($W$2="关闭",0,角色升级!F47)</f>
        <v>875</v>
      </c>
      <c r="BS47" s="64">
        <f>IF($W$2="关闭",0,角色升级!G47)</f>
        <v>875</v>
      </c>
      <c r="BT47" s="64">
        <f>IF($W$3="关闭",0,IFERROR((VLOOKUP((VLOOKUP($AE47,参数!$G:$H,2,FALSE)&amp;$W$18&amp;$V$18),装备量化!$D$2:$J$241,装备量化!BE$11,FALSE)),0))+IF($W$3="关闭",0,IFERROR((VLOOKUP((VLOOKUP($AE47,参数!$G:$H,2,FALSE)&amp;$W$19&amp;$V$19),装备量化!$D$2:$J$241,装备量化!BE$11,FALSE)),0))+IF($W$3="关闭",0,IFERROR((VLOOKUP((VLOOKUP($AE47,参数!$G:$H,2,FALSE)&amp;$W$20&amp;$V$20),装备量化!$D$2:$J$241,装备量化!BE$11,FALSE)),0))+IF($W$3="关闭",0,IFERROR((VLOOKUP((VLOOKUP($AE47,参数!$G:$H,2,FALSE)&amp;$W$21&amp;$V$21),装备量化!$D$2:$J$241,装备量化!BE$11,FALSE)),0))+IF($W$3="关闭",0,IFERROR((VLOOKUP((VLOOKUP($AE47,参数!$G:$H,2,FALSE)&amp;$W$22&amp;$V$22),装备量化!$D$2:$J$241,装备量化!BE$11,FALSE)),0))+IF($W$3="关闭",0,IFERROR((VLOOKUP((VLOOKUP($AE47,参数!$G:$H,2,FALSE)&amp;$W$23&amp;$V$23),装备量化!$D$2:$J$241,装备量化!BE$11,FALSE)),0))+IF($W$3="关闭",0,IFERROR((VLOOKUP((VLOOKUP($AE47,参数!$G:$H,2,FALSE)&amp;$W$24&amp;$V$24),装备量化!$D$2:$J$241,装备量化!BE$11,FALSE)),0))+IF($W$3="关闭",0,IFERROR((VLOOKUP((VLOOKUP($AE47,参数!$G:$H,2,FALSE)&amp;$W$25&amp;$V$25),装备量化!$D$2:$J$241,装备量化!BE$11,FALSE)),0))</f>
        <v>0</v>
      </c>
      <c r="BU47" s="64">
        <f>IF($W$3="关闭",0,IFERROR((VLOOKUP((VLOOKUP($AE47,参数!$G:$H,2,FALSE)&amp;$W$18&amp;$V$18),装备量化!$D$2:$J$241,装备量化!BF$11,FALSE)),0))+IF($W$3="关闭",0,IFERROR((VLOOKUP((VLOOKUP($AE47,参数!$G:$H,2,FALSE)&amp;$W$19&amp;$V$19),装备量化!$D$2:$J$241,装备量化!BF$11,FALSE)),0))+IF($W$3="关闭",0,IFERROR((VLOOKUP((VLOOKUP($AE47,参数!$G:$H,2,FALSE)&amp;$W$20&amp;$V$20),装备量化!$D$2:$J$241,装备量化!BF$11,FALSE)),0))+IF($W$3="关闭",0,IFERROR((VLOOKUP((VLOOKUP($AE47,参数!$G:$H,2,FALSE)&amp;$W$21&amp;$V$21),装备量化!$D$2:$J$241,装备量化!BF$11,FALSE)),0))+IF($W$3="关闭",0,IFERROR((VLOOKUP((VLOOKUP($AE47,参数!$G:$H,2,FALSE)&amp;$W$22&amp;$V$22),装备量化!$D$2:$J$241,装备量化!BF$11,FALSE)),0))+IF($W$3="关闭",0,IFERROR((VLOOKUP((VLOOKUP($AE47,参数!$G:$H,2,FALSE)&amp;$W$23&amp;$V$23),装备量化!$D$2:$J$241,装备量化!BF$11,FALSE)),0))+IF($W$3="关闭",0,IFERROR((VLOOKUP((VLOOKUP($AE47,参数!$G:$H,2,FALSE)&amp;$W$24&amp;$V$24),装备量化!$D$2:$J$241,装备量化!BF$11,FALSE)),0))+IF($W$3="关闭",0,IFERROR((VLOOKUP((VLOOKUP($AE47,参数!$G:$H,2,FALSE)&amp;$W$25&amp;$V$25),装备量化!$D$2:$J$241,装备量化!BF$11,FALSE)),0))</f>
        <v>0</v>
      </c>
      <c r="BV47" s="64">
        <f>IF($W$3="关闭",0,IFERROR((VLOOKUP((VLOOKUP($AE47,参数!$G:$H,2,FALSE)&amp;$W$18&amp;$V$18),装备量化!$D$2:$J$241,装备量化!BG$11,FALSE)),0))+IF($W$3="关闭",0,IFERROR((VLOOKUP((VLOOKUP($AE47,参数!$G:$H,2,FALSE)&amp;$W$19&amp;$V$19),装备量化!$D$2:$J$241,装备量化!BG$11,FALSE)),0))+IF($W$3="关闭",0,IFERROR((VLOOKUP((VLOOKUP($AE47,参数!$G:$H,2,FALSE)&amp;$W$20&amp;$V$20),装备量化!$D$2:$J$241,装备量化!BG$11,FALSE)),0))+IF($W$3="关闭",0,IFERROR((VLOOKUP((VLOOKUP($AE47,参数!$G:$H,2,FALSE)&amp;$W$21&amp;$V$21),装备量化!$D$2:$J$241,装备量化!BG$11,FALSE)),0))+IF($W$3="关闭",0,IFERROR((VLOOKUP((VLOOKUP($AE47,参数!$G:$H,2,FALSE)&amp;$W$22&amp;$V$22),装备量化!$D$2:$J$241,装备量化!BG$11,FALSE)),0))+IF($W$3="关闭",0,IFERROR((VLOOKUP((VLOOKUP($AE47,参数!$G:$H,2,FALSE)&amp;$W$23&amp;$V$23),装备量化!$D$2:$J$241,装备量化!BG$11,FALSE)),0))+IF($W$3="关闭",0,IFERROR((VLOOKUP((VLOOKUP($AE47,参数!$G:$H,2,FALSE)&amp;$W$24&amp;$V$24),装备量化!$D$2:$J$241,装备量化!BG$11,FALSE)),0))+IF($W$3="关闭",0,IFERROR((VLOOKUP((VLOOKUP($AE47,参数!$G:$H,2,FALSE)&amp;$W$25&amp;$V$25),装备量化!$D$2:$J$241,装备量化!BG$11,FALSE)),0))</f>
        <v>0</v>
      </c>
      <c r="BW47" s="64">
        <f>IF($W$3="关闭",0,IFERROR((VLOOKUP((VLOOKUP($AE47,参数!$G:$H,2,FALSE)&amp;$W$18&amp;$V$18),装备量化!$D$2:$J$241,装备量化!BH$11,FALSE)),0))+IF($W$3="关闭",0,IFERROR((VLOOKUP((VLOOKUP($AE47,参数!$G:$H,2,FALSE)&amp;$W$19&amp;$V$19),装备量化!$D$2:$J$241,装备量化!BH$11,FALSE)),0))+IF($W$3="关闭",0,IFERROR((VLOOKUP((VLOOKUP($AE47,参数!$G:$H,2,FALSE)&amp;$W$20&amp;$V$20),装备量化!$D$2:$J$241,装备量化!BH$11,FALSE)),0))+IF($W$3="关闭",0,IFERROR((VLOOKUP((VLOOKUP($AE47,参数!$G:$H,2,FALSE)&amp;$W$21&amp;$V$21),装备量化!$D$2:$J$241,装备量化!BH$11,FALSE)),0))+IF($W$3="关闭",0,IFERROR((VLOOKUP((VLOOKUP($AE47,参数!$G:$H,2,FALSE)&amp;$W$22&amp;$V$22),装备量化!$D$2:$J$241,装备量化!BH$11,FALSE)),0))+IF($W$3="关闭",0,IFERROR((VLOOKUP((VLOOKUP($AE47,参数!$G:$H,2,FALSE)&amp;$W$23&amp;$V$23),装备量化!$D$2:$J$241,装备量化!BH$11,FALSE)),0))+IF($W$3="关闭",0,IFERROR((VLOOKUP((VLOOKUP($AE47,参数!$G:$H,2,FALSE)&amp;$W$24&amp;$V$24),装备量化!$D$2:$J$241,装备量化!BH$11,FALSE)),0))+IF($W$3="关闭",0,IFERROR((VLOOKUP((VLOOKUP($AE47,参数!$G:$H,2,FALSE)&amp;$W$25&amp;$V$25),装备量化!$D$2:$J$241,装备量化!BH$11,FALSE)),0))</f>
        <v>0</v>
      </c>
      <c r="BX47" s="64">
        <f>IF($W$3="关闭",0,IFERROR((VLOOKUP((VLOOKUP($AE47,参数!$G:$H,2,FALSE)&amp;$W$18&amp;$V$18),装备量化!$D$2:$J$241,装备量化!BI$11,FALSE)),0))+IF($W$3="关闭",0,IFERROR((VLOOKUP((VLOOKUP($AE47,参数!$G:$H,2,FALSE)&amp;$W$19&amp;$V$19),装备量化!$D$2:$J$241,装备量化!BI$11,FALSE)),0))+IF($W$3="关闭",0,IFERROR((VLOOKUP((VLOOKUP($AE47,参数!$G:$H,2,FALSE)&amp;$W$20&amp;$V$20),装备量化!$D$2:$J$241,装备量化!BI$11,FALSE)),0))+IF($W$3="关闭",0,IFERROR((VLOOKUP((VLOOKUP($AE47,参数!$G:$H,2,FALSE)&amp;$W$21&amp;$V$21),装备量化!$D$2:$J$241,装备量化!BI$11,FALSE)),0))+IF($W$3="关闭",0,IFERROR((VLOOKUP((VLOOKUP($AE47,参数!$G:$H,2,FALSE)&amp;$W$22&amp;$V$22),装备量化!$D$2:$J$241,装备量化!BI$11,FALSE)),0))+IF($W$3="关闭",0,IFERROR((VLOOKUP((VLOOKUP($AE47,参数!$G:$H,2,FALSE)&amp;$W$23&amp;$V$23),装备量化!$D$2:$J$241,装备量化!BI$11,FALSE)),0))+IF($W$3="关闭",0,IFERROR((VLOOKUP((VLOOKUP($AE47,参数!$G:$H,2,FALSE)&amp;$W$24&amp;$V$24),装备量化!$D$2:$J$241,装备量化!BI$11,FALSE)),0))+IF($W$3="关闭",0,IFERROR((VLOOKUP((VLOOKUP($AE47,参数!$G:$H,2,FALSE)&amp;$W$25&amp;$V$25),装备量化!$D$2:$J$241,装备量化!BI$11,FALSE)),0))</f>
        <v>0</v>
      </c>
      <c r="BY47" s="64">
        <f>IF($W$3="关闭",0,IFERROR((VLOOKUP((VLOOKUP($AE47,参数!$G:$H,2,FALSE)&amp;$W$18&amp;$V$18),装备量化!$D$2:$J$241,装备量化!BJ$11,FALSE)),0))+IF($W$3="关闭",0,IFERROR((VLOOKUP((VLOOKUP($AE47,参数!$G:$H,2,FALSE)&amp;$W$19&amp;$V$19),装备量化!$D$2:$J$241,装备量化!BJ$11,FALSE)),0))+IF($W$3="关闭",0,IFERROR((VLOOKUP((VLOOKUP($AE47,参数!$G:$H,2,FALSE)&amp;$W$20&amp;$V$20),装备量化!$D$2:$J$241,装备量化!BJ$11,FALSE)),0))+IF($W$3="关闭",0,IFERROR((VLOOKUP((VLOOKUP($AE47,参数!$G:$H,2,FALSE)&amp;$W$21&amp;$V$21),装备量化!$D$2:$J$241,装备量化!BJ$11,FALSE)),0))+IF($W$3="关闭",0,IFERROR((VLOOKUP((VLOOKUP($AE47,参数!$G:$H,2,FALSE)&amp;$W$22&amp;$V$22),装备量化!$D$2:$J$241,装备量化!BJ$11,FALSE)),0))+IF($W$3="关闭",0,IFERROR((VLOOKUP((VLOOKUP($AE47,参数!$G:$H,2,FALSE)&amp;$W$23&amp;$V$23),装备量化!$D$2:$J$241,装备量化!BJ$11,FALSE)),0))+IF($W$3="关闭",0,IFERROR((VLOOKUP((VLOOKUP($AE47,参数!$G:$H,2,FALSE)&amp;$W$24&amp;$V$24),装备量化!$D$2:$J$241,装备量化!BJ$11,FALSE)),0))+IF($W$3="关闭",0,IFERROR((VLOOKUP((VLOOKUP($AE47,参数!$G:$H,2,FALSE)&amp;$W$25&amp;$V$25),装备量化!$D$2:$J$241,装备量化!BJ$11,FALSE)),0))</f>
        <v>0</v>
      </c>
      <c r="BZ47" s="64">
        <f>IF($W$3="关闭",0,IFERROR((VLOOKUP((VLOOKUP($AE47,参数!$G:$H,2,FALSE)&amp;$W$18&amp;$V$18),装备量化!$D$2:$J$241,装备量化!BK$11,FALSE)),0))+IF($W$3="关闭",0,IFERROR((VLOOKUP((VLOOKUP($AE47,参数!$G:$H,2,FALSE)&amp;$W$19&amp;$V$19),装备量化!$D$2:$J$241,装备量化!BK$11,FALSE)),0))+IF($W$3="关闭",0,IFERROR((VLOOKUP((VLOOKUP($AE47,参数!$G:$H,2,FALSE)&amp;$W$20&amp;$V$20),装备量化!$D$2:$J$241,装备量化!BK$11,FALSE)),0))+IF($W$3="关闭",0,IFERROR((VLOOKUP((VLOOKUP($AE47,参数!$G:$H,2,FALSE)&amp;$W$21&amp;$V$21),装备量化!$D$2:$J$241,装备量化!BK$11,FALSE)),0))+IF($W$3="关闭",0,IFERROR((VLOOKUP((VLOOKUP($AE47,参数!$G:$H,2,FALSE)&amp;$W$22&amp;$V$22),装备量化!$D$2:$J$241,装备量化!BK$11,FALSE)),0))+IF($W$3="关闭",0,IFERROR((VLOOKUP((VLOOKUP($AE47,参数!$G:$H,2,FALSE)&amp;$W$23&amp;$V$23),装备量化!$D$2:$J$241,装备量化!BK$11,FALSE)),0))+IF($W$3="关闭",0,IFERROR((VLOOKUP((VLOOKUP($AE47,参数!$G:$H,2,FALSE)&amp;$W$24&amp;$V$24),装备量化!$D$2:$J$241,装备量化!BK$11,FALSE)),0))+IF($W$3="关闭",0,IFERROR((VLOOKUP((VLOOKUP($AE47,参数!$G:$H,2,FALSE)&amp;$W$25&amp;$V$25),装备量化!$D$2:$J$241,装备量化!BK$11,FALSE)),0))</f>
        <v>0</v>
      </c>
      <c r="CA47" s="64">
        <f>IF($W$3="关闭",0,IFERROR((VLOOKUP((VLOOKUP($AE47,参数!$G:$H,2,FALSE)&amp;$W$18&amp;$V$18),装备量化!$D$2:$J$241,装备量化!BL$11,FALSE)),0))+IF($W$3="关闭",0,IFERROR((VLOOKUP((VLOOKUP($AE47,参数!$G:$H,2,FALSE)&amp;$W$19&amp;$V$19),装备量化!$D$2:$J$241,装备量化!BL$11,FALSE)),0))+IF($W$3="关闭",0,IFERROR((VLOOKUP((VLOOKUP($AE47,参数!$G:$H,2,FALSE)&amp;$W$20&amp;$V$20),装备量化!$D$2:$J$241,装备量化!BL$11,FALSE)),0))+IF($W$3="关闭",0,IFERROR((VLOOKUP((VLOOKUP($AE47,参数!$G:$H,2,FALSE)&amp;$W$21&amp;$V$21),装备量化!$D$2:$J$241,装备量化!BL$11,FALSE)),0))+IF($W$3="关闭",0,IFERROR((VLOOKUP((VLOOKUP($AE47,参数!$G:$H,2,FALSE)&amp;$W$22&amp;$V$22),装备量化!$D$2:$J$241,装备量化!BL$11,FALSE)),0))+IF($W$3="关闭",0,IFERROR((VLOOKUP((VLOOKUP($AE47,参数!$G:$H,2,FALSE)&amp;$W$23&amp;$V$23),装备量化!$D$2:$J$241,装备量化!BL$11,FALSE)),0))+IF($W$3="关闭",0,IFERROR((VLOOKUP((VLOOKUP($AE47,参数!$G:$H,2,FALSE)&amp;$W$24&amp;$V$24),装备量化!$D$2:$J$241,装备量化!BL$11,FALSE)),0))+IF($W$3="关闭",0,IFERROR((VLOOKUP((VLOOKUP($AE47,参数!$G:$H,2,FALSE)&amp;$W$25&amp;$V$25),装备量化!$D$2:$J$241,装备量化!BL$11,FALSE)),0))</f>
        <v>0</v>
      </c>
    </row>
    <row r="48" spans="1:79">
      <c r="A48" s="1">
        <v>47</v>
      </c>
      <c r="B48" s="1">
        <f t="shared" si="2"/>
        <v>10661</v>
      </c>
      <c r="C48" s="1">
        <f t="shared" si="11"/>
        <v>200</v>
      </c>
      <c r="D48" s="1">
        <f t="shared" si="12"/>
        <v>879</v>
      </c>
      <c r="E48" s="1">
        <f t="shared" si="13"/>
        <v>879</v>
      </c>
      <c r="F48" s="1">
        <f t="shared" si="14"/>
        <v>1488</v>
      </c>
      <c r="G48" s="1">
        <f t="shared" si="15"/>
        <v>1488</v>
      </c>
      <c r="H48" s="1">
        <f t="shared" si="3"/>
        <v>0</v>
      </c>
      <c r="I48" s="1">
        <f t="shared" si="4"/>
        <v>0</v>
      </c>
      <c r="J48" s="1">
        <f t="shared" si="5"/>
        <v>0</v>
      </c>
      <c r="K48" s="1">
        <f t="shared" si="6"/>
        <v>0</v>
      </c>
      <c r="L48" s="1">
        <f t="shared" si="7"/>
        <v>0</v>
      </c>
      <c r="M48" s="1">
        <f t="shared" si="8"/>
        <v>0</v>
      </c>
      <c r="N48" s="1">
        <f t="shared" si="9"/>
        <v>0</v>
      </c>
      <c r="O48" s="1">
        <f t="shared" si="10"/>
        <v>0</v>
      </c>
      <c r="P48" s="32"/>
      <c r="Q48" s="32"/>
      <c r="R48" s="32"/>
      <c r="S48" s="32"/>
      <c r="AE48" s="1">
        <v>47</v>
      </c>
      <c r="AF48" s="64">
        <f>IF($W$3="关闭",0,IFERROR((VLOOKUP((VLOOKUP($AE48,参数!$G:$H,2,FALSE)&amp;$W$18&amp;$V$18),装备量化!$D$2:$J$241,装备量化!Q$11,FALSE)),0))+IF($W$3="关闭",0,IFERROR((VLOOKUP((VLOOKUP($AE48,参数!$G:$H,2,FALSE)&amp;$W$19&amp;$V$19),装备量化!$D$2:$J$241,装备量化!Q$11,FALSE)),0))+IF($W$3="关闭",0,IFERROR((VLOOKUP((VLOOKUP($AE48,参数!$G:$H,2,FALSE)&amp;$W$20&amp;$V$20),装备量化!$D$2:$J$241,装备量化!Q$11,FALSE)),0))+IF($W$3="关闭",0,IFERROR((VLOOKUP((VLOOKUP($AE48,参数!$G:$H,2,FALSE)&amp;$W$21&amp;$V$21),装备量化!$D$2:$J$241,装备量化!Q$11,FALSE)),0))+IF($W$3="关闭",0,IFERROR((VLOOKUP((VLOOKUP($AE48,参数!$G:$H,2,FALSE)&amp;$W$22&amp;$V$22),装备量化!$D$2:$J$241,装备量化!Q$11,FALSE)),0))+IF($W$3="关闭",0,IFERROR((VLOOKUP((VLOOKUP($AE48,参数!$G:$H,2,FALSE)&amp;$W$23&amp;$V$23),装备量化!$D$2:$J$241,装备量化!Q$11,FALSE)),0))+IF($W$3="关闭",0,IFERROR((VLOOKUP((VLOOKUP($AE48,参数!$G:$H,2,FALSE)&amp;$W$24&amp;$V$24),装备量化!$D$2:$J$241,装备量化!Q$11,FALSE)),0))+IF($W$3="关闭",0,IFERROR((VLOOKUP((VLOOKUP($AE48,参数!$G:$H,2,FALSE)&amp;$W$25&amp;$V$25),装备量化!$D$2:$J$241,装备量化!Q$11,FALSE)),0))</f>
        <v>3126</v>
      </c>
      <c r="AG48" s="64"/>
      <c r="AH48" s="64">
        <f>IF($W$3="关闭",0,IFERROR((VLOOKUP((VLOOKUP($AE48,参数!$G:$H,2,FALSE)&amp;$W$18&amp;$V$18),装备量化!$D$2:$J$241,装备量化!S$11,FALSE)),0))+IF($W$3="关闭",0,IFERROR((VLOOKUP((VLOOKUP($AE48,参数!$G:$H,2,FALSE)&amp;$W$19&amp;$V$19),装备量化!$D$2:$J$241,装备量化!S$11,FALSE)),0))+IF($W$3="关闭",0,IFERROR((VLOOKUP((VLOOKUP($AE48,参数!$G:$H,2,FALSE)&amp;$W$20&amp;$V$20),装备量化!$D$2:$J$241,装备量化!S$11,FALSE)),0))+IF($W$3="关闭",0,IFERROR((VLOOKUP((VLOOKUP($AE48,参数!$G:$H,2,FALSE)&amp;$W$21&amp;$V$21),装备量化!$D$2:$J$241,装备量化!S$11,FALSE)),0))+IF($W$3="关闭",0,IFERROR((VLOOKUP((VLOOKUP($AE48,参数!$G:$H,2,FALSE)&amp;$W$22&amp;$V$22),装备量化!$D$2:$J$241,装备量化!S$11,FALSE)),0))+IF($W$3="关闭",0,IFERROR((VLOOKUP((VLOOKUP($AE48,参数!$G:$H,2,FALSE)&amp;$W$23&amp;$V$23),装备量化!$D$2:$J$241,装备量化!S$11,FALSE)),0))+IF($W$3="关闭",0,IFERROR((VLOOKUP((VLOOKUP($AE48,参数!$G:$H,2,FALSE)&amp;$W$24&amp;$V$24),装备量化!$D$2:$J$241,装备量化!S$11,FALSE)),0))+IF($W$3="关闭",0,IFERROR((VLOOKUP((VLOOKUP($AE48,参数!$G:$H,2,FALSE)&amp;$W$25&amp;$V$25),装备量化!$D$2:$J$241,装备量化!S$11,FALSE)),0))</f>
        <v>272</v>
      </c>
      <c r="AI48" s="64">
        <f>IF($W$3="关闭",0,IFERROR((VLOOKUP((VLOOKUP($AE48,参数!$G:$H,2,FALSE)&amp;$W$18&amp;$V$18),装备量化!$D$2:$J$241,装备量化!T$11,FALSE)),0))+IF($W$3="关闭",0,IFERROR((VLOOKUP((VLOOKUP($AE48,参数!$G:$H,2,FALSE)&amp;$W$19&amp;$V$19),装备量化!$D$2:$J$241,装备量化!T$11,FALSE)),0))+IF($W$3="关闭",0,IFERROR((VLOOKUP((VLOOKUP($AE48,参数!$G:$H,2,FALSE)&amp;$W$20&amp;$V$20),装备量化!$D$2:$J$241,装备量化!T$11,FALSE)),0))+IF($W$3="关闭",0,IFERROR((VLOOKUP((VLOOKUP($AE48,参数!$G:$H,2,FALSE)&amp;$W$21&amp;$V$21),装备量化!$D$2:$J$241,装备量化!T$11,FALSE)),0))+IF($W$3="关闭",0,IFERROR((VLOOKUP((VLOOKUP($AE48,参数!$G:$H,2,FALSE)&amp;$W$22&amp;$V$22),装备量化!$D$2:$J$241,装备量化!T$11,FALSE)),0))+IF($W$3="关闭",0,IFERROR((VLOOKUP((VLOOKUP($AE48,参数!$G:$H,2,FALSE)&amp;$W$23&amp;$V$23),装备量化!$D$2:$J$241,装备量化!T$11,FALSE)),0))+IF($W$3="关闭",0,IFERROR((VLOOKUP((VLOOKUP($AE48,参数!$G:$H,2,FALSE)&amp;$W$24&amp;$V$24),装备量化!$D$2:$J$241,装备量化!T$11,FALSE)),0))+IF($W$3="关闭",0,IFERROR((VLOOKUP((VLOOKUP($AE48,参数!$G:$H,2,FALSE)&amp;$W$25&amp;$V$25),装备量化!$D$2:$J$241,装备量化!T$11,FALSE)),0))</f>
        <v>272</v>
      </c>
      <c r="AJ48" s="64">
        <f>IF($W$3="关闭",0,IFERROR((VLOOKUP((VLOOKUP($AE48,参数!$G:$H,2,FALSE)&amp;$W$18&amp;$V$18),装备量化!$D$2:$J$241,装备量化!U$11,FALSE)),0))+IF($W$3="关闭",0,IFERROR((VLOOKUP((VLOOKUP($AE48,参数!$G:$H,2,FALSE)&amp;$W$19&amp;$V$19),装备量化!$D$2:$J$241,装备量化!U$11,FALSE)),0))+IF($W$3="关闭",0,IFERROR((VLOOKUP((VLOOKUP($AE48,参数!$G:$H,2,FALSE)&amp;$W$20&amp;$V$20),装备量化!$D$2:$J$241,装备量化!U$11,FALSE)),0))+IF($W$3="关闭",0,IFERROR((VLOOKUP((VLOOKUP($AE48,参数!$G:$H,2,FALSE)&amp;$W$21&amp;$V$21),装备量化!$D$2:$J$241,装备量化!U$11,FALSE)),0))+IF($W$3="关闭",0,IFERROR((VLOOKUP((VLOOKUP($AE48,参数!$G:$H,2,FALSE)&amp;$W$22&amp;$V$22),装备量化!$D$2:$J$241,装备量化!U$11,FALSE)),0))+IF($W$3="关闭",0,IFERROR((VLOOKUP((VLOOKUP($AE48,参数!$G:$H,2,FALSE)&amp;$W$23&amp;$V$23),装备量化!$D$2:$J$241,装备量化!U$11,FALSE)),0))+IF($W$3="关闭",0,IFERROR((VLOOKUP((VLOOKUP($AE48,参数!$G:$H,2,FALSE)&amp;$W$24&amp;$V$24),装备量化!$D$2:$J$241,装备量化!U$11,FALSE)),0))+IF($W$3="关闭",0,IFERROR((VLOOKUP((VLOOKUP($AE48,参数!$G:$H,2,FALSE)&amp;$W$25&amp;$V$25),装备量化!$D$2:$J$241,装备量化!U$11,FALSE)),0))</f>
        <v>417</v>
      </c>
      <c r="AK48" s="64">
        <f>IF($W$3="关闭",0,IFERROR((VLOOKUP((VLOOKUP($AE48,参数!$G:$H,2,FALSE)&amp;$W$18&amp;$V$18),装备量化!$D$2:$J$241,装备量化!V$11,FALSE)),0))+IF($W$3="关闭",0,IFERROR((VLOOKUP((VLOOKUP($AE48,参数!$G:$H,2,FALSE)&amp;$W$19&amp;$V$19),装备量化!$D$2:$J$241,装备量化!V$11,FALSE)),0))+IF($W$3="关闭",0,IFERROR((VLOOKUP((VLOOKUP($AE48,参数!$G:$H,2,FALSE)&amp;$W$20&amp;$V$20),装备量化!$D$2:$J$241,装备量化!V$11,FALSE)),0))+IF($W$3="关闭",0,IFERROR((VLOOKUP((VLOOKUP($AE48,参数!$G:$H,2,FALSE)&amp;$W$21&amp;$V$21),装备量化!$D$2:$J$241,装备量化!V$11,FALSE)),0))+IF($W$3="关闭",0,IFERROR((VLOOKUP((VLOOKUP($AE48,参数!$G:$H,2,FALSE)&amp;$W$22&amp;$V$22),装备量化!$D$2:$J$241,装备量化!V$11,FALSE)),0))+IF($W$3="关闭",0,IFERROR((VLOOKUP((VLOOKUP($AE48,参数!$G:$H,2,FALSE)&amp;$W$23&amp;$V$23),装备量化!$D$2:$J$241,装备量化!V$11,FALSE)),0))+IF($W$3="关闭",0,IFERROR((VLOOKUP((VLOOKUP($AE48,参数!$G:$H,2,FALSE)&amp;$W$24&amp;$V$24),装备量化!$D$2:$J$241,装备量化!V$11,FALSE)),0))+IF($W$3="关闭",0,IFERROR((VLOOKUP((VLOOKUP($AE48,参数!$G:$H,2,FALSE)&amp;$W$25&amp;$V$25),装备量化!$D$2:$J$241,装备量化!V$11,FALSE)),0))</f>
        <v>417</v>
      </c>
      <c r="AL48" s="64">
        <f>IF($W$3="关闭",0,IFERROR((VLOOKUP((VLOOKUP($AE48,参数!$G:$H,2,FALSE)&amp;$W$18&amp;$V$18),装备量化!$D$2:$J$241,装备量化!W$11,FALSE)),0))+IF($W$3="关闭",0,IFERROR((VLOOKUP((VLOOKUP($AE48,参数!$G:$H,2,FALSE)&amp;$W$19&amp;$V$19),装备量化!$D$2:$J$241,装备量化!W$11,FALSE)),0))+IF($W$3="关闭",0,IFERROR((VLOOKUP((VLOOKUP($AE48,参数!$G:$H,2,FALSE)&amp;$W$20&amp;$V$20),装备量化!$D$2:$J$241,装备量化!W$11,FALSE)),0))+IF($W$3="关闭",0,IFERROR((VLOOKUP((VLOOKUP($AE48,参数!$G:$H,2,FALSE)&amp;$W$21&amp;$V$21),装备量化!$D$2:$J$241,装备量化!W$11,FALSE)),0))+IF($W$3="关闭",0,IFERROR((VLOOKUP((VLOOKUP($AE48,参数!$G:$H,2,FALSE)&amp;$W$22&amp;$V$22),装备量化!$D$2:$J$241,装备量化!W$11,FALSE)),0))+IF($W$3="关闭",0,IFERROR((VLOOKUP((VLOOKUP($AE48,参数!$G:$H,2,FALSE)&amp;$W$23&amp;$V$23),装备量化!$D$2:$J$241,装备量化!W$11,FALSE)),0))+IF($W$3="关闭",0,IFERROR((VLOOKUP((VLOOKUP($AE48,参数!$G:$H,2,FALSE)&amp;$W$24&amp;$V$24),装备量化!$D$2:$J$241,装备量化!W$11,FALSE)),0))+IF($W$3="关闭",0,IFERROR((VLOOKUP((VLOOKUP($AE48,参数!$G:$H,2,FALSE)&amp;$W$25&amp;$V$25),装备量化!$D$2:$J$241,装备量化!W$11,FALSE)),0))</f>
        <v>0</v>
      </c>
      <c r="AM48" s="64">
        <f>IF($W$3="关闭",0,IFERROR((VLOOKUP((VLOOKUP($AE48,参数!$G:$H,2,FALSE)&amp;$W$18&amp;$V$18),装备量化!$D$2:$J$241,装备量化!X$11,FALSE)),0))+IF($W$3="关闭",0,IFERROR((VLOOKUP((VLOOKUP($AE48,参数!$G:$H,2,FALSE)&amp;$W$19&amp;$V$19),装备量化!$D$2:$J$241,装备量化!X$11,FALSE)),0))+IF($W$3="关闭",0,IFERROR((VLOOKUP((VLOOKUP($AE48,参数!$G:$H,2,FALSE)&amp;$W$20&amp;$V$20),装备量化!$D$2:$J$241,装备量化!X$11,FALSE)),0))+IF($W$3="关闭",0,IFERROR((VLOOKUP((VLOOKUP($AE48,参数!$G:$H,2,FALSE)&amp;$W$21&amp;$V$21),装备量化!$D$2:$J$241,装备量化!X$11,FALSE)),0))+IF($W$3="关闭",0,IFERROR((VLOOKUP((VLOOKUP($AE48,参数!$G:$H,2,FALSE)&amp;$W$22&amp;$V$22),装备量化!$D$2:$J$241,装备量化!X$11,FALSE)),0))+IF($W$3="关闭",0,IFERROR((VLOOKUP((VLOOKUP($AE48,参数!$G:$H,2,FALSE)&amp;$W$23&amp;$V$23),装备量化!$D$2:$J$241,装备量化!X$11,FALSE)),0))+IF($W$3="关闭",0,IFERROR((VLOOKUP((VLOOKUP($AE48,参数!$G:$H,2,FALSE)&amp;$W$24&amp;$V$24),装备量化!$D$2:$J$241,装备量化!X$11,FALSE)),0))+IF($W$3="关闭",0,IFERROR((VLOOKUP((VLOOKUP($AE48,参数!$G:$H,2,FALSE)&amp;$W$25&amp;$V$25),装备量化!$D$2:$J$241,装备量化!X$11,FALSE)),0))</f>
        <v>0</v>
      </c>
      <c r="AN48" s="64">
        <f>IF($W$3="关闭",0,IFERROR((VLOOKUP((VLOOKUP($AE48,参数!$G:$H,2,FALSE)&amp;$W$18&amp;$V$18),装备量化!$D$2:$J$241,装备量化!Y$11,FALSE)),0))+IF($W$3="关闭",0,IFERROR((VLOOKUP((VLOOKUP($AE48,参数!$G:$H,2,FALSE)&amp;$W$19&amp;$V$19),装备量化!$D$2:$J$241,装备量化!Y$11,FALSE)),0))+IF($W$3="关闭",0,IFERROR((VLOOKUP((VLOOKUP($AE48,参数!$G:$H,2,FALSE)&amp;$W$20&amp;$V$20),装备量化!$D$2:$J$241,装备量化!Y$11,FALSE)),0))+IF($W$3="关闭",0,IFERROR((VLOOKUP((VLOOKUP($AE48,参数!$G:$H,2,FALSE)&amp;$W$21&amp;$V$21),装备量化!$D$2:$J$241,装备量化!Y$11,FALSE)),0))+IF($W$3="关闭",0,IFERROR((VLOOKUP((VLOOKUP($AE48,参数!$G:$H,2,FALSE)&amp;$W$22&amp;$V$22),装备量化!$D$2:$J$241,装备量化!Y$11,FALSE)),0))+IF($W$3="关闭",0,IFERROR((VLOOKUP((VLOOKUP($AE48,参数!$G:$H,2,FALSE)&amp;$W$23&amp;$V$23),装备量化!$D$2:$J$241,装备量化!Y$11,FALSE)),0))+IF($W$3="关闭",0,IFERROR((VLOOKUP((VLOOKUP($AE48,参数!$G:$H,2,FALSE)&amp;$W$24&amp;$V$24),装备量化!$D$2:$J$241,装备量化!Y$11,FALSE)),0))+IF($W$3="关闭",0,IFERROR((VLOOKUP((VLOOKUP($AE48,参数!$G:$H,2,FALSE)&amp;$W$25&amp;$V$25),装备量化!$D$2:$J$241,装备量化!Y$11,FALSE)),0))</f>
        <v>0</v>
      </c>
      <c r="AO48" s="64">
        <f>IF($W$3="关闭",0,IFERROR((VLOOKUP((VLOOKUP($AE48,参数!$G:$H,2,FALSE)&amp;$W$18&amp;$V$18),装备量化!$D$2:$J$241,装备量化!Z$11,FALSE)),0))+IF($W$3="关闭",0,IFERROR((VLOOKUP((VLOOKUP($AE48,参数!$G:$H,2,FALSE)&amp;$W$19&amp;$V$19),装备量化!$D$2:$J$241,装备量化!Z$11,FALSE)),0))+IF($W$3="关闭",0,IFERROR((VLOOKUP((VLOOKUP($AE48,参数!$G:$H,2,FALSE)&amp;$W$20&amp;$V$20),装备量化!$D$2:$J$241,装备量化!Z$11,FALSE)),0))+IF($W$3="关闭",0,IFERROR((VLOOKUP((VLOOKUP($AE48,参数!$G:$H,2,FALSE)&amp;$W$21&amp;$V$21),装备量化!$D$2:$J$241,装备量化!Z$11,FALSE)),0))+IF($W$3="关闭",0,IFERROR((VLOOKUP((VLOOKUP($AE48,参数!$G:$H,2,FALSE)&amp;$W$22&amp;$V$22),装备量化!$D$2:$J$241,装备量化!Z$11,FALSE)),0))+IF($W$3="关闭",0,IFERROR((VLOOKUP((VLOOKUP($AE48,参数!$G:$H,2,FALSE)&amp;$W$23&amp;$V$23),装备量化!$D$2:$J$241,装备量化!Z$11,FALSE)),0))+IF($W$3="关闭",0,IFERROR((VLOOKUP((VLOOKUP($AE48,参数!$G:$H,2,FALSE)&amp;$W$24&amp;$V$24),装备量化!$D$2:$J$241,装备量化!Z$11,FALSE)),0))+IF($W$3="关闭",0,IFERROR((VLOOKUP((VLOOKUP($AE48,参数!$G:$H,2,FALSE)&amp;$W$25&amp;$V$25),装备量化!$D$2:$J$241,装备量化!Z$11,FALSE)),0))</f>
        <v>0</v>
      </c>
      <c r="AP48" s="64">
        <f>IF($W$3="关闭",0,IFERROR((VLOOKUP((VLOOKUP($AE48,参数!$G:$H,2,FALSE)&amp;$W$18&amp;$V$18),装备量化!$D$2:$J$241,装备量化!AA$11,FALSE)),0))+IF($W$3="关闭",0,IFERROR((VLOOKUP((VLOOKUP($AE48,参数!$G:$H,2,FALSE)&amp;$W$19&amp;$V$19),装备量化!$D$2:$J$241,装备量化!AA$11,FALSE)),0))+IF($W$3="关闭",0,IFERROR((VLOOKUP((VLOOKUP($AE48,参数!$G:$H,2,FALSE)&amp;$W$20&amp;$V$20),装备量化!$D$2:$J$241,装备量化!AA$11,FALSE)),0))+IF($W$3="关闭",0,IFERROR((VLOOKUP((VLOOKUP($AE48,参数!$G:$H,2,FALSE)&amp;$W$21&amp;$V$21),装备量化!$D$2:$J$241,装备量化!AA$11,FALSE)),0))+IF($W$3="关闭",0,IFERROR((VLOOKUP((VLOOKUP($AE48,参数!$G:$H,2,FALSE)&amp;$W$22&amp;$V$22),装备量化!$D$2:$J$241,装备量化!AA$11,FALSE)),0))+IF($W$3="关闭",0,IFERROR((VLOOKUP((VLOOKUP($AE48,参数!$G:$H,2,FALSE)&amp;$W$23&amp;$V$23),装备量化!$D$2:$J$241,装备量化!AA$11,FALSE)),0))+IF($W$3="关闭",0,IFERROR((VLOOKUP((VLOOKUP($AE48,参数!$G:$H,2,FALSE)&amp;$W$24&amp;$V$24),装备量化!$D$2:$J$241,装备量化!AA$11,FALSE)),0))+IF($W$3="关闭",0,IFERROR((VLOOKUP((VLOOKUP($AE48,参数!$G:$H,2,FALSE)&amp;$W$25&amp;$V$25),装备量化!$D$2:$J$241,装备量化!AA$11,FALSE)),0))</f>
        <v>0</v>
      </c>
      <c r="AQ48" s="64">
        <f>IF($W$3="关闭",0,IFERROR((VLOOKUP((VLOOKUP($AE48,参数!$G:$H,2,FALSE)&amp;$W$18&amp;$V$18),装备量化!$D$2:$J$241,装备量化!AB$11,FALSE)),0))+IF($W$3="关闭",0,IFERROR((VLOOKUP((VLOOKUP($AE48,参数!$G:$H,2,FALSE)&amp;$W$19&amp;$V$19),装备量化!$D$2:$J$241,装备量化!AB$11,FALSE)),0))+IF($W$3="关闭",0,IFERROR((VLOOKUP((VLOOKUP($AE48,参数!$G:$H,2,FALSE)&amp;$W$20&amp;$V$20),装备量化!$D$2:$J$241,装备量化!AB$11,FALSE)),0))+IF($W$3="关闭",0,IFERROR((VLOOKUP((VLOOKUP($AE48,参数!$G:$H,2,FALSE)&amp;$W$21&amp;$V$21),装备量化!$D$2:$J$241,装备量化!AB$11,FALSE)),0))+IF($W$3="关闭",0,IFERROR((VLOOKUP((VLOOKUP($AE48,参数!$G:$H,2,FALSE)&amp;$W$22&amp;$V$22),装备量化!$D$2:$J$241,装备量化!AB$11,FALSE)),0))+IF($W$3="关闭",0,IFERROR((VLOOKUP((VLOOKUP($AE48,参数!$G:$H,2,FALSE)&amp;$W$23&amp;$V$23),装备量化!$D$2:$J$241,装备量化!AB$11,FALSE)),0))+IF($W$3="关闭",0,IFERROR((VLOOKUP((VLOOKUP($AE48,参数!$G:$H,2,FALSE)&amp;$W$24&amp;$V$24),装备量化!$D$2:$J$241,装备量化!AB$11,FALSE)),0))+IF($W$3="关闭",0,IFERROR((VLOOKUP((VLOOKUP($AE48,参数!$G:$H,2,FALSE)&amp;$W$25&amp;$V$25),装备量化!$D$2:$J$241,装备量化!AB$11,FALSE)),0))</f>
        <v>0</v>
      </c>
      <c r="AR48" s="64">
        <f>IF($W$3="关闭",0,IFERROR((VLOOKUP((VLOOKUP($AE48,参数!$G:$H,2,FALSE)&amp;$W$18&amp;$V$18),装备量化!$D$2:$J$241,装备量化!AC$11,FALSE)),0))+IF($W$3="关闭",0,IFERROR((VLOOKUP((VLOOKUP($AE48,参数!$G:$H,2,FALSE)&amp;$W$19&amp;$V$19),装备量化!$D$2:$J$241,装备量化!AC$11,FALSE)),0))+IF($W$3="关闭",0,IFERROR((VLOOKUP((VLOOKUP($AE48,参数!$G:$H,2,FALSE)&amp;$W$20&amp;$V$20),装备量化!$D$2:$J$241,装备量化!AC$11,FALSE)),0))+IF($W$3="关闭",0,IFERROR((VLOOKUP((VLOOKUP($AE48,参数!$G:$H,2,FALSE)&amp;$W$21&amp;$V$21),装备量化!$D$2:$J$241,装备量化!AC$11,FALSE)),0))+IF($W$3="关闭",0,IFERROR((VLOOKUP((VLOOKUP($AE48,参数!$G:$H,2,FALSE)&amp;$W$22&amp;$V$22),装备量化!$D$2:$J$241,装备量化!AC$11,FALSE)),0))+IF($W$3="关闭",0,IFERROR((VLOOKUP((VLOOKUP($AE48,参数!$G:$H,2,FALSE)&amp;$W$23&amp;$V$23),装备量化!$D$2:$J$241,装备量化!AC$11,FALSE)),0))+IF($W$3="关闭",0,IFERROR((VLOOKUP((VLOOKUP($AE48,参数!$G:$H,2,FALSE)&amp;$W$24&amp;$V$24),装备量化!$D$2:$J$241,装备量化!AC$11,FALSE)),0))+IF($W$3="关闭",0,IFERROR((VLOOKUP((VLOOKUP($AE48,参数!$G:$H,2,FALSE)&amp;$W$25&amp;$V$25),装备量化!$D$2:$J$241,装备量化!AC$11,FALSE)),0))</f>
        <v>0</v>
      </c>
      <c r="AS48" s="64">
        <f>IF($W$3="关闭",0,IFERROR((VLOOKUP((VLOOKUP($AE48,参数!$G:$H,2,FALSE)&amp;$W$18&amp;$V$18),装备量化!$D$2:$J$241,装备量化!AD$11,FALSE)),0))+IF($W$3="关闭",0,IFERROR((VLOOKUP((VLOOKUP($AE48,参数!$G:$H,2,FALSE)&amp;$W$19&amp;$V$19),装备量化!$D$2:$J$241,装备量化!AD$11,FALSE)),0))+IF($W$3="关闭",0,IFERROR((VLOOKUP((VLOOKUP($AE48,参数!$G:$H,2,FALSE)&amp;$W$20&amp;$V$20),装备量化!$D$2:$J$241,装备量化!AD$11,FALSE)),0))+IF($W$3="关闭",0,IFERROR((VLOOKUP((VLOOKUP($AE48,参数!$G:$H,2,FALSE)&amp;$W$21&amp;$V$21),装备量化!$D$2:$J$241,装备量化!AD$11,FALSE)),0))+IF($W$3="关闭",0,IFERROR((VLOOKUP((VLOOKUP($AE48,参数!$G:$H,2,FALSE)&amp;$W$22&amp;$V$22),装备量化!$D$2:$J$241,装备量化!AD$11,FALSE)),0))+IF($W$3="关闭",0,IFERROR((VLOOKUP((VLOOKUP($AE48,参数!$G:$H,2,FALSE)&amp;$W$23&amp;$V$23),装备量化!$D$2:$J$241,装备量化!AD$11,FALSE)),0))+IF($W$3="关闭",0,IFERROR((VLOOKUP((VLOOKUP($AE48,参数!$G:$H,2,FALSE)&amp;$W$24&amp;$V$24),装备量化!$D$2:$J$241,装备量化!AD$11,FALSE)),0))+IF($W$3="关闭",0,IFERROR((VLOOKUP((VLOOKUP($AE48,参数!$G:$H,2,FALSE)&amp;$W$25&amp;$V$25),装备量化!$D$2:$J$241,装备量化!AD$11,FALSE)),0))</f>
        <v>0</v>
      </c>
      <c r="AV48" s="1">
        <v>47</v>
      </c>
      <c r="AW48" s="64">
        <f>IF($W$6="关闭",0,IFERROR((VLOOKUP((VLOOKUP($AE48,参数!$G:$H,2,FALSE)&amp;$V$18),装备强化属性!$V$3:$FP$50,$X$18+VLOOKUP(AW$1,参数!$J$1:$K$6,2,FALSE),FALSE)),0))+IF($W$6="关闭",0,IFERROR((VLOOKUP((VLOOKUP($AE48,参数!$G:$H,2,FALSE)&amp;$V$19),装备强化属性!$V$3:$FP$50,$X$19+VLOOKUP(AW$1,参数!$J$1:$K$6,2,FALSE),FALSE)),0))+IF($W$6="关闭",0,IFERROR((VLOOKUP((VLOOKUP($AE48,参数!$G:$H,2,FALSE)&amp;$V$20),装备强化属性!$V$3:$FP$50,$X$20+VLOOKUP(AW$1,参数!$J$1:$K$6,2,FALSE),FALSE)),0))+IF($W$6="关闭",0,IFERROR((VLOOKUP((VLOOKUP($AE48,参数!$G:$H,2,FALSE)&amp;$V$21),装备强化属性!$V$3:$FP$50,$X$21+VLOOKUP(AW$1,参数!$J$1:$K$6,2,FALSE),FALSE)),0))+IF($W$6="关闭",0,IFERROR((VLOOKUP((VLOOKUP($AE48,参数!$G:$H,2,FALSE)&amp;$V$22),装备强化属性!$V$3:$FP$50,$X$22+VLOOKUP(AW$1,参数!$J$1:$K$6,2,FALSE),FALSE)),0))+IF($W$6="关闭",0,IFERROR((VLOOKUP((VLOOKUP($AE48,参数!$G:$H,2,FALSE)&amp;$V$23),装备强化属性!$V$3:$FP$50,$X$23+VLOOKUP(AW$1,参数!$J$1:$K$6,2,FALSE),FALSE)),0))+IF($W$6="关闭",0,IFERROR((VLOOKUP((VLOOKUP($AE48,参数!$G:$H,2,FALSE)&amp;$V$24),装备强化属性!$V$3:$FP$50,$X$24+VLOOKUP(AW$1,参数!$J$1:$K$6,2,FALSE),FALSE)),0))+IF($W$6="关闭",0,IFERROR((VLOOKUP((VLOOKUP($AE48,参数!$G:$H,2,FALSE)&amp;$V$25),装备强化属性!$V$3:$FP$50,$X$25+VLOOKUP(AW$1,参数!$J$1:$K$6,2,FALSE),FALSE)),0))</f>
        <v>1360</v>
      </c>
      <c r="AX48" s="64"/>
      <c r="AY48" s="64">
        <f>IF($W$6="关闭",0,IFERROR((VLOOKUP((VLOOKUP($AE48,参数!$G:$H,2,FALSE)&amp;$V$18),装备强化属性!$V$3:$FP$50,$X$18+VLOOKUP(AY$1,参数!$J$1:$K$6,2,FALSE),FALSE)),0))+IF($W$6="关闭",0,IFERROR((VLOOKUP((VLOOKUP($AE48,参数!$G:$H,2,FALSE)&amp;$V$19),装备强化属性!$V$3:$FP$50,$X$19+VLOOKUP(AY$1,参数!$J$1:$K$6,2,FALSE),FALSE)),0))+IF($W$6="关闭",0,IFERROR((VLOOKUP((VLOOKUP($AE48,参数!$G:$H,2,FALSE)&amp;$V$20),装备强化属性!$V$3:$FP$50,$X$20+VLOOKUP(AY$1,参数!$J$1:$K$6,2,FALSE),FALSE)),0))+IF($W$6="关闭",0,IFERROR((VLOOKUP((VLOOKUP($AE48,参数!$G:$H,2,FALSE)&amp;$V$21),装备强化属性!$V$3:$FP$50,$X$21+VLOOKUP(AY$1,参数!$J$1:$K$6,2,FALSE),FALSE)),0))+IF($W$6="关闭",0,IFERROR((VLOOKUP((VLOOKUP($AE48,参数!$G:$H,2,FALSE)&amp;$V$22),装备强化属性!$V$3:$FP$50,$X$22+VLOOKUP(AY$1,参数!$J$1:$K$6,2,FALSE),FALSE)),0))+IF($W$6="关闭",0,IFERROR((VLOOKUP((VLOOKUP($AE48,参数!$G:$H,2,FALSE)&amp;$V$23),装备强化属性!$V$3:$FP$50,$X$23+VLOOKUP(AY$1,参数!$J$1:$K$6,2,FALSE),FALSE)),0))+IF($W$6="关闭",0,IFERROR((VLOOKUP((VLOOKUP($AE48,参数!$G:$H,2,FALSE)&amp;$V$24),装备强化属性!$V$3:$FP$50,$X$24+VLOOKUP(AY$1,参数!$J$1:$K$6,2,FALSE),FALSE)),0))+IF($W$6="关闭",0,IFERROR((VLOOKUP((VLOOKUP($AE48,参数!$G:$H,2,FALSE)&amp;$V$25),装备强化属性!$V$3:$FP$50,$X$25+VLOOKUP(AY$1,参数!$J$1:$K$6,2,FALSE),FALSE)),0))</f>
        <v>162</v>
      </c>
      <c r="AZ48" s="64">
        <f>IF($W$6="关闭",0,IFERROR((VLOOKUP((VLOOKUP($AE48,参数!$G:$H,2,FALSE)&amp;$V$18),装备强化属性!$V$3:$FP$50,$X$18+VLOOKUP(AZ$1,参数!$J$1:$K$6,2,FALSE),FALSE)),0))+IF($W$6="关闭",0,IFERROR((VLOOKUP((VLOOKUP($AE48,参数!$G:$H,2,FALSE)&amp;$V$19),装备强化属性!$V$3:$FP$50,$X$19+VLOOKUP(AZ$1,参数!$J$1:$K$6,2,FALSE),FALSE)),0))+IF($W$6="关闭",0,IFERROR((VLOOKUP((VLOOKUP($AE48,参数!$G:$H,2,FALSE)&amp;$V$20),装备强化属性!$V$3:$FP$50,$X$20+VLOOKUP(AZ$1,参数!$J$1:$K$6,2,FALSE),FALSE)),0))+IF($W$6="关闭",0,IFERROR((VLOOKUP((VLOOKUP($AE48,参数!$G:$H,2,FALSE)&amp;$V$21),装备强化属性!$V$3:$FP$50,$X$21+VLOOKUP(AZ$1,参数!$J$1:$K$6,2,FALSE),FALSE)),0))+IF($W$6="关闭",0,IFERROR((VLOOKUP((VLOOKUP($AE48,参数!$G:$H,2,FALSE)&amp;$V$22),装备强化属性!$V$3:$FP$50,$X$22+VLOOKUP(AZ$1,参数!$J$1:$K$6,2,FALSE),FALSE)),0))+IF($W$6="关闭",0,IFERROR((VLOOKUP((VLOOKUP($AE48,参数!$G:$H,2,FALSE)&amp;$V$23),装备强化属性!$V$3:$FP$50,$X$23+VLOOKUP(AZ$1,参数!$J$1:$K$6,2,FALSE),FALSE)),0))+IF($W$6="关闭",0,IFERROR((VLOOKUP((VLOOKUP($AE48,参数!$G:$H,2,FALSE)&amp;$V$24),装备强化属性!$V$3:$FP$50,$X$24+VLOOKUP(AZ$1,参数!$J$1:$K$6,2,FALSE),FALSE)),0))+IF($W$6="关闭",0,IFERROR((VLOOKUP((VLOOKUP($AE48,参数!$G:$H,2,FALSE)&amp;$V$25),装备强化属性!$V$3:$FP$50,$X$25+VLOOKUP(AZ$1,参数!$J$1:$K$6,2,FALSE),FALSE)),0))</f>
        <v>162</v>
      </c>
      <c r="BA48" s="64">
        <f>IF($W$6="关闭",0,IFERROR((VLOOKUP((VLOOKUP($AE48,参数!$G:$H,2,FALSE)&amp;$V$18),装备强化属性!$V$3:$FP$50,$X$18+VLOOKUP(BA$1,参数!$J$1:$K$6,2,FALSE),FALSE)),0))+IF($W$6="关闭",0,IFERROR((VLOOKUP((VLOOKUP($AE48,参数!$G:$H,2,FALSE)&amp;$V$19),装备强化属性!$V$3:$FP$50,$X$19+VLOOKUP(BA$1,参数!$J$1:$K$6,2,FALSE),FALSE)),0))+IF($W$6="关闭",0,IFERROR((VLOOKUP((VLOOKUP($AE48,参数!$G:$H,2,FALSE)&amp;$V$20),装备强化属性!$V$3:$FP$50,$X$20+VLOOKUP(BA$1,参数!$J$1:$K$6,2,FALSE),FALSE)),0))+IF($W$6="关闭",0,IFERROR((VLOOKUP((VLOOKUP($AE48,参数!$G:$H,2,FALSE)&amp;$V$21),装备强化属性!$V$3:$FP$50,$X$21+VLOOKUP(BA$1,参数!$J$1:$K$6,2,FALSE),FALSE)),0))+IF($W$6="关闭",0,IFERROR((VLOOKUP((VLOOKUP($AE48,参数!$G:$H,2,FALSE)&amp;$V$22),装备强化属性!$V$3:$FP$50,$X$22+VLOOKUP(BA$1,参数!$J$1:$K$6,2,FALSE),FALSE)),0))+IF($W$6="关闭",0,IFERROR((VLOOKUP((VLOOKUP($AE48,参数!$G:$H,2,FALSE)&amp;$V$23),装备强化属性!$V$3:$FP$50,$X$23+VLOOKUP(BA$1,参数!$J$1:$K$6,2,FALSE),FALSE)),0))+IF($W$6="关闭",0,IFERROR((VLOOKUP((VLOOKUP($AE48,参数!$G:$H,2,FALSE)&amp;$V$24),装备强化属性!$V$3:$FP$50,$X$24+VLOOKUP(BA$1,参数!$J$1:$K$6,2,FALSE),FALSE)),0))+IF($W$6="关闭",0,IFERROR((VLOOKUP((VLOOKUP($AE48,参数!$G:$H,2,FALSE)&amp;$V$25),装备强化属性!$V$3:$FP$50,$X$25+VLOOKUP(BA$1,参数!$J$1:$K$6,2,FALSE),FALSE)),0))</f>
        <v>181</v>
      </c>
      <c r="BB48" s="64">
        <f>IF($W$6="关闭",0,IFERROR((VLOOKUP((VLOOKUP($AE48,参数!$G:$H,2,FALSE)&amp;$V$18),装备强化属性!$V$3:$FP$50,$X$18+VLOOKUP(BB$1,参数!$J$1:$K$6,2,FALSE),FALSE)),0))+IF($W$6="关闭",0,IFERROR((VLOOKUP((VLOOKUP($AE48,参数!$G:$H,2,FALSE)&amp;$V$19),装备强化属性!$V$3:$FP$50,$X$19+VLOOKUP(BB$1,参数!$J$1:$K$6,2,FALSE),FALSE)),0))+IF($W$6="关闭",0,IFERROR((VLOOKUP((VLOOKUP($AE48,参数!$G:$H,2,FALSE)&amp;$V$20),装备强化属性!$V$3:$FP$50,$X$20+VLOOKUP(BB$1,参数!$J$1:$K$6,2,FALSE),FALSE)),0))+IF($W$6="关闭",0,IFERROR((VLOOKUP((VLOOKUP($AE48,参数!$G:$H,2,FALSE)&amp;$V$21),装备强化属性!$V$3:$FP$50,$X$21+VLOOKUP(BB$1,参数!$J$1:$K$6,2,FALSE),FALSE)),0))+IF($W$6="关闭",0,IFERROR((VLOOKUP((VLOOKUP($AE48,参数!$G:$H,2,FALSE)&amp;$V$22),装备强化属性!$V$3:$FP$50,$X$22+VLOOKUP(BB$1,参数!$J$1:$K$6,2,FALSE),FALSE)),0))+IF($W$6="关闭",0,IFERROR((VLOOKUP((VLOOKUP($AE48,参数!$G:$H,2,FALSE)&amp;$V$23),装备强化属性!$V$3:$FP$50,$X$23+VLOOKUP(BB$1,参数!$J$1:$K$6,2,FALSE),FALSE)),0))+IF($W$6="关闭",0,IFERROR((VLOOKUP((VLOOKUP($AE48,参数!$G:$H,2,FALSE)&amp;$V$24),装备强化属性!$V$3:$FP$50,$X$24+VLOOKUP(BB$1,参数!$J$1:$K$6,2,FALSE),FALSE)),0))+IF($W$6="关闭",0,IFERROR((VLOOKUP((VLOOKUP($AE48,参数!$G:$H,2,FALSE)&amp;$V$25),装备强化属性!$V$3:$FP$50,$X$25+VLOOKUP(BB$1,参数!$J$1:$K$6,2,FALSE),FALSE)),0))</f>
        <v>181</v>
      </c>
      <c r="BC48" s="64">
        <f>IF($W$3="关闭",0,IFERROR((VLOOKUP((VLOOKUP($AE48,参数!$G:$H,2,FALSE)&amp;$W$18&amp;$V$18),装备量化!$D$2:$J$241,装备量化!AN$11,FALSE)),0))+IF($W$3="关闭",0,IFERROR((VLOOKUP((VLOOKUP($AE48,参数!$G:$H,2,FALSE)&amp;$W$19&amp;$V$19),装备量化!$D$2:$J$241,装备量化!AN$11,FALSE)),0))+IF($W$3="关闭",0,IFERROR((VLOOKUP((VLOOKUP($AE48,参数!$G:$H,2,FALSE)&amp;$W$20&amp;$V$20),装备量化!$D$2:$J$241,装备量化!AN$11,FALSE)),0))+IF($W$3="关闭",0,IFERROR((VLOOKUP((VLOOKUP($AE48,参数!$G:$H,2,FALSE)&amp;$W$21&amp;$V$21),装备量化!$D$2:$J$241,装备量化!AN$11,FALSE)),0))+IF($W$3="关闭",0,IFERROR((VLOOKUP((VLOOKUP($AE48,参数!$G:$H,2,FALSE)&amp;$W$22&amp;$V$22),装备量化!$D$2:$J$241,装备量化!AN$11,FALSE)),0))+IF($W$3="关闭",0,IFERROR((VLOOKUP((VLOOKUP($AE48,参数!$G:$H,2,FALSE)&amp;$W$23&amp;$V$23),装备量化!$D$2:$J$241,装备量化!AN$11,FALSE)),0))+IF($W$3="关闭",0,IFERROR((VLOOKUP((VLOOKUP($AE48,参数!$G:$H,2,FALSE)&amp;$W$24&amp;$V$24),装备量化!$D$2:$J$241,装备量化!AN$11,FALSE)),0))+IF($W$3="关闭",0,IFERROR((VLOOKUP((VLOOKUP($AE48,参数!$G:$H,2,FALSE)&amp;$W$25&amp;$V$25),装备量化!$D$2:$J$241,装备量化!AN$11,FALSE)),0))</f>
        <v>0</v>
      </c>
      <c r="BD48" s="64">
        <f>IF($W$3="关闭",0,IFERROR((VLOOKUP((VLOOKUP($AE48,参数!$G:$H,2,FALSE)&amp;$W$18&amp;$V$18),装备量化!$D$2:$J$241,装备量化!AO$11,FALSE)),0))+IF($W$3="关闭",0,IFERROR((VLOOKUP((VLOOKUP($AE48,参数!$G:$H,2,FALSE)&amp;$W$19&amp;$V$19),装备量化!$D$2:$J$241,装备量化!AO$11,FALSE)),0))+IF($W$3="关闭",0,IFERROR((VLOOKUP((VLOOKUP($AE48,参数!$G:$H,2,FALSE)&amp;$W$20&amp;$V$20),装备量化!$D$2:$J$241,装备量化!AO$11,FALSE)),0))+IF($W$3="关闭",0,IFERROR((VLOOKUP((VLOOKUP($AE48,参数!$G:$H,2,FALSE)&amp;$W$21&amp;$V$21),装备量化!$D$2:$J$241,装备量化!AO$11,FALSE)),0))+IF($W$3="关闭",0,IFERROR((VLOOKUP((VLOOKUP($AE48,参数!$G:$H,2,FALSE)&amp;$W$22&amp;$V$22),装备量化!$D$2:$J$241,装备量化!AO$11,FALSE)),0))+IF($W$3="关闭",0,IFERROR((VLOOKUP((VLOOKUP($AE48,参数!$G:$H,2,FALSE)&amp;$W$23&amp;$V$23),装备量化!$D$2:$J$241,装备量化!AO$11,FALSE)),0))+IF($W$3="关闭",0,IFERROR((VLOOKUP((VLOOKUP($AE48,参数!$G:$H,2,FALSE)&amp;$W$24&amp;$V$24),装备量化!$D$2:$J$241,装备量化!AO$11,FALSE)),0))+IF($W$3="关闭",0,IFERROR((VLOOKUP((VLOOKUP($AE48,参数!$G:$H,2,FALSE)&amp;$W$25&amp;$V$25),装备量化!$D$2:$J$241,装备量化!AO$11,FALSE)),0))</f>
        <v>0</v>
      </c>
      <c r="BE48" s="64">
        <f>IF($W$3="关闭",0,IFERROR((VLOOKUP((VLOOKUP($AE48,参数!$G:$H,2,FALSE)&amp;$W$18&amp;$V$18),装备量化!$D$2:$J$241,装备量化!AP$11,FALSE)),0))+IF($W$3="关闭",0,IFERROR((VLOOKUP((VLOOKUP($AE48,参数!$G:$H,2,FALSE)&amp;$W$19&amp;$V$19),装备量化!$D$2:$J$241,装备量化!AP$11,FALSE)),0))+IF($W$3="关闭",0,IFERROR((VLOOKUP((VLOOKUP($AE48,参数!$G:$H,2,FALSE)&amp;$W$20&amp;$V$20),装备量化!$D$2:$J$241,装备量化!AP$11,FALSE)),0))+IF($W$3="关闭",0,IFERROR((VLOOKUP((VLOOKUP($AE48,参数!$G:$H,2,FALSE)&amp;$W$21&amp;$V$21),装备量化!$D$2:$J$241,装备量化!AP$11,FALSE)),0))+IF($W$3="关闭",0,IFERROR((VLOOKUP((VLOOKUP($AE48,参数!$G:$H,2,FALSE)&amp;$W$22&amp;$V$22),装备量化!$D$2:$J$241,装备量化!AP$11,FALSE)),0))+IF($W$3="关闭",0,IFERROR((VLOOKUP((VLOOKUP($AE48,参数!$G:$H,2,FALSE)&amp;$W$23&amp;$V$23),装备量化!$D$2:$J$241,装备量化!AP$11,FALSE)),0))+IF($W$3="关闭",0,IFERROR((VLOOKUP((VLOOKUP($AE48,参数!$G:$H,2,FALSE)&amp;$W$24&amp;$V$24),装备量化!$D$2:$J$241,装备量化!AP$11,FALSE)),0))+IF($W$3="关闭",0,IFERROR((VLOOKUP((VLOOKUP($AE48,参数!$G:$H,2,FALSE)&amp;$W$25&amp;$V$25),装备量化!$D$2:$J$241,装备量化!AP$11,FALSE)),0))</f>
        <v>0</v>
      </c>
      <c r="BF48" s="64">
        <f>IF($W$3="关闭",0,IFERROR((VLOOKUP((VLOOKUP($AE48,参数!$G:$H,2,FALSE)&amp;$W$18&amp;$V$18),装备量化!$D$2:$J$241,装备量化!AQ$11,FALSE)),0))+IF($W$3="关闭",0,IFERROR((VLOOKUP((VLOOKUP($AE48,参数!$G:$H,2,FALSE)&amp;$W$19&amp;$V$19),装备量化!$D$2:$J$241,装备量化!AQ$11,FALSE)),0))+IF($W$3="关闭",0,IFERROR((VLOOKUP((VLOOKUP($AE48,参数!$G:$H,2,FALSE)&amp;$W$20&amp;$V$20),装备量化!$D$2:$J$241,装备量化!AQ$11,FALSE)),0))+IF($W$3="关闭",0,IFERROR((VLOOKUP((VLOOKUP($AE48,参数!$G:$H,2,FALSE)&amp;$W$21&amp;$V$21),装备量化!$D$2:$J$241,装备量化!AQ$11,FALSE)),0))+IF($W$3="关闭",0,IFERROR((VLOOKUP((VLOOKUP($AE48,参数!$G:$H,2,FALSE)&amp;$W$22&amp;$V$22),装备量化!$D$2:$J$241,装备量化!AQ$11,FALSE)),0))+IF($W$3="关闭",0,IFERROR((VLOOKUP((VLOOKUP($AE48,参数!$G:$H,2,FALSE)&amp;$W$23&amp;$V$23),装备量化!$D$2:$J$241,装备量化!AQ$11,FALSE)),0))+IF($W$3="关闭",0,IFERROR((VLOOKUP((VLOOKUP($AE48,参数!$G:$H,2,FALSE)&amp;$W$24&amp;$V$24),装备量化!$D$2:$J$241,装备量化!AQ$11,FALSE)),0))+IF($W$3="关闭",0,IFERROR((VLOOKUP((VLOOKUP($AE48,参数!$G:$H,2,FALSE)&amp;$W$25&amp;$V$25),装备量化!$D$2:$J$241,装备量化!AQ$11,FALSE)),0))</f>
        <v>0</v>
      </c>
      <c r="BG48" s="64">
        <f>IF($W$3="关闭",0,IFERROR((VLOOKUP((VLOOKUP($AE48,参数!$G:$H,2,FALSE)&amp;$W$18&amp;$V$18),装备量化!$D$2:$J$241,装备量化!AR$11,FALSE)),0))+IF($W$3="关闭",0,IFERROR((VLOOKUP((VLOOKUP($AE48,参数!$G:$H,2,FALSE)&amp;$W$19&amp;$V$19),装备量化!$D$2:$J$241,装备量化!AR$11,FALSE)),0))+IF($W$3="关闭",0,IFERROR((VLOOKUP((VLOOKUP($AE48,参数!$G:$H,2,FALSE)&amp;$W$20&amp;$V$20),装备量化!$D$2:$J$241,装备量化!AR$11,FALSE)),0))+IF($W$3="关闭",0,IFERROR((VLOOKUP((VLOOKUP($AE48,参数!$G:$H,2,FALSE)&amp;$W$21&amp;$V$21),装备量化!$D$2:$J$241,装备量化!AR$11,FALSE)),0))+IF($W$3="关闭",0,IFERROR((VLOOKUP((VLOOKUP($AE48,参数!$G:$H,2,FALSE)&amp;$W$22&amp;$V$22),装备量化!$D$2:$J$241,装备量化!AR$11,FALSE)),0))+IF($W$3="关闭",0,IFERROR((VLOOKUP((VLOOKUP($AE48,参数!$G:$H,2,FALSE)&amp;$W$23&amp;$V$23),装备量化!$D$2:$J$241,装备量化!AR$11,FALSE)),0))+IF($W$3="关闭",0,IFERROR((VLOOKUP((VLOOKUP($AE48,参数!$G:$H,2,FALSE)&amp;$W$24&amp;$V$24),装备量化!$D$2:$J$241,装备量化!AR$11,FALSE)),0))+IF($W$3="关闭",0,IFERROR((VLOOKUP((VLOOKUP($AE48,参数!$G:$H,2,FALSE)&amp;$W$25&amp;$V$25),装备量化!$D$2:$J$241,装备量化!AR$11,FALSE)),0))</f>
        <v>0</v>
      </c>
      <c r="BH48" s="64">
        <f>IF($W$3="关闭",0,IFERROR((VLOOKUP((VLOOKUP($AE48,参数!$G:$H,2,FALSE)&amp;$W$18&amp;$V$18),装备量化!$D$2:$J$241,装备量化!AS$11,FALSE)),0))+IF($W$3="关闭",0,IFERROR((VLOOKUP((VLOOKUP($AE48,参数!$G:$H,2,FALSE)&amp;$W$19&amp;$V$19),装备量化!$D$2:$J$241,装备量化!AS$11,FALSE)),0))+IF($W$3="关闭",0,IFERROR((VLOOKUP((VLOOKUP($AE48,参数!$G:$H,2,FALSE)&amp;$W$20&amp;$V$20),装备量化!$D$2:$J$241,装备量化!AS$11,FALSE)),0))+IF($W$3="关闭",0,IFERROR((VLOOKUP((VLOOKUP($AE48,参数!$G:$H,2,FALSE)&amp;$W$21&amp;$V$21),装备量化!$D$2:$J$241,装备量化!AS$11,FALSE)),0))+IF($W$3="关闭",0,IFERROR((VLOOKUP((VLOOKUP($AE48,参数!$G:$H,2,FALSE)&amp;$W$22&amp;$V$22),装备量化!$D$2:$J$241,装备量化!AS$11,FALSE)),0))+IF($W$3="关闭",0,IFERROR((VLOOKUP((VLOOKUP($AE48,参数!$G:$H,2,FALSE)&amp;$W$23&amp;$V$23),装备量化!$D$2:$J$241,装备量化!AS$11,FALSE)),0))+IF($W$3="关闭",0,IFERROR((VLOOKUP((VLOOKUP($AE48,参数!$G:$H,2,FALSE)&amp;$W$24&amp;$V$24),装备量化!$D$2:$J$241,装备量化!AS$11,FALSE)),0))+IF($W$3="关闭",0,IFERROR((VLOOKUP((VLOOKUP($AE48,参数!$G:$H,2,FALSE)&amp;$W$25&amp;$V$25),装备量化!$D$2:$J$241,装备量化!AS$11,FALSE)),0))</f>
        <v>0</v>
      </c>
      <c r="BI48" s="64">
        <f>IF($W$3="关闭",0,IFERROR((VLOOKUP((VLOOKUP($AE48,参数!$G:$H,2,FALSE)&amp;$W$18&amp;$V$18),装备量化!$D$2:$J$241,装备量化!AT$11,FALSE)),0))+IF($W$3="关闭",0,IFERROR((VLOOKUP((VLOOKUP($AE48,参数!$G:$H,2,FALSE)&amp;$W$19&amp;$V$19),装备量化!$D$2:$J$241,装备量化!AT$11,FALSE)),0))+IF($W$3="关闭",0,IFERROR((VLOOKUP((VLOOKUP($AE48,参数!$G:$H,2,FALSE)&amp;$W$20&amp;$V$20),装备量化!$D$2:$J$241,装备量化!AT$11,FALSE)),0))+IF($W$3="关闭",0,IFERROR((VLOOKUP((VLOOKUP($AE48,参数!$G:$H,2,FALSE)&amp;$W$21&amp;$V$21),装备量化!$D$2:$J$241,装备量化!AT$11,FALSE)),0))+IF($W$3="关闭",0,IFERROR((VLOOKUP((VLOOKUP($AE48,参数!$G:$H,2,FALSE)&amp;$W$22&amp;$V$22),装备量化!$D$2:$J$241,装备量化!AT$11,FALSE)),0))+IF($W$3="关闭",0,IFERROR((VLOOKUP((VLOOKUP($AE48,参数!$G:$H,2,FALSE)&amp;$W$23&amp;$V$23),装备量化!$D$2:$J$241,装备量化!AT$11,FALSE)),0))+IF($W$3="关闭",0,IFERROR((VLOOKUP((VLOOKUP($AE48,参数!$G:$H,2,FALSE)&amp;$W$24&amp;$V$24),装备量化!$D$2:$J$241,装备量化!AT$11,FALSE)),0))+IF($W$3="关闭",0,IFERROR((VLOOKUP((VLOOKUP($AE48,参数!$G:$H,2,FALSE)&amp;$W$25&amp;$V$25),装备量化!$D$2:$J$241,装备量化!AT$11,FALSE)),0))</f>
        <v>0</v>
      </c>
      <c r="BJ48" s="64">
        <f>IF($W$3="关闭",0,IFERROR((VLOOKUP((VLOOKUP($AE48,参数!$G:$H,2,FALSE)&amp;$W$18&amp;$V$18),装备量化!$D$2:$J$241,装备量化!AU$11,FALSE)),0))+IF($W$3="关闭",0,IFERROR((VLOOKUP((VLOOKUP($AE48,参数!$G:$H,2,FALSE)&amp;$W$19&amp;$V$19),装备量化!$D$2:$J$241,装备量化!AU$11,FALSE)),0))+IF($W$3="关闭",0,IFERROR((VLOOKUP((VLOOKUP($AE48,参数!$G:$H,2,FALSE)&amp;$W$20&amp;$V$20),装备量化!$D$2:$J$241,装备量化!AU$11,FALSE)),0))+IF($W$3="关闭",0,IFERROR((VLOOKUP((VLOOKUP($AE48,参数!$G:$H,2,FALSE)&amp;$W$21&amp;$V$21),装备量化!$D$2:$J$241,装备量化!AU$11,FALSE)),0))+IF($W$3="关闭",0,IFERROR((VLOOKUP((VLOOKUP($AE48,参数!$G:$H,2,FALSE)&amp;$W$22&amp;$V$22),装备量化!$D$2:$J$241,装备量化!AU$11,FALSE)),0))+IF($W$3="关闭",0,IFERROR((VLOOKUP((VLOOKUP($AE48,参数!$G:$H,2,FALSE)&amp;$W$23&amp;$V$23),装备量化!$D$2:$J$241,装备量化!AU$11,FALSE)),0))+IF($W$3="关闭",0,IFERROR((VLOOKUP((VLOOKUP($AE48,参数!$G:$H,2,FALSE)&amp;$W$24&amp;$V$24),装备量化!$D$2:$J$241,装备量化!AU$11,FALSE)),0))+IF($W$3="关闭",0,IFERROR((VLOOKUP((VLOOKUP($AE48,参数!$G:$H,2,FALSE)&amp;$W$25&amp;$V$25),装备量化!$D$2:$J$241,装备量化!AU$11,FALSE)),0))</f>
        <v>0</v>
      </c>
      <c r="BM48" s="1">
        <v>47</v>
      </c>
      <c r="BN48" s="64">
        <f>IF($W$2="关闭",0,角色升级!B48)</f>
        <v>6175</v>
      </c>
      <c r="BO48" s="64">
        <v>200</v>
      </c>
      <c r="BP48" s="64">
        <f>IF($W$2="关闭",0,角色升级!D48)</f>
        <v>445</v>
      </c>
      <c r="BQ48" s="64">
        <f>IF($W$2="关闭",0,角色升级!E48)</f>
        <v>445</v>
      </c>
      <c r="BR48" s="64">
        <f>IF($W$2="关闭",0,角色升级!F48)</f>
        <v>890</v>
      </c>
      <c r="BS48" s="64">
        <f>IF($W$2="关闭",0,角色升级!G48)</f>
        <v>890</v>
      </c>
      <c r="BT48" s="64">
        <f>IF($W$3="关闭",0,IFERROR((VLOOKUP((VLOOKUP($AE48,参数!$G:$H,2,FALSE)&amp;$W$18&amp;$V$18),装备量化!$D$2:$J$241,装备量化!BE$11,FALSE)),0))+IF($W$3="关闭",0,IFERROR((VLOOKUP((VLOOKUP($AE48,参数!$G:$H,2,FALSE)&amp;$W$19&amp;$V$19),装备量化!$D$2:$J$241,装备量化!BE$11,FALSE)),0))+IF($W$3="关闭",0,IFERROR((VLOOKUP((VLOOKUP($AE48,参数!$G:$H,2,FALSE)&amp;$W$20&amp;$V$20),装备量化!$D$2:$J$241,装备量化!BE$11,FALSE)),0))+IF($W$3="关闭",0,IFERROR((VLOOKUP((VLOOKUP($AE48,参数!$G:$H,2,FALSE)&amp;$W$21&amp;$V$21),装备量化!$D$2:$J$241,装备量化!BE$11,FALSE)),0))+IF($W$3="关闭",0,IFERROR((VLOOKUP((VLOOKUP($AE48,参数!$G:$H,2,FALSE)&amp;$W$22&amp;$V$22),装备量化!$D$2:$J$241,装备量化!BE$11,FALSE)),0))+IF($W$3="关闭",0,IFERROR((VLOOKUP((VLOOKUP($AE48,参数!$G:$H,2,FALSE)&amp;$W$23&amp;$V$23),装备量化!$D$2:$J$241,装备量化!BE$11,FALSE)),0))+IF($W$3="关闭",0,IFERROR((VLOOKUP((VLOOKUP($AE48,参数!$G:$H,2,FALSE)&amp;$W$24&amp;$V$24),装备量化!$D$2:$J$241,装备量化!BE$11,FALSE)),0))+IF($W$3="关闭",0,IFERROR((VLOOKUP((VLOOKUP($AE48,参数!$G:$H,2,FALSE)&amp;$W$25&amp;$V$25),装备量化!$D$2:$J$241,装备量化!BE$11,FALSE)),0))</f>
        <v>0</v>
      </c>
      <c r="BU48" s="64">
        <f>IF($W$3="关闭",0,IFERROR((VLOOKUP((VLOOKUP($AE48,参数!$G:$H,2,FALSE)&amp;$W$18&amp;$V$18),装备量化!$D$2:$J$241,装备量化!BF$11,FALSE)),0))+IF($W$3="关闭",0,IFERROR((VLOOKUP((VLOOKUP($AE48,参数!$G:$H,2,FALSE)&amp;$W$19&amp;$V$19),装备量化!$D$2:$J$241,装备量化!BF$11,FALSE)),0))+IF($W$3="关闭",0,IFERROR((VLOOKUP((VLOOKUP($AE48,参数!$G:$H,2,FALSE)&amp;$W$20&amp;$V$20),装备量化!$D$2:$J$241,装备量化!BF$11,FALSE)),0))+IF($W$3="关闭",0,IFERROR((VLOOKUP((VLOOKUP($AE48,参数!$G:$H,2,FALSE)&amp;$W$21&amp;$V$21),装备量化!$D$2:$J$241,装备量化!BF$11,FALSE)),0))+IF($W$3="关闭",0,IFERROR((VLOOKUP((VLOOKUP($AE48,参数!$G:$H,2,FALSE)&amp;$W$22&amp;$V$22),装备量化!$D$2:$J$241,装备量化!BF$11,FALSE)),0))+IF($W$3="关闭",0,IFERROR((VLOOKUP((VLOOKUP($AE48,参数!$G:$H,2,FALSE)&amp;$W$23&amp;$V$23),装备量化!$D$2:$J$241,装备量化!BF$11,FALSE)),0))+IF($W$3="关闭",0,IFERROR((VLOOKUP((VLOOKUP($AE48,参数!$G:$H,2,FALSE)&amp;$W$24&amp;$V$24),装备量化!$D$2:$J$241,装备量化!BF$11,FALSE)),0))+IF($W$3="关闭",0,IFERROR((VLOOKUP((VLOOKUP($AE48,参数!$G:$H,2,FALSE)&amp;$W$25&amp;$V$25),装备量化!$D$2:$J$241,装备量化!BF$11,FALSE)),0))</f>
        <v>0</v>
      </c>
      <c r="BV48" s="64">
        <f>IF($W$3="关闭",0,IFERROR((VLOOKUP((VLOOKUP($AE48,参数!$G:$H,2,FALSE)&amp;$W$18&amp;$V$18),装备量化!$D$2:$J$241,装备量化!BG$11,FALSE)),0))+IF($W$3="关闭",0,IFERROR((VLOOKUP((VLOOKUP($AE48,参数!$G:$H,2,FALSE)&amp;$W$19&amp;$V$19),装备量化!$D$2:$J$241,装备量化!BG$11,FALSE)),0))+IF($W$3="关闭",0,IFERROR((VLOOKUP((VLOOKUP($AE48,参数!$G:$H,2,FALSE)&amp;$W$20&amp;$V$20),装备量化!$D$2:$J$241,装备量化!BG$11,FALSE)),0))+IF($W$3="关闭",0,IFERROR((VLOOKUP((VLOOKUP($AE48,参数!$G:$H,2,FALSE)&amp;$W$21&amp;$V$21),装备量化!$D$2:$J$241,装备量化!BG$11,FALSE)),0))+IF($W$3="关闭",0,IFERROR((VLOOKUP((VLOOKUP($AE48,参数!$G:$H,2,FALSE)&amp;$W$22&amp;$V$22),装备量化!$D$2:$J$241,装备量化!BG$11,FALSE)),0))+IF($W$3="关闭",0,IFERROR((VLOOKUP((VLOOKUP($AE48,参数!$G:$H,2,FALSE)&amp;$W$23&amp;$V$23),装备量化!$D$2:$J$241,装备量化!BG$11,FALSE)),0))+IF($W$3="关闭",0,IFERROR((VLOOKUP((VLOOKUP($AE48,参数!$G:$H,2,FALSE)&amp;$W$24&amp;$V$24),装备量化!$D$2:$J$241,装备量化!BG$11,FALSE)),0))+IF($W$3="关闭",0,IFERROR((VLOOKUP((VLOOKUP($AE48,参数!$G:$H,2,FALSE)&amp;$W$25&amp;$V$25),装备量化!$D$2:$J$241,装备量化!BG$11,FALSE)),0))</f>
        <v>0</v>
      </c>
      <c r="BW48" s="64">
        <f>IF($W$3="关闭",0,IFERROR((VLOOKUP((VLOOKUP($AE48,参数!$G:$H,2,FALSE)&amp;$W$18&amp;$V$18),装备量化!$D$2:$J$241,装备量化!BH$11,FALSE)),0))+IF($W$3="关闭",0,IFERROR((VLOOKUP((VLOOKUP($AE48,参数!$G:$H,2,FALSE)&amp;$W$19&amp;$V$19),装备量化!$D$2:$J$241,装备量化!BH$11,FALSE)),0))+IF($W$3="关闭",0,IFERROR((VLOOKUP((VLOOKUP($AE48,参数!$G:$H,2,FALSE)&amp;$W$20&amp;$V$20),装备量化!$D$2:$J$241,装备量化!BH$11,FALSE)),0))+IF($W$3="关闭",0,IFERROR((VLOOKUP((VLOOKUP($AE48,参数!$G:$H,2,FALSE)&amp;$W$21&amp;$V$21),装备量化!$D$2:$J$241,装备量化!BH$11,FALSE)),0))+IF($W$3="关闭",0,IFERROR((VLOOKUP((VLOOKUP($AE48,参数!$G:$H,2,FALSE)&amp;$W$22&amp;$V$22),装备量化!$D$2:$J$241,装备量化!BH$11,FALSE)),0))+IF($W$3="关闭",0,IFERROR((VLOOKUP((VLOOKUP($AE48,参数!$G:$H,2,FALSE)&amp;$W$23&amp;$V$23),装备量化!$D$2:$J$241,装备量化!BH$11,FALSE)),0))+IF($W$3="关闭",0,IFERROR((VLOOKUP((VLOOKUP($AE48,参数!$G:$H,2,FALSE)&amp;$W$24&amp;$V$24),装备量化!$D$2:$J$241,装备量化!BH$11,FALSE)),0))+IF($W$3="关闭",0,IFERROR((VLOOKUP((VLOOKUP($AE48,参数!$G:$H,2,FALSE)&amp;$W$25&amp;$V$25),装备量化!$D$2:$J$241,装备量化!BH$11,FALSE)),0))</f>
        <v>0</v>
      </c>
      <c r="BX48" s="64">
        <f>IF($W$3="关闭",0,IFERROR((VLOOKUP((VLOOKUP($AE48,参数!$G:$H,2,FALSE)&amp;$W$18&amp;$V$18),装备量化!$D$2:$J$241,装备量化!BI$11,FALSE)),0))+IF($W$3="关闭",0,IFERROR((VLOOKUP((VLOOKUP($AE48,参数!$G:$H,2,FALSE)&amp;$W$19&amp;$V$19),装备量化!$D$2:$J$241,装备量化!BI$11,FALSE)),0))+IF($W$3="关闭",0,IFERROR((VLOOKUP((VLOOKUP($AE48,参数!$G:$H,2,FALSE)&amp;$W$20&amp;$V$20),装备量化!$D$2:$J$241,装备量化!BI$11,FALSE)),0))+IF($W$3="关闭",0,IFERROR((VLOOKUP((VLOOKUP($AE48,参数!$G:$H,2,FALSE)&amp;$W$21&amp;$V$21),装备量化!$D$2:$J$241,装备量化!BI$11,FALSE)),0))+IF($W$3="关闭",0,IFERROR((VLOOKUP((VLOOKUP($AE48,参数!$G:$H,2,FALSE)&amp;$W$22&amp;$V$22),装备量化!$D$2:$J$241,装备量化!BI$11,FALSE)),0))+IF($W$3="关闭",0,IFERROR((VLOOKUP((VLOOKUP($AE48,参数!$G:$H,2,FALSE)&amp;$W$23&amp;$V$23),装备量化!$D$2:$J$241,装备量化!BI$11,FALSE)),0))+IF($W$3="关闭",0,IFERROR((VLOOKUP((VLOOKUP($AE48,参数!$G:$H,2,FALSE)&amp;$W$24&amp;$V$24),装备量化!$D$2:$J$241,装备量化!BI$11,FALSE)),0))+IF($W$3="关闭",0,IFERROR((VLOOKUP((VLOOKUP($AE48,参数!$G:$H,2,FALSE)&amp;$W$25&amp;$V$25),装备量化!$D$2:$J$241,装备量化!BI$11,FALSE)),0))</f>
        <v>0</v>
      </c>
      <c r="BY48" s="64">
        <f>IF($W$3="关闭",0,IFERROR((VLOOKUP((VLOOKUP($AE48,参数!$G:$H,2,FALSE)&amp;$W$18&amp;$V$18),装备量化!$D$2:$J$241,装备量化!BJ$11,FALSE)),0))+IF($W$3="关闭",0,IFERROR((VLOOKUP((VLOOKUP($AE48,参数!$G:$H,2,FALSE)&amp;$W$19&amp;$V$19),装备量化!$D$2:$J$241,装备量化!BJ$11,FALSE)),0))+IF($W$3="关闭",0,IFERROR((VLOOKUP((VLOOKUP($AE48,参数!$G:$H,2,FALSE)&amp;$W$20&amp;$V$20),装备量化!$D$2:$J$241,装备量化!BJ$11,FALSE)),0))+IF($W$3="关闭",0,IFERROR((VLOOKUP((VLOOKUP($AE48,参数!$G:$H,2,FALSE)&amp;$W$21&amp;$V$21),装备量化!$D$2:$J$241,装备量化!BJ$11,FALSE)),0))+IF($W$3="关闭",0,IFERROR((VLOOKUP((VLOOKUP($AE48,参数!$G:$H,2,FALSE)&amp;$W$22&amp;$V$22),装备量化!$D$2:$J$241,装备量化!BJ$11,FALSE)),0))+IF($W$3="关闭",0,IFERROR((VLOOKUP((VLOOKUP($AE48,参数!$G:$H,2,FALSE)&amp;$W$23&amp;$V$23),装备量化!$D$2:$J$241,装备量化!BJ$11,FALSE)),0))+IF($W$3="关闭",0,IFERROR((VLOOKUP((VLOOKUP($AE48,参数!$G:$H,2,FALSE)&amp;$W$24&amp;$V$24),装备量化!$D$2:$J$241,装备量化!BJ$11,FALSE)),0))+IF($W$3="关闭",0,IFERROR((VLOOKUP((VLOOKUP($AE48,参数!$G:$H,2,FALSE)&amp;$W$25&amp;$V$25),装备量化!$D$2:$J$241,装备量化!BJ$11,FALSE)),0))</f>
        <v>0</v>
      </c>
      <c r="BZ48" s="64">
        <f>IF($W$3="关闭",0,IFERROR((VLOOKUP((VLOOKUP($AE48,参数!$G:$H,2,FALSE)&amp;$W$18&amp;$V$18),装备量化!$D$2:$J$241,装备量化!BK$11,FALSE)),0))+IF($W$3="关闭",0,IFERROR((VLOOKUP((VLOOKUP($AE48,参数!$G:$H,2,FALSE)&amp;$W$19&amp;$V$19),装备量化!$D$2:$J$241,装备量化!BK$11,FALSE)),0))+IF($W$3="关闭",0,IFERROR((VLOOKUP((VLOOKUP($AE48,参数!$G:$H,2,FALSE)&amp;$W$20&amp;$V$20),装备量化!$D$2:$J$241,装备量化!BK$11,FALSE)),0))+IF($W$3="关闭",0,IFERROR((VLOOKUP((VLOOKUP($AE48,参数!$G:$H,2,FALSE)&amp;$W$21&amp;$V$21),装备量化!$D$2:$J$241,装备量化!BK$11,FALSE)),0))+IF($W$3="关闭",0,IFERROR((VLOOKUP((VLOOKUP($AE48,参数!$G:$H,2,FALSE)&amp;$W$22&amp;$V$22),装备量化!$D$2:$J$241,装备量化!BK$11,FALSE)),0))+IF($W$3="关闭",0,IFERROR((VLOOKUP((VLOOKUP($AE48,参数!$G:$H,2,FALSE)&amp;$W$23&amp;$V$23),装备量化!$D$2:$J$241,装备量化!BK$11,FALSE)),0))+IF($W$3="关闭",0,IFERROR((VLOOKUP((VLOOKUP($AE48,参数!$G:$H,2,FALSE)&amp;$W$24&amp;$V$24),装备量化!$D$2:$J$241,装备量化!BK$11,FALSE)),0))+IF($W$3="关闭",0,IFERROR((VLOOKUP((VLOOKUP($AE48,参数!$G:$H,2,FALSE)&amp;$W$25&amp;$V$25),装备量化!$D$2:$J$241,装备量化!BK$11,FALSE)),0))</f>
        <v>0</v>
      </c>
      <c r="CA48" s="64">
        <f>IF($W$3="关闭",0,IFERROR((VLOOKUP((VLOOKUP($AE48,参数!$G:$H,2,FALSE)&amp;$W$18&amp;$V$18),装备量化!$D$2:$J$241,装备量化!BL$11,FALSE)),0))+IF($W$3="关闭",0,IFERROR((VLOOKUP((VLOOKUP($AE48,参数!$G:$H,2,FALSE)&amp;$W$19&amp;$V$19),装备量化!$D$2:$J$241,装备量化!BL$11,FALSE)),0))+IF($W$3="关闭",0,IFERROR((VLOOKUP((VLOOKUP($AE48,参数!$G:$H,2,FALSE)&amp;$W$20&amp;$V$20),装备量化!$D$2:$J$241,装备量化!BL$11,FALSE)),0))+IF($W$3="关闭",0,IFERROR((VLOOKUP((VLOOKUP($AE48,参数!$G:$H,2,FALSE)&amp;$W$21&amp;$V$21),装备量化!$D$2:$J$241,装备量化!BL$11,FALSE)),0))+IF($W$3="关闭",0,IFERROR((VLOOKUP((VLOOKUP($AE48,参数!$G:$H,2,FALSE)&amp;$W$22&amp;$V$22),装备量化!$D$2:$J$241,装备量化!BL$11,FALSE)),0))+IF($W$3="关闭",0,IFERROR((VLOOKUP((VLOOKUP($AE48,参数!$G:$H,2,FALSE)&amp;$W$23&amp;$V$23),装备量化!$D$2:$J$241,装备量化!BL$11,FALSE)),0))+IF($W$3="关闭",0,IFERROR((VLOOKUP((VLOOKUP($AE48,参数!$G:$H,2,FALSE)&amp;$W$24&amp;$V$24),装备量化!$D$2:$J$241,装备量化!BL$11,FALSE)),0))+IF($W$3="关闭",0,IFERROR((VLOOKUP((VLOOKUP($AE48,参数!$G:$H,2,FALSE)&amp;$W$25&amp;$V$25),装备量化!$D$2:$J$241,装备量化!BL$11,FALSE)),0))</f>
        <v>0</v>
      </c>
    </row>
    <row r="49" spans="1:79">
      <c r="A49" s="1">
        <v>48</v>
      </c>
      <c r="B49" s="1">
        <f t="shared" si="2"/>
        <v>10773</v>
      </c>
      <c r="C49" s="1">
        <f t="shared" si="11"/>
        <v>200</v>
      </c>
      <c r="D49" s="1">
        <f t="shared" si="12"/>
        <v>886</v>
      </c>
      <c r="E49" s="1">
        <f t="shared" si="13"/>
        <v>886</v>
      </c>
      <c r="F49" s="1">
        <f t="shared" si="14"/>
        <v>1503</v>
      </c>
      <c r="G49" s="1">
        <f t="shared" si="15"/>
        <v>1503</v>
      </c>
      <c r="H49" s="1">
        <f t="shared" si="3"/>
        <v>0</v>
      </c>
      <c r="I49" s="1">
        <f t="shared" si="4"/>
        <v>0</v>
      </c>
      <c r="J49" s="1">
        <f t="shared" si="5"/>
        <v>0</v>
      </c>
      <c r="K49" s="1">
        <f t="shared" si="6"/>
        <v>0</v>
      </c>
      <c r="L49" s="1">
        <f t="shared" si="7"/>
        <v>0</v>
      </c>
      <c r="M49" s="1">
        <f t="shared" si="8"/>
        <v>0</v>
      </c>
      <c r="N49" s="1">
        <f t="shared" si="9"/>
        <v>0</v>
      </c>
      <c r="O49" s="1">
        <f t="shared" si="10"/>
        <v>0</v>
      </c>
      <c r="P49" s="32"/>
      <c r="Q49" s="32"/>
      <c r="R49" s="32"/>
      <c r="S49" s="32"/>
      <c r="AE49" s="1">
        <v>48</v>
      </c>
      <c r="AF49" s="64">
        <f>IF($W$3="关闭",0,IFERROR((VLOOKUP((VLOOKUP($AE49,参数!$G:$H,2,FALSE)&amp;$W$18&amp;$V$18),装备量化!$D$2:$J$241,装备量化!Q$11,FALSE)),0))+IF($W$3="关闭",0,IFERROR((VLOOKUP((VLOOKUP($AE49,参数!$G:$H,2,FALSE)&amp;$W$19&amp;$V$19),装备量化!$D$2:$J$241,装备量化!Q$11,FALSE)),0))+IF($W$3="关闭",0,IFERROR((VLOOKUP((VLOOKUP($AE49,参数!$G:$H,2,FALSE)&amp;$W$20&amp;$V$20),装备量化!$D$2:$J$241,装备量化!Q$11,FALSE)),0))+IF($W$3="关闭",0,IFERROR((VLOOKUP((VLOOKUP($AE49,参数!$G:$H,2,FALSE)&amp;$W$21&amp;$V$21),装备量化!$D$2:$J$241,装备量化!Q$11,FALSE)),0))+IF($W$3="关闭",0,IFERROR((VLOOKUP((VLOOKUP($AE49,参数!$G:$H,2,FALSE)&amp;$W$22&amp;$V$22),装备量化!$D$2:$J$241,装备量化!Q$11,FALSE)),0))+IF($W$3="关闭",0,IFERROR((VLOOKUP((VLOOKUP($AE49,参数!$G:$H,2,FALSE)&amp;$W$23&amp;$V$23),装备量化!$D$2:$J$241,装备量化!Q$11,FALSE)),0))+IF($W$3="关闭",0,IFERROR((VLOOKUP((VLOOKUP($AE49,参数!$G:$H,2,FALSE)&amp;$W$24&amp;$V$24),装备量化!$D$2:$J$241,装备量化!Q$11,FALSE)),0))+IF($W$3="关闭",0,IFERROR((VLOOKUP((VLOOKUP($AE49,参数!$G:$H,2,FALSE)&amp;$W$25&amp;$V$25),装备量化!$D$2:$J$241,装备量化!Q$11,FALSE)),0))</f>
        <v>3126</v>
      </c>
      <c r="AG49" s="64"/>
      <c r="AH49" s="64">
        <f>IF($W$3="关闭",0,IFERROR((VLOOKUP((VLOOKUP($AE49,参数!$G:$H,2,FALSE)&amp;$W$18&amp;$V$18),装备量化!$D$2:$J$241,装备量化!S$11,FALSE)),0))+IF($W$3="关闭",0,IFERROR((VLOOKUP((VLOOKUP($AE49,参数!$G:$H,2,FALSE)&amp;$W$19&amp;$V$19),装备量化!$D$2:$J$241,装备量化!S$11,FALSE)),0))+IF($W$3="关闭",0,IFERROR((VLOOKUP((VLOOKUP($AE49,参数!$G:$H,2,FALSE)&amp;$W$20&amp;$V$20),装备量化!$D$2:$J$241,装备量化!S$11,FALSE)),0))+IF($W$3="关闭",0,IFERROR((VLOOKUP((VLOOKUP($AE49,参数!$G:$H,2,FALSE)&amp;$W$21&amp;$V$21),装备量化!$D$2:$J$241,装备量化!S$11,FALSE)),0))+IF($W$3="关闭",0,IFERROR((VLOOKUP((VLOOKUP($AE49,参数!$G:$H,2,FALSE)&amp;$W$22&amp;$V$22),装备量化!$D$2:$J$241,装备量化!S$11,FALSE)),0))+IF($W$3="关闭",0,IFERROR((VLOOKUP((VLOOKUP($AE49,参数!$G:$H,2,FALSE)&amp;$W$23&amp;$V$23),装备量化!$D$2:$J$241,装备量化!S$11,FALSE)),0))+IF($W$3="关闭",0,IFERROR((VLOOKUP((VLOOKUP($AE49,参数!$G:$H,2,FALSE)&amp;$W$24&amp;$V$24),装备量化!$D$2:$J$241,装备量化!S$11,FALSE)),0))+IF($W$3="关闭",0,IFERROR((VLOOKUP((VLOOKUP($AE49,参数!$G:$H,2,FALSE)&amp;$W$25&amp;$V$25),装备量化!$D$2:$J$241,装备量化!S$11,FALSE)),0))</f>
        <v>272</v>
      </c>
      <c r="AI49" s="64">
        <f>IF($W$3="关闭",0,IFERROR((VLOOKUP((VLOOKUP($AE49,参数!$G:$H,2,FALSE)&amp;$W$18&amp;$V$18),装备量化!$D$2:$J$241,装备量化!T$11,FALSE)),0))+IF($W$3="关闭",0,IFERROR((VLOOKUP((VLOOKUP($AE49,参数!$G:$H,2,FALSE)&amp;$W$19&amp;$V$19),装备量化!$D$2:$J$241,装备量化!T$11,FALSE)),0))+IF($W$3="关闭",0,IFERROR((VLOOKUP((VLOOKUP($AE49,参数!$G:$H,2,FALSE)&amp;$W$20&amp;$V$20),装备量化!$D$2:$J$241,装备量化!T$11,FALSE)),0))+IF($W$3="关闭",0,IFERROR((VLOOKUP((VLOOKUP($AE49,参数!$G:$H,2,FALSE)&amp;$W$21&amp;$V$21),装备量化!$D$2:$J$241,装备量化!T$11,FALSE)),0))+IF($W$3="关闭",0,IFERROR((VLOOKUP((VLOOKUP($AE49,参数!$G:$H,2,FALSE)&amp;$W$22&amp;$V$22),装备量化!$D$2:$J$241,装备量化!T$11,FALSE)),0))+IF($W$3="关闭",0,IFERROR((VLOOKUP((VLOOKUP($AE49,参数!$G:$H,2,FALSE)&amp;$W$23&amp;$V$23),装备量化!$D$2:$J$241,装备量化!T$11,FALSE)),0))+IF($W$3="关闭",0,IFERROR((VLOOKUP((VLOOKUP($AE49,参数!$G:$H,2,FALSE)&amp;$W$24&amp;$V$24),装备量化!$D$2:$J$241,装备量化!T$11,FALSE)),0))+IF($W$3="关闭",0,IFERROR((VLOOKUP((VLOOKUP($AE49,参数!$G:$H,2,FALSE)&amp;$W$25&amp;$V$25),装备量化!$D$2:$J$241,装备量化!T$11,FALSE)),0))</f>
        <v>272</v>
      </c>
      <c r="AJ49" s="64">
        <f>IF($W$3="关闭",0,IFERROR((VLOOKUP((VLOOKUP($AE49,参数!$G:$H,2,FALSE)&amp;$W$18&amp;$V$18),装备量化!$D$2:$J$241,装备量化!U$11,FALSE)),0))+IF($W$3="关闭",0,IFERROR((VLOOKUP((VLOOKUP($AE49,参数!$G:$H,2,FALSE)&amp;$W$19&amp;$V$19),装备量化!$D$2:$J$241,装备量化!U$11,FALSE)),0))+IF($W$3="关闭",0,IFERROR((VLOOKUP((VLOOKUP($AE49,参数!$G:$H,2,FALSE)&amp;$W$20&amp;$V$20),装备量化!$D$2:$J$241,装备量化!U$11,FALSE)),0))+IF($W$3="关闭",0,IFERROR((VLOOKUP((VLOOKUP($AE49,参数!$G:$H,2,FALSE)&amp;$W$21&amp;$V$21),装备量化!$D$2:$J$241,装备量化!U$11,FALSE)),0))+IF($W$3="关闭",0,IFERROR((VLOOKUP((VLOOKUP($AE49,参数!$G:$H,2,FALSE)&amp;$W$22&amp;$V$22),装备量化!$D$2:$J$241,装备量化!U$11,FALSE)),0))+IF($W$3="关闭",0,IFERROR((VLOOKUP((VLOOKUP($AE49,参数!$G:$H,2,FALSE)&amp;$W$23&amp;$V$23),装备量化!$D$2:$J$241,装备量化!U$11,FALSE)),0))+IF($W$3="关闭",0,IFERROR((VLOOKUP((VLOOKUP($AE49,参数!$G:$H,2,FALSE)&amp;$W$24&amp;$V$24),装备量化!$D$2:$J$241,装备量化!U$11,FALSE)),0))+IF($W$3="关闭",0,IFERROR((VLOOKUP((VLOOKUP($AE49,参数!$G:$H,2,FALSE)&amp;$W$25&amp;$V$25),装备量化!$D$2:$J$241,装备量化!U$11,FALSE)),0))</f>
        <v>417</v>
      </c>
      <c r="AK49" s="64">
        <f>IF($W$3="关闭",0,IFERROR((VLOOKUP((VLOOKUP($AE49,参数!$G:$H,2,FALSE)&amp;$W$18&amp;$V$18),装备量化!$D$2:$J$241,装备量化!V$11,FALSE)),0))+IF($W$3="关闭",0,IFERROR((VLOOKUP((VLOOKUP($AE49,参数!$G:$H,2,FALSE)&amp;$W$19&amp;$V$19),装备量化!$D$2:$J$241,装备量化!V$11,FALSE)),0))+IF($W$3="关闭",0,IFERROR((VLOOKUP((VLOOKUP($AE49,参数!$G:$H,2,FALSE)&amp;$W$20&amp;$V$20),装备量化!$D$2:$J$241,装备量化!V$11,FALSE)),0))+IF($W$3="关闭",0,IFERROR((VLOOKUP((VLOOKUP($AE49,参数!$G:$H,2,FALSE)&amp;$W$21&amp;$V$21),装备量化!$D$2:$J$241,装备量化!V$11,FALSE)),0))+IF($W$3="关闭",0,IFERROR((VLOOKUP((VLOOKUP($AE49,参数!$G:$H,2,FALSE)&amp;$W$22&amp;$V$22),装备量化!$D$2:$J$241,装备量化!V$11,FALSE)),0))+IF($W$3="关闭",0,IFERROR((VLOOKUP((VLOOKUP($AE49,参数!$G:$H,2,FALSE)&amp;$W$23&amp;$V$23),装备量化!$D$2:$J$241,装备量化!V$11,FALSE)),0))+IF($W$3="关闭",0,IFERROR((VLOOKUP((VLOOKUP($AE49,参数!$G:$H,2,FALSE)&amp;$W$24&amp;$V$24),装备量化!$D$2:$J$241,装备量化!V$11,FALSE)),0))+IF($W$3="关闭",0,IFERROR((VLOOKUP((VLOOKUP($AE49,参数!$G:$H,2,FALSE)&amp;$W$25&amp;$V$25),装备量化!$D$2:$J$241,装备量化!V$11,FALSE)),0))</f>
        <v>417</v>
      </c>
      <c r="AL49" s="64">
        <f>IF($W$3="关闭",0,IFERROR((VLOOKUP((VLOOKUP($AE49,参数!$G:$H,2,FALSE)&amp;$W$18&amp;$V$18),装备量化!$D$2:$J$241,装备量化!W$11,FALSE)),0))+IF($W$3="关闭",0,IFERROR((VLOOKUP((VLOOKUP($AE49,参数!$G:$H,2,FALSE)&amp;$W$19&amp;$V$19),装备量化!$D$2:$J$241,装备量化!W$11,FALSE)),0))+IF($W$3="关闭",0,IFERROR((VLOOKUP((VLOOKUP($AE49,参数!$G:$H,2,FALSE)&amp;$W$20&amp;$V$20),装备量化!$D$2:$J$241,装备量化!W$11,FALSE)),0))+IF($W$3="关闭",0,IFERROR((VLOOKUP((VLOOKUP($AE49,参数!$G:$H,2,FALSE)&amp;$W$21&amp;$V$21),装备量化!$D$2:$J$241,装备量化!W$11,FALSE)),0))+IF($W$3="关闭",0,IFERROR((VLOOKUP((VLOOKUP($AE49,参数!$G:$H,2,FALSE)&amp;$W$22&amp;$V$22),装备量化!$D$2:$J$241,装备量化!W$11,FALSE)),0))+IF($W$3="关闭",0,IFERROR((VLOOKUP((VLOOKUP($AE49,参数!$G:$H,2,FALSE)&amp;$W$23&amp;$V$23),装备量化!$D$2:$J$241,装备量化!W$11,FALSE)),0))+IF($W$3="关闭",0,IFERROR((VLOOKUP((VLOOKUP($AE49,参数!$G:$H,2,FALSE)&amp;$W$24&amp;$V$24),装备量化!$D$2:$J$241,装备量化!W$11,FALSE)),0))+IF($W$3="关闭",0,IFERROR((VLOOKUP((VLOOKUP($AE49,参数!$G:$H,2,FALSE)&amp;$W$25&amp;$V$25),装备量化!$D$2:$J$241,装备量化!W$11,FALSE)),0))</f>
        <v>0</v>
      </c>
      <c r="AM49" s="64">
        <f>IF($W$3="关闭",0,IFERROR((VLOOKUP((VLOOKUP($AE49,参数!$G:$H,2,FALSE)&amp;$W$18&amp;$V$18),装备量化!$D$2:$J$241,装备量化!X$11,FALSE)),0))+IF($W$3="关闭",0,IFERROR((VLOOKUP((VLOOKUP($AE49,参数!$G:$H,2,FALSE)&amp;$W$19&amp;$V$19),装备量化!$D$2:$J$241,装备量化!X$11,FALSE)),0))+IF($W$3="关闭",0,IFERROR((VLOOKUP((VLOOKUP($AE49,参数!$G:$H,2,FALSE)&amp;$W$20&amp;$V$20),装备量化!$D$2:$J$241,装备量化!X$11,FALSE)),0))+IF($W$3="关闭",0,IFERROR((VLOOKUP((VLOOKUP($AE49,参数!$G:$H,2,FALSE)&amp;$W$21&amp;$V$21),装备量化!$D$2:$J$241,装备量化!X$11,FALSE)),0))+IF($W$3="关闭",0,IFERROR((VLOOKUP((VLOOKUP($AE49,参数!$G:$H,2,FALSE)&amp;$W$22&amp;$V$22),装备量化!$D$2:$J$241,装备量化!X$11,FALSE)),0))+IF($W$3="关闭",0,IFERROR((VLOOKUP((VLOOKUP($AE49,参数!$G:$H,2,FALSE)&amp;$W$23&amp;$V$23),装备量化!$D$2:$J$241,装备量化!X$11,FALSE)),0))+IF($W$3="关闭",0,IFERROR((VLOOKUP((VLOOKUP($AE49,参数!$G:$H,2,FALSE)&amp;$W$24&amp;$V$24),装备量化!$D$2:$J$241,装备量化!X$11,FALSE)),0))+IF($W$3="关闭",0,IFERROR((VLOOKUP((VLOOKUP($AE49,参数!$G:$H,2,FALSE)&amp;$W$25&amp;$V$25),装备量化!$D$2:$J$241,装备量化!X$11,FALSE)),0))</f>
        <v>0</v>
      </c>
      <c r="AN49" s="64">
        <f>IF($W$3="关闭",0,IFERROR((VLOOKUP((VLOOKUP($AE49,参数!$G:$H,2,FALSE)&amp;$W$18&amp;$V$18),装备量化!$D$2:$J$241,装备量化!Y$11,FALSE)),0))+IF($W$3="关闭",0,IFERROR((VLOOKUP((VLOOKUP($AE49,参数!$G:$H,2,FALSE)&amp;$W$19&amp;$V$19),装备量化!$D$2:$J$241,装备量化!Y$11,FALSE)),0))+IF($W$3="关闭",0,IFERROR((VLOOKUP((VLOOKUP($AE49,参数!$G:$H,2,FALSE)&amp;$W$20&amp;$V$20),装备量化!$D$2:$J$241,装备量化!Y$11,FALSE)),0))+IF($W$3="关闭",0,IFERROR((VLOOKUP((VLOOKUP($AE49,参数!$G:$H,2,FALSE)&amp;$W$21&amp;$V$21),装备量化!$D$2:$J$241,装备量化!Y$11,FALSE)),0))+IF($W$3="关闭",0,IFERROR((VLOOKUP((VLOOKUP($AE49,参数!$G:$H,2,FALSE)&amp;$W$22&amp;$V$22),装备量化!$D$2:$J$241,装备量化!Y$11,FALSE)),0))+IF($W$3="关闭",0,IFERROR((VLOOKUP((VLOOKUP($AE49,参数!$G:$H,2,FALSE)&amp;$W$23&amp;$V$23),装备量化!$D$2:$J$241,装备量化!Y$11,FALSE)),0))+IF($W$3="关闭",0,IFERROR((VLOOKUP((VLOOKUP($AE49,参数!$G:$H,2,FALSE)&amp;$W$24&amp;$V$24),装备量化!$D$2:$J$241,装备量化!Y$11,FALSE)),0))+IF($W$3="关闭",0,IFERROR((VLOOKUP((VLOOKUP($AE49,参数!$G:$H,2,FALSE)&amp;$W$25&amp;$V$25),装备量化!$D$2:$J$241,装备量化!Y$11,FALSE)),0))</f>
        <v>0</v>
      </c>
      <c r="AO49" s="64">
        <f>IF($W$3="关闭",0,IFERROR((VLOOKUP((VLOOKUP($AE49,参数!$G:$H,2,FALSE)&amp;$W$18&amp;$V$18),装备量化!$D$2:$J$241,装备量化!Z$11,FALSE)),0))+IF($W$3="关闭",0,IFERROR((VLOOKUP((VLOOKUP($AE49,参数!$G:$H,2,FALSE)&amp;$W$19&amp;$V$19),装备量化!$D$2:$J$241,装备量化!Z$11,FALSE)),0))+IF($W$3="关闭",0,IFERROR((VLOOKUP((VLOOKUP($AE49,参数!$G:$H,2,FALSE)&amp;$W$20&amp;$V$20),装备量化!$D$2:$J$241,装备量化!Z$11,FALSE)),0))+IF($W$3="关闭",0,IFERROR((VLOOKUP((VLOOKUP($AE49,参数!$G:$H,2,FALSE)&amp;$W$21&amp;$V$21),装备量化!$D$2:$J$241,装备量化!Z$11,FALSE)),0))+IF($W$3="关闭",0,IFERROR((VLOOKUP((VLOOKUP($AE49,参数!$G:$H,2,FALSE)&amp;$W$22&amp;$V$22),装备量化!$D$2:$J$241,装备量化!Z$11,FALSE)),0))+IF($W$3="关闭",0,IFERROR((VLOOKUP((VLOOKUP($AE49,参数!$G:$H,2,FALSE)&amp;$W$23&amp;$V$23),装备量化!$D$2:$J$241,装备量化!Z$11,FALSE)),0))+IF($W$3="关闭",0,IFERROR((VLOOKUP((VLOOKUP($AE49,参数!$G:$H,2,FALSE)&amp;$W$24&amp;$V$24),装备量化!$D$2:$J$241,装备量化!Z$11,FALSE)),0))+IF($W$3="关闭",0,IFERROR((VLOOKUP((VLOOKUP($AE49,参数!$G:$H,2,FALSE)&amp;$W$25&amp;$V$25),装备量化!$D$2:$J$241,装备量化!Z$11,FALSE)),0))</f>
        <v>0</v>
      </c>
      <c r="AP49" s="64">
        <f>IF($W$3="关闭",0,IFERROR((VLOOKUP((VLOOKUP($AE49,参数!$G:$H,2,FALSE)&amp;$W$18&amp;$V$18),装备量化!$D$2:$J$241,装备量化!AA$11,FALSE)),0))+IF($W$3="关闭",0,IFERROR((VLOOKUP((VLOOKUP($AE49,参数!$G:$H,2,FALSE)&amp;$W$19&amp;$V$19),装备量化!$D$2:$J$241,装备量化!AA$11,FALSE)),0))+IF($W$3="关闭",0,IFERROR((VLOOKUP((VLOOKUP($AE49,参数!$G:$H,2,FALSE)&amp;$W$20&amp;$V$20),装备量化!$D$2:$J$241,装备量化!AA$11,FALSE)),0))+IF($W$3="关闭",0,IFERROR((VLOOKUP((VLOOKUP($AE49,参数!$G:$H,2,FALSE)&amp;$W$21&amp;$V$21),装备量化!$D$2:$J$241,装备量化!AA$11,FALSE)),0))+IF($W$3="关闭",0,IFERROR((VLOOKUP((VLOOKUP($AE49,参数!$G:$H,2,FALSE)&amp;$W$22&amp;$V$22),装备量化!$D$2:$J$241,装备量化!AA$11,FALSE)),0))+IF($W$3="关闭",0,IFERROR((VLOOKUP((VLOOKUP($AE49,参数!$G:$H,2,FALSE)&amp;$W$23&amp;$V$23),装备量化!$D$2:$J$241,装备量化!AA$11,FALSE)),0))+IF($W$3="关闭",0,IFERROR((VLOOKUP((VLOOKUP($AE49,参数!$G:$H,2,FALSE)&amp;$W$24&amp;$V$24),装备量化!$D$2:$J$241,装备量化!AA$11,FALSE)),0))+IF($W$3="关闭",0,IFERROR((VLOOKUP((VLOOKUP($AE49,参数!$G:$H,2,FALSE)&amp;$W$25&amp;$V$25),装备量化!$D$2:$J$241,装备量化!AA$11,FALSE)),0))</f>
        <v>0</v>
      </c>
      <c r="AQ49" s="64">
        <f>IF($W$3="关闭",0,IFERROR((VLOOKUP((VLOOKUP($AE49,参数!$G:$H,2,FALSE)&amp;$W$18&amp;$V$18),装备量化!$D$2:$J$241,装备量化!AB$11,FALSE)),0))+IF($W$3="关闭",0,IFERROR((VLOOKUP((VLOOKUP($AE49,参数!$G:$H,2,FALSE)&amp;$W$19&amp;$V$19),装备量化!$D$2:$J$241,装备量化!AB$11,FALSE)),0))+IF($W$3="关闭",0,IFERROR((VLOOKUP((VLOOKUP($AE49,参数!$G:$H,2,FALSE)&amp;$W$20&amp;$V$20),装备量化!$D$2:$J$241,装备量化!AB$11,FALSE)),0))+IF($W$3="关闭",0,IFERROR((VLOOKUP((VLOOKUP($AE49,参数!$G:$H,2,FALSE)&amp;$W$21&amp;$V$21),装备量化!$D$2:$J$241,装备量化!AB$11,FALSE)),0))+IF($W$3="关闭",0,IFERROR((VLOOKUP((VLOOKUP($AE49,参数!$G:$H,2,FALSE)&amp;$W$22&amp;$V$22),装备量化!$D$2:$J$241,装备量化!AB$11,FALSE)),0))+IF($W$3="关闭",0,IFERROR((VLOOKUP((VLOOKUP($AE49,参数!$G:$H,2,FALSE)&amp;$W$23&amp;$V$23),装备量化!$D$2:$J$241,装备量化!AB$11,FALSE)),0))+IF($W$3="关闭",0,IFERROR((VLOOKUP((VLOOKUP($AE49,参数!$G:$H,2,FALSE)&amp;$W$24&amp;$V$24),装备量化!$D$2:$J$241,装备量化!AB$11,FALSE)),0))+IF($W$3="关闭",0,IFERROR((VLOOKUP((VLOOKUP($AE49,参数!$G:$H,2,FALSE)&amp;$W$25&amp;$V$25),装备量化!$D$2:$J$241,装备量化!AB$11,FALSE)),0))</f>
        <v>0</v>
      </c>
      <c r="AR49" s="64">
        <f>IF($W$3="关闭",0,IFERROR((VLOOKUP((VLOOKUP($AE49,参数!$G:$H,2,FALSE)&amp;$W$18&amp;$V$18),装备量化!$D$2:$J$241,装备量化!AC$11,FALSE)),0))+IF($W$3="关闭",0,IFERROR((VLOOKUP((VLOOKUP($AE49,参数!$G:$H,2,FALSE)&amp;$W$19&amp;$V$19),装备量化!$D$2:$J$241,装备量化!AC$11,FALSE)),0))+IF($W$3="关闭",0,IFERROR((VLOOKUP((VLOOKUP($AE49,参数!$G:$H,2,FALSE)&amp;$W$20&amp;$V$20),装备量化!$D$2:$J$241,装备量化!AC$11,FALSE)),0))+IF($W$3="关闭",0,IFERROR((VLOOKUP((VLOOKUP($AE49,参数!$G:$H,2,FALSE)&amp;$W$21&amp;$V$21),装备量化!$D$2:$J$241,装备量化!AC$11,FALSE)),0))+IF($W$3="关闭",0,IFERROR((VLOOKUP((VLOOKUP($AE49,参数!$G:$H,2,FALSE)&amp;$W$22&amp;$V$22),装备量化!$D$2:$J$241,装备量化!AC$11,FALSE)),0))+IF($W$3="关闭",0,IFERROR((VLOOKUP((VLOOKUP($AE49,参数!$G:$H,2,FALSE)&amp;$W$23&amp;$V$23),装备量化!$D$2:$J$241,装备量化!AC$11,FALSE)),0))+IF($W$3="关闭",0,IFERROR((VLOOKUP((VLOOKUP($AE49,参数!$G:$H,2,FALSE)&amp;$W$24&amp;$V$24),装备量化!$D$2:$J$241,装备量化!AC$11,FALSE)),0))+IF($W$3="关闭",0,IFERROR((VLOOKUP((VLOOKUP($AE49,参数!$G:$H,2,FALSE)&amp;$W$25&amp;$V$25),装备量化!$D$2:$J$241,装备量化!AC$11,FALSE)),0))</f>
        <v>0</v>
      </c>
      <c r="AS49" s="64">
        <f>IF($W$3="关闭",0,IFERROR((VLOOKUP((VLOOKUP($AE49,参数!$G:$H,2,FALSE)&amp;$W$18&amp;$V$18),装备量化!$D$2:$J$241,装备量化!AD$11,FALSE)),0))+IF($W$3="关闭",0,IFERROR((VLOOKUP((VLOOKUP($AE49,参数!$G:$H,2,FALSE)&amp;$W$19&amp;$V$19),装备量化!$D$2:$J$241,装备量化!AD$11,FALSE)),0))+IF($W$3="关闭",0,IFERROR((VLOOKUP((VLOOKUP($AE49,参数!$G:$H,2,FALSE)&amp;$W$20&amp;$V$20),装备量化!$D$2:$J$241,装备量化!AD$11,FALSE)),0))+IF($W$3="关闭",0,IFERROR((VLOOKUP((VLOOKUP($AE49,参数!$G:$H,2,FALSE)&amp;$W$21&amp;$V$21),装备量化!$D$2:$J$241,装备量化!AD$11,FALSE)),0))+IF($W$3="关闭",0,IFERROR((VLOOKUP((VLOOKUP($AE49,参数!$G:$H,2,FALSE)&amp;$W$22&amp;$V$22),装备量化!$D$2:$J$241,装备量化!AD$11,FALSE)),0))+IF($W$3="关闭",0,IFERROR((VLOOKUP((VLOOKUP($AE49,参数!$G:$H,2,FALSE)&amp;$W$23&amp;$V$23),装备量化!$D$2:$J$241,装备量化!AD$11,FALSE)),0))+IF($W$3="关闭",0,IFERROR((VLOOKUP((VLOOKUP($AE49,参数!$G:$H,2,FALSE)&amp;$W$24&amp;$V$24),装备量化!$D$2:$J$241,装备量化!AD$11,FALSE)),0))+IF($W$3="关闭",0,IFERROR((VLOOKUP((VLOOKUP($AE49,参数!$G:$H,2,FALSE)&amp;$W$25&amp;$V$25),装备量化!$D$2:$J$241,装备量化!AD$11,FALSE)),0))</f>
        <v>0</v>
      </c>
      <c r="AV49" s="1">
        <v>48</v>
      </c>
      <c r="AW49" s="64">
        <f>IF($W$6="关闭",0,IFERROR((VLOOKUP((VLOOKUP($AE49,参数!$G:$H,2,FALSE)&amp;$V$18),装备强化属性!$V$3:$FP$50,$X$18+VLOOKUP(AW$1,参数!$J$1:$K$6,2,FALSE),FALSE)),0))+IF($W$6="关闭",0,IFERROR((VLOOKUP((VLOOKUP($AE49,参数!$G:$H,2,FALSE)&amp;$V$19),装备强化属性!$V$3:$FP$50,$X$19+VLOOKUP(AW$1,参数!$J$1:$K$6,2,FALSE),FALSE)),0))+IF($W$6="关闭",0,IFERROR((VLOOKUP((VLOOKUP($AE49,参数!$G:$H,2,FALSE)&amp;$V$20),装备强化属性!$V$3:$FP$50,$X$20+VLOOKUP(AW$1,参数!$J$1:$K$6,2,FALSE),FALSE)),0))+IF($W$6="关闭",0,IFERROR((VLOOKUP((VLOOKUP($AE49,参数!$G:$H,2,FALSE)&amp;$V$21),装备强化属性!$V$3:$FP$50,$X$21+VLOOKUP(AW$1,参数!$J$1:$K$6,2,FALSE),FALSE)),0))+IF($W$6="关闭",0,IFERROR((VLOOKUP((VLOOKUP($AE49,参数!$G:$H,2,FALSE)&amp;$V$22),装备强化属性!$V$3:$FP$50,$X$22+VLOOKUP(AW$1,参数!$J$1:$K$6,2,FALSE),FALSE)),0))+IF($W$6="关闭",0,IFERROR((VLOOKUP((VLOOKUP($AE49,参数!$G:$H,2,FALSE)&amp;$V$23),装备强化属性!$V$3:$FP$50,$X$23+VLOOKUP(AW$1,参数!$J$1:$K$6,2,FALSE),FALSE)),0))+IF($W$6="关闭",0,IFERROR((VLOOKUP((VLOOKUP($AE49,参数!$G:$H,2,FALSE)&amp;$V$24),装备强化属性!$V$3:$FP$50,$X$24+VLOOKUP(AW$1,参数!$J$1:$K$6,2,FALSE),FALSE)),0))+IF($W$6="关闭",0,IFERROR((VLOOKUP((VLOOKUP($AE49,参数!$G:$H,2,FALSE)&amp;$V$25),装备强化属性!$V$3:$FP$50,$X$25+VLOOKUP(AW$1,参数!$J$1:$K$6,2,FALSE),FALSE)),0))</f>
        <v>1360</v>
      </c>
      <c r="AX49" s="64"/>
      <c r="AY49" s="64">
        <f>IF($W$6="关闭",0,IFERROR((VLOOKUP((VLOOKUP($AE49,参数!$G:$H,2,FALSE)&amp;$V$18),装备强化属性!$V$3:$FP$50,$X$18+VLOOKUP(AY$1,参数!$J$1:$K$6,2,FALSE),FALSE)),0))+IF($W$6="关闭",0,IFERROR((VLOOKUP((VLOOKUP($AE49,参数!$G:$H,2,FALSE)&amp;$V$19),装备强化属性!$V$3:$FP$50,$X$19+VLOOKUP(AY$1,参数!$J$1:$K$6,2,FALSE),FALSE)),0))+IF($W$6="关闭",0,IFERROR((VLOOKUP((VLOOKUP($AE49,参数!$G:$H,2,FALSE)&amp;$V$20),装备强化属性!$V$3:$FP$50,$X$20+VLOOKUP(AY$1,参数!$J$1:$K$6,2,FALSE),FALSE)),0))+IF($W$6="关闭",0,IFERROR((VLOOKUP((VLOOKUP($AE49,参数!$G:$H,2,FALSE)&amp;$V$21),装备强化属性!$V$3:$FP$50,$X$21+VLOOKUP(AY$1,参数!$J$1:$K$6,2,FALSE),FALSE)),0))+IF($W$6="关闭",0,IFERROR((VLOOKUP((VLOOKUP($AE49,参数!$G:$H,2,FALSE)&amp;$V$22),装备强化属性!$V$3:$FP$50,$X$22+VLOOKUP(AY$1,参数!$J$1:$K$6,2,FALSE),FALSE)),0))+IF($W$6="关闭",0,IFERROR((VLOOKUP((VLOOKUP($AE49,参数!$G:$H,2,FALSE)&amp;$V$23),装备强化属性!$V$3:$FP$50,$X$23+VLOOKUP(AY$1,参数!$J$1:$K$6,2,FALSE),FALSE)),0))+IF($W$6="关闭",0,IFERROR((VLOOKUP((VLOOKUP($AE49,参数!$G:$H,2,FALSE)&amp;$V$24),装备强化属性!$V$3:$FP$50,$X$24+VLOOKUP(AY$1,参数!$J$1:$K$6,2,FALSE),FALSE)),0))+IF($W$6="关闭",0,IFERROR((VLOOKUP((VLOOKUP($AE49,参数!$G:$H,2,FALSE)&amp;$V$25),装备强化属性!$V$3:$FP$50,$X$25+VLOOKUP(AY$1,参数!$J$1:$K$6,2,FALSE),FALSE)),0))</f>
        <v>162</v>
      </c>
      <c r="AZ49" s="64">
        <f>IF($W$6="关闭",0,IFERROR((VLOOKUP((VLOOKUP($AE49,参数!$G:$H,2,FALSE)&amp;$V$18),装备强化属性!$V$3:$FP$50,$X$18+VLOOKUP(AZ$1,参数!$J$1:$K$6,2,FALSE),FALSE)),0))+IF($W$6="关闭",0,IFERROR((VLOOKUP((VLOOKUP($AE49,参数!$G:$H,2,FALSE)&amp;$V$19),装备强化属性!$V$3:$FP$50,$X$19+VLOOKUP(AZ$1,参数!$J$1:$K$6,2,FALSE),FALSE)),0))+IF($W$6="关闭",0,IFERROR((VLOOKUP((VLOOKUP($AE49,参数!$G:$H,2,FALSE)&amp;$V$20),装备强化属性!$V$3:$FP$50,$X$20+VLOOKUP(AZ$1,参数!$J$1:$K$6,2,FALSE),FALSE)),0))+IF($W$6="关闭",0,IFERROR((VLOOKUP((VLOOKUP($AE49,参数!$G:$H,2,FALSE)&amp;$V$21),装备强化属性!$V$3:$FP$50,$X$21+VLOOKUP(AZ$1,参数!$J$1:$K$6,2,FALSE),FALSE)),0))+IF($W$6="关闭",0,IFERROR((VLOOKUP((VLOOKUP($AE49,参数!$G:$H,2,FALSE)&amp;$V$22),装备强化属性!$V$3:$FP$50,$X$22+VLOOKUP(AZ$1,参数!$J$1:$K$6,2,FALSE),FALSE)),0))+IF($W$6="关闭",0,IFERROR((VLOOKUP((VLOOKUP($AE49,参数!$G:$H,2,FALSE)&amp;$V$23),装备强化属性!$V$3:$FP$50,$X$23+VLOOKUP(AZ$1,参数!$J$1:$K$6,2,FALSE),FALSE)),0))+IF($W$6="关闭",0,IFERROR((VLOOKUP((VLOOKUP($AE49,参数!$G:$H,2,FALSE)&amp;$V$24),装备强化属性!$V$3:$FP$50,$X$24+VLOOKUP(AZ$1,参数!$J$1:$K$6,2,FALSE),FALSE)),0))+IF($W$6="关闭",0,IFERROR((VLOOKUP((VLOOKUP($AE49,参数!$G:$H,2,FALSE)&amp;$V$25),装备强化属性!$V$3:$FP$50,$X$25+VLOOKUP(AZ$1,参数!$J$1:$K$6,2,FALSE),FALSE)),0))</f>
        <v>162</v>
      </c>
      <c r="BA49" s="64">
        <f>IF($W$6="关闭",0,IFERROR((VLOOKUP((VLOOKUP($AE49,参数!$G:$H,2,FALSE)&amp;$V$18),装备强化属性!$V$3:$FP$50,$X$18+VLOOKUP(BA$1,参数!$J$1:$K$6,2,FALSE),FALSE)),0))+IF($W$6="关闭",0,IFERROR((VLOOKUP((VLOOKUP($AE49,参数!$G:$H,2,FALSE)&amp;$V$19),装备强化属性!$V$3:$FP$50,$X$19+VLOOKUP(BA$1,参数!$J$1:$K$6,2,FALSE),FALSE)),0))+IF($W$6="关闭",0,IFERROR((VLOOKUP((VLOOKUP($AE49,参数!$G:$H,2,FALSE)&amp;$V$20),装备强化属性!$V$3:$FP$50,$X$20+VLOOKUP(BA$1,参数!$J$1:$K$6,2,FALSE),FALSE)),0))+IF($W$6="关闭",0,IFERROR((VLOOKUP((VLOOKUP($AE49,参数!$G:$H,2,FALSE)&amp;$V$21),装备强化属性!$V$3:$FP$50,$X$21+VLOOKUP(BA$1,参数!$J$1:$K$6,2,FALSE),FALSE)),0))+IF($W$6="关闭",0,IFERROR((VLOOKUP((VLOOKUP($AE49,参数!$G:$H,2,FALSE)&amp;$V$22),装备强化属性!$V$3:$FP$50,$X$22+VLOOKUP(BA$1,参数!$J$1:$K$6,2,FALSE),FALSE)),0))+IF($W$6="关闭",0,IFERROR((VLOOKUP((VLOOKUP($AE49,参数!$G:$H,2,FALSE)&amp;$V$23),装备强化属性!$V$3:$FP$50,$X$23+VLOOKUP(BA$1,参数!$J$1:$K$6,2,FALSE),FALSE)),0))+IF($W$6="关闭",0,IFERROR((VLOOKUP((VLOOKUP($AE49,参数!$G:$H,2,FALSE)&amp;$V$24),装备强化属性!$V$3:$FP$50,$X$24+VLOOKUP(BA$1,参数!$J$1:$K$6,2,FALSE),FALSE)),0))+IF($W$6="关闭",0,IFERROR((VLOOKUP((VLOOKUP($AE49,参数!$G:$H,2,FALSE)&amp;$V$25),装备强化属性!$V$3:$FP$50,$X$25+VLOOKUP(BA$1,参数!$J$1:$K$6,2,FALSE),FALSE)),0))</f>
        <v>181</v>
      </c>
      <c r="BB49" s="64">
        <f>IF($W$6="关闭",0,IFERROR((VLOOKUP((VLOOKUP($AE49,参数!$G:$H,2,FALSE)&amp;$V$18),装备强化属性!$V$3:$FP$50,$X$18+VLOOKUP(BB$1,参数!$J$1:$K$6,2,FALSE),FALSE)),0))+IF($W$6="关闭",0,IFERROR((VLOOKUP((VLOOKUP($AE49,参数!$G:$H,2,FALSE)&amp;$V$19),装备强化属性!$V$3:$FP$50,$X$19+VLOOKUP(BB$1,参数!$J$1:$K$6,2,FALSE),FALSE)),0))+IF($W$6="关闭",0,IFERROR((VLOOKUP((VLOOKUP($AE49,参数!$G:$H,2,FALSE)&amp;$V$20),装备强化属性!$V$3:$FP$50,$X$20+VLOOKUP(BB$1,参数!$J$1:$K$6,2,FALSE),FALSE)),0))+IF($W$6="关闭",0,IFERROR((VLOOKUP((VLOOKUP($AE49,参数!$G:$H,2,FALSE)&amp;$V$21),装备强化属性!$V$3:$FP$50,$X$21+VLOOKUP(BB$1,参数!$J$1:$K$6,2,FALSE),FALSE)),0))+IF($W$6="关闭",0,IFERROR((VLOOKUP((VLOOKUP($AE49,参数!$G:$H,2,FALSE)&amp;$V$22),装备强化属性!$V$3:$FP$50,$X$22+VLOOKUP(BB$1,参数!$J$1:$K$6,2,FALSE),FALSE)),0))+IF($W$6="关闭",0,IFERROR((VLOOKUP((VLOOKUP($AE49,参数!$G:$H,2,FALSE)&amp;$V$23),装备强化属性!$V$3:$FP$50,$X$23+VLOOKUP(BB$1,参数!$J$1:$K$6,2,FALSE),FALSE)),0))+IF($W$6="关闭",0,IFERROR((VLOOKUP((VLOOKUP($AE49,参数!$G:$H,2,FALSE)&amp;$V$24),装备强化属性!$V$3:$FP$50,$X$24+VLOOKUP(BB$1,参数!$J$1:$K$6,2,FALSE),FALSE)),0))+IF($W$6="关闭",0,IFERROR((VLOOKUP((VLOOKUP($AE49,参数!$G:$H,2,FALSE)&amp;$V$25),装备强化属性!$V$3:$FP$50,$X$25+VLOOKUP(BB$1,参数!$J$1:$K$6,2,FALSE),FALSE)),0))</f>
        <v>181</v>
      </c>
      <c r="BC49" s="64">
        <f>IF($W$3="关闭",0,IFERROR((VLOOKUP((VLOOKUP($AE49,参数!$G:$H,2,FALSE)&amp;$W$18&amp;$V$18),装备量化!$D$2:$J$241,装备量化!AN$11,FALSE)),0))+IF($W$3="关闭",0,IFERROR((VLOOKUP((VLOOKUP($AE49,参数!$G:$H,2,FALSE)&amp;$W$19&amp;$V$19),装备量化!$D$2:$J$241,装备量化!AN$11,FALSE)),0))+IF($W$3="关闭",0,IFERROR((VLOOKUP((VLOOKUP($AE49,参数!$G:$H,2,FALSE)&amp;$W$20&amp;$V$20),装备量化!$D$2:$J$241,装备量化!AN$11,FALSE)),0))+IF($W$3="关闭",0,IFERROR((VLOOKUP((VLOOKUP($AE49,参数!$G:$H,2,FALSE)&amp;$W$21&amp;$V$21),装备量化!$D$2:$J$241,装备量化!AN$11,FALSE)),0))+IF($W$3="关闭",0,IFERROR((VLOOKUP((VLOOKUP($AE49,参数!$G:$H,2,FALSE)&amp;$W$22&amp;$V$22),装备量化!$D$2:$J$241,装备量化!AN$11,FALSE)),0))+IF($W$3="关闭",0,IFERROR((VLOOKUP((VLOOKUP($AE49,参数!$G:$H,2,FALSE)&amp;$W$23&amp;$V$23),装备量化!$D$2:$J$241,装备量化!AN$11,FALSE)),0))+IF($W$3="关闭",0,IFERROR((VLOOKUP((VLOOKUP($AE49,参数!$G:$H,2,FALSE)&amp;$W$24&amp;$V$24),装备量化!$D$2:$J$241,装备量化!AN$11,FALSE)),0))+IF($W$3="关闭",0,IFERROR((VLOOKUP((VLOOKUP($AE49,参数!$G:$H,2,FALSE)&amp;$W$25&amp;$V$25),装备量化!$D$2:$J$241,装备量化!AN$11,FALSE)),0))</f>
        <v>0</v>
      </c>
      <c r="BD49" s="64">
        <f>IF($W$3="关闭",0,IFERROR((VLOOKUP((VLOOKUP($AE49,参数!$G:$H,2,FALSE)&amp;$W$18&amp;$V$18),装备量化!$D$2:$J$241,装备量化!AO$11,FALSE)),0))+IF($W$3="关闭",0,IFERROR((VLOOKUP((VLOOKUP($AE49,参数!$G:$H,2,FALSE)&amp;$W$19&amp;$V$19),装备量化!$D$2:$J$241,装备量化!AO$11,FALSE)),0))+IF($W$3="关闭",0,IFERROR((VLOOKUP((VLOOKUP($AE49,参数!$G:$H,2,FALSE)&amp;$W$20&amp;$V$20),装备量化!$D$2:$J$241,装备量化!AO$11,FALSE)),0))+IF($W$3="关闭",0,IFERROR((VLOOKUP((VLOOKUP($AE49,参数!$G:$H,2,FALSE)&amp;$W$21&amp;$V$21),装备量化!$D$2:$J$241,装备量化!AO$11,FALSE)),0))+IF($W$3="关闭",0,IFERROR((VLOOKUP((VLOOKUP($AE49,参数!$G:$H,2,FALSE)&amp;$W$22&amp;$V$22),装备量化!$D$2:$J$241,装备量化!AO$11,FALSE)),0))+IF($W$3="关闭",0,IFERROR((VLOOKUP((VLOOKUP($AE49,参数!$G:$H,2,FALSE)&amp;$W$23&amp;$V$23),装备量化!$D$2:$J$241,装备量化!AO$11,FALSE)),0))+IF($W$3="关闭",0,IFERROR((VLOOKUP((VLOOKUP($AE49,参数!$G:$H,2,FALSE)&amp;$W$24&amp;$V$24),装备量化!$D$2:$J$241,装备量化!AO$11,FALSE)),0))+IF($W$3="关闭",0,IFERROR((VLOOKUP((VLOOKUP($AE49,参数!$G:$H,2,FALSE)&amp;$W$25&amp;$V$25),装备量化!$D$2:$J$241,装备量化!AO$11,FALSE)),0))</f>
        <v>0</v>
      </c>
      <c r="BE49" s="64">
        <f>IF($W$3="关闭",0,IFERROR((VLOOKUP((VLOOKUP($AE49,参数!$G:$H,2,FALSE)&amp;$W$18&amp;$V$18),装备量化!$D$2:$J$241,装备量化!AP$11,FALSE)),0))+IF($W$3="关闭",0,IFERROR((VLOOKUP((VLOOKUP($AE49,参数!$G:$H,2,FALSE)&amp;$W$19&amp;$V$19),装备量化!$D$2:$J$241,装备量化!AP$11,FALSE)),0))+IF($W$3="关闭",0,IFERROR((VLOOKUP((VLOOKUP($AE49,参数!$G:$H,2,FALSE)&amp;$W$20&amp;$V$20),装备量化!$D$2:$J$241,装备量化!AP$11,FALSE)),0))+IF($W$3="关闭",0,IFERROR((VLOOKUP((VLOOKUP($AE49,参数!$G:$H,2,FALSE)&amp;$W$21&amp;$V$21),装备量化!$D$2:$J$241,装备量化!AP$11,FALSE)),0))+IF($W$3="关闭",0,IFERROR((VLOOKUP((VLOOKUP($AE49,参数!$G:$H,2,FALSE)&amp;$W$22&amp;$V$22),装备量化!$D$2:$J$241,装备量化!AP$11,FALSE)),0))+IF($W$3="关闭",0,IFERROR((VLOOKUP((VLOOKUP($AE49,参数!$G:$H,2,FALSE)&amp;$W$23&amp;$V$23),装备量化!$D$2:$J$241,装备量化!AP$11,FALSE)),0))+IF($W$3="关闭",0,IFERROR((VLOOKUP((VLOOKUP($AE49,参数!$G:$H,2,FALSE)&amp;$W$24&amp;$V$24),装备量化!$D$2:$J$241,装备量化!AP$11,FALSE)),0))+IF($W$3="关闭",0,IFERROR((VLOOKUP((VLOOKUP($AE49,参数!$G:$H,2,FALSE)&amp;$W$25&amp;$V$25),装备量化!$D$2:$J$241,装备量化!AP$11,FALSE)),0))</f>
        <v>0</v>
      </c>
      <c r="BF49" s="64">
        <f>IF($W$3="关闭",0,IFERROR((VLOOKUP((VLOOKUP($AE49,参数!$G:$H,2,FALSE)&amp;$W$18&amp;$V$18),装备量化!$D$2:$J$241,装备量化!AQ$11,FALSE)),0))+IF($W$3="关闭",0,IFERROR((VLOOKUP((VLOOKUP($AE49,参数!$G:$H,2,FALSE)&amp;$W$19&amp;$V$19),装备量化!$D$2:$J$241,装备量化!AQ$11,FALSE)),0))+IF($W$3="关闭",0,IFERROR((VLOOKUP((VLOOKUP($AE49,参数!$G:$H,2,FALSE)&amp;$W$20&amp;$V$20),装备量化!$D$2:$J$241,装备量化!AQ$11,FALSE)),0))+IF($W$3="关闭",0,IFERROR((VLOOKUP((VLOOKUP($AE49,参数!$G:$H,2,FALSE)&amp;$W$21&amp;$V$21),装备量化!$D$2:$J$241,装备量化!AQ$11,FALSE)),0))+IF($W$3="关闭",0,IFERROR((VLOOKUP((VLOOKUP($AE49,参数!$G:$H,2,FALSE)&amp;$W$22&amp;$V$22),装备量化!$D$2:$J$241,装备量化!AQ$11,FALSE)),0))+IF($W$3="关闭",0,IFERROR((VLOOKUP((VLOOKUP($AE49,参数!$G:$H,2,FALSE)&amp;$W$23&amp;$V$23),装备量化!$D$2:$J$241,装备量化!AQ$11,FALSE)),0))+IF($W$3="关闭",0,IFERROR((VLOOKUP((VLOOKUP($AE49,参数!$G:$H,2,FALSE)&amp;$W$24&amp;$V$24),装备量化!$D$2:$J$241,装备量化!AQ$11,FALSE)),0))+IF($W$3="关闭",0,IFERROR((VLOOKUP((VLOOKUP($AE49,参数!$G:$H,2,FALSE)&amp;$W$25&amp;$V$25),装备量化!$D$2:$J$241,装备量化!AQ$11,FALSE)),0))</f>
        <v>0</v>
      </c>
      <c r="BG49" s="64">
        <f>IF($W$3="关闭",0,IFERROR((VLOOKUP((VLOOKUP($AE49,参数!$G:$H,2,FALSE)&amp;$W$18&amp;$V$18),装备量化!$D$2:$J$241,装备量化!AR$11,FALSE)),0))+IF($W$3="关闭",0,IFERROR((VLOOKUP((VLOOKUP($AE49,参数!$G:$H,2,FALSE)&amp;$W$19&amp;$V$19),装备量化!$D$2:$J$241,装备量化!AR$11,FALSE)),0))+IF($W$3="关闭",0,IFERROR((VLOOKUP((VLOOKUP($AE49,参数!$G:$H,2,FALSE)&amp;$W$20&amp;$V$20),装备量化!$D$2:$J$241,装备量化!AR$11,FALSE)),0))+IF($W$3="关闭",0,IFERROR((VLOOKUP((VLOOKUP($AE49,参数!$G:$H,2,FALSE)&amp;$W$21&amp;$V$21),装备量化!$D$2:$J$241,装备量化!AR$11,FALSE)),0))+IF($W$3="关闭",0,IFERROR((VLOOKUP((VLOOKUP($AE49,参数!$G:$H,2,FALSE)&amp;$W$22&amp;$V$22),装备量化!$D$2:$J$241,装备量化!AR$11,FALSE)),0))+IF($W$3="关闭",0,IFERROR((VLOOKUP((VLOOKUP($AE49,参数!$G:$H,2,FALSE)&amp;$W$23&amp;$V$23),装备量化!$D$2:$J$241,装备量化!AR$11,FALSE)),0))+IF($W$3="关闭",0,IFERROR((VLOOKUP((VLOOKUP($AE49,参数!$G:$H,2,FALSE)&amp;$W$24&amp;$V$24),装备量化!$D$2:$J$241,装备量化!AR$11,FALSE)),0))+IF($W$3="关闭",0,IFERROR((VLOOKUP((VLOOKUP($AE49,参数!$G:$H,2,FALSE)&amp;$W$25&amp;$V$25),装备量化!$D$2:$J$241,装备量化!AR$11,FALSE)),0))</f>
        <v>0</v>
      </c>
      <c r="BH49" s="64">
        <f>IF($W$3="关闭",0,IFERROR((VLOOKUP((VLOOKUP($AE49,参数!$G:$H,2,FALSE)&amp;$W$18&amp;$V$18),装备量化!$D$2:$J$241,装备量化!AS$11,FALSE)),0))+IF($W$3="关闭",0,IFERROR((VLOOKUP((VLOOKUP($AE49,参数!$G:$H,2,FALSE)&amp;$W$19&amp;$V$19),装备量化!$D$2:$J$241,装备量化!AS$11,FALSE)),0))+IF($W$3="关闭",0,IFERROR((VLOOKUP((VLOOKUP($AE49,参数!$G:$H,2,FALSE)&amp;$W$20&amp;$V$20),装备量化!$D$2:$J$241,装备量化!AS$11,FALSE)),0))+IF($W$3="关闭",0,IFERROR((VLOOKUP((VLOOKUP($AE49,参数!$G:$H,2,FALSE)&amp;$W$21&amp;$V$21),装备量化!$D$2:$J$241,装备量化!AS$11,FALSE)),0))+IF($W$3="关闭",0,IFERROR((VLOOKUP((VLOOKUP($AE49,参数!$G:$H,2,FALSE)&amp;$W$22&amp;$V$22),装备量化!$D$2:$J$241,装备量化!AS$11,FALSE)),0))+IF($W$3="关闭",0,IFERROR((VLOOKUP((VLOOKUP($AE49,参数!$G:$H,2,FALSE)&amp;$W$23&amp;$V$23),装备量化!$D$2:$J$241,装备量化!AS$11,FALSE)),0))+IF($W$3="关闭",0,IFERROR((VLOOKUP((VLOOKUP($AE49,参数!$G:$H,2,FALSE)&amp;$W$24&amp;$V$24),装备量化!$D$2:$J$241,装备量化!AS$11,FALSE)),0))+IF($W$3="关闭",0,IFERROR((VLOOKUP((VLOOKUP($AE49,参数!$G:$H,2,FALSE)&amp;$W$25&amp;$V$25),装备量化!$D$2:$J$241,装备量化!AS$11,FALSE)),0))</f>
        <v>0</v>
      </c>
      <c r="BI49" s="64">
        <f>IF($W$3="关闭",0,IFERROR((VLOOKUP((VLOOKUP($AE49,参数!$G:$H,2,FALSE)&amp;$W$18&amp;$V$18),装备量化!$D$2:$J$241,装备量化!AT$11,FALSE)),0))+IF($W$3="关闭",0,IFERROR((VLOOKUP((VLOOKUP($AE49,参数!$G:$H,2,FALSE)&amp;$W$19&amp;$V$19),装备量化!$D$2:$J$241,装备量化!AT$11,FALSE)),0))+IF($W$3="关闭",0,IFERROR((VLOOKUP((VLOOKUP($AE49,参数!$G:$H,2,FALSE)&amp;$W$20&amp;$V$20),装备量化!$D$2:$J$241,装备量化!AT$11,FALSE)),0))+IF($W$3="关闭",0,IFERROR((VLOOKUP((VLOOKUP($AE49,参数!$G:$H,2,FALSE)&amp;$W$21&amp;$V$21),装备量化!$D$2:$J$241,装备量化!AT$11,FALSE)),0))+IF($W$3="关闭",0,IFERROR((VLOOKUP((VLOOKUP($AE49,参数!$G:$H,2,FALSE)&amp;$W$22&amp;$V$22),装备量化!$D$2:$J$241,装备量化!AT$11,FALSE)),0))+IF($W$3="关闭",0,IFERROR((VLOOKUP((VLOOKUP($AE49,参数!$G:$H,2,FALSE)&amp;$W$23&amp;$V$23),装备量化!$D$2:$J$241,装备量化!AT$11,FALSE)),0))+IF($W$3="关闭",0,IFERROR((VLOOKUP((VLOOKUP($AE49,参数!$G:$H,2,FALSE)&amp;$W$24&amp;$V$24),装备量化!$D$2:$J$241,装备量化!AT$11,FALSE)),0))+IF($W$3="关闭",0,IFERROR((VLOOKUP((VLOOKUP($AE49,参数!$G:$H,2,FALSE)&amp;$W$25&amp;$V$25),装备量化!$D$2:$J$241,装备量化!AT$11,FALSE)),0))</f>
        <v>0</v>
      </c>
      <c r="BJ49" s="64">
        <f>IF($W$3="关闭",0,IFERROR((VLOOKUP((VLOOKUP($AE49,参数!$G:$H,2,FALSE)&amp;$W$18&amp;$V$18),装备量化!$D$2:$J$241,装备量化!AU$11,FALSE)),0))+IF($W$3="关闭",0,IFERROR((VLOOKUP((VLOOKUP($AE49,参数!$G:$H,2,FALSE)&amp;$W$19&amp;$V$19),装备量化!$D$2:$J$241,装备量化!AU$11,FALSE)),0))+IF($W$3="关闭",0,IFERROR((VLOOKUP((VLOOKUP($AE49,参数!$G:$H,2,FALSE)&amp;$W$20&amp;$V$20),装备量化!$D$2:$J$241,装备量化!AU$11,FALSE)),0))+IF($W$3="关闭",0,IFERROR((VLOOKUP((VLOOKUP($AE49,参数!$G:$H,2,FALSE)&amp;$W$21&amp;$V$21),装备量化!$D$2:$J$241,装备量化!AU$11,FALSE)),0))+IF($W$3="关闭",0,IFERROR((VLOOKUP((VLOOKUP($AE49,参数!$G:$H,2,FALSE)&amp;$W$22&amp;$V$22),装备量化!$D$2:$J$241,装备量化!AU$11,FALSE)),0))+IF($W$3="关闭",0,IFERROR((VLOOKUP((VLOOKUP($AE49,参数!$G:$H,2,FALSE)&amp;$W$23&amp;$V$23),装备量化!$D$2:$J$241,装备量化!AU$11,FALSE)),0))+IF($W$3="关闭",0,IFERROR((VLOOKUP((VLOOKUP($AE49,参数!$G:$H,2,FALSE)&amp;$W$24&amp;$V$24),装备量化!$D$2:$J$241,装备量化!AU$11,FALSE)),0))+IF($W$3="关闭",0,IFERROR((VLOOKUP((VLOOKUP($AE49,参数!$G:$H,2,FALSE)&amp;$W$25&amp;$V$25),装备量化!$D$2:$J$241,装备量化!AU$11,FALSE)),0))</f>
        <v>0</v>
      </c>
      <c r="BM49" s="1">
        <v>48</v>
      </c>
      <c r="BN49" s="64">
        <f>IF($W$2="关闭",0,角色升级!B49)</f>
        <v>6287</v>
      </c>
      <c r="BO49" s="64">
        <v>200</v>
      </c>
      <c r="BP49" s="64">
        <f>IF($W$2="关闭",0,角色升级!D49)</f>
        <v>452</v>
      </c>
      <c r="BQ49" s="64">
        <f>IF($W$2="关闭",0,角色升级!E49)</f>
        <v>452</v>
      </c>
      <c r="BR49" s="64">
        <f>IF($W$2="关闭",0,角色升级!F49)</f>
        <v>905</v>
      </c>
      <c r="BS49" s="64">
        <f>IF($W$2="关闭",0,角色升级!G49)</f>
        <v>905</v>
      </c>
      <c r="BT49" s="64">
        <f>IF($W$3="关闭",0,IFERROR((VLOOKUP((VLOOKUP($AE49,参数!$G:$H,2,FALSE)&amp;$W$18&amp;$V$18),装备量化!$D$2:$J$241,装备量化!BE$11,FALSE)),0))+IF($W$3="关闭",0,IFERROR((VLOOKUP((VLOOKUP($AE49,参数!$G:$H,2,FALSE)&amp;$W$19&amp;$V$19),装备量化!$D$2:$J$241,装备量化!BE$11,FALSE)),0))+IF($W$3="关闭",0,IFERROR((VLOOKUP((VLOOKUP($AE49,参数!$G:$H,2,FALSE)&amp;$W$20&amp;$V$20),装备量化!$D$2:$J$241,装备量化!BE$11,FALSE)),0))+IF($W$3="关闭",0,IFERROR((VLOOKUP((VLOOKUP($AE49,参数!$G:$H,2,FALSE)&amp;$W$21&amp;$V$21),装备量化!$D$2:$J$241,装备量化!BE$11,FALSE)),0))+IF($W$3="关闭",0,IFERROR((VLOOKUP((VLOOKUP($AE49,参数!$G:$H,2,FALSE)&amp;$W$22&amp;$V$22),装备量化!$D$2:$J$241,装备量化!BE$11,FALSE)),0))+IF($W$3="关闭",0,IFERROR((VLOOKUP((VLOOKUP($AE49,参数!$G:$H,2,FALSE)&amp;$W$23&amp;$V$23),装备量化!$D$2:$J$241,装备量化!BE$11,FALSE)),0))+IF($W$3="关闭",0,IFERROR((VLOOKUP((VLOOKUP($AE49,参数!$G:$H,2,FALSE)&amp;$W$24&amp;$V$24),装备量化!$D$2:$J$241,装备量化!BE$11,FALSE)),0))+IF($W$3="关闭",0,IFERROR((VLOOKUP((VLOOKUP($AE49,参数!$G:$H,2,FALSE)&amp;$W$25&amp;$V$25),装备量化!$D$2:$J$241,装备量化!BE$11,FALSE)),0))</f>
        <v>0</v>
      </c>
      <c r="BU49" s="64">
        <f>IF($W$3="关闭",0,IFERROR((VLOOKUP((VLOOKUP($AE49,参数!$G:$H,2,FALSE)&amp;$W$18&amp;$V$18),装备量化!$D$2:$J$241,装备量化!BF$11,FALSE)),0))+IF($W$3="关闭",0,IFERROR((VLOOKUP((VLOOKUP($AE49,参数!$G:$H,2,FALSE)&amp;$W$19&amp;$V$19),装备量化!$D$2:$J$241,装备量化!BF$11,FALSE)),0))+IF($W$3="关闭",0,IFERROR((VLOOKUP((VLOOKUP($AE49,参数!$G:$H,2,FALSE)&amp;$W$20&amp;$V$20),装备量化!$D$2:$J$241,装备量化!BF$11,FALSE)),0))+IF($W$3="关闭",0,IFERROR((VLOOKUP((VLOOKUP($AE49,参数!$G:$H,2,FALSE)&amp;$W$21&amp;$V$21),装备量化!$D$2:$J$241,装备量化!BF$11,FALSE)),0))+IF($W$3="关闭",0,IFERROR((VLOOKUP((VLOOKUP($AE49,参数!$G:$H,2,FALSE)&amp;$W$22&amp;$V$22),装备量化!$D$2:$J$241,装备量化!BF$11,FALSE)),0))+IF($W$3="关闭",0,IFERROR((VLOOKUP((VLOOKUP($AE49,参数!$G:$H,2,FALSE)&amp;$W$23&amp;$V$23),装备量化!$D$2:$J$241,装备量化!BF$11,FALSE)),0))+IF($W$3="关闭",0,IFERROR((VLOOKUP((VLOOKUP($AE49,参数!$G:$H,2,FALSE)&amp;$W$24&amp;$V$24),装备量化!$D$2:$J$241,装备量化!BF$11,FALSE)),0))+IF($W$3="关闭",0,IFERROR((VLOOKUP((VLOOKUP($AE49,参数!$G:$H,2,FALSE)&amp;$W$25&amp;$V$25),装备量化!$D$2:$J$241,装备量化!BF$11,FALSE)),0))</f>
        <v>0</v>
      </c>
      <c r="BV49" s="64">
        <f>IF($W$3="关闭",0,IFERROR((VLOOKUP((VLOOKUP($AE49,参数!$G:$H,2,FALSE)&amp;$W$18&amp;$V$18),装备量化!$D$2:$J$241,装备量化!BG$11,FALSE)),0))+IF($W$3="关闭",0,IFERROR((VLOOKUP((VLOOKUP($AE49,参数!$G:$H,2,FALSE)&amp;$W$19&amp;$V$19),装备量化!$D$2:$J$241,装备量化!BG$11,FALSE)),0))+IF($W$3="关闭",0,IFERROR((VLOOKUP((VLOOKUP($AE49,参数!$G:$H,2,FALSE)&amp;$W$20&amp;$V$20),装备量化!$D$2:$J$241,装备量化!BG$11,FALSE)),0))+IF($W$3="关闭",0,IFERROR((VLOOKUP((VLOOKUP($AE49,参数!$G:$H,2,FALSE)&amp;$W$21&amp;$V$21),装备量化!$D$2:$J$241,装备量化!BG$11,FALSE)),0))+IF($W$3="关闭",0,IFERROR((VLOOKUP((VLOOKUP($AE49,参数!$G:$H,2,FALSE)&amp;$W$22&amp;$V$22),装备量化!$D$2:$J$241,装备量化!BG$11,FALSE)),0))+IF($W$3="关闭",0,IFERROR((VLOOKUP((VLOOKUP($AE49,参数!$G:$H,2,FALSE)&amp;$W$23&amp;$V$23),装备量化!$D$2:$J$241,装备量化!BG$11,FALSE)),0))+IF($W$3="关闭",0,IFERROR((VLOOKUP((VLOOKUP($AE49,参数!$G:$H,2,FALSE)&amp;$W$24&amp;$V$24),装备量化!$D$2:$J$241,装备量化!BG$11,FALSE)),0))+IF($W$3="关闭",0,IFERROR((VLOOKUP((VLOOKUP($AE49,参数!$G:$H,2,FALSE)&amp;$W$25&amp;$V$25),装备量化!$D$2:$J$241,装备量化!BG$11,FALSE)),0))</f>
        <v>0</v>
      </c>
      <c r="BW49" s="64">
        <f>IF($W$3="关闭",0,IFERROR((VLOOKUP((VLOOKUP($AE49,参数!$G:$H,2,FALSE)&amp;$W$18&amp;$V$18),装备量化!$D$2:$J$241,装备量化!BH$11,FALSE)),0))+IF($W$3="关闭",0,IFERROR((VLOOKUP((VLOOKUP($AE49,参数!$G:$H,2,FALSE)&amp;$W$19&amp;$V$19),装备量化!$D$2:$J$241,装备量化!BH$11,FALSE)),0))+IF($W$3="关闭",0,IFERROR((VLOOKUP((VLOOKUP($AE49,参数!$G:$H,2,FALSE)&amp;$W$20&amp;$V$20),装备量化!$D$2:$J$241,装备量化!BH$11,FALSE)),0))+IF($W$3="关闭",0,IFERROR((VLOOKUP((VLOOKUP($AE49,参数!$G:$H,2,FALSE)&amp;$W$21&amp;$V$21),装备量化!$D$2:$J$241,装备量化!BH$11,FALSE)),0))+IF($W$3="关闭",0,IFERROR((VLOOKUP((VLOOKUP($AE49,参数!$G:$H,2,FALSE)&amp;$W$22&amp;$V$22),装备量化!$D$2:$J$241,装备量化!BH$11,FALSE)),0))+IF($W$3="关闭",0,IFERROR((VLOOKUP((VLOOKUP($AE49,参数!$G:$H,2,FALSE)&amp;$W$23&amp;$V$23),装备量化!$D$2:$J$241,装备量化!BH$11,FALSE)),0))+IF($W$3="关闭",0,IFERROR((VLOOKUP((VLOOKUP($AE49,参数!$G:$H,2,FALSE)&amp;$W$24&amp;$V$24),装备量化!$D$2:$J$241,装备量化!BH$11,FALSE)),0))+IF($W$3="关闭",0,IFERROR((VLOOKUP((VLOOKUP($AE49,参数!$G:$H,2,FALSE)&amp;$W$25&amp;$V$25),装备量化!$D$2:$J$241,装备量化!BH$11,FALSE)),0))</f>
        <v>0</v>
      </c>
      <c r="BX49" s="64">
        <f>IF($W$3="关闭",0,IFERROR((VLOOKUP((VLOOKUP($AE49,参数!$G:$H,2,FALSE)&amp;$W$18&amp;$V$18),装备量化!$D$2:$J$241,装备量化!BI$11,FALSE)),0))+IF($W$3="关闭",0,IFERROR((VLOOKUP((VLOOKUP($AE49,参数!$G:$H,2,FALSE)&amp;$W$19&amp;$V$19),装备量化!$D$2:$J$241,装备量化!BI$11,FALSE)),0))+IF($W$3="关闭",0,IFERROR((VLOOKUP((VLOOKUP($AE49,参数!$G:$H,2,FALSE)&amp;$W$20&amp;$V$20),装备量化!$D$2:$J$241,装备量化!BI$11,FALSE)),0))+IF($W$3="关闭",0,IFERROR((VLOOKUP((VLOOKUP($AE49,参数!$G:$H,2,FALSE)&amp;$W$21&amp;$V$21),装备量化!$D$2:$J$241,装备量化!BI$11,FALSE)),0))+IF($W$3="关闭",0,IFERROR((VLOOKUP((VLOOKUP($AE49,参数!$G:$H,2,FALSE)&amp;$W$22&amp;$V$22),装备量化!$D$2:$J$241,装备量化!BI$11,FALSE)),0))+IF($W$3="关闭",0,IFERROR((VLOOKUP((VLOOKUP($AE49,参数!$G:$H,2,FALSE)&amp;$W$23&amp;$V$23),装备量化!$D$2:$J$241,装备量化!BI$11,FALSE)),0))+IF($W$3="关闭",0,IFERROR((VLOOKUP((VLOOKUP($AE49,参数!$G:$H,2,FALSE)&amp;$W$24&amp;$V$24),装备量化!$D$2:$J$241,装备量化!BI$11,FALSE)),0))+IF($W$3="关闭",0,IFERROR((VLOOKUP((VLOOKUP($AE49,参数!$G:$H,2,FALSE)&amp;$W$25&amp;$V$25),装备量化!$D$2:$J$241,装备量化!BI$11,FALSE)),0))</f>
        <v>0</v>
      </c>
      <c r="BY49" s="64">
        <f>IF($W$3="关闭",0,IFERROR((VLOOKUP((VLOOKUP($AE49,参数!$G:$H,2,FALSE)&amp;$W$18&amp;$V$18),装备量化!$D$2:$J$241,装备量化!BJ$11,FALSE)),0))+IF($W$3="关闭",0,IFERROR((VLOOKUP((VLOOKUP($AE49,参数!$G:$H,2,FALSE)&amp;$W$19&amp;$V$19),装备量化!$D$2:$J$241,装备量化!BJ$11,FALSE)),0))+IF($W$3="关闭",0,IFERROR((VLOOKUP((VLOOKUP($AE49,参数!$G:$H,2,FALSE)&amp;$W$20&amp;$V$20),装备量化!$D$2:$J$241,装备量化!BJ$11,FALSE)),0))+IF($W$3="关闭",0,IFERROR((VLOOKUP((VLOOKUP($AE49,参数!$G:$H,2,FALSE)&amp;$W$21&amp;$V$21),装备量化!$D$2:$J$241,装备量化!BJ$11,FALSE)),0))+IF($W$3="关闭",0,IFERROR((VLOOKUP((VLOOKUP($AE49,参数!$G:$H,2,FALSE)&amp;$W$22&amp;$V$22),装备量化!$D$2:$J$241,装备量化!BJ$11,FALSE)),0))+IF($W$3="关闭",0,IFERROR((VLOOKUP((VLOOKUP($AE49,参数!$G:$H,2,FALSE)&amp;$W$23&amp;$V$23),装备量化!$D$2:$J$241,装备量化!BJ$11,FALSE)),0))+IF($W$3="关闭",0,IFERROR((VLOOKUP((VLOOKUP($AE49,参数!$G:$H,2,FALSE)&amp;$W$24&amp;$V$24),装备量化!$D$2:$J$241,装备量化!BJ$11,FALSE)),0))+IF($W$3="关闭",0,IFERROR((VLOOKUP((VLOOKUP($AE49,参数!$G:$H,2,FALSE)&amp;$W$25&amp;$V$25),装备量化!$D$2:$J$241,装备量化!BJ$11,FALSE)),0))</f>
        <v>0</v>
      </c>
      <c r="BZ49" s="64">
        <f>IF($W$3="关闭",0,IFERROR((VLOOKUP((VLOOKUP($AE49,参数!$G:$H,2,FALSE)&amp;$W$18&amp;$V$18),装备量化!$D$2:$J$241,装备量化!BK$11,FALSE)),0))+IF($W$3="关闭",0,IFERROR((VLOOKUP((VLOOKUP($AE49,参数!$G:$H,2,FALSE)&amp;$W$19&amp;$V$19),装备量化!$D$2:$J$241,装备量化!BK$11,FALSE)),0))+IF($W$3="关闭",0,IFERROR((VLOOKUP((VLOOKUP($AE49,参数!$G:$H,2,FALSE)&amp;$W$20&amp;$V$20),装备量化!$D$2:$J$241,装备量化!BK$11,FALSE)),0))+IF($W$3="关闭",0,IFERROR((VLOOKUP((VLOOKUP($AE49,参数!$G:$H,2,FALSE)&amp;$W$21&amp;$V$21),装备量化!$D$2:$J$241,装备量化!BK$11,FALSE)),0))+IF($W$3="关闭",0,IFERROR((VLOOKUP((VLOOKUP($AE49,参数!$G:$H,2,FALSE)&amp;$W$22&amp;$V$22),装备量化!$D$2:$J$241,装备量化!BK$11,FALSE)),0))+IF($W$3="关闭",0,IFERROR((VLOOKUP((VLOOKUP($AE49,参数!$G:$H,2,FALSE)&amp;$W$23&amp;$V$23),装备量化!$D$2:$J$241,装备量化!BK$11,FALSE)),0))+IF($W$3="关闭",0,IFERROR((VLOOKUP((VLOOKUP($AE49,参数!$G:$H,2,FALSE)&amp;$W$24&amp;$V$24),装备量化!$D$2:$J$241,装备量化!BK$11,FALSE)),0))+IF($W$3="关闭",0,IFERROR((VLOOKUP((VLOOKUP($AE49,参数!$G:$H,2,FALSE)&amp;$W$25&amp;$V$25),装备量化!$D$2:$J$241,装备量化!BK$11,FALSE)),0))</f>
        <v>0</v>
      </c>
      <c r="CA49" s="64">
        <f>IF($W$3="关闭",0,IFERROR((VLOOKUP((VLOOKUP($AE49,参数!$G:$H,2,FALSE)&amp;$W$18&amp;$V$18),装备量化!$D$2:$J$241,装备量化!BL$11,FALSE)),0))+IF($W$3="关闭",0,IFERROR((VLOOKUP((VLOOKUP($AE49,参数!$G:$H,2,FALSE)&amp;$W$19&amp;$V$19),装备量化!$D$2:$J$241,装备量化!BL$11,FALSE)),0))+IF($W$3="关闭",0,IFERROR((VLOOKUP((VLOOKUP($AE49,参数!$G:$H,2,FALSE)&amp;$W$20&amp;$V$20),装备量化!$D$2:$J$241,装备量化!BL$11,FALSE)),0))+IF($W$3="关闭",0,IFERROR((VLOOKUP((VLOOKUP($AE49,参数!$G:$H,2,FALSE)&amp;$W$21&amp;$V$21),装备量化!$D$2:$J$241,装备量化!BL$11,FALSE)),0))+IF($W$3="关闭",0,IFERROR((VLOOKUP((VLOOKUP($AE49,参数!$G:$H,2,FALSE)&amp;$W$22&amp;$V$22),装备量化!$D$2:$J$241,装备量化!BL$11,FALSE)),0))+IF($W$3="关闭",0,IFERROR((VLOOKUP((VLOOKUP($AE49,参数!$G:$H,2,FALSE)&amp;$W$23&amp;$V$23),装备量化!$D$2:$J$241,装备量化!BL$11,FALSE)),0))+IF($W$3="关闭",0,IFERROR((VLOOKUP((VLOOKUP($AE49,参数!$G:$H,2,FALSE)&amp;$W$24&amp;$V$24),装备量化!$D$2:$J$241,装备量化!BL$11,FALSE)),0))+IF($W$3="关闭",0,IFERROR((VLOOKUP((VLOOKUP($AE49,参数!$G:$H,2,FALSE)&amp;$W$25&amp;$V$25),装备量化!$D$2:$J$241,装备量化!BL$11,FALSE)),0))</f>
        <v>0</v>
      </c>
    </row>
    <row r="50" spans="1:79">
      <c r="A50" s="1">
        <v>49</v>
      </c>
      <c r="B50" s="1">
        <f t="shared" si="2"/>
        <v>10886</v>
      </c>
      <c r="C50" s="1">
        <f t="shared" si="11"/>
        <v>200</v>
      </c>
      <c r="D50" s="1">
        <f t="shared" si="12"/>
        <v>894</v>
      </c>
      <c r="E50" s="1">
        <f t="shared" si="13"/>
        <v>894</v>
      </c>
      <c r="F50" s="1">
        <f t="shared" si="14"/>
        <v>1518</v>
      </c>
      <c r="G50" s="1">
        <f t="shared" si="15"/>
        <v>1518</v>
      </c>
      <c r="H50" s="1">
        <f t="shared" si="3"/>
        <v>0</v>
      </c>
      <c r="I50" s="1">
        <f t="shared" si="4"/>
        <v>0</v>
      </c>
      <c r="J50" s="1">
        <f t="shared" si="5"/>
        <v>0</v>
      </c>
      <c r="K50" s="1">
        <f t="shared" si="6"/>
        <v>0</v>
      </c>
      <c r="L50" s="1">
        <f t="shared" si="7"/>
        <v>0</v>
      </c>
      <c r="M50" s="1">
        <f t="shared" si="8"/>
        <v>0</v>
      </c>
      <c r="N50" s="1">
        <f t="shared" si="9"/>
        <v>0</v>
      </c>
      <c r="O50" s="1">
        <f t="shared" si="10"/>
        <v>0</v>
      </c>
      <c r="P50" s="32"/>
      <c r="Q50" s="32"/>
      <c r="R50" s="32"/>
      <c r="S50" s="32"/>
      <c r="AE50" s="1">
        <v>49</v>
      </c>
      <c r="AF50" s="64">
        <f>IF($W$3="关闭",0,IFERROR((VLOOKUP((VLOOKUP($AE50,参数!$G:$H,2,FALSE)&amp;$W$18&amp;$V$18),装备量化!$D$2:$J$241,装备量化!Q$11,FALSE)),0))+IF($W$3="关闭",0,IFERROR((VLOOKUP((VLOOKUP($AE50,参数!$G:$H,2,FALSE)&amp;$W$19&amp;$V$19),装备量化!$D$2:$J$241,装备量化!Q$11,FALSE)),0))+IF($W$3="关闭",0,IFERROR((VLOOKUP((VLOOKUP($AE50,参数!$G:$H,2,FALSE)&amp;$W$20&amp;$V$20),装备量化!$D$2:$J$241,装备量化!Q$11,FALSE)),0))+IF($W$3="关闭",0,IFERROR((VLOOKUP((VLOOKUP($AE50,参数!$G:$H,2,FALSE)&amp;$W$21&amp;$V$21),装备量化!$D$2:$J$241,装备量化!Q$11,FALSE)),0))+IF($W$3="关闭",0,IFERROR((VLOOKUP((VLOOKUP($AE50,参数!$G:$H,2,FALSE)&amp;$W$22&amp;$V$22),装备量化!$D$2:$J$241,装备量化!Q$11,FALSE)),0))+IF($W$3="关闭",0,IFERROR((VLOOKUP((VLOOKUP($AE50,参数!$G:$H,2,FALSE)&amp;$W$23&amp;$V$23),装备量化!$D$2:$J$241,装备量化!Q$11,FALSE)),0))+IF($W$3="关闭",0,IFERROR((VLOOKUP((VLOOKUP($AE50,参数!$G:$H,2,FALSE)&amp;$W$24&amp;$V$24),装备量化!$D$2:$J$241,装备量化!Q$11,FALSE)),0))+IF($W$3="关闭",0,IFERROR((VLOOKUP((VLOOKUP($AE50,参数!$G:$H,2,FALSE)&amp;$W$25&amp;$V$25),装备量化!$D$2:$J$241,装备量化!Q$11,FALSE)),0))</f>
        <v>3126</v>
      </c>
      <c r="AG50" s="64"/>
      <c r="AH50" s="64">
        <f>IF($W$3="关闭",0,IFERROR((VLOOKUP((VLOOKUP($AE50,参数!$G:$H,2,FALSE)&amp;$W$18&amp;$V$18),装备量化!$D$2:$J$241,装备量化!S$11,FALSE)),0))+IF($W$3="关闭",0,IFERROR((VLOOKUP((VLOOKUP($AE50,参数!$G:$H,2,FALSE)&amp;$W$19&amp;$V$19),装备量化!$D$2:$J$241,装备量化!S$11,FALSE)),0))+IF($W$3="关闭",0,IFERROR((VLOOKUP((VLOOKUP($AE50,参数!$G:$H,2,FALSE)&amp;$W$20&amp;$V$20),装备量化!$D$2:$J$241,装备量化!S$11,FALSE)),0))+IF($W$3="关闭",0,IFERROR((VLOOKUP((VLOOKUP($AE50,参数!$G:$H,2,FALSE)&amp;$W$21&amp;$V$21),装备量化!$D$2:$J$241,装备量化!S$11,FALSE)),0))+IF($W$3="关闭",0,IFERROR((VLOOKUP((VLOOKUP($AE50,参数!$G:$H,2,FALSE)&amp;$W$22&amp;$V$22),装备量化!$D$2:$J$241,装备量化!S$11,FALSE)),0))+IF($W$3="关闭",0,IFERROR((VLOOKUP((VLOOKUP($AE50,参数!$G:$H,2,FALSE)&amp;$W$23&amp;$V$23),装备量化!$D$2:$J$241,装备量化!S$11,FALSE)),0))+IF($W$3="关闭",0,IFERROR((VLOOKUP((VLOOKUP($AE50,参数!$G:$H,2,FALSE)&amp;$W$24&amp;$V$24),装备量化!$D$2:$J$241,装备量化!S$11,FALSE)),0))+IF($W$3="关闭",0,IFERROR((VLOOKUP((VLOOKUP($AE50,参数!$G:$H,2,FALSE)&amp;$W$25&amp;$V$25),装备量化!$D$2:$J$241,装备量化!S$11,FALSE)),0))</f>
        <v>272</v>
      </c>
      <c r="AI50" s="64">
        <f>IF($W$3="关闭",0,IFERROR((VLOOKUP((VLOOKUP($AE50,参数!$G:$H,2,FALSE)&amp;$W$18&amp;$V$18),装备量化!$D$2:$J$241,装备量化!T$11,FALSE)),0))+IF($W$3="关闭",0,IFERROR((VLOOKUP((VLOOKUP($AE50,参数!$G:$H,2,FALSE)&amp;$W$19&amp;$V$19),装备量化!$D$2:$J$241,装备量化!T$11,FALSE)),0))+IF($W$3="关闭",0,IFERROR((VLOOKUP((VLOOKUP($AE50,参数!$G:$H,2,FALSE)&amp;$W$20&amp;$V$20),装备量化!$D$2:$J$241,装备量化!T$11,FALSE)),0))+IF($W$3="关闭",0,IFERROR((VLOOKUP((VLOOKUP($AE50,参数!$G:$H,2,FALSE)&amp;$W$21&amp;$V$21),装备量化!$D$2:$J$241,装备量化!T$11,FALSE)),0))+IF($W$3="关闭",0,IFERROR((VLOOKUP((VLOOKUP($AE50,参数!$G:$H,2,FALSE)&amp;$W$22&amp;$V$22),装备量化!$D$2:$J$241,装备量化!T$11,FALSE)),0))+IF($W$3="关闭",0,IFERROR((VLOOKUP((VLOOKUP($AE50,参数!$G:$H,2,FALSE)&amp;$W$23&amp;$V$23),装备量化!$D$2:$J$241,装备量化!T$11,FALSE)),0))+IF($W$3="关闭",0,IFERROR((VLOOKUP((VLOOKUP($AE50,参数!$G:$H,2,FALSE)&amp;$W$24&amp;$V$24),装备量化!$D$2:$J$241,装备量化!T$11,FALSE)),0))+IF($W$3="关闭",0,IFERROR((VLOOKUP((VLOOKUP($AE50,参数!$G:$H,2,FALSE)&amp;$W$25&amp;$V$25),装备量化!$D$2:$J$241,装备量化!T$11,FALSE)),0))</f>
        <v>272</v>
      </c>
      <c r="AJ50" s="64">
        <f>IF($W$3="关闭",0,IFERROR((VLOOKUP((VLOOKUP($AE50,参数!$G:$H,2,FALSE)&amp;$W$18&amp;$V$18),装备量化!$D$2:$J$241,装备量化!U$11,FALSE)),0))+IF($W$3="关闭",0,IFERROR((VLOOKUP((VLOOKUP($AE50,参数!$G:$H,2,FALSE)&amp;$W$19&amp;$V$19),装备量化!$D$2:$J$241,装备量化!U$11,FALSE)),0))+IF($W$3="关闭",0,IFERROR((VLOOKUP((VLOOKUP($AE50,参数!$G:$H,2,FALSE)&amp;$W$20&amp;$V$20),装备量化!$D$2:$J$241,装备量化!U$11,FALSE)),0))+IF($W$3="关闭",0,IFERROR((VLOOKUP((VLOOKUP($AE50,参数!$G:$H,2,FALSE)&amp;$W$21&amp;$V$21),装备量化!$D$2:$J$241,装备量化!U$11,FALSE)),0))+IF($W$3="关闭",0,IFERROR((VLOOKUP((VLOOKUP($AE50,参数!$G:$H,2,FALSE)&amp;$W$22&amp;$V$22),装备量化!$D$2:$J$241,装备量化!U$11,FALSE)),0))+IF($W$3="关闭",0,IFERROR((VLOOKUP((VLOOKUP($AE50,参数!$G:$H,2,FALSE)&amp;$W$23&amp;$V$23),装备量化!$D$2:$J$241,装备量化!U$11,FALSE)),0))+IF($W$3="关闭",0,IFERROR((VLOOKUP((VLOOKUP($AE50,参数!$G:$H,2,FALSE)&amp;$W$24&amp;$V$24),装备量化!$D$2:$J$241,装备量化!U$11,FALSE)),0))+IF($W$3="关闭",0,IFERROR((VLOOKUP((VLOOKUP($AE50,参数!$G:$H,2,FALSE)&amp;$W$25&amp;$V$25),装备量化!$D$2:$J$241,装备量化!U$11,FALSE)),0))</f>
        <v>417</v>
      </c>
      <c r="AK50" s="64">
        <f>IF($W$3="关闭",0,IFERROR((VLOOKUP((VLOOKUP($AE50,参数!$G:$H,2,FALSE)&amp;$W$18&amp;$V$18),装备量化!$D$2:$J$241,装备量化!V$11,FALSE)),0))+IF($W$3="关闭",0,IFERROR((VLOOKUP((VLOOKUP($AE50,参数!$G:$H,2,FALSE)&amp;$W$19&amp;$V$19),装备量化!$D$2:$J$241,装备量化!V$11,FALSE)),0))+IF($W$3="关闭",0,IFERROR((VLOOKUP((VLOOKUP($AE50,参数!$G:$H,2,FALSE)&amp;$W$20&amp;$V$20),装备量化!$D$2:$J$241,装备量化!V$11,FALSE)),0))+IF($W$3="关闭",0,IFERROR((VLOOKUP((VLOOKUP($AE50,参数!$G:$H,2,FALSE)&amp;$W$21&amp;$V$21),装备量化!$D$2:$J$241,装备量化!V$11,FALSE)),0))+IF($W$3="关闭",0,IFERROR((VLOOKUP((VLOOKUP($AE50,参数!$G:$H,2,FALSE)&amp;$W$22&amp;$V$22),装备量化!$D$2:$J$241,装备量化!V$11,FALSE)),0))+IF($W$3="关闭",0,IFERROR((VLOOKUP((VLOOKUP($AE50,参数!$G:$H,2,FALSE)&amp;$W$23&amp;$V$23),装备量化!$D$2:$J$241,装备量化!V$11,FALSE)),0))+IF($W$3="关闭",0,IFERROR((VLOOKUP((VLOOKUP($AE50,参数!$G:$H,2,FALSE)&amp;$W$24&amp;$V$24),装备量化!$D$2:$J$241,装备量化!V$11,FALSE)),0))+IF($W$3="关闭",0,IFERROR((VLOOKUP((VLOOKUP($AE50,参数!$G:$H,2,FALSE)&amp;$W$25&amp;$V$25),装备量化!$D$2:$J$241,装备量化!V$11,FALSE)),0))</f>
        <v>417</v>
      </c>
      <c r="AL50" s="64">
        <f>IF($W$3="关闭",0,IFERROR((VLOOKUP((VLOOKUP($AE50,参数!$G:$H,2,FALSE)&amp;$W$18&amp;$V$18),装备量化!$D$2:$J$241,装备量化!W$11,FALSE)),0))+IF($W$3="关闭",0,IFERROR((VLOOKUP((VLOOKUP($AE50,参数!$G:$H,2,FALSE)&amp;$W$19&amp;$V$19),装备量化!$D$2:$J$241,装备量化!W$11,FALSE)),0))+IF($W$3="关闭",0,IFERROR((VLOOKUP((VLOOKUP($AE50,参数!$G:$H,2,FALSE)&amp;$W$20&amp;$V$20),装备量化!$D$2:$J$241,装备量化!W$11,FALSE)),0))+IF($W$3="关闭",0,IFERROR((VLOOKUP((VLOOKUP($AE50,参数!$G:$H,2,FALSE)&amp;$W$21&amp;$V$21),装备量化!$D$2:$J$241,装备量化!W$11,FALSE)),0))+IF($W$3="关闭",0,IFERROR((VLOOKUP((VLOOKUP($AE50,参数!$G:$H,2,FALSE)&amp;$W$22&amp;$V$22),装备量化!$D$2:$J$241,装备量化!W$11,FALSE)),0))+IF($W$3="关闭",0,IFERROR((VLOOKUP((VLOOKUP($AE50,参数!$G:$H,2,FALSE)&amp;$W$23&amp;$V$23),装备量化!$D$2:$J$241,装备量化!W$11,FALSE)),0))+IF($W$3="关闭",0,IFERROR((VLOOKUP((VLOOKUP($AE50,参数!$G:$H,2,FALSE)&amp;$W$24&amp;$V$24),装备量化!$D$2:$J$241,装备量化!W$11,FALSE)),0))+IF($W$3="关闭",0,IFERROR((VLOOKUP((VLOOKUP($AE50,参数!$G:$H,2,FALSE)&amp;$W$25&amp;$V$25),装备量化!$D$2:$J$241,装备量化!W$11,FALSE)),0))</f>
        <v>0</v>
      </c>
      <c r="AM50" s="64">
        <f>IF($W$3="关闭",0,IFERROR((VLOOKUP((VLOOKUP($AE50,参数!$G:$H,2,FALSE)&amp;$W$18&amp;$V$18),装备量化!$D$2:$J$241,装备量化!X$11,FALSE)),0))+IF($W$3="关闭",0,IFERROR((VLOOKUP((VLOOKUP($AE50,参数!$G:$H,2,FALSE)&amp;$W$19&amp;$V$19),装备量化!$D$2:$J$241,装备量化!X$11,FALSE)),0))+IF($W$3="关闭",0,IFERROR((VLOOKUP((VLOOKUP($AE50,参数!$G:$H,2,FALSE)&amp;$W$20&amp;$V$20),装备量化!$D$2:$J$241,装备量化!X$11,FALSE)),0))+IF($W$3="关闭",0,IFERROR((VLOOKUP((VLOOKUP($AE50,参数!$G:$H,2,FALSE)&amp;$W$21&amp;$V$21),装备量化!$D$2:$J$241,装备量化!X$11,FALSE)),0))+IF($W$3="关闭",0,IFERROR((VLOOKUP((VLOOKUP($AE50,参数!$G:$H,2,FALSE)&amp;$W$22&amp;$V$22),装备量化!$D$2:$J$241,装备量化!X$11,FALSE)),0))+IF($W$3="关闭",0,IFERROR((VLOOKUP((VLOOKUP($AE50,参数!$G:$H,2,FALSE)&amp;$W$23&amp;$V$23),装备量化!$D$2:$J$241,装备量化!X$11,FALSE)),0))+IF($W$3="关闭",0,IFERROR((VLOOKUP((VLOOKUP($AE50,参数!$G:$H,2,FALSE)&amp;$W$24&amp;$V$24),装备量化!$D$2:$J$241,装备量化!X$11,FALSE)),0))+IF($W$3="关闭",0,IFERROR((VLOOKUP((VLOOKUP($AE50,参数!$G:$H,2,FALSE)&amp;$W$25&amp;$V$25),装备量化!$D$2:$J$241,装备量化!X$11,FALSE)),0))</f>
        <v>0</v>
      </c>
      <c r="AN50" s="64">
        <f>IF($W$3="关闭",0,IFERROR((VLOOKUP((VLOOKUP($AE50,参数!$G:$H,2,FALSE)&amp;$W$18&amp;$V$18),装备量化!$D$2:$J$241,装备量化!Y$11,FALSE)),0))+IF($W$3="关闭",0,IFERROR((VLOOKUP((VLOOKUP($AE50,参数!$G:$H,2,FALSE)&amp;$W$19&amp;$V$19),装备量化!$D$2:$J$241,装备量化!Y$11,FALSE)),0))+IF($W$3="关闭",0,IFERROR((VLOOKUP((VLOOKUP($AE50,参数!$G:$H,2,FALSE)&amp;$W$20&amp;$V$20),装备量化!$D$2:$J$241,装备量化!Y$11,FALSE)),0))+IF($W$3="关闭",0,IFERROR((VLOOKUP((VLOOKUP($AE50,参数!$G:$H,2,FALSE)&amp;$W$21&amp;$V$21),装备量化!$D$2:$J$241,装备量化!Y$11,FALSE)),0))+IF($W$3="关闭",0,IFERROR((VLOOKUP((VLOOKUP($AE50,参数!$G:$H,2,FALSE)&amp;$W$22&amp;$V$22),装备量化!$D$2:$J$241,装备量化!Y$11,FALSE)),0))+IF($W$3="关闭",0,IFERROR((VLOOKUP((VLOOKUP($AE50,参数!$G:$H,2,FALSE)&amp;$W$23&amp;$V$23),装备量化!$D$2:$J$241,装备量化!Y$11,FALSE)),0))+IF($W$3="关闭",0,IFERROR((VLOOKUP((VLOOKUP($AE50,参数!$G:$H,2,FALSE)&amp;$W$24&amp;$V$24),装备量化!$D$2:$J$241,装备量化!Y$11,FALSE)),0))+IF($W$3="关闭",0,IFERROR((VLOOKUP((VLOOKUP($AE50,参数!$G:$H,2,FALSE)&amp;$W$25&amp;$V$25),装备量化!$D$2:$J$241,装备量化!Y$11,FALSE)),0))</f>
        <v>0</v>
      </c>
      <c r="AO50" s="64">
        <f>IF($W$3="关闭",0,IFERROR((VLOOKUP((VLOOKUP($AE50,参数!$G:$H,2,FALSE)&amp;$W$18&amp;$V$18),装备量化!$D$2:$J$241,装备量化!Z$11,FALSE)),0))+IF($W$3="关闭",0,IFERROR((VLOOKUP((VLOOKUP($AE50,参数!$G:$H,2,FALSE)&amp;$W$19&amp;$V$19),装备量化!$D$2:$J$241,装备量化!Z$11,FALSE)),0))+IF($W$3="关闭",0,IFERROR((VLOOKUP((VLOOKUP($AE50,参数!$G:$H,2,FALSE)&amp;$W$20&amp;$V$20),装备量化!$D$2:$J$241,装备量化!Z$11,FALSE)),0))+IF($W$3="关闭",0,IFERROR((VLOOKUP((VLOOKUP($AE50,参数!$G:$H,2,FALSE)&amp;$W$21&amp;$V$21),装备量化!$D$2:$J$241,装备量化!Z$11,FALSE)),0))+IF($W$3="关闭",0,IFERROR((VLOOKUP((VLOOKUP($AE50,参数!$G:$H,2,FALSE)&amp;$W$22&amp;$V$22),装备量化!$D$2:$J$241,装备量化!Z$11,FALSE)),0))+IF($W$3="关闭",0,IFERROR((VLOOKUP((VLOOKUP($AE50,参数!$G:$H,2,FALSE)&amp;$W$23&amp;$V$23),装备量化!$D$2:$J$241,装备量化!Z$11,FALSE)),0))+IF($W$3="关闭",0,IFERROR((VLOOKUP((VLOOKUP($AE50,参数!$G:$H,2,FALSE)&amp;$W$24&amp;$V$24),装备量化!$D$2:$J$241,装备量化!Z$11,FALSE)),0))+IF($W$3="关闭",0,IFERROR((VLOOKUP((VLOOKUP($AE50,参数!$G:$H,2,FALSE)&amp;$W$25&amp;$V$25),装备量化!$D$2:$J$241,装备量化!Z$11,FALSE)),0))</f>
        <v>0</v>
      </c>
      <c r="AP50" s="64">
        <f>IF($W$3="关闭",0,IFERROR((VLOOKUP((VLOOKUP($AE50,参数!$G:$H,2,FALSE)&amp;$W$18&amp;$V$18),装备量化!$D$2:$J$241,装备量化!AA$11,FALSE)),0))+IF($W$3="关闭",0,IFERROR((VLOOKUP((VLOOKUP($AE50,参数!$G:$H,2,FALSE)&amp;$W$19&amp;$V$19),装备量化!$D$2:$J$241,装备量化!AA$11,FALSE)),0))+IF($W$3="关闭",0,IFERROR((VLOOKUP((VLOOKUP($AE50,参数!$G:$H,2,FALSE)&amp;$W$20&amp;$V$20),装备量化!$D$2:$J$241,装备量化!AA$11,FALSE)),0))+IF($W$3="关闭",0,IFERROR((VLOOKUP((VLOOKUP($AE50,参数!$G:$H,2,FALSE)&amp;$W$21&amp;$V$21),装备量化!$D$2:$J$241,装备量化!AA$11,FALSE)),0))+IF($W$3="关闭",0,IFERROR((VLOOKUP((VLOOKUP($AE50,参数!$G:$H,2,FALSE)&amp;$W$22&amp;$V$22),装备量化!$D$2:$J$241,装备量化!AA$11,FALSE)),0))+IF($W$3="关闭",0,IFERROR((VLOOKUP((VLOOKUP($AE50,参数!$G:$H,2,FALSE)&amp;$W$23&amp;$V$23),装备量化!$D$2:$J$241,装备量化!AA$11,FALSE)),0))+IF($W$3="关闭",0,IFERROR((VLOOKUP((VLOOKUP($AE50,参数!$G:$H,2,FALSE)&amp;$W$24&amp;$V$24),装备量化!$D$2:$J$241,装备量化!AA$11,FALSE)),0))+IF($W$3="关闭",0,IFERROR((VLOOKUP((VLOOKUP($AE50,参数!$G:$H,2,FALSE)&amp;$W$25&amp;$V$25),装备量化!$D$2:$J$241,装备量化!AA$11,FALSE)),0))</f>
        <v>0</v>
      </c>
      <c r="AQ50" s="64">
        <f>IF($W$3="关闭",0,IFERROR((VLOOKUP((VLOOKUP($AE50,参数!$G:$H,2,FALSE)&amp;$W$18&amp;$V$18),装备量化!$D$2:$J$241,装备量化!AB$11,FALSE)),0))+IF($W$3="关闭",0,IFERROR((VLOOKUP((VLOOKUP($AE50,参数!$G:$H,2,FALSE)&amp;$W$19&amp;$V$19),装备量化!$D$2:$J$241,装备量化!AB$11,FALSE)),0))+IF($W$3="关闭",0,IFERROR((VLOOKUP((VLOOKUP($AE50,参数!$G:$H,2,FALSE)&amp;$W$20&amp;$V$20),装备量化!$D$2:$J$241,装备量化!AB$11,FALSE)),0))+IF($W$3="关闭",0,IFERROR((VLOOKUP((VLOOKUP($AE50,参数!$G:$H,2,FALSE)&amp;$W$21&amp;$V$21),装备量化!$D$2:$J$241,装备量化!AB$11,FALSE)),0))+IF($W$3="关闭",0,IFERROR((VLOOKUP((VLOOKUP($AE50,参数!$G:$H,2,FALSE)&amp;$W$22&amp;$V$22),装备量化!$D$2:$J$241,装备量化!AB$11,FALSE)),0))+IF($W$3="关闭",0,IFERROR((VLOOKUP((VLOOKUP($AE50,参数!$G:$H,2,FALSE)&amp;$W$23&amp;$V$23),装备量化!$D$2:$J$241,装备量化!AB$11,FALSE)),0))+IF($W$3="关闭",0,IFERROR((VLOOKUP((VLOOKUP($AE50,参数!$G:$H,2,FALSE)&amp;$W$24&amp;$V$24),装备量化!$D$2:$J$241,装备量化!AB$11,FALSE)),0))+IF($W$3="关闭",0,IFERROR((VLOOKUP((VLOOKUP($AE50,参数!$G:$H,2,FALSE)&amp;$W$25&amp;$V$25),装备量化!$D$2:$J$241,装备量化!AB$11,FALSE)),0))</f>
        <v>0</v>
      </c>
      <c r="AR50" s="64">
        <f>IF($W$3="关闭",0,IFERROR((VLOOKUP((VLOOKUP($AE50,参数!$G:$H,2,FALSE)&amp;$W$18&amp;$V$18),装备量化!$D$2:$J$241,装备量化!AC$11,FALSE)),0))+IF($W$3="关闭",0,IFERROR((VLOOKUP((VLOOKUP($AE50,参数!$G:$H,2,FALSE)&amp;$W$19&amp;$V$19),装备量化!$D$2:$J$241,装备量化!AC$11,FALSE)),0))+IF($W$3="关闭",0,IFERROR((VLOOKUP((VLOOKUP($AE50,参数!$G:$H,2,FALSE)&amp;$W$20&amp;$V$20),装备量化!$D$2:$J$241,装备量化!AC$11,FALSE)),0))+IF($W$3="关闭",0,IFERROR((VLOOKUP((VLOOKUP($AE50,参数!$G:$H,2,FALSE)&amp;$W$21&amp;$V$21),装备量化!$D$2:$J$241,装备量化!AC$11,FALSE)),0))+IF($W$3="关闭",0,IFERROR((VLOOKUP((VLOOKUP($AE50,参数!$G:$H,2,FALSE)&amp;$W$22&amp;$V$22),装备量化!$D$2:$J$241,装备量化!AC$11,FALSE)),0))+IF($W$3="关闭",0,IFERROR((VLOOKUP((VLOOKUP($AE50,参数!$G:$H,2,FALSE)&amp;$W$23&amp;$V$23),装备量化!$D$2:$J$241,装备量化!AC$11,FALSE)),0))+IF($W$3="关闭",0,IFERROR((VLOOKUP((VLOOKUP($AE50,参数!$G:$H,2,FALSE)&amp;$W$24&amp;$V$24),装备量化!$D$2:$J$241,装备量化!AC$11,FALSE)),0))+IF($W$3="关闭",0,IFERROR((VLOOKUP((VLOOKUP($AE50,参数!$G:$H,2,FALSE)&amp;$W$25&amp;$V$25),装备量化!$D$2:$J$241,装备量化!AC$11,FALSE)),0))</f>
        <v>0</v>
      </c>
      <c r="AS50" s="64">
        <f>IF($W$3="关闭",0,IFERROR((VLOOKUP((VLOOKUP($AE50,参数!$G:$H,2,FALSE)&amp;$W$18&amp;$V$18),装备量化!$D$2:$J$241,装备量化!AD$11,FALSE)),0))+IF($W$3="关闭",0,IFERROR((VLOOKUP((VLOOKUP($AE50,参数!$G:$H,2,FALSE)&amp;$W$19&amp;$V$19),装备量化!$D$2:$J$241,装备量化!AD$11,FALSE)),0))+IF($W$3="关闭",0,IFERROR((VLOOKUP((VLOOKUP($AE50,参数!$G:$H,2,FALSE)&amp;$W$20&amp;$V$20),装备量化!$D$2:$J$241,装备量化!AD$11,FALSE)),0))+IF($W$3="关闭",0,IFERROR((VLOOKUP((VLOOKUP($AE50,参数!$G:$H,2,FALSE)&amp;$W$21&amp;$V$21),装备量化!$D$2:$J$241,装备量化!AD$11,FALSE)),0))+IF($W$3="关闭",0,IFERROR((VLOOKUP((VLOOKUP($AE50,参数!$G:$H,2,FALSE)&amp;$W$22&amp;$V$22),装备量化!$D$2:$J$241,装备量化!AD$11,FALSE)),0))+IF($W$3="关闭",0,IFERROR((VLOOKUP((VLOOKUP($AE50,参数!$G:$H,2,FALSE)&amp;$W$23&amp;$V$23),装备量化!$D$2:$J$241,装备量化!AD$11,FALSE)),0))+IF($W$3="关闭",0,IFERROR((VLOOKUP((VLOOKUP($AE50,参数!$G:$H,2,FALSE)&amp;$W$24&amp;$V$24),装备量化!$D$2:$J$241,装备量化!AD$11,FALSE)),0))+IF($W$3="关闭",0,IFERROR((VLOOKUP((VLOOKUP($AE50,参数!$G:$H,2,FALSE)&amp;$W$25&amp;$V$25),装备量化!$D$2:$J$241,装备量化!AD$11,FALSE)),0))</f>
        <v>0</v>
      </c>
      <c r="AV50" s="1">
        <v>49</v>
      </c>
      <c r="AW50" s="64">
        <f>IF($W$6="关闭",0,IFERROR((VLOOKUP((VLOOKUP($AE50,参数!$G:$H,2,FALSE)&amp;$V$18),装备强化属性!$V$3:$FP$50,$X$18+VLOOKUP(AW$1,参数!$J$1:$K$6,2,FALSE),FALSE)),0))+IF($W$6="关闭",0,IFERROR((VLOOKUP((VLOOKUP($AE50,参数!$G:$H,2,FALSE)&amp;$V$19),装备强化属性!$V$3:$FP$50,$X$19+VLOOKUP(AW$1,参数!$J$1:$K$6,2,FALSE),FALSE)),0))+IF($W$6="关闭",0,IFERROR((VLOOKUP((VLOOKUP($AE50,参数!$G:$H,2,FALSE)&amp;$V$20),装备强化属性!$V$3:$FP$50,$X$20+VLOOKUP(AW$1,参数!$J$1:$K$6,2,FALSE),FALSE)),0))+IF($W$6="关闭",0,IFERROR((VLOOKUP((VLOOKUP($AE50,参数!$G:$H,2,FALSE)&amp;$V$21),装备强化属性!$V$3:$FP$50,$X$21+VLOOKUP(AW$1,参数!$J$1:$K$6,2,FALSE),FALSE)),0))+IF($W$6="关闭",0,IFERROR((VLOOKUP((VLOOKUP($AE50,参数!$G:$H,2,FALSE)&amp;$V$22),装备强化属性!$V$3:$FP$50,$X$22+VLOOKUP(AW$1,参数!$J$1:$K$6,2,FALSE),FALSE)),0))+IF($W$6="关闭",0,IFERROR((VLOOKUP((VLOOKUP($AE50,参数!$G:$H,2,FALSE)&amp;$V$23),装备强化属性!$V$3:$FP$50,$X$23+VLOOKUP(AW$1,参数!$J$1:$K$6,2,FALSE),FALSE)),0))+IF($W$6="关闭",0,IFERROR((VLOOKUP((VLOOKUP($AE50,参数!$G:$H,2,FALSE)&amp;$V$24),装备强化属性!$V$3:$FP$50,$X$24+VLOOKUP(AW$1,参数!$J$1:$K$6,2,FALSE),FALSE)),0))+IF($W$6="关闭",0,IFERROR((VLOOKUP((VLOOKUP($AE50,参数!$G:$H,2,FALSE)&amp;$V$25),装备强化属性!$V$3:$FP$50,$X$25+VLOOKUP(AW$1,参数!$J$1:$K$6,2,FALSE),FALSE)),0))</f>
        <v>1360</v>
      </c>
      <c r="AX50" s="64"/>
      <c r="AY50" s="64">
        <f>IF($W$6="关闭",0,IFERROR((VLOOKUP((VLOOKUP($AE50,参数!$G:$H,2,FALSE)&amp;$V$18),装备强化属性!$V$3:$FP$50,$X$18+VLOOKUP(AY$1,参数!$J$1:$K$6,2,FALSE),FALSE)),0))+IF($W$6="关闭",0,IFERROR((VLOOKUP((VLOOKUP($AE50,参数!$G:$H,2,FALSE)&amp;$V$19),装备强化属性!$V$3:$FP$50,$X$19+VLOOKUP(AY$1,参数!$J$1:$K$6,2,FALSE),FALSE)),0))+IF($W$6="关闭",0,IFERROR((VLOOKUP((VLOOKUP($AE50,参数!$G:$H,2,FALSE)&amp;$V$20),装备强化属性!$V$3:$FP$50,$X$20+VLOOKUP(AY$1,参数!$J$1:$K$6,2,FALSE),FALSE)),0))+IF($W$6="关闭",0,IFERROR((VLOOKUP((VLOOKUP($AE50,参数!$G:$H,2,FALSE)&amp;$V$21),装备强化属性!$V$3:$FP$50,$X$21+VLOOKUP(AY$1,参数!$J$1:$K$6,2,FALSE),FALSE)),0))+IF($W$6="关闭",0,IFERROR((VLOOKUP((VLOOKUP($AE50,参数!$G:$H,2,FALSE)&amp;$V$22),装备强化属性!$V$3:$FP$50,$X$22+VLOOKUP(AY$1,参数!$J$1:$K$6,2,FALSE),FALSE)),0))+IF($W$6="关闭",0,IFERROR((VLOOKUP((VLOOKUP($AE50,参数!$G:$H,2,FALSE)&amp;$V$23),装备强化属性!$V$3:$FP$50,$X$23+VLOOKUP(AY$1,参数!$J$1:$K$6,2,FALSE),FALSE)),0))+IF($W$6="关闭",0,IFERROR((VLOOKUP((VLOOKUP($AE50,参数!$G:$H,2,FALSE)&amp;$V$24),装备强化属性!$V$3:$FP$50,$X$24+VLOOKUP(AY$1,参数!$J$1:$K$6,2,FALSE),FALSE)),0))+IF($W$6="关闭",0,IFERROR((VLOOKUP((VLOOKUP($AE50,参数!$G:$H,2,FALSE)&amp;$V$25),装备强化属性!$V$3:$FP$50,$X$25+VLOOKUP(AY$1,参数!$J$1:$K$6,2,FALSE),FALSE)),0))</f>
        <v>162</v>
      </c>
      <c r="AZ50" s="64">
        <f>IF($W$6="关闭",0,IFERROR((VLOOKUP((VLOOKUP($AE50,参数!$G:$H,2,FALSE)&amp;$V$18),装备强化属性!$V$3:$FP$50,$X$18+VLOOKUP(AZ$1,参数!$J$1:$K$6,2,FALSE),FALSE)),0))+IF($W$6="关闭",0,IFERROR((VLOOKUP((VLOOKUP($AE50,参数!$G:$H,2,FALSE)&amp;$V$19),装备强化属性!$V$3:$FP$50,$X$19+VLOOKUP(AZ$1,参数!$J$1:$K$6,2,FALSE),FALSE)),0))+IF($W$6="关闭",0,IFERROR((VLOOKUP((VLOOKUP($AE50,参数!$G:$H,2,FALSE)&amp;$V$20),装备强化属性!$V$3:$FP$50,$X$20+VLOOKUP(AZ$1,参数!$J$1:$K$6,2,FALSE),FALSE)),0))+IF($W$6="关闭",0,IFERROR((VLOOKUP((VLOOKUP($AE50,参数!$G:$H,2,FALSE)&amp;$V$21),装备强化属性!$V$3:$FP$50,$X$21+VLOOKUP(AZ$1,参数!$J$1:$K$6,2,FALSE),FALSE)),0))+IF($W$6="关闭",0,IFERROR((VLOOKUP((VLOOKUP($AE50,参数!$G:$H,2,FALSE)&amp;$V$22),装备强化属性!$V$3:$FP$50,$X$22+VLOOKUP(AZ$1,参数!$J$1:$K$6,2,FALSE),FALSE)),0))+IF($W$6="关闭",0,IFERROR((VLOOKUP((VLOOKUP($AE50,参数!$G:$H,2,FALSE)&amp;$V$23),装备强化属性!$V$3:$FP$50,$X$23+VLOOKUP(AZ$1,参数!$J$1:$K$6,2,FALSE),FALSE)),0))+IF($W$6="关闭",0,IFERROR((VLOOKUP((VLOOKUP($AE50,参数!$G:$H,2,FALSE)&amp;$V$24),装备强化属性!$V$3:$FP$50,$X$24+VLOOKUP(AZ$1,参数!$J$1:$K$6,2,FALSE),FALSE)),0))+IF($W$6="关闭",0,IFERROR((VLOOKUP((VLOOKUP($AE50,参数!$G:$H,2,FALSE)&amp;$V$25),装备强化属性!$V$3:$FP$50,$X$25+VLOOKUP(AZ$1,参数!$J$1:$K$6,2,FALSE),FALSE)),0))</f>
        <v>162</v>
      </c>
      <c r="BA50" s="64">
        <f>IF($W$6="关闭",0,IFERROR((VLOOKUP((VLOOKUP($AE50,参数!$G:$H,2,FALSE)&amp;$V$18),装备强化属性!$V$3:$FP$50,$X$18+VLOOKUP(BA$1,参数!$J$1:$K$6,2,FALSE),FALSE)),0))+IF($W$6="关闭",0,IFERROR((VLOOKUP((VLOOKUP($AE50,参数!$G:$H,2,FALSE)&amp;$V$19),装备强化属性!$V$3:$FP$50,$X$19+VLOOKUP(BA$1,参数!$J$1:$K$6,2,FALSE),FALSE)),0))+IF($W$6="关闭",0,IFERROR((VLOOKUP((VLOOKUP($AE50,参数!$G:$H,2,FALSE)&amp;$V$20),装备强化属性!$V$3:$FP$50,$X$20+VLOOKUP(BA$1,参数!$J$1:$K$6,2,FALSE),FALSE)),0))+IF($W$6="关闭",0,IFERROR((VLOOKUP((VLOOKUP($AE50,参数!$G:$H,2,FALSE)&amp;$V$21),装备强化属性!$V$3:$FP$50,$X$21+VLOOKUP(BA$1,参数!$J$1:$K$6,2,FALSE),FALSE)),0))+IF($W$6="关闭",0,IFERROR((VLOOKUP((VLOOKUP($AE50,参数!$G:$H,2,FALSE)&amp;$V$22),装备强化属性!$V$3:$FP$50,$X$22+VLOOKUP(BA$1,参数!$J$1:$K$6,2,FALSE),FALSE)),0))+IF($W$6="关闭",0,IFERROR((VLOOKUP((VLOOKUP($AE50,参数!$G:$H,2,FALSE)&amp;$V$23),装备强化属性!$V$3:$FP$50,$X$23+VLOOKUP(BA$1,参数!$J$1:$K$6,2,FALSE),FALSE)),0))+IF($W$6="关闭",0,IFERROR((VLOOKUP((VLOOKUP($AE50,参数!$G:$H,2,FALSE)&amp;$V$24),装备强化属性!$V$3:$FP$50,$X$24+VLOOKUP(BA$1,参数!$J$1:$K$6,2,FALSE),FALSE)),0))+IF($W$6="关闭",0,IFERROR((VLOOKUP((VLOOKUP($AE50,参数!$G:$H,2,FALSE)&amp;$V$25),装备强化属性!$V$3:$FP$50,$X$25+VLOOKUP(BA$1,参数!$J$1:$K$6,2,FALSE),FALSE)),0))</f>
        <v>181</v>
      </c>
      <c r="BB50" s="64">
        <f>IF($W$6="关闭",0,IFERROR((VLOOKUP((VLOOKUP($AE50,参数!$G:$H,2,FALSE)&amp;$V$18),装备强化属性!$V$3:$FP$50,$X$18+VLOOKUP(BB$1,参数!$J$1:$K$6,2,FALSE),FALSE)),0))+IF($W$6="关闭",0,IFERROR((VLOOKUP((VLOOKUP($AE50,参数!$G:$H,2,FALSE)&amp;$V$19),装备强化属性!$V$3:$FP$50,$X$19+VLOOKUP(BB$1,参数!$J$1:$K$6,2,FALSE),FALSE)),0))+IF($W$6="关闭",0,IFERROR((VLOOKUP((VLOOKUP($AE50,参数!$G:$H,2,FALSE)&amp;$V$20),装备强化属性!$V$3:$FP$50,$X$20+VLOOKUP(BB$1,参数!$J$1:$K$6,2,FALSE),FALSE)),0))+IF($W$6="关闭",0,IFERROR((VLOOKUP((VLOOKUP($AE50,参数!$G:$H,2,FALSE)&amp;$V$21),装备强化属性!$V$3:$FP$50,$X$21+VLOOKUP(BB$1,参数!$J$1:$K$6,2,FALSE),FALSE)),0))+IF($W$6="关闭",0,IFERROR((VLOOKUP((VLOOKUP($AE50,参数!$G:$H,2,FALSE)&amp;$V$22),装备强化属性!$V$3:$FP$50,$X$22+VLOOKUP(BB$1,参数!$J$1:$K$6,2,FALSE),FALSE)),0))+IF($W$6="关闭",0,IFERROR((VLOOKUP((VLOOKUP($AE50,参数!$G:$H,2,FALSE)&amp;$V$23),装备强化属性!$V$3:$FP$50,$X$23+VLOOKUP(BB$1,参数!$J$1:$K$6,2,FALSE),FALSE)),0))+IF($W$6="关闭",0,IFERROR((VLOOKUP((VLOOKUP($AE50,参数!$G:$H,2,FALSE)&amp;$V$24),装备强化属性!$V$3:$FP$50,$X$24+VLOOKUP(BB$1,参数!$J$1:$K$6,2,FALSE),FALSE)),0))+IF($W$6="关闭",0,IFERROR((VLOOKUP((VLOOKUP($AE50,参数!$G:$H,2,FALSE)&amp;$V$25),装备强化属性!$V$3:$FP$50,$X$25+VLOOKUP(BB$1,参数!$J$1:$K$6,2,FALSE),FALSE)),0))</f>
        <v>181</v>
      </c>
      <c r="BC50" s="64">
        <f>IF($W$3="关闭",0,IFERROR((VLOOKUP((VLOOKUP($AE50,参数!$G:$H,2,FALSE)&amp;$W$18&amp;$V$18),装备量化!$D$2:$J$241,装备量化!AN$11,FALSE)),0))+IF($W$3="关闭",0,IFERROR((VLOOKUP((VLOOKUP($AE50,参数!$G:$H,2,FALSE)&amp;$W$19&amp;$V$19),装备量化!$D$2:$J$241,装备量化!AN$11,FALSE)),0))+IF($W$3="关闭",0,IFERROR((VLOOKUP((VLOOKUP($AE50,参数!$G:$H,2,FALSE)&amp;$W$20&amp;$V$20),装备量化!$D$2:$J$241,装备量化!AN$11,FALSE)),0))+IF($W$3="关闭",0,IFERROR((VLOOKUP((VLOOKUP($AE50,参数!$G:$H,2,FALSE)&amp;$W$21&amp;$V$21),装备量化!$D$2:$J$241,装备量化!AN$11,FALSE)),0))+IF($W$3="关闭",0,IFERROR((VLOOKUP((VLOOKUP($AE50,参数!$G:$H,2,FALSE)&amp;$W$22&amp;$V$22),装备量化!$D$2:$J$241,装备量化!AN$11,FALSE)),0))+IF($W$3="关闭",0,IFERROR((VLOOKUP((VLOOKUP($AE50,参数!$G:$H,2,FALSE)&amp;$W$23&amp;$V$23),装备量化!$D$2:$J$241,装备量化!AN$11,FALSE)),0))+IF($W$3="关闭",0,IFERROR((VLOOKUP((VLOOKUP($AE50,参数!$G:$H,2,FALSE)&amp;$W$24&amp;$V$24),装备量化!$D$2:$J$241,装备量化!AN$11,FALSE)),0))+IF($W$3="关闭",0,IFERROR((VLOOKUP((VLOOKUP($AE50,参数!$G:$H,2,FALSE)&amp;$W$25&amp;$V$25),装备量化!$D$2:$J$241,装备量化!AN$11,FALSE)),0))</f>
        <v>0</v>
      </c>
      <c r="BD50" s="64">
        <f>IF($W$3="关闭",0,IFERROR((VLOOKUP((VLOOKUP($AE50,参数!$G:$H,2,FALSE)&amp;$W$18&amp;$V$18),装备量化!$D$2:$J$241,装备量化!AO$11,FALSE)),0))+IF($W$3="关闭",0,IFERROR((VLOOKUP((VLOOKUP($AE50,参数!$G:$H,2,FALSE)&amp;$W$19&amp;$V$19),装备量化!$D$2:$J$241,装备量化!AO$11,FALSE)),0))+IF($W$3="关闭",0,IFERROR((VLOOKUP((VLOOKUP($AE50,参数!$G:$H,2,FALSE)&amp;$W$20&amp;$V$20),装备量化!$D$2:$J$241,装备量化!AO$11,FALSE)),0))+IF($W$3="关闭",0,IFERROR((VLOOKUP((VLOOKUP($AE50,参数!$G:$H,2,FALSE)&amp;$W$21&amp;$V$21),装备量化!$D$2:$J$241,装备量化!AO$11,FALSE)),0))+IF($W$3="关闭",0,IFERROR((VLOOKUP((VLOOKUP($AE50,参数!$G:$H,2,FALSE)&amp;$W$22&amp;$V$22),装备量化!$D$2:$J$241,装备量化!AO$11,FALSE)),0))+IF($W$3="关闭",0,IFERROR((VLOOKUP((VLOOKUP($AE50,参数!$G:$H,2,FALSE)&amp;$W$23&amp;$V$23),装备量化!$D$2:$J$241,装备量化!AO$11,FALSE)),0))+IF($W$3="关闭",0,IFERROR((VLOOKUP((VLOOKUP($AE50,参数!$G:$H,2,FALSE)&amp;$W$24&amp;$V$24),装备量化!$D$2:$J$241,装备量化!AO$11,FALSE)),0))+IF($W$3="关闭",0,IFERROR((VLOOKUP((VLOOKUP($AE50,参数!$G:$H,2,FALSE)&amp;$W$25&amp;$V$25),装备量化!$D$2:$J$241,装备量化!AO$11,FALSE)),0))</f>
        <v>0</v>
      </c>
      <c r="BE50" s="64">
        <f>IF($W$3="关闭",0,IFERROR((VLOOKUP((VLOOKUP($AE50,参数!$G:$H,2,FALSE)&amp;$W$18&amp;$V$18),装备量化!$D$2:$J$241,装备量化!AP$11,FALSE)),0))+IF($W$3="关闭",0,IFERROR((VLOOKUP((VLOOKUP($AE50,参数!$G:$H,2,FALSE)&amp;$W$19&amp;$V$19),装备量化!$D$2:$J$241,装备量化!AP$11,FALSE)),0))+IF($W$3="关闭",0,IFERROR((VLOOKUP((VLOOKUP($AE50,参数!$G:$H,2,FALSE)&amp;$W$20&amp;$V$20),装备量化!$D$2:$J$241,装备量化!AP$11,FALSE)),0))+IF($W$3="关闭",0,IFERROR((VLOOKUP((VLOOKUP($AE50,参数!$G:$H,2,FALSE)&amp;$W$21&amp;$V$21),装备量化!$D$2:$J$241,装备量化!AP$11,FALSE)),0))+IF($W$3="关闭",0,IFERROR((VLOOKUP((VLOOKUP($AE50,参数!$G:$H,2,FALSE)&amp;$W$22&amp;$V$22),装备量化!$D$2:$J$241,装备量化!AP$11,FALSE)),0))+IF($W$3="关闭",0,IFERROR((VLOOKUP((VLOOKUP($AE50,参数!$G:$H,2,FALSE)&amp;$W$23&amp;$V$23),装备量化!$D$2:$J$241,装备量化!AP$11,FALSE)),0))+IF($W$3="关闭",0,IFERROR((VLOOKUP((VLOOKUP($AE50,参数!$G:$H,2,FALSE)&amp;$W$24&amp;$V$24),装备量化!$D$2:$J$241,装备量化!AP$11,FALSE)),0))+IF($W$3="关闭",0,IFERROR((VLOOKUP((VLOOKUP($AE50,参数!$G:$H,2,FALSE)&amp;$W$25&amp;$V$25),装备量化!$D$2:$J$241,装备量化!AP$11,FALSE)),0))</f>
        <v>0</v>
      </c>
      <c r="BF50" s="64">
        <f>IF($W$3="关闭",0,IFERROR((VLOOKUP((VLOOKUP($AE50,参数!$G:$H,2,FALSE)&amp;$W$18&amp;$V$18),装备量化!$D$2:$J$241,装备量化!AQ$11,FALSE)),0))+IF($W$3="关闭",0,IFERROR((VLOOKUP((VLOOKUP($AE50,参数!$G:$H,2,FALSE)&amp;$W$19&amp;$V$19),装备量化!$D$2:$J$241,装备量化!AQ$11,FALSE)),0))+IF($W$3="关闭",0,IFERROR((VLOOKUP((VLOOKUP($AE50,参数!$G:$H,2,FALSE)&amp;$W$20&amp;$V$20),装备量化!$D$2:$J$241,装备量化!AQ$11,FALSE)),0))+IF($W$3="关闭",0,IFERROR((VLOOKUP((VLOOKUP($AE50,参数!$G:$H,2,FALSE)&amp;$W$21&amp;$V$21),装备量化!$D$2:$J$241,装备量化!AQ$11,FALSE)),0))+IF($W$3="关闭",0,IFERROR((VLOOKUP((VLOOKUP($AE50,参数!$G:$H,2,FALSE)&amp;$W$22&amp;$V$22),装备量化!$D$2:$J$241,装备量化!AQ$11,FALSE)),0))+IF($W$3="关闭",0,IFERROR((VLOOKUP((VLOOKUP($AE50,参数!$G:$H,2,FALSE)&amp;$W$23&amp;$V$23),装备量化!$D$2:$J$241,装备量化!AQ$11,FALSE)),0))+IF($W$3="关闭",0,IFERROR((VLOOKUP((VLOOKUP($AE50,参数!$G:$H,2,FALSE)&amp;$W$24&amp;$V$24),装备量化!$D$2:$J$241,装备量化!AQ$11,FALSE)),0))+IF($W$3="关闭",0,IFERROR((VLOOKUP((VLOOKUP($AE50,参数!$G:$H,2,FALSE)&amp;$W$25&amp;$V$25),装备量化!$D$2:$J$241,装备量化!AQ$11,FALSE)),0))</f>
        <v>0</v>
      </c>
      <c r="BG50" s="64">
        <f>IF($W$3="关闭",0,IFERROR((VLOOKUP((VLOOKUP($AE50,参数!$G:$H,2,FALSE)&amp;$W$18&amp;$V$18),装备量化!$D$2:$J$241,装备量化!AR$11,FALSE)),0))+IF($W$3="关闭",0,IFERROR((VLOOKUP((VLOOKUP($AE50,参数!$G:$H,2,FALSE)&amp;$W$19&amp;$V$19),装备量化!$D$2:$J$241,装备量化!AR$11,FALSE)),0))+IF($W$3="关闭",0,IFERROR((VLOOKUP((VLOOKUP($AE50,参数!$G:$H,2,FALSE)&amp;$W$20&amp;$V$20),装备量化!$D$2:$J$241,装备量化!AR$11,FALSE)),0))+IF($W$3="关闭",0,IFERROR((VLOOKUP((VLOOKUP($AE50,参数!$G:$H,2,FALSE)&amp;$W$21&amp;$V$21),装备量化!$D$2:$J$241,装备量化!AR$11,FALSE)),0))+IF($W$3="关闭",0,IFERROR((VLOOKUP((VLOOKUP($AE50,参数!$G:$H,2,FALSE)&amp;$W$22&amp;$V$22),装备量化!$D$2:$J$241,装备量化!AR$11,FALSE)),0))+IF($W$3="关闭",0,IFERROR((VLOOKUP((VLOOKUP($AE50,参数!$G:$H,2,FALSE)&amp;$W$23&amp;$V$23),装备量化!$D$2:$J$241,装备量化!AR$11,FALSE)),0))+IF($W$3="关闭",0,IFERROR((VLOOKUP((VLOOKUP($AE50,参数!$G:$H,2,FALSE)&amp;$W$24&amp;$V$24),装备量化!$D$2:$J$241,装备量化!AR$11,FALSE)),0))+IF($W$3="关闭",0,IFERROR((VLOOKUP((VLOOKUP($AE50,参数!$G:$H,2,FALSE)&amp;$W$25&amp;$V$25),装备量化!$D$2:$J$241,装备量化!AR$11,FALSE)),0))</f>
        <v>0</v>
      </c>
      <c r="BH50" s="64">
        <f>IF($W$3="关闭",0,IFERROR((VLOOKUP((VLOOKUP($AE50,参数!$G:$H,2,FALSE)&amp;$W$18&amp;$V$18),装备量化!$D$2:$J$241,装备量化!AS$11,FALSE)),0))+IF($W$3="关闭",0,IFERROR((VLOOKUP((VLOOKUP($AE50,参数!$G:$H,2,FALSE)&amp;$W$19&amp;$V$19),装备量化!$D$2:$J$241,装备量化!AS$11,FALSE)),0))+IF($W$3="关闭",0,IFERROR((VLOOKUP((VLOOKUP($AE50,参数!$G:$H,2,FALSE)&amp;$W$20&amp;$V$20),装备量化!$D$2:$J$241,装备量化!AS$11,FALSE)),0))+IF($W$3="关闭",0,IFERROR((VLOOKUP((VLOOKUP($AE50,参数!$G:$H,2,FALSE)&amp;$W$21&amp;$V$21),装备量化!$D$2:$J$241,装备量化!AS$11,FALSE)),0))+IF($W$3="关闭",0,IFERROR((VLOOKUP((VLOOKUP($AE50,参数!$G:$H,2,FALSE)&amp;$W$22&amp;$V$22),装备量化!$D$2:$J$241,装备量化!AS$11,FALSE)),0))+IF($W$3="关闭",0,IFERROR((VLOOKUP((VLOOKUP($AE50,参数!$G:$H,2,FALSE)&amp;$W$23&amp;$V$23),装备量化!$D$2:$J$241,装备量化!AS$11,FALSE)),0))+IF($W$3="关闭",0,IFERROR((VLOOKUP((VLOOKUP($AE50,参数!$G:$H,2,FALSE)&amp;$W$24&amp;$V$24),装备量化!$D$2:$J$241,装备量化!AS$11,FALSE)),0))+IF($W$3="关闭",0,IFERROR((VLOOKUP((VLOOKUP($AE50,参数!$G:$H,2,FALSE)&amp;$W$25&amp;$V$25),装备量化!$D$2:$J$241,装备量化!AS$11,FALSE)),0))</f>
        <v>0</v>
      </c>
      <c r="BI50" s="64">
        <f>IF($W$3="关闭",0,IFERROR((VLOOKUP((VLOOKUP($AE50,参数!$G:$H,2,FALSE)&amp;$W$18&amp;$V$18),装备量化!$D$2:$J$241,装备量化!AT$11,FALSE)),0))+IF($W$3="关闭",0,IFERROR((VLOOKUP((VLOOKUP($AE50,参数!$G:$H,2,FALSE)&amp;$W$19&amp;$V$19),装备量化!$D$2:$J$241,装备量化!AT$11,FALSE)),0))+IF($W$3="关闭",0,IFERROR((VLOOKUP((VLOOKUP($AE50,参数!$G:$H,2,FALSE)&amp;$W$20&amp;$V$20),装备量化!$D$2:$J$241,装备量化!AT$11,FALSE)),0))+IF($W$3="关闭",0,IFERROR((VLOOKUP((VLOOKUP($AE50,参数!$G:$H,2,FALSE)&amp;$W$21&amp;$V$21),装备量化!$D$2:$J$241,装备量化!AT$11,FALSE)),0))+IF($W$3="关闭",0,IFERROR((VLOOKUP((VLOOKUP($AE50,参数!$G:$H,2,FALSE)&amp;$W$22&amp;$V$22),装备量化!$D$2:$J$241,装备量化!AT$11,FALSE)),0))+IF($W$3="关闭",0,IFERROR((VLOOKUP((VLOOKUP($AE50,参数!$G:$H,2,FALSE)&amp;$W$23&amp;$V$23),装备量化!$D$2:$J$241,装备量化!AT$11,FALSE)),0))+IF($W$3="关闭",0,IFERROR((VLOOKUP((VLOOKUP($AE50,参数!$G:$H,2,FALSE)&amp;$W$24&amp;$V$24),装备量化!$D$2:$J$241,装备量化!AT$11,FALSE)),0))+IF($W$3="关闭",0,IFERROR((VLOOKUP((VLOOKUP($AE50,参数!$G:$H,2,FALSE)&amp;$W$25&amp;$V$25),装备量化!$D$2:$J$241,装备量化!AT$11,FALSE)),0))</f>
        <v>0</v>
      </c>
      <c r="BJ50" s="64">
        <f>IF($W$3="关闭",0,IFERROR((VLOOKUP((VLOOKUP($AE50,参数!$G:$H,2,FALSE)&amp;$W$18&amp;$V$18),装备量化!$D$2:$J$241,装备量化!AU$11,FALSE)),0))+IF($W$3="关闭",0,IFERROR((VLOOKUP((VLOOKUP($AE50,参数!$G:$H,2,FALSE)&amp;$W$19&amp;$V$19),装备量化!$D$2:$J$241,装备量化!AU$11,FALSE)),0))+IF($W$3="关闭",0,IFERROR((VLOOKUP((VLOOKUP($AE50,参数!$G:$H,2,FALSE)&amp;$W$20&amp;$V$20),装备量化!$D$2:$J$241,装备量化!AU$11,FALSE)),0))+IF($W$3="关闭",0,IFERROR((VLOOKUP((VLOOKUP($AE50,参数!$G:$H,2,FALSE)&amp;$W$21&amp;$V$21),装备量化!$D$2:$J$241,装备量化!AU$11,FALSE)),0))+IF($W$3="关闭",0,IFERROR((VLOOKUP((VLOOKUP($AE50,参数!$G:$H,2,FALSE)&amp;$W$22&amp;$V$22),装备量化!$D$2:$J$241,装备量化!AU$11,FALSE)),0))+IF($W$3="关闭",0,IFERROR((VLOOKUP((VLOOKUP($AE50,参数!$G:$H,2,FALSE)&amp;$W$23&amp;$V$23),装备量化!$D$2:$J$241,装备量化!AU$11,FALSE)),0))+IF($W$3="关闭",0,IFERROR((VLOOKUP((VLOOKUP($AE50,参数!$G:$H,2,FALSE)&amp;$W$24&amp;$V$24),装备量化!$D$2:$J$241,装备量化!AU$11,FALSE)),0))+IF($W$3="关闭",0,IFERROR((VLOOKUP((VLOOKUP($AE50,参数!$G:$H,2,FALSE)&amp;$W$25&amp;$V$25),装备量化!$D$2:$J$241,装备量化!AU$11,FALSE)),0))</f>
        <v>0</v>
      </c>
      <c r="BM50" s="1">
        <v>49</v>
      </c>
      <c r="BN50" s="64">
        <f>IF($W$2="关闭",0,角色升级!B50)</f>
        <v>6400</v>
      </c>
      <c r="BO50" s="64">
        <v>200</v>
      </c>
      <c r="BP50" s="64">
        <f>IF($W$2="关闭",0,角色升级!D50)</f>
        <v>460</v>
      </c>
      <c r="BQ50" s="64">
        <f>IF($W$2="关闭",0,角色升级!E50)</f>
        <v>460</v>
      </c>
      <c r="BR50" s="64">
        <f>IF($W$2="关闭",0,角色升级!F50)</f>
        <v>920</v>
      </c>
      <c r="BS50" s="64">
        <f>IF($W$2="关闭",0,角色升级!G50)</f>
        <v>920</v>
      </c>
      <c r="BT50" s="64">
        <f>IF($W$3="关闭",0,IFERROR((VLOOKUP((VLOOKUP($AE50,参数!$G:$H,2,FALSE)&amp;$W$18&amp;$V$18),装备量化!$D$2:$J$241,装备量化!BE$11,FALSE)),0))+IF($W$3="关闭",0,IFERROR((VLOOKUP((VLOOKUP($AE50,参数!$G:$H,2,FALSE)&amp;$W$19&amp;$V$19),装备量化!$D$2:$J$241,装备量化!BE$11,FALSE)),0))+IF($W$3="关闭",0,IFERROR((VLOOKUP((VLOOKUP($AE50,参数!$G:$H,2,FALSE)&amp;$W$20&amp;$V$20),装备量化!$D$2:$J$241,装备量化!BE$11,FALSE)),0))+IF($W$3="关闭",0,IFERROR((VLOOKUP((VLOOKUP($AE50,参数!$G:$H,2,FALSE)&amp;$W$21&amp;$V$21),装备量化!$D$2:$J$241,装备量化!BE$11,FALSE)),0))+IF($W$3="关闭",0,IFERROR((VLOOKUP((VLOOKUP($AE50,参数!$G:$H,2,FALSE)&amp;$W$22&amp;$V$22),装备量化!$D$2:$J$241,装备量化!BE$11,FALSE)),0))+IF($W$3="关闭",0,IFERROR((VLOOKUP((VLOOKUP($AE50,参数!$G:$H,2,FALSE)&amp;$W$23&amp;$V$23),装备量化!$D$2:$J$241,装备量化!BE$11,FALSE)),0))+IF($W$3="关闭",0,IFERROR((VLOOKUP((VLOOKUP($AE50,参数!$G:$H,2,FALSE)&amp;$W$24&amp;$V$24),装备量化!$D$2:$J$241,装备量化!BE$11,FALSE)),0))+IF($W$3="关闭",0,IFERROR((VLOOKUP((VLOOKUP($AE50,参数!$G:$H,2,FALSE)&amp;$W$25&amp;$V$25),装备量化!$D$2:$J$241,装备量化!BE$11,FALSE)),0))</f>
        <v>0</v>
      </c>
      <c r="BU50" s="64">
        <f>IF($W$3="关闭",0,IFERROR((VLOOKUP((VLOOKUP($AE50,参数!$G:$H,2,FALSE)&amp;$W$18&amp;$V$18),装备量化!$D$2:$J$241,装备量化!BF$11,FALSE)),0))+IF($W$3="关闭",0,IFERROR((VLOOKUP((VLOOKUP($AE50,参数!$G:$H,2,FALSE)&amp;$W$19&amp;$V$19),装备量化!$D$2:$J$241,装备量化!BF$11,FALSE)),0))+IF($W$3="关闭",0,IFERROR((VLOOKUP((VLOOKUP($AE50,参数!$G:$H,2,FALSE)&amp;$W$20&amp;$V$20),装备量化!$D$2:$J$241,装备量化!BF$11,FALSE)),0))+IF($W$3="关闭",0,IFERROR((VLOOKUP((VLOOKUP($AE50,参数!$G:$H,2,FALSE)&amp;$W$21&amp;$V$21),装备量化!$D$2:$J$241,装备量化!BF$11,FALSE)),0))+IF($W$3="关闭",0,IFERROR((VLOOKUP((VLOOKUP($AE50,参数!$G:$H,2,FALSE)&amp;$W$22&amp;$V$22),装备量化!$D$2:$J$241,装备量化!BF$11,FALSE)),0))+IF($W$3="关闭",0,IFERROR((VLOOKUP((VLOOKUP($AE50,参数!$G:$H,2,FALSE)&amp;$W$23&amp;$V$23),装备量化!$D$2:$J$241,装备量化!BF$11,FALSE)),0))+IF($W$3="关闭",0,IFERROR((VLOOKUP((VLOOKUP($AE50,参数!$G:$H,2,FALSE)&amp;$W$24&amp;$V$24),装备量化!$D$2:$J$241,装备量化!BF$11,FALSE)),0))+IF($W$3="关闭",0,IFERROR((VLOOKUP((VLOOKUP($AE50,参数!$G:$H,2,FALSE)&amp;$W$25&amp;$V$25),装备量化!$D$2:$J$241,装备量化!BF$11,FALSE)),0))</f>
        <v>0</v>
      </c>
      <c r="BV50" s="64">
        <f>IF($W$3="关闭",0,IFERROR((VLOOKUP((VLOOKUP($AE50,参数!$G:$H,2,FALSE)&amp;$W$18&amp;$V$18),装备量化!$D$2:$J$241,装备量化!BG$11,FALSE)),0))+IF($W$3="关闭",0,IFERROR((VLOOKUP((VLOOKUP($AE50,参数!$G:$H,2,FALSE)&amp;$W$19&amp;$V$19),装备量化!$D$2:$J$241,装备量化!BG$11,FALSE)),0))+IF($W$3="关闭",0,IFERROR((VLOOKUP((VLOOKUP($AE50,参数!$G:$H,2,FALSE)&amp;$W$20&amp;$V$20),装备量化!$D$2:$J$241,装备量化!BG$11,FALSE)),0))+IF($W$3="关闭",0,IFERROR((VLOOKUP((VLOOKUP($AE50,参数!$G:$H,2,FALSE)&amp;$W$21&amp;$V$21),装备量化!$D$2:$J$241,装备量化!BG$11,FALSE)),0))+IF($W$3="关闭",0,IFERROR((VLOOKUP((VLOOKUP($AE50,参数!$G:$H,2,FALSE)&amp;$W$22&amp;$V$22),装备量化!$D$2:$J$241,装备量化!BG$11,FALSE)),0))+IF($W$3="关闭",0,IFERROR((VLOOKUP((VLOOKUP($AE50,参数!$G:$H,2,FALSE)&amp;$W$23&amp;$V$23),装备量化!$D$2:$J$241,装备量化!BG$11,FALSE)),0))+IF($W$3="关闭",0,IFERROR((VLOOKUP((VLOOKUP($AE50,参数!$G:$H,2,FALSE)&amp;$W$24&amp;$V$24),装备量化!$D$2:$J$241,装备量化!BG$11,FALSE)),0))+IF($W$3="关闭",0,IFERROR((VLOOKUP((VLOOKUP($AE50,参数!$G:$H,2,FALSE)&amp;$W$25&amp;$V$25),装备量化!$D$2:$J$241,装备量化!BG$11,FALSE)),0))</f>
        <v>0</v>
      </c>
      <c r="BW50" s="64">
        <f>IF($W$3="关闭",0,IFERROR((VLOOKUP((VLOOKUP($AE50,参数!$G:$H,2,FALSE)&amp;$W$18&amp;$V$18),装备量化!$D$2:$J$241,装备量化!BH$11,FALSE)),0))+IF($W$3="关闭",0,IFERROR((VLOOKUP((VLOOKUP($AE50,参数!$G:$H,2,FALSE)&amp;$W$19&amp;$V$19),装备量化!$D$2:$J$241,装备量化!BH$11,FALSE)),0))+IF($W$3="关闭",0,IFERROR((VLOOKUP((VLOOKUP($AE50,参数!$G:$H,2,FALSE)&amp;$W$20&amp;$V$20),装备量化!$D$2:$J$241,装备量化!BH$11,FALSE)),0))+IF($W$3="关闭",0,IFERROR((VLOOKUP((VLOOKUP($AE50,参数!$G:$H,2,FALSE)&amp;$W$21&amp;$V$21),装备量化!$D$2:$J$241,装备量化!BH$11,FALSE)),0))+IF($W$3="关闭",0,IFERROR((VLOOKUP((VLOOKUP($AE50,参数!$G:$H,2,FALSE)&amp;$W$22&amp;$V$22),装备量化!$D$2:$J$241,装备量化!BH$11,FALSE)),0))+IF($W$3="关闭",0,IFERROR((VLOOKUP((VLOOKUP($AE50,参数!$G:$H,2,FALSE)&amp;$W$23&amp;$V$23),装备量化!$D$2:$J$241,装备量化!BH$11,FALSE)),0))+IF($W$3="关闭",0,IFERROR((VLOOKUP((VLOOKUP($AE50,参数!$G:$H,2,FALSE)&amp;$W$24&amp;$V$24),装备量化!$D$2:$J$241,装备量化!BH$11,FALSE)),0))+IF($W$3="关闭",0,IFERROR((VLOOKUP((VLOOKUP($AE50,参数!$G:$H,2,FALSE)&amp;$W$25&amp;$V$25),装备量化!$D$2:$J$241,装备量化!BH$11,FALSE)),0))</f>
        <v>0</v>
      </c>
      <c r="BX50" s="64">
        <f>IF($W$3="关闭",0,IFERROR((VLOOKUP((VLOOKUP($AE50,参数!$G:$H,2,FALSE)&amp;$W$18&amp;$V$18),装备量化!$D$2:$J$241,装备量化!BI$11,FALSE)),0))+IF($W$3="关闭",0,IFERROR((VLOOKUP((VLOOKUP($AE50,参数!$G:$H,2,FALSE)&amp;$W$19&amp;$V$19),装备量化!$D$2:$J$241,装备量化!BI$11,FALSE)),0))+IF($W$3="关闭",0,IFERROR((VLOOKUP((VLOOKUP($AE50,参数!$G:$H,2,FALSE)&amp;$W$20&amp;$V$20),装备量化!$D$2:$J$241,装备量化!BI$11,FALSE)),0))+IF($W$3="关闭",0,IFERROR((VLOOKUP((VLOOKUP($AE50,参数!$G:$H,2,FALSE)&amp;$W$21&amp;$V$21),装备量化!$D$2:$J$241,装备量化!BI$11,FALSE)),0))+IF($W$3="关闭",0,IFERROR((VLOOKUP((VLOOKUP($AE50,参数!$G:$H,2,FALSE)&amp;$W$22&amp;$V$22),装备量化!$D$2:$J$241,装备量化!BI$11,FALSE)),0))+IF($W$3="关闭",0,IFERROR((VLOOKUP((VLOOKUP($AE50,参数!$G:$H,2,FALSE)&amp;$W$23&amp;$V$23),装备量化!$D$2:$J$241,装备量化!BI$11,FALSE)),0))+IF($W$3="关闭",0,IFERROR((VLOOKUP((VLOOKUP($AE50,参数!$G:$H,2,FALSE)&amp;$W$24&amp;$V$24),装备量化!$D$2:$J$241,装备量化!BI$11,FALSE)),0))+IF($W$3="关闭",0,IFERROR((VLOOKUP((VLOOKUP($AE50,参数!$G:$H,2,FALSE)&amp;$W$25&amp;$V$25),装备量化!$D$2:$J$241,装备量化!BI$11,FALSE)),0))</f>
        <v>0</v>
      </c>
      <c r="BY50" s="64">
        <f>IF($W$3="关闭",0,IFERROR((VLOOKUP((VLOOKUP($AE50,参数!$G:$H,2,FALSE)&amp;$W$18&amp;$V$18),装备量化!$D$2:$J$241,装备量化!BJ$11,FALSE)),0))+IF($W$3="关闭",0,IFERROR((VLOOKUP((VLOOKUP($AE50,参数!$G:$H,2,FALSE)&amp;$W$19&amp;$V$19),装备量化!$D$2:$J$241,装备量化!BJ$11,FALSE)),0))+IF($W$3="关闭",0,IFERROR((VLOOKUP((VLOOKUP($AE50,参数!$G:$H,2,FALSE)&amp;$W$20&amp;$V$20),装备量化!$D$2:$J$241,装备量化!BJ$11,FALSE)),0))+IF($W$3="关闭",0,IFERROR((VLOOKUP((VLOOKUP($AE50,参数!$G:$H,2,FALSE)&amp;$W$21&amp;$V$21),装备量化!$D$2:$J$241,装备量化!BJ$11,FALSE)),0))+IF($W$3="关闭",0,IFERROR((VLOOKUP((VLOOKUP($AE50,参数!$G:$H,2,FALSE)&amp;$W$22&amp;$V$22),装备量化!$D$2:$J$241,装备量化!BJ$11,FALSE)),0))+IF($W$3="关闭",0,IFERROR((VLOOKUP((VLOOKUP($AE50,参数!$G:$H,2,FALSE)&amp;$W$23&amp;$V$23),装备量化!$D$2:$J$241,装备量化!BJ$11,FALSE)),0))+IF($W$3="关闭",0,IFERROR((VLOOKUP((VLOOKUP($AE50,参数!$G:$H,2,FALSE)&amp;$W$24&amp;$V$24),装备量化!$D$2:$J$241,装备量化!BJ$11,FALSE)),0))+IF($W$3="关闭",0,IFERROR((VLOOKUP((VLOOKUP($AE50,参数!$G:$H,2,FALSE)&amp;$W$25&amp;$V$25),装备量化!$D$2:$J$241,装备量化!BJ$11,FALSE)),0))</f>
        <v>0</v>
      </c>
      <c r="BZ50" s="64">
        <f>IF($W$3="关闭",0,IFERROR((VLOOKUP((VLOOKUP($AE50,参数!$G:$H,2,FALSE)&amp;$W$18&amp;$V$18),装备量化!$D$2:$J$241,装备量化!BK$11,FALSE)),0))+IF($W$3="关闭",0,IFERROR((VLOOKUP((VLOOKUP($AE50,参数!$G:$H,2,FALSE)&amp;$W$19&amp;$V$19),装备量化!$D$2:$J$241,装备量化!BK$11,FALSE)),0))+IF($W$3="关闭",0,IFERROR((VLOOKUP((VLOOKUP($AE50,参数!$G:$H,2,FALSE)&amp;$W$20&amp;$V$20),装备量化!$D$2:$J$241,装备量化!BK$11,FALSE)),0))+IF($W$3="关闭",0,IFERROR((VLOOKUP((VLOOKUP($AE50,参数!$G:$H,2,FALSE)&amp;$W$21&amp;$V$21),装备量化!$D$2:$J$241,装备量化!BK$11,FALSE)),0))+IF($W$3="关闭",0,IFERROR((VLOOKUP((VLOOKUP($AE50,参数!$G:$H,2,FALSE)&amp;$W$22&amp;$V$22),装备量化!$D$2:$J$241,装备量化!BK$11,FALSE)),0))+IF($W$3="关闭",0,IFERROR((VLOOKUP((VLOOKUP($AE50,参数!$G:$H,2,FALSE)&amp;$W$23&amp;$V$23),装备量化!$D$2:$J$241,装备量化!BK$11,FALSE)),0))+IF($W$3="关闭",0,IFERROR((VLOOKUP((VLOOKUP($AE50,参数!$G:$H,2,FALSE)&amp;$W$24&amp;$V$24),装备量化!$D$2:$J$241,装备量化!BK$11,FALSE)),0))+IF($W$3="关闭",0,IFERROR((VLOOKUP((VLOOKUP($AE50,参数!$G:$H,2,FALSE)&amp;$W$25&amp;$V$25),装备量化!$D$2:$J$241,装备量化!BK$11,FALSE)),0))</f>
        <v>0</v>
      </c>
      <c r="CA50" s="64">
        <f>IF($W$3="关闭",0,IFERROR((VLOOKUP((VLOOKUP($AE50,参数!$G:$H,2,FALSE)&amp;$W$18&amp;$V$18),装备量化!$D$2:$J$241,装备量化!BL$11,FALSE)),0))+IF($W$3="关闭",0,IFERROR((VLOOKUP((VLOOKUP($AE50,参数!$G:$H,2,FALSE)&amp;$W$19&amp;$V$19),装备量化!$D$2:$J$241,装备量化!BL$11,FALSE)),0))+IF($W$3="关闭",0,IFERROR((VLOOKUP((VLOOKUP($AE50,参数!$G:$H,2,FALSE)&amp;$W$20&amp;$V$20),装备量化!$D$2:$J$241,装备量化!BL$11,FALSE)),0))+IF($W$3="关闭",0,IFERROR((VLOOKUP((VLOOKUP($AE50,参数!$G:$H,2,FALSE)&amp;$W$21&amp;$V$21),装备量化!$D$2:$J$241,装备量化!BL$11,FALSE)),0))+IF($W$3="关闭",0,IFERROR((VLOOKUP((VLOOKUP($AE50,参数!$G:$H,2,FALSE)&amp;$W$22&amp;$V$22),装备量化!$D$2:$J$241,装备量化!BL$11,FALSE)),0))+IF($W$3="关闭",0,IFERROR((VLOOKUP((VLOOKUP($AE50,参数!$G:$H,2,FALSE)&amp;$W$23&amp;$V$23),装备量化!$D$2:$J$241,装备量化!BL$11,FALSE)),0))+IF($W$3="关闭",0,IFERROR((VLOOKUP((VLOOKUP($AE50,参数!$G:$H,2,FALSE)&amp;$W$24&amp;$V$24),装备量化!$D$2:$J$241,装备量化!BL$11,FALSE)),0))+IF($W$3="关闭",0,IFERROR((VLOOKUP((VLOOKUP($AE50,参数!$G:$H,2,FALSE)&amp;$W$25&amp;$V$25),装备量化!$D$2:$J$241,装备量化!BL$11,FALSE)),0))</f>
        <v>0</v>
      </c>
    </row>
    <row r="51" spans="1:79">
      <c r="A51" s="1">
        <v>50</v>
      </c>
      <c r="B51" s="1">
        <f t="shared" si="2"/>
        <v>10998</v>
      </c>
      <c r="C51" s="1">
        <f t="shared" si="11"/>
        <v>200</v>
      </c>
      <c r="D51" s="1">
        <f t="shared" si="12"/>
        <v>901</v>
      </c>
      <c r="E51" s="1">
        <f t="shared" si="13"/>
        <v>901</v>
      </c>
      <c r="F51" s="1">
        <f t="shared" si="14"/>
        <v>1533</v>
      </c>
      <c r="G51" s="1">
        <f t="shared" si="15"/>
        <v>1533</v>
      </c>
      <c r="H51" s="1">
        <f t="shared" si="3"/>
        <v>0</v>
      </c>
      <c r="I51" s="1">
        <f t="shared" si="4"/>
        <v>0</v>
      </c>
      <c r="J51" s="1">
        <f t="shared" si="5"/>
        <v>0</v>
      </c>
      <c r="K51" s="1">
        <f t="shared" si="6"/>
        <v>0</v>
      </c>
      <c r="L51" s="1">
        <f t="shared" si="7"/>
        <v>0</v>
      </c>
      <c r="M51" s="1">
        <f t="shared" si="8"/>
        <v>0</v>
      </c>
      <c r="N51" s="1">
        <f t="shared" si="9"/>
        <v>0</v>
      </c>
      <c r="O51" s="1">
        <f t="shared" si="10"/>
        <v>0</v>
      </c>
      <c r="P51" s="32"/>
      <c r="Q51" s="32"/>
      <c r="R51" s="32"/>
      <c r="S51" s="32"/>
      <c r="AE51" s="1">
        <v>50</v>
      </c>
      <c r="AF51" s="64">
        <f>IF($W$3="关闭",0,IFERROR((VLOOKUP((VLOOKUP($AE51,参数!$G:$H,2,FALSE)&amp;$W$18&amp;$V$18),装备量化!$D$2:$J$241,装备量化!Q$11,FALSE)),0))+IF($W$3="关闭",0,IFERROR((VLOOKUP((VLOOKUP($AE51,参数!$G:$H,2,FALSE)&amp;$W$19&amp;$V$19),装备量化!$D$2:$J$241,装备量化!Q$11,FALSE)),0))+IF($W$3="关闭",0,IFERROR((VLOOKUP((VLOOKUP($AE51,参数!$G:$H,2,FALSE)&amp;$W$20&amp;$V$20),装备量化!$D$2:$J$241,装备量化!Q$11,FALSE)),0))+IF($W$3="关闭",0,IFERROR((VLOOKUP((VLOOKUP($AE51,参数!$G:$H,2,FALSE)&amp;$W$21&amp;$V$21),装备量化!$D$2:$J$241,装备量化!Q$11,FALSE)),0))+IF($W$3="关闭",0,IFERROR((VLOOKUP((VLOOKUP($AE51,参数!$G:$H,2,FALSE)&amp;$W$22&amp;$V$22),装备量化!$D$2:$J$241,装备量化!Q$11,FALSE)),0))+IF($W$3="关闭",0,IFERROR((VLOOKUP((VLOOKUP($AE51,参数!$G:$H,2,FALSE)&amp;$W$23&amp;$V$23),装备量化!$D$2:$J$241,装备量化!Q$11,FALSE)),0))+IF($W$3="关闭",0,IFERROR((VLOOKUP((VLOOKUP($AE51,参数!$G:$H,2,FALSE)&amp;$W$24&amp;$V$24),装备量化!$D$2:$J$241,装备量化!Q$11,FALSE)),0))+IF($W$3="关闭",0,IFERROR((VLOOKUP((VLOOKUP($AE51,参数!$G:$H,2,FALSE)&amp;$W$25&amp;$V$25),装备量化!$D$2:$J$241,装备量化!Q$11,FALSE)),0))</f>
        <v>3126</v>
      </c>
      <c r="AG51" s="64"/>
      <c r="AH51" s="64">
        <f>IF($W$3="关闭",0,IFERROR((VLOOKUP((VLOOKUP($AE51,参数!$G:$H,2,FALSE)&amp;$W$18&amp;$V$18),装备量化!$D$2:$J$241,装备量化!S$11,FALSE)),0))+IF($W$3="关闭",0,IFERROR((VLOOKUP((VLOOKUP($AE51,参数!$G:$H,2,FALSE)&amp;$W$19&amp;$V$19),装备量化!$D$2:$J$241,装备量化!S$11,FALSE)),0))+IF($W$3="关闭",0,IFERROR((VLOOKUP((VLOOKUP($AE51,参数!$G:$H,2,FALSE)&amp;$W$20&amp;$V$20),装备量化!$D$2:$J$241,装备量化!S$11,FALSE)),0))+IF($W$3="关闭",0,IFERROR((VLOOKUP((VLOOKUP($AE51,参数!$G:$H,2,FALSE)&amp;$W$21&amp;$V$21),装备量化!$D$2:$J$241,装备量化!S$11,FALSE)),0))+IF($W$3="关闭",0,IFERROR((VLOOKUP((VLOOKUP($AE51,参数!$G:$H,2,FALSE)&amp;$W$22&amp;$V$22),装备量化!$D$2:$J$241,装备量化!S$11,FALSE)),0))+IF($W$3="关闭",0,IFERROR((VLOOKUP((VLOOKUP($AE51,参数!$G:$H,2,FALSE)&amp;$W$23&amp;$V$23),装备量化!$D$2:$J$241,装备量化!S$11,FALSE)),0))+IF($W$3="关闭",0,IFERROR((VLOOKUP((VLOOKUP($AE51,参数!$G:$H,2,FALSE)&amp;$W$24&amp;$V$24),装备量化!$D$2:$J$241,装备量化!S$11,FALSE)),0))+IF($W$3="关闭",0,IFERROR((VLOOKUP((VLOOKUP($AE51,参数!$G:$H,2,FALSE)&amp;$W$25&amp;$V$25),装备量化!$D$2:$J$241,装备量化!S$11,FALSE)),0))</f>
        <v>272</v>
      </c>
      <c r="AI51" s="64">
        <f>IF($W$3="关闭",0,IFERROR((VLOOKUP((VLOOKUP($AE51,参数!$G:$H,2,FALSE)&amp;$W$18&amp;$V$18),装备量化!$D$2:$J$241,装备量化!T$11,FALSE)),0))+IF($W$3="关闭",0,IFERROR((VLOOKUP((VLOOKUP($AE51,参数!$G:$H,2,FALSE)&amp;$W$19&amp;$V$19),装备量化!$D$2:$J$241,装备量化!T$11,FALSE)),0))+IF($W$3="关闭",0,IFERROR((VLOOKUP((VLOOKUP($AE51,参数!$G:$H,2,FALSE)&amp;$W$20&amp;$V$20),装备量化!$D$2:$J$241,装备量化!T$11,FALSE)),0))+IF($W$3="关闭",0,IFERROR((VLOOKUP((VLOOKUP($AE51,参数!$G:$H,2,FALSE)&amp;$W$21&amp;$V$21),装备量化!$D$2:$J$241,装备量化!T$11,FALSE)),0))+IF($W$3="关闭",0,IFERROR((VLOOKUP((VLOOKUP($AE51,参数!$G:$H,2,FALSE)&amp;$W$22&amp;$V$22),装备量化!$D$2:$J$241,装备量化!T$11,FALSE)),0))+IF($W$3="关闭",0,IFERROR((VLOOKUP((VLOOKUP($AE51,参数!$G:$H,2,FALSE)&amp;$W$23&amp;$V$23),装备量化!$D$2:$J$241,装备量化!T$11,FALSE)),0))+IF($W$3="关闭",0,IFERROR((VLOOKUP((VLOOKUP($AE51,参数!$G:$H,2,FALSE)&amp;$W$24&amp;$V$24),装备量化!$D$2:$J$241,装备量化!T$11,FALSE)),0))+IF($W$3="关闭",0,IFERROR((VLOOKUP((VLOOKUP($AE51,参数!$G:$H,2,FALSE)&amp;$W$25&amp;$V$25),装备量化!$D$2:$J$241,装备量化!T$11,FALSE)),0))</f>
        <v>272</v>
      </c>
      <c r="AJ51" s="64">
        <f>IF($W$3="关闭",0,IFERROR((VLOOKUP((VLOOKUP($AE51,参数!$G:$H,2,FALSE)&amp;$W$18&amp;$V$18),装备量化!$D$2:$J$241,装备量化!U$11,FALSE)),0))+IF($W$3="关闭",0,IFERROR((VLOOKUP((VLOOKUP($AE51,参数!$G:$H,2,FALSE)&amp;$W$19&amp;$V$19),装备量化!$D$2:$J$241,装备量化!U$11,FALSE)),0))+IF($W$3="关闭",0,IFERROR((VLOOKUP((VLOOKUP($AE51,参数!$G:$H,2,FALSE)&amp;$W$20&amp;$V$20),装备量化!$D$2:$J$241,装备量化!U$11,FALSE)),0))+IF($W$3="关闭",0,IFERROR((VLOOKUP((VLOOKUP($AE51,参数!$G:$H,2,FALSE)&amp;$W$21&amp;$V$21),装备量化!$D$2:$J$241,装备量化!U$11,FALSE)),0))+IF($W$3="关闭",0,IFERROR((VLOOKUP((VLOOKUP($AE51,参数!$G:$H,2,FALSE)&amp;$W$22&amp;$V$22),装备量化!$D$2:$J$241,装备量化!U$11,FALSE)),0))+IF($W$3="关闭",0,IFERROR((VLOOKUP((VLOOKUP($AE51,参数!$G:$H,2,FALSE)&amp;$W$23&amp;$V$23),装备量化!$D$2:$J$241,装备量化!U$11,FALSE)),0))+IF($W$3="关闭",0,IFERROR((VLOOKUP((VLOOKUP($AE51,参数!$G:$H,2,FALSE)&amp;$W$24&amp;$V$24),装备量化!$D$2:$J$241,装备量化!U$11,FALSE)),0))+IF($W$3="关闭",0,IFERROR((VLOOKUP((VLOOKUP($AE51,参数!$G:$H,2,FALSE)&amp;$W$25&amp;$V$25),装备量化!$D$2:$J$241,装备量化!U$11,FALSE)),0))</f>
        <v>417</v>
      </c>
      <c r="AK51" s="64">
        <f>IF($W$3="关闭",0,IFERROR((VLOOKUP((VLOOKUP($AE51,参数!$G:$H,2,FALSE)&amp;$W$18&amp;$V$18),装备量化!$D$2:$J$241,装备量化!V$11,FALSE)),0))+IF($W$3="关闭",0,IFERROR((VLOOKUP((VLOOKUP($AE51,参数!$G:$H,2,FALSE)&amp;$W$19&amp;$V$19),装备量化!$D$2:$J$241,装备量化!V$11,FALSE)),0))+IF($W$3="关闭",0,IFERROR((VLOOKUP((VLOOKUP($AE51,参数!$G:$H,2,FALSE)&amp;$W$20&amp;$V$20),装备量化!$D$2:$J$241,装备量化!V$11,FALSE)),0))+IF($W$3="关闭",0,IFERROR((VLOOKUP((VLOOKUP($AE51,参数!$G:$H,2,FALSE)&amp;$W$21&amp;$V$21),装备量化!$D$2:$J$241,装备量化!V$11,FALSE)),0))+IF($W$3="关闭",0,IFERROR((VLOOKUP((VLOOKUP($AE51,参数!$G:$H,2,FALSE)&amp;$W$22&amp;$V$22),装备量化!$D$2:$J$241,装备量化!V$11,FALSE)),0))+IF($W$3="关闭",0,IFERROR((VLOOKUP((VLOOKUP($AE51,参数!$G:$H,2,FALSE)&amp;$W$23&amp;$V$23),装备量化!$D$2:$J$241,装备量化!V$11,FALSE)),0))+IF($W$3="关闭",0,IFERROR((VLOOKUP((VLOOKUP($AE51,参数!$G:$H,2,FALSE)&amp;$W$24&amp;$V$24),装备量化!$D$2:$J$241,装备量化!V$11,FALSE)),0))+IF($W$3="关闭",0,IFERROR((VLOOKUP((VLOOKUP($AE51,参数!$G:$H,2,FALSE)&amp;$W$25&amp;$V$25),装备量化!$D$2:$J$241,装备量化!V$11,FALSE)),0))</f>
        <v>417</v>
      </c>
      <c r="AL51" s="64">
        <f>IF($W$3="关闭",0,IFERROR((VLOOKUP((VLOOKUP($AE51,参数!$G:$H,2,FALSE)&amp;$W$18&amp;$V$18),装备量化!$D$2:$J$241,装备量化!W$11,FALSE)),0))+IF($W$3="关闭",0,IFERROR((VLOOKUP((VLOOKUP($AE51,参数!$G:$H,2,FALSE)&amp;$W$19&amp;$V$19),装备量化!$D$2:$J$241,装备量化!W$11,FALSE)),0))+IF($W$3="关闭",0,IFERROR((VLOOKUP((VLOOKUP($AE51,参数!$G:$H,2,FALSE)&amp;$W$20&amp;$V$20),装备量化!$D$2:$J$241,装备量化!W$11,FALSE)),0))+IF($W$3="关闭",0,IFERROR((VLOOKUP((VLOOKUP($AE51,参数!$G:$H,2,FALSE)&amp;$W$21&amp;$V$21),装备量化!$D$2:$J$241,装备量化!W$11,FALSE)),0))+IF($W$3="关闭",0,IFERROR((VLOOKUP((VLOOKUP($AE51,参数!$G:$H,2,FALSE)&amp;$W$22&amp;$V$22),装备量化!$D$2:$J$241,装备量化!W$11,FALSE)),0))+IF($W$3="关闭",0,IFERROR((VLOOKUP((VLOOKUP($AE51,参数!$G:$H,2,FALSE)&amp;$W$23&amp;$V$23),装备量化!$D$2:$J$241,装备量化!W$11,FALSE)),0))+IF($W$3="关闭",0,IFERROR((VLOOKUP((VLOOKUP($AE51,参数!$G:$H,2,FALSE)&amp;$W$24&amp;$V$24),装备量化!$D$2:$J$241,装备量化!W$11,FALSE)),0))+IF($W$3="关闭",0,IFERROR((VLOOKUP((VLOOKUP($AE51,参数!$G:$H,2,FALSE)&amp;$W$25&amp;$V$25),装备量化!$D$2:$J$241,装备量化!W$11,FALSE)),0))</f>
        <v>0</v>
      </c>
      <c r="AM51" s="64">
        <f>IF($W$3="关闭",0,IFERROR((VLOOKUP((VLOOKUP($AE51,参数!$G:$H,2,FALSE)&amp;$W$18&amp;$V$18),装备量化!$D$2:$J$241,装备量化!X$11,FALSE)),0))+IF($W$3="关闭",0,IFERROR((VLOOKUP((VLOOKUP($AE51,参数!$G:$H,2,FALSE)&amp;$W$19&amp;$V$19),装备量化!$D$2:$J$241,装备量化!X$11,FALSE)),0))+IF($W$3="关闭",0,IFERROR((VLOOKUP((VLOOKUP($AE51,参数!$G:$H,2,FALSE)&amp;$W$20&amp;$V$20),装备量化!$D$2:$J$241,装备量化!X$11,FALSE)),0))+IF($W$3="关闭",0,IFERROR((VLOOKUP((VLOOKUP($AE51,参数!$G:$H,2,FALSE)&amp;$W$21&amp;$V$21),装备量化!$D$2:$J$241,装备量化!X$11,FALSE)),0))+IF($W$3="关闭",0,IFERROR((VLOOKUP((VLOOKUP($AE51,参数!$G:$H,2,FALSE)&amp;$W$22&amp;$V$22),装备量化!$D$2:$J$241,装备量化!X$11,FALSE)),0))+IF($W$3="关闭",0,IFERROR((VLOOKUP((VLOOKUP($AE51,参数!$G:$H,2,FALSE)&amp;$W$23&amp;$V$23),装备量化!$D$2:$J$241,装备量化!X$11,FALSE)),0))+IF($W$3="关闭",0,IFERROR((VLOOKUP((VLOOKUP($AE51,参数!$G:$H,2,FALSE)&amp;$W$24&amp;$V$24),装备量化!$D$2:$J$241,装备量化!X$11,FALSE)),0))+IF($W$3="关闭",0,IFERROR((VLOOKUP((VLOOKUP($AE51,参数!$G:$H,2,FALSE)&amp;$W$25&amp;$V$25),装备量化!$D$2:$J$241,装备量化!X$11,FALSE)),0))</f>
        <v>0</v>
      </c>
      <c r="AN51" s="64">
        <f>IF($W$3="关闭",0,IFERROR((VLOOKUP((VLOOKUP($AE51,参数!$G:$H,2,FALSE)&amp;$W$18&amp;$V$18),装备量化!$D$2:$J$241,装备量化!Y$11,FALSE)),0))+IF($W$3="关闭",0,IFERROR((VLOOKUP((VLOOKUP($AE51,参数!$G:$H,2,FALSE)&amp;$W$19&amp;$V$19),装备量化!$D$2:$J$241,装备量化!Y$11,FALSE)),0))+IF($W$3="关闭",0,IFERROR((VLOOKUP((VLOOKUP($AE51,参数!$G:$H,2,FALSE)&amp;$W$20&amp;$V$20),装备量化!$D$2:$J$241,装备量化!Y$11,FALSE)),0))+IF($W$3="关闭",0,IFERROR((VLOOKUP((VLOOKUP($AE51,参数!$G:$H,2,FALSE)&amp;$W$21&amp;$V$21),装备量化!$D$2:$J$241,装备量化!Y$11,FALSE)),0))+IF($W$3="关闭",0,IFERROR((VLOOKUP((VLOOKUP($AE51,参数!$G:$H,2,FALSE)&amp;$W$22&amp;$V$22),装备量化!$D$2:$J$241,装备量化!Y$11,FALSE)),0))+IF($W$3="关闭",0,IFERROR((VLOOKUP((VLOOKUP($AE51,参数!$G:$H,2,FALSE)&amp;$W$23&amp;$V$23),装备量化!$D$2:$J$241,装备量化!Y$11,FALSE)),0))+IF($W$3="关闭",0,IFERROR((VLOOKUP((VLOOKUP($AE51,参数!$G:$H,2,FALSE)&amp;$W$24&amp;$V$24),装备量化!$D$2:$J$241,装备量化!Y$11,FALSE)),0))+IF($W$3="关闭",0,IFERROR((VLOOKUP((VLOOKUP($AE51,参数!$G:$H,2,FALSE)&amp;$W$25&amp;$V$25),装备量化!$D$2:$J$241,装备量化!Y$11,FALSE)),0))</f>
        <v>0</v>
      </c>
      <c r="AO51" s="64">
        <f>IF($W$3="关闭",0,IFERROR((VLOOKUP((VLOOKUP($AE51,参数!$G:$H,2,FALSE)&amp;$W$18&amp;$V$18),装备量化!$D$2:$J$241,装备量化!Z$11,FALSE)),0))+IF($W$3="关闭",0,IFERROR((VLOOKUP((VLOOKUP($AE51,参数!$G:$H,2,FALSE)&amp;$W$19&amp;$V$19),装备量化!$D$2:$J$241,装备量化!Z$11,FALSE)),0))+IF($W$3="关闭",0,IFERROR((VLOOKUP((VLOOKUP($AE51,参数!$G:$H,2,FALSE)&amp;$W$20&amp;$V$20),装备量化!$D$2:$J$241,装备量化!Z$11,FALSE)),0))+IF($W$3="关闭",0,IFERROR((VLOOKUP((VLOOKUP($AE51,参数!$G:$H,2,FALSE)&amp;$W$21&amp;$V$21),装备量化!$D$2:$J$241,装备量化!Z$11,FALSE)),0))+IF($W$3="关闭",0,IFERROR((VLOOKUP((VLOOKUP($AE51,参数!$G:$H,2,FALSE)&amp;$W$22&amp;$V$22),装备量化!$D$2:$J$241,装备量化!Z$11,FALSE)),0))+IF($W$3="关闭",0,IFERROR((VLOOKUP((VLOOKUP($AE51,参数!$G:$H,2,FALSE)&amp;$W$23&amp;$V$23),装备量化!$D$2:$J$241,装备量化!Z$11,FALSE)),0))+IF($W$3="关闭",0,IFERROR((VLOOKUP((VLOOKUP($AE51,参数!$G:$H,2,FALSE)&amp;$W$24&amp;$V$24),装备量化!$D$2:$J$241,装备量化!Z$11,FALSE)),0))+IF($W$3="关闭",0,IFERROR((VLOOKUP((VLOOKUP($AE51,参数!$G:$H,2,FALSE)&amp;$W$25&amp;$V$25),装备量化!$D$2:$J$241,装备量化!Z$11,FALSE)),0))</f>
        <v>0</v>
      </c>
      <c r="AP51" s="64">
        <f>IF($W$3="关闭",0,IFERROR((VLOOKUP((VLOOKUP($AE51,参数!$G:$H,2,FALSE)&amp;$W$18&amp;$V$18),装备量化!$D$2:$J$241,装备量化!AA$11,FALSE)),0))+IF($W$3="关闭",0,IFERROR((VLOOKUP((VLOOKUP($AE51,参数!$G:$H,2,FALSE)&amp;$W$19&amp;$V$19),装备量化!$D$2:$J$241,装备量化!AA$11,FALSE)),0))+IF($W$3="关闭",0,IFERROR((VLOOKUP((VLOOKUP($AE51,参数!$G:$H,2,FALSE)&amp;$W$20&amp;$V$20),装备量化!$D$2:$J$241,装备量化!AA$11,FALSE)),0))+IF($W$3="关闭",0,IFERROR((VLOOKUP((VLOOKUP($AE51,参数!$G:$H,2,FALSE)&amp;$W$21&amp;$V$21),装备量化!$D$2:$J$241,装备量化!AA$11,FALSE)),0))+IF($W$3="关闭",0,IFERROR((VLOOKUP((VLOOKUP($AE51,参数!$G:$H,2,FALSE)&amp;$W$22&amp;$V$22),装备量化!$D$2:$J$241,装备量化!AA$11,FALSE)),0))+IF($W$3="关闭",0,IFERROR((VLOOKUP((VLOOKUP($AE51,参数!$G:$H,2,FALSE)&amp;$W$23&amp;$V$23),装备量化!$D$2:$J$241,装备量化!AA$11,FALSE)),0))+IF($W$3="关闭",0,IFERROR((VLOOKUP((VLOOKUP($AE51,参数!$G:$H,2,FALSE)&amp;$W$24&amp;$V$24),装备量化!$D$2:$J$241,装备量化!AA$11,FALSE)),0))+IF($W$3="关闭",0,IFERROR((VLOOKUP((VLOOKUP($AE51,参数!$G:$H,2,FALSE)&amp;$W$25&amp;$V$25),装备量化!$D$2:$J$241,装备量化!AA$11,FALSE)),0))</f>
        <v>0</v>
      </c>
      <c r="AQ51" s="64">
        <f>IF($W$3="关闭",0,IFERROR((VLOOKUP((VLOOKUP($AE51,参数!$G:$H,2,FALSE)&amp;$W$18&amp;$V$18),装备量化!$D$2:$J$241,装备量化!AB$11,FALSE)),0))+IF($W$3="关闭",0,IFERROR((VLOOKUP((VLOOKUP($AE51,参数!$G:$H,2,FALSE)&amp;$W$19&amp;$V$19),装备量化!$D$2:$J$241,装备量化!AB$11,FALSE)),0))+IF($W$3="关闭",0,IFERROR((VLOOKUP((VLOOKUP($AE51,参数!$G:$H,2,FALSE)&amp;$W$20&amp;$V$20),装备量化!$D$2:$J$241,装备量化!AB$11,FALSE)),0))+IF($W$3="关闭",0,IFERROR((VLOOKUP((VLOOKUP($AE51,参数!$G:$H,2,FALSE)&amp;$W$21&amp;$V$21),装备量化!$D$2:$J$241,装备量化!AB$11,FALSE)),0))+IF($W$3="关闭",0,IFERROR((VLOOKUP((VLOOKUP($AE51,参数!$G:$H,2,FALSE)&amp;$W$22&amp;$V$22),装备量化!$D$2:$J$241,装备量化!AB$11,FALSE)),0))+IF($W$3="关闭",0,IFERROR((VLOOKUP((VLOOKUP($AE51,参数!$G:$H,2,FALSE)&amp;$W$23&amp;$V$23),装备量化!$D$2:$J$241,装备量化!AB$11,FALSE)),0))+IF($W$3="关闭",0,IFERROR((VLOOKUP((VLOOKUP($AE51,参数!$G:$H,2,FALSE)&amp;$W$24&amp;$V$24),装备量化!$D$2:$J$241,装备量化!AB$11,FALSE)),0))+IF($W$3="关闭",0,IFERROR((VLOOKUP((VLOOKUP($AE51,参数!$G:$H,2,FALSE)&amp;$W$25&amp;$V$25),装备量化!$D$2:$J$241,装备量化!AB$11,FALSE)),0))</f>
        <v>0</v>
      </c>
      <c r="AR51" s="64">
        <f>IF($W$3="关闭",0,IFERROR((VLOOKUP((VLOOKUP($AE51,参数!$G:$H,2,FALSE)&amp;$W$18&amp;$V$18),装备量化!$D$2:$J$241,装备量化!AC$11,FALSE)),0))+IF($W$3="关闭",0,IFERROR((VLOOKUP((VLOOKUP($AE51,参数!$G:$H,2,FALSE)&amp;$W$19&amp;$V$19),装备量化!$D$2:$J$241,装备量化!AC$11,FALSE)),0))+IF($W$3="关闭",0,IFERROR((VLOOKUP((VLOOKUP($AE51,参数!$G:$H,2,FALSE)&amp;$W$20&amp;$V$20),装备量化!$D$2:$J$241,装备量化!AC$11,FALSE)),0))+IF($W$3="关闭",0,IFERROR((VLOOKUP((VLOOKUP($AE51,参数!$G:$H,2,FALSE)&amp;$W$21&amp;$V$21),装备量化!$D$2:$J$241,装备量化!AC$11,FALSE)),0))+IF($W$3="关闭",0,IFERROR((VLOOKUP((VLOOKUP($AE51,参数!$G:$H,2,FALSE)&amp;$W$22&amp;$V$22),装备量化!$D$2:$J$241,装备量化!AC$11,FALSE)),0))+IF($W$3="关闭",0,IFERROR((VLOOKUP((VLOOKUP($AE51,参数!$G:$H,2,FALSE)&amp;$W$23&amp;$V$23),装备量化!$D$2:$J$241,装备量化!AC$11,FALSE)),0))+IF($W$3="关闭",0,IFERROR((VLOOKUP((VLOOKUP($AE51,参数!$G:$H,2,FALSE)&amp;$W$24&amp;$V$24),装备量化!$D$2:$J$241,装备量化!AC$11,FALSE)),0))+IF($W$3="关闭",0,IFERROR((VLOOKUP((VLOOKUP($AE51,参数!$G:$H,2,FALSE)&amp;$W$25&amp;$V$25),装备量化!$D$2:$J$241,装备量化!AC$11,FALSE)),0))</f>
        <v>0</v>
      </c>
      <c r="AS51" s="64">
        <f>IF($W$3="关闭",0,IFERROR((VLOOKUP((VLOOKUP($AE51,参数!$G:$H,2,FALSE)&amp;$W$18&amp;$V$18),装备量化!$D$2:$J$241,装备量化!AD$11,FALSE)),0))+IF($W$3="关闭",0,IFERROR((VLOOKUP((VLOOKUP($AE51,参数!$G:$H,2,FALSE)&amp;$W$19&amp;$V$19),装备量化!$D$2:$J$241,装备量化!AD$11,FALSE)),0))+IF($W$3="关闭",0,IFERROR((VLOOKUP((VLOOKUP($AE51,参数!$G:$H,2,FALSE)&amp;$W$20&amp;$V$20),装备量化!$D$2:$J$241,装备量化!AD$11,FALSE)),0))+IF($W$3="关闭",0,IFERROR((VLOOKUP((VLOOKUP($AE51,参数!$G:$H,2,FALSE)&amp;$W$21&amp;$V$21),装备量化!$D$2:$J$241,装备量化!AD$11,FALSE)),0))+IF($W$3="关闭",0,IFERROR((VLOOKUP((VLOOKUP($AE51,参数!$G:$H,2,FALSE)&amp;$W$22&amp;$V$22),装备量化!$D$2:$J$241,装备量化!AD$11,FALSE)),0))+IF($W$3="关闭",0,IFERROR((VLOOKUP((VLOOKUP($AE51,参数!$G:$H,2,FALSE)&amp;$W$23&amp;$V$23),装备量化!$D$2:$J$241,装备量化!AD$11,FALSE)),0))+IF($W$3="关闭",0,IFERROR((VLOOKUP((VLOOKUP($AE51,参数!$G:$H,2,FALSE)&amp;$W$24&amp;$V$24),装备量化!$D$2:$J$241,装备量化!AD$11,FALSE)),0))+IF($W$3="关闭",0,IFERROR((VLOOKUP((VLOOKUP($AE51,参数!$G:$H,2,FALSE)&amp;$W$25&amp;$V$25),装备量化!$D$2:$J$241,装备量化!AD$11,FALSE)),0))</f>
        <v>0</v>
      </c>
      <c r="AV51" s="1">
        <v>50</v>
      </c>
      <c r="AW51" s="64">
        <f>IF($W$6="关闭",0,IFERROR((VLOOKUP((VLOOKUP($AE51,参数!$G:$H,2,FALSE)&amp;$V$18),装备强化属性!$V$3:$FP$50,$X$18+VLOOKUP(AW$1,参数!$J$1:$K$6,2,FALSE),FALSE)),0))+IF($W$6="关闭",0,IFERROR((VLOOKUP((VLOOKUP($AE51,参数!$G:$H,2,FALSE)&amp;$V$19),装备强化属性!$V$3:$FP$50,$X$19+VLOOKUP(AW$1,参数!$J$1:$K$6,2,FALSE),FALSE)),0))+IF($W$6="关闭",0,IFERROR((VLOOKUP((VLOOKUP($AE51,参数!$G:$H,2,FALSE)&amp;$V$20),装备强化属性!$V$3:$FP$50,$X$20+VLOOKUP(AW$1,参数!$J$1:$K$6,2,FALSE),FALSE)),0))+IF($W$6="关闭",0,IFERROR((VLOOKUP((VLOOKUP($AE51,参数!$G:$H,2,FALSE)&amp;$V$21),装备强化属性!$V$3:$FP$50,$X$21+VLOOKUP(AW$1,参数!$J$1:$K$6,2,FALSE),FALSE)),0))+IF($W$6="关闭",0,IFERROR((VLOOKUP((VLOOKUP($AE51,参数!$G:$H,2,FALSE)&amp;$V$22),装备强化属性!$V$3:$FP$50,$X$22+VLOOKUP(AW$1,参数!$J$1:$K$6,2,FALSE),FALSE)),0))+IF($W$6="关闭",0,IFERROR((VLOOKUP((VLOOKUP($AE51,参数!$G:$H,2,FALSE)&amp;$V$23),装备强化属性!$V$3:$FP$50,$X$23+VLOOKUP(AW$1,参数!$J$1:$K$6,2,FALSE),FALSE)),0))+IF($W$6="关闭",0,IFERROR((VLOOKUP((VLOOKUP($AE51,参数!$G:$H,2,FALSE)&amp;$V$24),装备强化属性!$V$3:$FP$50,$X$24+VLOOKUP(AW$1,参数!$J$1:$K$6,2,FALSE),FALSE)),0))+IF($W$6="关闭",0,IFERROR((VLOOKUP((VLOOKUP($AE51,参数!$G:$H,2,FALSE)&amp;$V$25),装备强化属性!$V$3:$FP$50,$X$25+VLOOKUP(AW$1,参数!$J$1:$K$6,2,FALSE),FALSE)),0))</f>
        <v>1360</v>
      </c>
      <c r="AX51" s="64"/>
      <c r="AY51" s="64">
        <f>IF($W$6="关闭",0,IFERROR((VLOOKUP((VLOOKUP($AE51,参数!$G:$H,2,FALSE)&amp;$V$18),装备强化属性!$V$3:$FP$50,$X$18+VLOOKUP(AY$1,参数!$J$1:$K$6,2,FALSE),FALSE)),0))+IF($W$6="关闭",0,IFERROR((VLOOKUP((VLOOKUP($AE51,参数!$G:$H,2,FALSE)&amp;$V$19),装备强化属性!$V$3:$FP$50,$X$19+VLOOKUP(AY$1,参数!$J$1:$K$6,2,FALSE),FALSE)),0))+IF($W$6="关闭",0,IFERROR((VLOOKUP((VLOOKUP($AE51,参数!$G:$H,2,FALSE)&amp;$V$20),装备强化属性!$V$3:$FP$50,$X$20+VLOOKUP(AY$1,参数!$J$1:$K$6,2,FALSE),FALSE)),0))+IF($W$6="关闭",0,IFERROR((VLOOKUP((VLOOKUP($AE51,参数!$G:$H,2,FALSE)&amp;$V$21),装备强化属性!$V$3:$FP$50,$X$21+VLOOKUP(AY$1,参数!$J$1:$K$6,2,FALSE),FALSE)),0))+IF($W$6="关闭",0,IFERROR((VLOOKUP((VLOOKUP($AE51,参数!$G:$H,2,FALSE)&amp;$V$22),装备强化属性!$V$3:$FP$50,$X$22+VLOOKUP(AY$1,参数!$J$1:$K$6,2,FALSE),FALSE)),0))+IF($W$6="关闭",0,IFERROR((VLOOKUP((VLOOKUP($AE51,参数!$G:$H,2,FALSE)&amp;$V$23),装备强化属性!$V$3:$FP$50,$X$23+VLOOKUP(AY$1,参数!$J$1:$K$6,2,FALSE),FALSE)),0))+IF($W$6="关闭",0,IFERROR((VLOOKUP((VLOOKUP($AE51,参数!$G:$H,2,FALSE)&amp;$V$24),装备强化属性!$V$3:$FP$50,$X$24+VLOOKUP(AY$1,参数!$J$1:$K$6,2,FALSE),FALSE)),0))+IF($W$6="关闭",0,IFERROR((VLOOKUP((VLOOKUP($AE51,参数!$G:$H,2,FALSE)&amp;$V$25),装备强化属性!$V$3:$FP$50,$X$25+VLOOKUP(AY$1,参数!$J$1:$K$6,2,FALSE),FALSE)),0))</f>
        <v>162</v>
      </c>
      <c r="AZ51" s="64">
        <f>IF($W$6="关闭",0,IFERROR((VLOOKUP((VLOOKUP($AE51,参数!$G:$H,2,FALSE)&amp;$V$18),装备强化属性!$V$3:$FP$50,$X$18+VLOOKUP(AZ$1,参数!$J$1:$K$6,2,FALSE),FALSE)),0))+IF($W$6="关闭",0,IFERROR((VLOOKUP((VLOOKUP($AE51,参数!$G:$H,2,FALSE)&amp;$V$19),装备强化属性!$V$3:$FP$50,$X$19+VLOOKUP(AZ$1,参数!$J$1:$K$6,2,FALSE),FALSE)),0))+IF($W$6="关闭",0,IFERROR((VLOOKUP((VLOOKUP($AE51,参数!$G:$H,2,FALSE)&amp;$V$20),装备强化属性!$V$3:$FP$50,$X$20+VLOOKUP(AZ$1,参数!$J$1:$K$6,2,FALSE),FALSE)),0))+IF($W$6="关闭",0,IFERROR((VLOOKUP((VLOOKUP($AE51,参数!$G:$H,2,FALSE)&amp;$V$21),装备强化属性!$V$3:$FP$50,$X$21+VLOOKUP(AZ$1,参数!$J$1:$K$6,2,FALSE),FALSE)),0))+IF($W$6="关闭",0,IFERROR((VLOOKUP((VLOOKUP($AE51,参数!$G:$H,2,FALSE)&amp;$V$22),装备强化属性!$V$3:$FP$50,$X$22+VLOOKUP(AZ$1,参数!$J$1:$K$6,2,FALSE),FALSE)),0))+IF($W$6="关闭",0,IFERROR((VLOOKUP((VLOOKUP($AE51,参数!$G:$H,2,FALSE)&amp;$V$23),装备强化属性!$V$3:$FP$50,$X$23+VLOOKUP(AZ$1,参数!$J$1:$K$6,2,FALSE),FALSE)),0))+IF($W$6="关闭",0,IFERROR((VLOOKUP((VLOOKUP($AE51,参数!$G:$H,2,FALSE)&amp;$V$24),装备强化属性!$V$3:$FP$50,$X$24+VLOOKUP(AZ$1,参数!$J$1:$K$6,2,FALSE),FALSE)),0))+IF($W$6="关闭",0,IFERROR((VLOOKUP((VLOOKUP($AE51,参数!$G:$H,2,FALSE)&amp;$V$25),装备强化属性!$V$3:$FP$50,$X$25+VLOOKUP(AZ$1,参数!$J$1:$K$6,2,FALSE),FALSE)),0))</f>
        <v>162</v>
      </c>
      <c r="BA51" s="64">
        <f>IF($W$6="关闭",0,IFERROR((VLOOKUP((VLOOKUP($AE51,参数!$G:$H,2,FALSE)&amp;$V$18),装备强化属性!$V$3:$FP$50,$X$18+VLOOKUP(BA$1,参数!$J$1:$K$6,2,FALSE),FALSE)),0))+IF($W$6="关闭",0,IFERROR((VLOOKUP((VLOOKUP($AE51,参数!$G:$H,2,FALSE)&amp;$V$19),装备强化属性!$V$3:$FP$50,$X$19+VLOOKUP(BA$1,参数!$J$1:$K$6,2,FALSE),FALSE)),0))+IF($W$6="关闭",0,IFERROR((VLOOKUP((VLOOKUP($AE51,参数!$G:$H,2,FALSE)&amp;$V$20),装备强化属性!$V$3:$FP$50,$X$20+VLOOKUP(BA$1,参数!$J$1:$K$6,2,FALSE),FALSE)),0))+IF($W$6="关闭",0,IFERROR((VLOOKUP((VLOOKUP($AE51,参数!$G:$H,2,FALSE)&amp;$V$21),装备强化属性!$V$3:$FP$50,$X$21+VLOOKUP(BA$1,参数!$J$1:$K$6,2,FALSE),FALSE)),0))+IF($W$6="关闭",0,IFERROR((VLOOKUP((VLOOKUP($AE51,参数!$G:$H,2,FALSE)&amp;$V$22),装备强化属性!$V$3:$FP$50,$X$22+VLOOKUP(BA$1,参数!$J$1:$K$6,2,FALSE),FALSE)),0))+IF($W$6="关闭",0,IFERROR((VLOOKUP((VLOOKUP($AE51,参数!$G:$H,2,FALSE)&amp;$V$23),装备强化属性!$V$3:$FP$50,$X$23+VLOOKUP(BA$1,参数!$J$1:$K$6,2,FALSE),FALSE)),0))+IF($W$6="关闭",0,IFERROR((VLOOKUP((VLOOKUP($AE51,参数!$G:$H,2,FALSE)&amp;$V$24),装备强化属性!$V$3:$FP$50,$X$24+VLOOKUP(BA$1,参数!$J$1:$K$6,2,FALSE),FALSE)),0))+IF($W$6="关闭",0,IFERROR((VLOOKUP((VLOOKUP($AE51,参数!$G:$H,2,FALSE)&amp;$V$25),装备强化属性!$V$3:$FP$50,$X$25+VLOOKUP(BA$1,参数!$J$1:$K$6,2,FALSE),FALSE)),0))</f>
        <v>181</v>
      </c>
      <c r="BB51" s="64">
        <f>IF($W$6="关闭",0,IFERROR((VLOOKUP((VLOOKUP($AE51,参数!$G:$H,2,FALSE)&amp;$V$18),装备强化属性!$V$3:$FP$50,$X$18+VLOOKUP(BB$1,参数!$J$1:$K$6,2,FALSE),FALSE)),0))+IF($W$6="关闭",0,IFERROR((VLOOKUP((VLOOKUP($AE51,参数!$G:$H,2,FALSE)&amp;$V$19),装备强化属性!$V$3:$FP$50,$X$19+VLOOKUP(BB$1,参数!$J$1:$K$6,2,FALSE),FALSE)),0))+IF($W$6="关闭",0,IFERROR((VLOOKUP((VLOOKUP($AE51,参数!$G:$H,2,FALSE)&amp;$V$20),装备强化属性!$V$3:$FP$50,$X$20+VLOOKUP(BB$1,参数!$J$1:$K$6,2,FALSE),FALSE)),0))+IF($W$6="关闭",0,IFERROR((VLOOKUP((VLOOKUP($AE51,参数!$G:$H,2,FALSE)&amp;$V$21),装备强化属性!$V$3:$FP$50,$X$21+VLOOKUP(BB$1,参数!$J$1:$K$6,2,FALSE),FALSE)),0))+IF($W$6="关闭",0,IFERROR((VLOOKUP((VLOOKUP($AE51,参数!$G:$H,2,FALSE)&amp;$V$22),装备强化属性!$V$3:$FP$50,$X$22+VLOOKUP(BB$1,参数!$J$1:$K$6,2,FALSE),FALSE)),0))+IF($W$6="关闭",0,IFERROR((VLOOKUP((VLOOKUP($AE51,参数!$G:$H,2,FALSE)&amp;$V$23),装备强化属性!$V$3:$FP$50,$X$23+VLOOKUP(BB$1,参数!$J$1:$K$6,2,FALSE),FALSE)),0))+IF($W$6="关闭",0,IFERROR((VLOOKUP((VLOOKUP($AE51,参数!$G:$H,2,FALSE)&amp;$V$24),装备强化属性!$V$3:$FP$50,$X$24+VLOOKUP(BB$1,参数!$J$1:$K$6,2,FALSE),FALSE)),0))+IF($W$6="关闭",0,IFERROR((VLOOKUP((VLOOKUP($AE51,参数!$G:$H,2,FALSE)&amp;$V$25),装备强化属性!$V$3:$FP$50,$X$25+VLOOKUP(BB$1,参数!$J$1:$K$6,2,FALSE),FALSE)),0))</f>
        <v>181</v>
      </c>
      <c r="BC51" s="64">
        <f>IF($W$3="关闭",0,IFERROR((VLOOKUP((VLOOKUP($AE51,参数!$G:$H,2,FALSE)&amp;$W$18&amp;$V$18),装备量化!$D$2:$J$241,装备量化!AN$11,FALSE)),0))+IF($W$3="关闭",0,IFERROR((VLOOKUP((VLOOKUP($AE51,参数!$G:$H,2,FALSE)&amp;$W$19&amp;$V$19),装备量化!$D$2:$J$241,装备量化!AN$11,FALSE)),0))+IF($W$3="关闭",0,IFERROR((VLOOKUP((VLOOKUP($AE51,参数!$G:$H,2,FALSE)&amp;$W$20&amp;$V$20),装备量化!$D$2:$J$241,装备量化!AN$11,FALSE)),0))+IF($W$3="关闭",0,IFERROR((VLOOKUP((VLOOKUP($AE51,参数!$G:$H,2,FALSE)&amp;$W$21&amp;$V$21),装备量化!$D$2:$J$241,装备量化!AN$11,FALSE)),0))+IF($W$3="关闭",0,IFERROR((VLOOKUP((VLOOKUP($AE51,参数!$G:$H,2,FALSE)&amp;$W$22&amp;$V$22),装备量化!$D$2:$J$241,装备量化!AN$11,FALSE)),0))+IF($W$3="关闭",0,IFERROR((VLOOKUP((VLOOKUP($AE51,参数!$G:$H,2,FALSE)&amp;$W$23&amp;$V$23),装备量化!$D$2:$J$241,装备量化!AN$11,FALSE)),0))+IF($W$3="关闭",0,IFERROR((VLOOKUP((VLOOKUP($AE51,参数!$G:$H,2,FALSE)&amp;$W$24&amp;$V$24),装备量化!$D$2:$J$241,装备量化!AN$11,FALSE)),0))+IF($W$3="关闭",0,IFERROR((VLOOKUP((VLOOKUP($AE51,参数!$G:$H,2,FALSE)&amp;$W$25&amp;$V$25),装备量化!$D$2:$J$241,装备量化!AN$11,FALSE)),0))</f>
        <v>0</v>
      </c>
      <c r="BD51" s="64">
        <f>IF($W$3="关闭",0,IFERROR((VLOOKUP((VLOOKUP($AE51,参数!$G:$H,2,FALSE)&amp;$W$18&amp;$V$18),装备量化!$D$2:$J$241,装备量化!AO$11,FALSE)),0))+IF($W$3="关闭",0,IFERROR((VLOOKUP((VLOOKUP($AE51,参数!$G:$H,2,FALSE)&amp;$W$19&amp;$V$19),装备量化!$D$2:$J$241,装备量化!AO$11,FALSE)),0))+IF($W$3="关闭",0,IFERROR((VLOOKUP((VLOOKUP($AE51,参数!$G:$H,2,FALSE)&amp;$W$20&amp;$V$20),装备量化!$D$2:$J$241,装备量化!AO$11,FALSE)),0))+IF($W$3="关闭",0,IFERROR((VLOOKUP((VLOOKUP($AE51,参数!$G:$H,2,FALSE)&amp;$W$21&amp;$V$21),装备量化!$D$2:$J$241,装备量化!AO$11,FALSE)),0))+IF($W$3="关闭",0,IFERROR((VLOOKUP((VLOOKUP($AE51,参数!$G:$H,2,FALSE)&amp;$W$22&amp;$V$22),装备量化!$D$2:$J$241,装备量化!AO$11,FALSE)),0))+IF($W$3="关闭",0,IFERROR((VLOOKUP((VLOOKUP($AE51,参数!$G:$H,2,FALSE)&amp;$W$23&amp;$V$23),装备量化!$D$2:$J$241,装备量化!AO$11,FALSE)),0))+IF($W$3="关闭",0,IFERROR((VLOOKUP((VLOOKUP($AE51,参数!$G:$H,2,FALSE)&amp;$W$24&amp;$V$24),装备量化!$D$2:$J$241,装备量化!AO$11,FALSE)),0))+IF($W$3="关闭",0,IFERROR((VLOOKUP((VLOOKUP($AE51,参数!$G:$H,2,FALSE)&amp;$W$25&amp;$V$25),装备量化!$D$2:$J$241,装备量化!AO$11,FALSE)),0))</f>
        <v>0</v>
      </c>
      <c r="BE51" s="64">
        <f>IF($W$3="关闭",0,IFERROR((VLOOKUP((VLOOKUP($AE51,参数!$G:$H,2,FALSE)&amp;$W$18&amp;$V$18),装备量化!$D$2:$J$241,装备量化!AP$11,FALSE)),0))+IF($W$3="关闭",0,IFERROR((VLOOKUP((VLOOKUP($AE51,参数!$G:$H,2,FALSE)&amp;$W$19&amp;$V$19),装备量化!$D$2:$J$241,装备量化!AP$11,FALSE)),0))+IF($W$3="关闭",0,IFERROR((VLOOKUP((VLOOKUP($AE51,参数!$G:$H,2,FALSE)&amp;$W$20&amp;$V$20),装备量化!$D$2:$J$241,装备量化!AP$11,FALSE)),0))+IF($W$3="关闭",0,IFERROR((VLOOKUP((VLOOKUP($AE51,参数!$G:$H,2,FALSE)&amp;$W$21&amp;$V$21),装备量化!$D$2:$J$241,装备量化!AP$11,FALSE)),0))+IF($W$3="关闭",0,IFERROR((VLOOKUP((VLOOKUP($AE51,参数!$G:$H,2,FALSE)&amp;$W$22&amp;$V$22),装备量化!$D$2:$J$241,装备量化!AP$11,FALSE)),0))+IF($W$3="关闭",0,IFERROR((VLOOKUP((VLOOKUP($AE51,参数!$G:$H,2,FALSE)&amp;$W$23&amp;$V$23),装备量化!$D$2:$J$241,装备量化!AP$11,FALSE)),0))+IF($W$3="关闭",0,IFERROR((VLOOKUP((VLOOKUP($AE51,参数!$G:$H,2,FALSE)&amp;$W$24&amp;$V$24),装备量化!$D$2:$J$241,装备量化!AP$11,FALSE)),0))+IF($W$3="关闭",0,IFERROR((VLOOKUP((VLOOKUP($AE51,参数!$G:$H,2,FALSE)&amp;$W$25&amp;$V$25),装备量化!$D$2:$J$241,装备量化!AP$11,FALSE)),0))</f>
        <v>0</v>
      </c>
      <c r="BF51" s="64">
        <f>IF($W$3="关闭",0,IFERROR((VLOOKUP((VLOOKUP($AE51,参数!$G:$H,2,FALSE)&amp;$W$18&amp;$V$18),装备量化!$D$2:$J$241,装备量化!AQ$11,FALSE)),0))+IF($W$3="关闭",0,IFERROR((VLOOKUP((VLOOKUP($AE51,参数!$G:$H,2,FALSE)&amp;$W$19&amp;$V$19),装备量化!$D$2:$J$241,装备量化!AQ$11,FALSE)),0))+IF($W$3="关闭",0,IFERROR((VLOOKUP((VLOOKUP($AE51,参数!$G:$H,2,FALSE)&amp;$W$20&amp;$V$20),装备量化!$D$2:$J$241,装备量化!AQ$11,FALSE)),0))+IF($W$3="关闭",0,IFERROR((VLOOKUP((VLOOKUP($AE51,参数!$G:$H,2,FALSE)&amp;$W$21&amp;$V$21),装备量化!$D$2:$J$241,装备量化!AQ$11,FALSE)),0))+IF($W$3="关闭",0,IFERROR((VLOOKUP((VLOOKUP($AE51,参数!$G:$H,2,FALSE)&amp;$W$22&amp;$V$22),装备量化!$D$2:$J$241,装备量化!AQ$11,FALSE)),0))+IF($W$3="关闭",0,IFERROR((VLOOKUP((VLOOKUP($AE51,参数!$G:$H,2,FALSE)&amp;$W$23&amp;$V$23),装备量化!$D$2:$J$241,装备量化!AQ$11,FALSE)),0))+IF($W$3="关闭",0,IFERROR((VLOOKUP((VLOOKUP($AE51,参数!$G:$H,2,FALSE)&amp;$W$24&amp;$V$24),装备量化!$D$2:$J$241,装备量化!AQ$11,FALSE)),0))+IF($W$3="关闭",0,IFERROR((VLOOKUP((VLOOKUP($AE51,参数!$G:$H,2,FALSE)&amp;$W$25&amp;$V$25),装备量化!$D$2:$J$241,装备量化!AQ$11,FALSE)),0))</f>
        <v>0</v>
      </c>
      <c r="BG51" s="64">
        <f>IF($W$3="关闭",0,IFERROR((VLOOKUP((VLOOKUP($AE51,参数!$G:$H,2,FALSE)&amp;$W$18&amp;$V$18),装备量化!$D$2:$J$241,装备量化!AR$11,FALSE)),0))+IF($W$3="关闭",0,IFERROR((VLOOKUP((VLOOKUP($AE51,参数!$G:$H,2,FALSE)&amp;$W$19&amp;$V$19),装备量化!$D$2:$J$241,装备量化!AR$11,FALSE)),0))+IF($W$3="关闭",0,IFERROR((VLOOKUP((VLOOKUP($AE51,参数!$G:$H,2,FALSE)&amp;$W$20&amp;$V$20),装备量化!$D$2:$J$241,装备量化!AR$11,FALSE)),0))+IF($W$3="关闭",0,IFERROR((VLOOKUP((VLOOKUP($AE51,参数!$G:$H,2,FALSE)&amp;$W$21&amp;$V$21),装备量化!$D$2:$J$241,装备量化!AR$11,FALSE)),0))+IF($W$3="关闭",0,IFERROR((VLOOKUP((VLOOKUP($AE51,参数!$G:$H,2,FALSE)&amp;$W$22&amp;$V$22),装备量化!$D$2:$J$241,装备量化!AR$11,FALSE)),0))+IF($W$3="关闭",0,IFERROR((VLOOKUP((VLOOKUP($AE51,参数!$G:$H,2,FALSE)&amp;$W$23&amp;$V$23),装备量化!$D$2:$J$241,装备量化!AR$11,FALSE)),0))+IF($W$3="关闭",0,IFERROR((VLOOKUP((VLOOKUP($AE51,参数!$G:$H,2,FALSE)&amp;$W$24&amp;$V$24),装备量化!$D$2:$J$241,装备量化!AR$11,FALSE)),0))+IF($W$3="关闭",0,IFERROR((VLOOKUP((VLOOKUP($AE51,参数!$G:$H,2,FALSE)&amp;$W$25&amp;$V$25),装备量化!$D$2:$J$241,装备量化!AR$11,FALSE)),0))</f>
        <v>0</v>
      </c>
      <c r="BH51" s="64">
        <f>IF($W$3="关闭",0,IFERROR((VLOOKUP((VLOOKUP($AE51,参数!$G:$H,2,FALSE)&amp;$W$18&amp;$V$18),装备量化!$D$2:$J$241,装备量化!AS$11,FALSE)),0))+IF($W$3="关闭",0,IFERROR((VLOOKUP((VLOOKUP($AE51,参数!$G:$H,2,FALSE)&amp;$W$19&amp;$V$19),装备量化!$D$2:$J$241,装备量化!AS$11,FALSE)),0))+IF($W$3="关闭",0,IFERROR((VLOOKUP((VLOOKUP($AE51,参数!$G:$H,2,FALSE)&amp;$W$20&amp;$V$20),装备量化!$D$2:$J$241,装备量化!AS$11,FALSE)),0))+IF($W$3="关闭",0,IFERROR((VLOOKUP((VLOOKUP($AE51,参数!$G:$H,2,FALSE)&amp;$W$21&amp;$V$21),装备量化!$D$2:$J$241,装备量化!AS$11,FALSE)),0))+IF($W$3="关闭",0,IFERROR((VLOOKUP((VLOOKUP($AE51,参数!$G:$H,2,FALSE)&amp;$W$22&amp;$V$22),装备量化!$D$2:$J$241,装备量化!AS$11,FALSE)),0))+IF($W$3="关闭",0,IFERROR((VLOOKUP((VLOOKUP($AE51,参数!$G:$H,2,FALSE)&amp;$W$23&amp;$V$23),装备量化!$D$2:$J$241,装备量化!AS$11,FALSE)),0))+IF($W$3="关闭",0,IFERROR((VLOOKUP((VLOOKUP($AE51,参数!$G:$H,2,FALSE)&amp;$W$24&amp;$V$24),装备量化!$D$2:$J$241,装备量化!AS$11,FALSE)),0))+IF($W$3="关闭",0,IFERROR((VLOOKUP((VLOOKUP($AE51,参数!$G:$H,2,FALSE)&amp;$W$25&amp;$V$25),装备量化!$D$2:$J$241,装备量化!AS$11,FALSE)),0))</f>
        <v>0</v>
      </c>
      <c r="BI51" s="64">
        <f>IF($W$3="关闭",0,IFERROR((VLOOKUP((VLOOKUP($AE51,参数!$G:$H,2,FALSE)&amp;$W$18&amp;$V$18),装备量化!$D$2:$J$241,装备量化!AT$11,FALSE)),0))+IF($W$3="关闭",0,IFERROR((VLOOKUP((VLOOKUP($AE51,参数!$G:$H,2,FALSE)&amp;$W$19&amp;$V$19),装备量化!$D$2:$J$241,装备量化!AT$11,FALSE)),0))+IF($W$3="关闭",0,IFERROR((VLOOKUP((VLOOKUP($AE51,参数!$G:$H,2,FALSE)&amp;$W$20&amp;$V$20),装备量化!$D$2:$J$241,装备量化!AT$11,FALSE)),0))+IF($W$3="关闭",0,IFERROR((VLOOKUP((VLOOKUP($AE51,参数!$G:$H,2,FALSE)&amp;$W$21&amp;$V$21),装备量化!$D$2:$J$241,装备量化!AT$11,FALSE)),0))+IF($W$3="关闭",0,IFERROR((VLOOKUP((VLOOKUP($AE51,参数!$G:$H,2,FALSE)&amp;$W$22&amp;$V$22),装备量化!$D$2:$J$241,装备量化!AT$11,FALSE)),0))+IF($W$3="关闭",0,IFERROR((VLOOKUP((VLOOKUP($AE51,参数!$G:$H,2,FALSE)&amp;$W$23&amp;$V$23),装备量化!$D$2:$J$241,装备量化!AT$11,FALSE)),0))+IF($W$3="关闭",0,IFERROR((VLOOKUP((VLOOKUP($AE51,参数!$G:$H,2,FALSE)&amp;$W$24&amp;$V$24),装备量化!$D$2:$J$241,装备量化!AT$11,FALSE)),0))+IF($W$3="关闭",0,IFERROR((VLOOKUP((VLOOKUP($AE51,参数!$G:$H,2,FALSE)&amp;$W$25&amp;$V$25),装备量化!$D$2:$J$241,装备量化!AT$11,FALSE)),0))</f>
        <v>0</v>
      </c>
      <c r="BJ51" s="64">
        <f>IF($W$3="关闭",0,IFERROR((VLOOKUP((VLOOKUP($AE51,参数!$G:$H,2,FALSE)&amp;$W$18&amp;$V$18),装备量化!$D$2:$J$241,装备量化!AU$11,FALSE)),0))+IF($W$3="关闭",0,IFERROR((VLOOKUP((VLOOKUP($AE51,参数!$G:$H,2,FALSE)&amp;$W$19&amp;$V$19),装备量化!$D$2:$J$241,装备量化!AU$11,FALSE)),0))+IF($W$3="关闭",0,IFERROR((VLOOKUP((VLOOKUP($AE51,参数!$G:$H,2,FALSE)&amp;$W$20&amp;$V$20),装备量化!$D$2:$J$241,装备量化!AU$11,FALSE)),0))+IF($W$3="关闭",0,IFERROR((VLOOKUP((VLOOKUP($AE51,参数!$G:$H,2,FALSE)&amp;$W$21&amp;$V$21),装备量化!$D$2:$J$241,装备量化!AU$11,FALSE)),0))+IF($W$3="关闭",0,IFERROR((VLOOKUP((VLOOKUP($AE51,参数!$G:$H,2,FALSE)&amp;$W$22&amp;$V$22),装备量化!$D$2:$J$241,装备量化!AU$11,FALSE)),0))+IF($W$3="关闭",0,IFERROR((VLOOKUP((VLOOKUP($AE51,参数!$G:$H,2,FALSE)&amp;$W$23&amp;$V$23),装备量化!$D$2:$J$241,装备量化!AU$11,FALSE)),0))+IF($W$3="关闭",0,IFERROR((VLOOKUP((VLOOKUP($AE51,参数!$G:$H,2,FALSE)&amp;$W$24&amp;$V$24),装备量化!$D$2:$J$241,装备量化!AU$11,FALSE)),0))+IF($W$3="关闭",0,IFERROR((VLOOKUP((VLOOKUP($AE51,参数!$G:$H,2,FALSE)&amp;$W$25&amp;$V$25),装备量化!$D$2:$J$241,装备量化!AU$11,FALSE)),0))</f>
        <v>0</v>
      </c>
      <c r="BM51" s="1">
        <v>50</v>
      </c>
      <c r="BN51" s="64">
        <f>IF($W$2="关闭",0,角色升级!B51)</f>
        <v>6512</v>
      </c>
      <c r="BO51" s="64">
        <v>200</v>
      </c>
      <c r="BP51" s="64">
        <f>IF($W$2="关闭",0,角色升级!D51)</f>
        <v>467</v>
      </c>
      <c r="BQ51" s="64">
        <f>IF($W$2="关闭",0,角色升级!E51)</f>
        <v>467</v>
      </c>
      <c r="BR51" s="64">
        <f>IF($W$2="关闭",0,角色升级!F51)</f>
        <v>935</v>
      </c>
      <c r="BS51" s="64">
        <f>IF($W$2="关闭",0,角色升级!G51)</f>
        <v>935</v>
      </c>
      <c r="BT51" s="64">
        <f>IF($W$3="关闭",0,IFERROR((VLOOKUP((VLOOKUP($AE51,参数!$G:$H,2,FALSE)&amp;$W$18&amp;$V$18),装备量化!$D$2:$J$241,装备量化!BE$11,FALSE)),0))+IF($W$3="关闭",0,IFERROR((VLOOKUP((VLOOKUP($AE51,参数!$G:$H,2,FALSE)&amp;$W$19&amp;$V$19),装备量化!$D$2:$J$241,装备量化!BE$11,FALSE)),0))+IF($W$3="关闭",0,IFERROR((VLOOKUP((VLOOKUP($AE51,参数!$G:$H,2,FALSE)&amp;$W$20&amp;$V$20),装备量化!$D$2:$J$241,装备量化!BE$11,FALSE)),0))+IF($W$3="关闭",0,IFERROR((VLOOKUP((VLOOKUP($AE51,参数!$G:$H,2,FALSE)&amp;$W$21&amp;$V$21),装备量化!$D$2:$J$241,装备量化!BE$11,FALSE)),0))+IF($W$3="关闭",0,IFERROR((VLOOKUP((VLOOKUP($AE51,参数!$G:$H,2,FALSE)&amp;$W$22&amp;$V$22),装备量化!$D$2:$J$241,装备量化!BE$11,FALSE)),0))+IF($W$3="关闭",0,IFERROR((VLOOKUP((VLOOKUP($AE51,参数!$G:$H,2,FALSE)&amp;$W$23&amp;$V$23),装备量化!$D$2:$J$241,装备量化!BE$11,FALSE)),0))+IF($W$3="关闭",0,IFERROR((VLOOKUP((VLOOKUP($AE51,参数!$G:$H,2,FALSE)&amp;$W$24&amp;$V$24),装备量化!$D$2:$J$241,装备量化!BE$11,FALSE)),0))+IF($W$3="关闭",0,IFERROR((VLOOKUP((VLOOKUP($AE51,参数!$G:$H,2,FALSE)&amp;$W$25&amp;$V$25),装备量化!$D$2:$J$241,装备量化!BE$11,FALSE)),0))</f>
        <v>0</v>
      </c>
      <c r="BU51" s="64">
        <f>IF($W$3="关闭",0,IFERROR((VLOOKUP((VLOOKUP($AE51,参数!$G:$H,2,FALSE)&amp;$W$18&amp;$V$18),装备量化!$D$2:$J$241,装备量化!BF$11,FALSE)),0))+IF($W$3="关闭",0,IFERROR((VLOOKUP((VLOOKUP($AE51,参数!$G:$H,2,FALSE)&amp;$W$19&amp;$V$19),装备量化!$D$2:$J$241,装备量化!BF$11,FALSE)),0))+IF($W$3="关闭",0,IFERROR((VLOOKUP((VLOOKUP($AE51,参数!$G:$H,2,FALSE)&amp;$W$20&amp;$V$20),装备量化!$D$2:$J$241,装备量化!BF$11,FALSE)),0))+IF($W$3="关闭",0,IFERROR((VLOOKUP((VLOOKUP($AE51,参数!$G:$H,2,FALSE)&amp;$W$21&amp;$V$21),装备量化!$D$2:$J$241,装备量化!BF$11,FALSE)),0))+IF($W$3="关闭",0,IFERROR((VLOOKUP((VLOOKUP($AE51,参数!$G:$H,2,FALSE)&amp;$W$22&amp;$V$22),装备量化!$D$2:$J$241,装备量化!BF$11,FALSE)),0))+IF($W$3="关闭",0,IFERROR((VLOOKUP((VLOOKUP($AE51,参数!$G:$H,2,FALSE)&amp;$W$23&amp;$V$23),装备量化!$D$2:$J$241,装备量化!BF$11,FALSE)),0))+IF($W$3="关闭",0,IFERROR((VLOOKUP((VLOOKUP($AE51,参数!$G:$H,2,FALSE)&amp;$W$24&amp;$V$24),装备量化!$D$2:$J$241,装备量化!BF$11,FALSE)),0))+IF($W$3="关闭",0,IFERROR((VLOOKUP((VLOOKUP($AE51,参数!$G:$H,2,FALSE)&amp;$W$25&amp;$V$25),装备量化!$D$2:$J$241,装备量化!BF$11,FALSE)),0))</f>
        <v>0</v>
      </c>
      <c r="BV51" s="64">
        <f>IF($W$3="关闭",0,IFERROR((VLOOKUP((VLOOKUP($AE51,参数!$G:$H,2,FALSE)&amp;$W$18&amp;$V$18),装备量化!$D$2:$J$241,装备量化!BG$11,FALSE)),0))+IF($W$3="关闭",0,IFERROR((VLOOKUP((VLOOKUP($AE51,参数!$G:$H,2,FALSE)&amp;$W$19&amp;$V$19),装备量化!$D$2:$J$241,装备量化!BG$11,FALSE)),0))+IF($W$3="关闭",0,IFERROR((VLOOKUP((VLOOKUP($AE51,参数!$G:$H,2,FALSE)&amp;$W$20&amp;$V$20),装备量化!$D$2:$J$241,装备量化!BG$11,FALSE)),0))+IF($W$3="关闭",0,IFERROR((VLOOKUP((VLOOKUP($AE51,参数!$G:$H,2,FALSE)&amp;$W$21&amp;$V$21),装备量化!$D$2:$J$241,装备量化!BG$11,FALSE)),0))+IF($W$3="关闭",0,IFERROR((VLOOKUP((VLOOKUP($AE51,参数!$G:$H,2,FALSE)&amp;$W$22&amp;$V$22),装备量化!$D$2:$J$241,装备量化!BG$11,FALSE)),0))+IF($W$3="关闭",0,IFERROR((VLOOKUP((VLOOKUP($AE51,参数!$G:$H,2,FALSE)&amp;$W$23&amp;$V$23),装备量化!$D$2:$J$241,装备量化!BG$11,FALSE)),0))+IF($W$3="关闭",0,IFERROR((VLOOKUP((VLOOKUP($AE51,参数!$G:$H,2,FALSE)&amp;$W$24&amp;$V$24),装备量化!$D$2:$J$241,装备量化!BG$11,FALSE)),0))+IF($W$3="关闭",0,IFERROR((VLOOKUP((VLOOKUP($AE51,参数!$G:$H,2,FALSE)&amp;$W$25&amp;$V$25),装备量化!$D$2:$J$241,装备量化!BG$11,FALSE)),0))</f>
        <v>0</v>
      </c>
      <c r="BW51" s="64">
        <f>IF($W$3="关闭",0,IFERROR((VLOOKUP((VLOOKUP($AE51,参数!$G:$H,2,FALSE)&amp;$W$18&amp;$V$18),装备量化!$D$2:$J$241,装备量化!BH$11,FALSE)),0))+IF($W$3="关闭",0,IFERROR((VLOOKUP((VLOOKUP($AE51,参数!$G:$H,2,FALSE)&amp;$W$19&amp;$V$19),装备量化!$D$2:$J$241,装备量化!BH$11,FALSE)),0))+IF($W$3="关闭",0,IFERROR((VLOOKUP((VLOOKUP($AE51,参数!$G:$H,2,FALSE)&amp;$W$20&amp;$V$20),装备量化!$D$2:$J$241,装备量化!BH$11,FALSE)),0))+IF($W$3="关闭",0,IFERROR((VLOOKUP((VLOOKUP($AE51,参数!$G:$H,2,FALSE)&amp;$W$21&amp;$V$21),装备量化!$D$2:$J$241,装备量化!BH$11,FALSE)),0))+IF($W$3="关闭",0,IFERROR((VLOOKUP((VLOOKUP($AE51,参数!$G:$H,2,FALSE)&amp;$W$22&amp;$V$22),装备量化!$D$2:$J$241,装备量化!BH$11,FALSE)),0))+IF($W$3="关闭",0,IFERROR((VLOOKUP((VLOOKUP($AE51,参数!$G:$H,2,FALSE)&amp;$W$23&amp;$V$23),装备量化!$D$2:$J$241,装备量化!BH$11,FALSE)),0))+IF($W$3="关闭",0,IFERROR((VLOOKUP((VLOOKUP($AE51,参数!$G:$H,2,FALSE)&amp;$W$24&amp;$V$24),装备量化!$D$2:$J$241,装备量化!BH$11,FALSE)),0))+IF($W$3="关闭",0,IFERROR((VLOOKUP((VLOOKUP($AE51,参数!$G:$H,2,FALSE)&amp;$W$25&amp;$V$25),装备量化!$D$2:$J$241,装备量化!BH$11,FALSE)),0))</f>
        <v>0</v>
      </c>
      <c r="BX51" s="64">
        <f>IF($W$3="关闭",0,IFERROR((VLOOKUP((VLOOKUP($AE51,参数!$G:$H,2,FALSE)&amp;$W$18&amp;$V$18),装备量化!$D$2:$J$241,装备量化!BI$11,FALSE)),0))+IF($W$3="关闭",0,IFERROR((VLOOKUP((VLOOKUP($AE51,参数!$G:$H,2,FALSE)&amp;$W$19&amp;$V$19),装备量化!$D$2:$J$241,装备量化!BI$11,FALSE)),0))+IF($W$3="关闭",0,IFERROR((VLOOKUP((VLOOKUP($AE51,参数!$G:$H,2,FALSE)&amp;$W$20&amp;$V$20),装备量化!$D$2:$J$241,装备量化!BI$11,FALSE)),0))+IF($W$3="关闭",0,IFERROR((VLOOKUP((VLOOKUP($AE51,参数!$G:$H,2,FALSE)&amp;$W$21&amp;$V$21),装备量化!$D$2:$J$241,装备量化!BI$11,FALSE)),0))+IF($W$3="关闭",0,IFERROR((VLOOKUP((VLOOKUP($AE51,参数!$G:$H,2,FALSE)&amp;$W$22&amp;$V$22),装备量化!$D$2:$J$241,装备量化!BI$11,FALSE)),0))+IF($W$3="关闭",0,IFERROR((VLOOKUP((VLOOKUP($AE51,参数!$G:$H,2,FALSE)&amp;$W$23&amp;$V$23),装备量化!$D$2:$J$241,装备量化!BI$11,FALSE)),0))+IF($W$3="关闭",0,IFERROR((VLOOKUP((VLOOKUP($AE51,参数!$G:$H,2,FALSE)&amp;$W$24&amp;$V$24),装备量化!$D$2:$J$241,装备量化!BI$11,FALSE)),0))+IF($W$3="关闭",0,IFERROR((VLOOKUP((VLOOKUP($AE51,参数!$G:$H,2,FALSE)&amp;$W$25&amp;$V$25),装备量化!$D$2:$J$241,装备量化!BI$11,FALSE)),0))</f>
        <v>0</v>
      </c>
      <c r="BY51" s="64">
        <f>IF($W$3="关闭",0,IFERROR((VLOOKUP((VLOOKUP($AE51,参数!$G:$H,2,FALSE)&amp;$W$18&amp;$V$18),装备量化!$D$2:$J$241,装备量化!BJ$11,FALSE)),0))+IF($W$3="关闭",0,IFERROR((VLOOKUP((VLOOKUP($AE51,参数!$G:$H,2,FALSE)&amp;$W$19&amp;$V$19),装备量化!$D$2:$J$241,装备量化!BJ$11,FALSE)),0))+IF($W$3="关闭",0,IFERROR((VLOOKUP((VLOOKUP($AE51,参数!$G:$H,2,FALSE)&amp;$W$20&amp;$V$20),装备量化!$D$2:$J$241,装备量化!BJ$11,FALSE)),0))+IF($W$3="关闭",0,IFERROR((VLOOKUP((VLOOKUP($AE51,参数!$G:$H,2,FALSE)&amp;$W$21&amp;$V$21),装备量化!$D$2:$J$241,装备量化!BJ$11,FALSE)),0))+IF($W$3="关闭",0,IFERROR((VLOOKUP((VLOOKUP($AE51,参数!$G:$H,2,FALSE)&amp;$W$22&amp;$V$22),装备量化!$D$2:$J$241,装备量化!BJ$11,FALSE)),0))+IF($W$3="关闭",0,IFERROR((VLOOKUP((VLOOKUP($AE51,参数!$G:$H,2,FALSE)&amp;$W$23&amp;$V$23),装备量化!$D$2:$J$241,装备量化!BJ$11,FALSE)),0))+IF($W$3="关闭",0,IFERROR((VLOOKUP((VLOOKUP($AE51,参数!$G:$H,2,FALSE)&amp;$W$24&amp;$V$24),装备量化!$D$2:$J$241,装备量化!BJ$11,FALSE)),0))+IF($W$3="关闭",0,IFERROR((VLOOKUP((VLOOKUP($AE51,参数!$G:$H,2,FALSE)&amp;$W$25&amp;$V$25),装备量化!$D$2:$J$241,装备量化!BJ$11,FALSE)),0))</f>
        <v>0</v>
      </c>
      <c r="BZ51" s="64">
        <f>IF($W$3="关闭",0,IFERROR((VLOOKUP((VLOOKUP($AE51,参数!$G:$H,2,FALSE)&amp;$W$18&amp;$V$18),装备量化!$D$2:$J$241,装备量化!BK$11,FALSE)),0))+IF($W$3="关闭",0,IFERROR((VLOOKUP((VLOOKUP($AE51,参数!$G:$H,2,FALSE)&amp;$W$19&amp;$V$19),装备量化!$D$2:$J$241,装备量化!BK$11,FALSE)),0))+IF($W$3="关闭",0,IFERROR((VLOOKUP((VLOOKUP($AE51,参数!$G:$H,2,FALSE)&amp;$W$20&amp;$V$20),装备量化!$D$2:$J$241,装备量化!BK$11,FALSE)),0))+IF($W$3="关闭",0,IFERROR((VLOOKUP((VLOOKUP($AE51,参数!$G:$H,2,FALSE)&amp;$W$21&amp;$V$21),装备量化!$D$2:$J$241,装备量化!BK$11,FALSE)),0))+IF($W$3="关闭",0,IFERROR((VLOOKUP((VLOOKUP($AE51,参数!$G:$H,2,FALSE)&amp;$W$22&amp;$V$22),装备量化!$D$2:$J$241,装备量化!BK$11,FALSE)),0))+IF($W$3="关闭",0,IFERROR((VLOOKUP((VLOOKUP($AE51,参数!$G:$H,2,FALSE)&amp;$W$23&amp;$V$23),装备量化!$D$2:$J$241,装备量化!BK$11,FALSE)),0))+IF($W$3="关闭",0,IFERROR((VLOOKUP((VLOOKUP($AE51,参数!$G:$H,2,FALSE)&amp;$W$24&amp;$V$24),装备量化!$D$2:$J$241,装备量化!BK$11,FALSE)),0))+IF($W$3="关闭",0,IFERROR((VLOOKUP((VLOOKUP($AE51,参数!$G:$H,2,FALSE)&amp;$W$25&amp;$V$25),装备量化!$D$2:$J$241,装备量化!BK$11,FALSE)),0))</f>
        <v>0</v>
      </c>
      <c r="CA51" s="64">
        <f>IF($W$3="关闭",0,IFERROR((VLOOKUP((VLOOKUP($AE51,参数!$G:$H,2,FALSE)&amp;$W$18&amp;$V$18),装备量化!$D$2:$J$241,装备量化!BL$11,FALSE)),0))+IF($W$3="关闭",0,IFERROR((VLOOKUP((VLOOKUP($AE51,参数!$G:$H,2,FALSE)&amp;$W$19&amp;$V$19),装备量化!$D$2:$J$241,装备量化!BL$11,FALSE)),0))+IF($W$3="关闭",0,IFERROR((VLOOKUP((VLOOKUP($AE51,参数!$G:$H,2,FALSE)&amp;$W$20&amp;$V$20),装备量化!$D$2:$J$241,装备量化!BL$11,FALSE)),0))+IF($W$3="关闭",0,IFERROR((VLOOKUP((VLOOKUP($AE51,参数!$G:$H,2,FALSE)&amp;$W$21&amp;$V$21),装备量化!$D$2:$J$241,装备量化!BL$11,FALSE)),0))+IF($W$3="关闭",0,IFERROR((VLOOKUP((VLOOKUP($AE51,参数!$G:$H,2,FALSE)&amp;$W$22&amp;$V$22),装备量化!$D$2:$J$241,装备量化!BL$11,FALSE)),0))+IF($W$3="关闭",0,IFERROR((VLOOKUP((VLOOKUP($AE51,参数!$G:$H,2,FALSE)&amp;$W$23&amp;$V$23),装备量化!$D$2:$J$241,装备量化!BL$11,FALSE)),0))+IF($W$3="关闭",0,IFERROR((VLOOKUP((VLOOKUP($AE51,参数!$G:$H,2,FALSE)&amp;$W$24&amp;$V$24),装备量化!$D$2:$J$241,装备量化!BL$11,FALSE)),0))+IF($W$3="关闭",0,IFERROR((VLOOKUP((VLOOKUP($AE51,参数!$G:$H,2,FALSE)&amp;$W$25&amp;$V$25),装备量化!$D$2:$J$241,装备量化!BL$11,FALSE)),0))</f>
        <v>0</v>
      </c>
    </row>
    <row r="52" spans="1:79">
      <c r="A52" s="1">
        <v>51</v>
      </c>
      <c r="B52" s="1">
        <f t="shared" si="2"/>
        <v>12009</v>
      </c>
      <c r="C52" s="1">
        <f t="shared" si="11"/>
        <v>200</v>
      </c>
      <c r="D52" s="1">
        <f t="shared" si="12"/>
        <v>995</v>
      </c>
      <c r="E52" s="1">
        <f t="shared" si="13"/>
        <v>995</v>
      </c>
      <c r="F52" s="1">
        <f t="shared" si="14"/>
        <v>1667</v>
      </c>
      <c r="G52" s="1">
        <f t="shared" si="15"/>
        <v>1667</v>
      </c>
      <c r="H52" s="1">
        <f t="shared" si="3"/>
        <v>0</v>
      </c>
      <c r="I52" s="1">
        <f t="shared" si="4"/>
        <v>0</v>
      </c>
      <c r="J52" s="1">
        <f t="shared" si="5"/>
        <v>0</v>
      </c>
      <c r="K52" s="1">
        <f t="shared" si="6"/>
        <v>0</v>
      </c>
      <c r="L52" s="1">
        <f t="shared" si="7"/>
        <v>0</v>
      </c>
      <c r="M52" s="1">
        <f t="shared" si="8"/>
        <v>0</v>
      </c>
      <c r="N52" s="1">
        <f t="shared" si="9"/>
        <v>0</v>
      </c>
      <c r="O52" s="1">
        <f t="shared" si="10"/>
        <v>0</v>
      </c>
      <c r="P52" s="32"/>
      <c r="Q52" s="32"/>
      <c r="R52" s="32"/>
      <c r="S52" s="32"/>
      <c r="AE52" s="1">
        <v>51</v>
      </c>
      <c r="AF52" s="64">
        <f>IF($W$3="关闭",0,IFERROR((VLOOKUP((VLOOKUP($AE52,参数!$G:$H,2,FALSE)&amp;$W$18&amp;$V$18),装备量化!$D$2:$J$241,装备量化!Q$11,FALSE)),0))+IF($W$3="关闭",0,IFERROR((VLOOKUP((VLOOKUP($AE52,参数!$G:$H,2,FALSE)&amp;$W$19&amp;$V$19),装备量化!$D$2:$J$241,装备量化!Q$11,FALSE)),0))+IF($W$3="关闭",0,IFERROR((VLOOKUP((VLOOKUP($AE52,参数!$G:$H,2,FALSE)&amp;$W$20&amp;$V$20),装备量化!$D$2:$J$241,装备量化!Q$11,FALSE)),0))+IF($W$3="关闭",0,IFERROR((VLOOKUP((VLOOKUP($AE52,参数!$G:$H,2,FALSE)&amp;$W$21&amp;$V$21),装备量化!$D$2:$J$241,装备量化!Q$11,FALSE)),0))+IF($W$3="关闭",0,IFERROR((VLOOKUP((VLOOKUP($AE52,参数!$G:$H,2,FALSE)&amp;$W$22&amp;$V$22),装备量化!$D$2:$J$241,装备量化!Q$11,FALSE)),0))+IF($W$3="关闭",0,IFERROR((VLOOKUP((VLOOKUP($AE52,参数!$G:$H,2,FALSE)&amp;$W$23&amp;$V$23),装备量化!$D$2:$J$241,装备量化!Q$11,FALSE)),0))+IF($W$3="关闭",0,IFERROR((VLOOKUP((VLOOKUP($AE52,参数!$G:$H,2,FALSE)&amp;$W$24&amp;$V$24),装备量化!$D$2:$J$241,装备量化!Q$11,FALSE)),0))+IF($W$3="关闭",0,IFERROR((VLOOKUP((VLOOKUP($AE52,参数!$G:$H,2,FALSE)&amp;$W$25&amp;$V$25),装备量化!$D$2:$J$241,装备量化!Q$11,FALSE)),0))</f>
        <v>3750</v>
      </c>
      <c r="AG52" s="64"/>
      <c r="AH52" s="64">
        <f>IF($W$3="关闭",0,IFERROR((VLOOKUP((VLOOKUP($AE52,参数!$G:$H,2,FALSE)&amp;$W$18&amp;$V$18),装备量化!$D$2:$J$241,装备量化!S$11,FALSE)),0))+IF($W$3="关闭",0,IFERROR((VLOOKUP((VLOOKUP($AE52,参数!$G:$H,2,FALSE)&amp;$W$19&amp;$V$19),装备量化!$D$2:$J$241,装备量化!S$11,FALSE)),0))+IF($W$3="关闭",0,IFERROR((VLOOKUP((VLOOKUP($AE52,参数!$G:$H,2,FALSE)&amp;$W$20&amp;$V$20),装备量化!$D$2:$J$241,装备量化!S$11,FALSE)),0))+IF($W$3="关闭",0,IFERROR((VLOOKUP((VLOOKUP($AE52,参数!$G:$H,2,FALSE)&amp;$W$21&amp;$V$21),装备量化!$D$2:$J$241,装备量化!S$11,FALSE)),0))+IF($W$3="关闭",0,IFERROR((VLOOKUP((VLOOKUP($AE52,参数!$G:$H,2,FALSE)&amp;$W$22&amp;$V$22),装备量化!$D$2:$J$241,装备量化!S$11,FALSE)),0))+IF($W$3="关闭",0,IFERROR((VLOOKUP((VLOOKUP($AE52,参数!$G:$H,2,FALSE)&amp;$W$23&amp;$V$23),装备量化!$D$2:$J$241,装备量化!S$11,FALSE)),0))+IF($W$3="关闭",0,IFERROR((VLOOKUP((VLOOKUP($AE52,参数!$G:$H,2,FALSE)&amp;$W$24&amp;$V$24),装备量化!$D$2:$J$241,装备量化!S$11,FALSE)),0))+IF($W$3="关闭",0,IFERROR((VLOOKUP((VLOOKUP($AE52,参数!$G:$H,2,FALSE)&amp;$W$25&amp;$V$25),装备量化!$D$2:$J$241,装备量化!S$11,FALSE)),0))</f>
        <v>325</v>
      </c>
      <c r="AI52" s="64">
        <f>IF($W$3="关闭",0,IFERROR((VLOOKUP((VLOOKUP($AE52,参数!$G:$H,2,FALSE)&amp;$W$18&amp;$V$18),装备量化!$D$2:$J$241,装备量化!T$11,FALSE)),0))+IF($W$3="关闭",0,IFERROR((VLOOKUP((VLOOKUP($AE52,参数!$G:$H,2,FALSE)&amp;$W$19&amp;$V$19),装备量化!$D$2:$J$241,装备量化!T$11,FALSE)),0))+IF($W$3="关闭",0,IFERROR((VLOOKUP((VLOOKUP($AE52,参数!$G:$H,2,FALSE)&amp;$W$20&amp;$V$20),装备量化!$D$2:$J$241,装备量化!T$11,FALSE)),0))+IF($W$3="关闭",0,IFERROR((VLOOKUP((VLOOKUP($AE52,参数!$G:$H,2,FALSE)&amp;$W$21&amp;$V$21),装备量化!$D$2:$J$241,装备量化!T$11,FALSE)),0))+IF($W$3="关闭",0,IFERROR((VLOOKUP((VLOOKUP($AE52,参数!$G:$H,2,FALSE)&amp;$W$22&amp;$V$22),装备量化!$D$2:$J$241,装备量化!T$11,FALSE)),0))+IF($W$3="关闭",0,IFERROR((VLOOKUP((VLOOKUP($AE52,参数!$G:$H,2,FALSE)&amp;$W$23&amp;$V$23),装备量化!$D$2:$J$241,装备量化!T$11,FALSE)),0))+IF($W$3="关闭",0,IFERROR((VLOOKUP((VLOOKUP($AE52,参数!$G:$H,2,FALSE)&amp;$W$24&amp;$V$24),装备量化!$D$2:$J$241,装备量化!T$11,FALSE)),0))+IF($W$3="关闭",0,IFERROR((VLOOKUP((VLOOKUP($AE52,参数!$G:$H,2,FALSE)&amp;$W$25&amp;$V$25),装备量化!$D$2:$J$241,装备量化!T$11,FALSE)),0))</f>
        <v>325</v>
      </c>
      <c r="AJ52" s="64">
        <f>IF($W$3="关闭",0,IFERROR((VLOOKUP((VLOOKUP($AE52,参数!$G:$H,2,FALSE)&amp;$W$18&amp;$V$18),装备量化!$D$2:$J$241,装备量化!U$11,FALSE)),0))+IF($W$3="关闭",0,IFERROR((VLOOKUP((VLOOKUP($AE52,参数!$G:$H,2,FALSE)&amp;$W$19&amp;$V$19),装备量化!$D$2:$J$241,装备量化!U$11,FALSE)),0))+IF($W$3="关闭",0,IFERROR((VLOOKUP((VLOOKUP($AE52,参数!$G:$H,2,FALSE)&amp;$W$20&amp;$V$20),装备量化!$D$2:$J$241,装备量化!U$11,FALSE)),0))+IF($W$3="关闭",0,IFERROR((VLOOKUP((VLOOKUP($AE52,参数!$G:$H,2,FALSE)&amp;$W$21&amp;$V$21),装备量化!$D$2:$J$241,装备量化!U$11,FALSE)),0))+IF($W$3="关闭",0,IFERROR((VLOOKUP((VLOOKUP($AE52,参数!$G:$H,2,FALSE)&amp;$W$22&amp;$V$22),装备量化!$D$2:$J$241,装备量化!U$11,FALSE)),0))+IF($W$3="关闭",0,IFERROR((VLOOKUP((VLOOKUP($AE52,参数!$G:$H,2,FALSE)&amp;$W$23&amp;$V$23),装备量化!$D$2:$J$241,装备量化!U$11,FALSE)),0))+IF($W$3="关闭",0,IFERROR((VLOOKUP((VLOOKUP($AE52,参数!$G:$H,2,FALSE)&amp;$W$24&amp;$V$24),装备量化!$D$2:$J$241,装备量化!U$11,FALSE)),0))+IF($W$3="关闭",0,IFERROR((VLOOKUP((VLOOKUP($AE52,参数!$G:$H,2,FALSE)&amp;$W$25&amp;$V$25),装备量化!$D$2:$J$241,装备量化!U$11,FALSE)),0))</f>
        <v>500</v>
      </c>
      <c r="AK52" s="64">
        <f>IF($W$3="关闭",0,IFERROR((VLOOKUP((VLOOKUP($AE52,参数!$G:$H,2,FALSE)&amp;$W$18&amp;$V$18),装备量化!$D$2:$J$241,装备量化!V$11,FALSE)),0))+IF($W$3="关闭",0,IFERROR((VLOOKUP((VLOOKUP($AE52,参数!$G:$H,2,FALSE)&amp;$W$19&amp;$V$19),装备量化!$D$2:$J$241,装备量化!V$11,FALSE)),0))+IF($W$3="关闭",0,IFERROR((VLOOKUP((VLOOKUP($AE52,参数!$G:$H,2,FALSE)&amp;$W$20&amp;$V$20),装备量化!$D$2:$J$241,装备量化!V$11,FALSE)),0))+IF($W$3="关闭",0,IFERROR((VLOOKUP((VLOOKUP($AE52,参数!$G:$H,2,FALSE)&amp;$W$21&amp;$V$21),装备量化!$D$2:$J$241,装备量化!V$11,FALSE)),0))+IF($W$3="关闭",0,IFERROR((VLOOKUP((VLOOKUP($AE52,参数!$G:$H,2,FALSE)&amp;$W$22&amp;$V$22),装备量化!$D$2:$J$241,装备量化!V$11,FALSE)),0))+IF($W$3="关闭",0,IFERROR((VLOOKUP((VLOOKUP($AE52,参数!$G:$H,2,FALSE)&amp;$W$23&amp;$V$23),装备量化!$D$2:$J$241,装备量化!V$11,FALSE)),0))+IF($W$3="关闭",0,IFERROR((VLOOKUP((VLOOKUP($AE52,参数!$G:$H,2,FALSE)&amp;$W$24&amp;$V$24),装备量化!$D$2:$J$241,装备量化!V$11,FALSE)),0))+IF($W$3="关闭",0,IFERROR((VLOOKUP((VLOOKUP($AE52,参数!$G:$H,2,FALSE)&amp;$W$25&amp;$V$25),装备量化!$D$2:$J$241,装备量化!V$11,FALSE)),0))</f>
        <v>500</v>
      </c>
      <c r="AL52" s="64">
        <f>IF($W$3="关闭",0,IFERROR((VLOOKUP((VLOOKUP($AE52,参数!$G:$H,2,FALSE)&amp;$W$18&amp;$V$18),装备量化!$D$2:$J$241,装备量化!W$11,FALSE)),0))+IF($W$3="关闭",0,IFERROR((VLOOKUP((VLOOKUP($AE52,参数!$G:$H,2,FALSE)&amp;$W$19&amp;$V$19),装备量化!$D$2:$J$241,装备量化!W$11,FALSE)),0))+IF($W$3="关闭",0,IFERROR((VLOOKUP((VLOOKUP($AE52,参数!$G:$H,2,FALSE)&amp;$W$20&amp;$V$20),装备量化!$D$2:$J$241,装备量化!W$11,FALSE)),0))+IF($W$3="关闭",0,IFERROR((VLOOKUP((VLOOKUP($AE52,参数!$G:$H,2,FALSE)&amp;$W$21&amp;$V$21),装备量化!$D$2:$J$241,装备量化!W$11,FALSE)),0))+IF($W$3="关闭",0,IFERROR((VLOOKUP((VLOOKUP($AE52,参数!$G:$H,2,FALSE)&amp;$W$22&amp;$V$22),装备量化!$D$2:$J$241,装备量化!W$11,FALSE)),0))+IF($W$3="关闭",0,IFERROR((VLOOKUP((VLOOKUP($AE52,参数!$G:$H,2,FALSE)&amp;$W$23&amp;$V$23),装备量化!$D$2:$J$241,装备量化!W$11,FALSE)),0))+IF($W$3="关闭",0,IFERROR((VLOOKUP((VLOOKUP($AE52,参数!$G:$H,2,FALSE)&amp;$W$24&amp;$V$24),装备量化!$D$2:$J$241,装备量化!W$11,FALSE)),0))+IF($W$3="关闭",0,IFERROR((VLOOKUP((VLOOKUP($AE52,参数!$G:$H,2,FALSE)&amp;$W$25&amp;$V$25),装备量化!$D$2:$J$241,装备量化!W$11,FALSE)),0))</f>
        <v>0</v>
      </c>
      <c r="AM52" s="64">
        <f>IF($W$3="关闭",0,IFERROR((VLOOKUP((VLOOKUP($AE52,参数!$G:$H,2,FALSE)&amp;$W$18&amp;$V$18),装备量化!$D$2:$J$241,装备量化!X$11,FALSE)),0))+IF($W$3="关闭",0,IFERROR((VLOOKUP((VLOOKUP($AE52,参数!$G:$H,2,FALSE)&amp;$W$19&amp;$V$19),装备量化!$D$2:$J$241,装备量化!X$11,FALSE)),0))+IF($W$3="关闭",0,IFERROR((VLOOKUP((VLOOKUP($AE52,参数!$G:$H,2,FALSE)&amp;$W$20&amp;$V$20),装备量化!$D$2:$J$241,装备量化!X$11,FALSE)),0))+IF($W$3="关闭",0,IFERROR((VLOOKUP((VLOOKUP($AE52,参数!$G:$H,2,FALSE)&amp;$W$21&amp;$V$21),装备量化!$D$2:$J$241,装备量化!X$11,FALSE)),0))+IF($W$3="关闭",0,IFERROR((VLOOKUP((VLOOKUP($AE52,参数!$G:$H,2,FALSE)&amp;$W$22&amp;$V$22),装备量化!$D$2:$J$241,装备量化!X$11,FALSE)),0))+IF($W$3="关闭",0,IFERROR((VLOOKUP((VLOOKUP($AE52,参数!$G:$H,2,FALSE)&amp;$W$23&amp;$V$23),装备量化!$D$2:$J$241,装备量化!X$11,FALSE)),0))+IF($W$3="关闭",0,IFERROR((VLOOKUP((VLOOKUP($AE52,参数!$G:$H,2,FALSE)&amp;$W$24&amp;$V$24),装备量化!$D$2:$J$241,装备量化!X$11,FALSE)),0))+IF($W$3="关闭",0,IFERROR((VLOOKUP((VLOOKUP($AE52,参数!$G:$H,2,FALSE)&amp;$W$25&amp;$V$25),装备量化!$D$2:$J$241,装备量化!X$11,FALSE)),0))</f>
        <v>0</v>
      </c>
      <c r="AN52" s="64">
        <f>IF($W$3="关闭",0,IFERROR((VLOOKUP((VLOOKUP($AE52,参数!$G:$H,2,FALSE)&amp;$W$18&amp;$V$18),装备量化!$D$2:$J$241,装备量化!Y$11,FALSE)),0))+IF($W$3="关闭",0,IFERROR((VLOOKUP((VLOOKUP($AE52,参数!$G:$H,2,FALSE)&amp;$W$19&amp;$V$19),装备量化!$D$2:$J$241,装备量化!Y$11,FALSE)),0))+IF($W$3="关闭",0,IFERROR((VLOOKUP((VLOOKUP($AE52,参数!$G:$H,2,FALSE)&amp;$W$20&amp;$V$20),装备量化!$D$2:$J$241,装备量化!Y$11,FALSE)),0))+IF($W$3="关闭",0,IFERROR((VLOOKUP((VLOOKUP($AE52,参数!$G:$H,2,FALSE)&amp;$W$21&amp;$V$21),装备量化!$D$2:$J$241,装备量化!Y$11,FALSE)),0))+IF($W$3="关闭",0,IFERROR((VLOOKUP((VLOOKUP($AE52,参数!$G:$H,2,FALSE)&amp;$W$22&amp;$V$22),装备量化!$D$2:$J$241,装备量化!Y$11,FALSE)),0))+IF($W$3="关闭",0,IFERROR((VLOOKUP((VLOOKUP($AE52,参数!$G:$H,2,FALSE)&amp;$W$23&amp;$V$23),装备量化!$D$2:$J$241,装备量化!Y$11,FALSE)),0))+IF($W$3="关闭",0,IFERROR((VLOOKUP((VLOOKUP($AE52,参数!$G:$H,2,FALSE)&amp;$W$24&amp;$V$24),装备量化!$D$2:$J$241,装备量化!Y$11,FALSE)),0))+IF($W$3="关闭",0,IFERROR((VLOOKUP((VLOOKUP($AE52,参数!$G:$H,2,FALSE)&amp;$W$25&amp;$V$25),装备量化!$D$2:$J$241,装备量化!Y$11,FALSE)),0))</f>
        <v>0</v>
      </c>
      <c r="AO52" s="64">
        <f>IF($W$3="关闭",0,IFERROR((VLOOKUP((VLOOKUP($AE52,参数!$G:$H,2,FALSE)&amp;$W$18&amp;$V$18),装备量化!$D$2:$J$241,装备量化!Z$11,FALSE)),0))+IF($W$3="关闭",0,IFERROR((VLOOKUP((VLOOKUP($AE52,参数!$G:$H,2,FALSE)&amp;$W$19&amp;$V$19),装备量化!$D$2:$J$241,装备量化!Z$11,FALSE)),0))+IF($W$3="关闭",0,IFERROR((VLOOKUP((VLOOKUP($AE52,参数!$G:$H,2,FALSE)&amp;$W$20&amp;$V$20),装备量化!$D$2:$J$241,装备量化!Z$11,FALSE)),0))+IF($W$3="关闭",0,IFERROR((VLOOKUP((VLOOKUP($AE52,参数!$G:$H,2,FALSE)&amp;$W$21&amp;$V$21),装备量化!$D$2:$J$241,装备量化!Z$11,FALSE)),0))+IF($W$3="关闭",0,IFERROR((VLOOKUP((VLOOKUP($AE52,参数!$G:$H,2,FALSE)&amp;$W$22&amp;$V$22),装备量化!$D$2:$J$241,装备量化!Z$11,FALSE)),0))+IF($W$3="关闭",0,IFERROR((VLOOKUP((VLOOKUP($AE52,参数!$G:$H,2,FALSE)&amp;$W$23&amp;$V$23),装备量化!$D$2:$J$241,装备量化!Z$11,FALSE)),0))+IF($W$3="关闭",0,IFERROR((VLOOKUP((VLOOKUP($AE52,参数!$G:$H,2,FALSE)&amp;$W$24&amp;$V$24),装备量化!$D$2:$J$241,装备量化!Z$11,FALSE)),0))+IF($W$3="关闭",0,IFERROR((VLOOKUP((VLOOKUP($AE52,参数!$G:$H,2,FALSE)&amp;$W$25&amp;$V$25),装备量化!$D$2:$J$241,装备量化!Z$11,FALSE)),0))</f>
        <v>0</v>
      </c>
      <c r="AP52" s="64">
        <f>IF($W$3="关闭",0,IFERROR((VLOOKUP((VLOOKUP($AE52,参数!$G:$H,2,FALSE)&amp;$W$18&amp;$V$18),装备量化!$D$2:$J$241,装备量化!AA$11,FALSE)),0))+IF($W$3="关闭",0,IFERROR((VLOOKUP((VLOOKUP($AE52,参数!$G:$H,2,FALSE)&amp;$W$19&amp;$V$19),装备量化!$D$2:$J$241,装备量化!AA$11,FALSE)),0))+IF($W$3="关闭",0,IFERROR((VLOOKUP((VLOOKUP($AE52,参数!$G:$H,2,FALSE)&amp;$W$20&amp;$V$20),装备量化!$D$2:$J$241,装备量化!AA$11,FALSE)),0))+IF($W$3="关闭",0,IFERROR((VLOOKUP((VLOOKUP($AE52,参数!$G:$H,2,FALSE)&amp;$W$21&amp;$V$21),装备量化!$D$2:$J$241,装备量化!AA$11,FALSE)),0))+IF($W$3="关闭",0,IFERROR((VLOOKUP((VLOOKUP($AE52,参数!$G:$H,2,FALSE)&amp;$W$22&amp;$V$22),装备量化!$D$2:$J$241,装备量化!AA$11,FALSE)),0))+IF($W$3="关闭",0,IFERROR((VLOOKUP((VLOOKUP($AE52,参数!$G:$H,2,FALSE)&amp;$W$23&amp;$V$23),装备量化!$D$2:$J$241,装备量化!AA$11,FALSE)),0))+IF($W$3="关闭",0,IFERROR((VLOOKUP((VLOOKUP($AE52,参数!$G:$H,2,FALSE)&amp;$W$24&amp;$V$24),装备量化!$D$2:$J$241,装备量化!AA$11,FALSE)),0))+IF($W$3="关闭",0,IFERROR((VLOOKUP((VLOOKUP($AE52,参数!$G:$H,2,FALSE)&amp;$W$25&amp;$V$25),装备量化!$D$2:$J$241,装备量化!AA$11,FALSE)),0))</f>
        <v>0</v>
      </c>
      <c r="AQ52" s="64">
        <f>IF($W$3="关闭",0,IFERROR((VLOOKUP((VLOOKUP($AE52,参数!$G:$H,2,FALSE)&amp;$W$18&amp;$V$18),装备量化!$D$2:$J$241,装备量化!AB$11,FALSE)),0))+IF($W$3="关闭",0,IFERROR((VLOOKUP((VLOOKUP($AE52,参数!$G:$H,2,FALSE)&amp;$W$19&amp;$V$19),装备量化!$D$2:$J$241,装备量化!AB$11,FALSE)),0))+IF($W$3="关闭",0,IFERROR((VLOOKUP((VLOOKUP($AE52,参数!$G:$H,2,FALSE)&amp;$W$20&amp;$V$20),装备量化!$D$2:$J$241,装备量化!AB$11,FALSE)),0))+IF($W$3="关闭",0,IFERROR((VLOOKUP((VLOOKUP($AE52,参数!$G:$H,2,FALSE)&amp;$W$21&amp;$V$21),装备量化!$D$2:$J$241,装备量化!AB$11,FALSE)),0))+IF($W$3="关闭",0,IFERROR((VLOOKUP((VLOOKUP($AE52,参数!$G:$H,2,FALSE)&amp;$W$22&amp;$V$22),装备量化!$D$2:$J$241,装备量化!AB$11,FALSE)),0))+IF($W$3="关闭",0,IFERROR((VLOOKUP((VLOOKUP($AE52,参数!$G:$H,2,FALSE)&amp;$W$23&amp;$V$23),装备量化!$D$2:$J$241,装备量化!AB$11,FALSE)),0))+IF($W$3="关闭",0,IFERROR((VLOOKUP((VLOOKUP($AE52,参数!$G:$H,2,FALSE)&amp;$W$24&amp;$V$24),装备量化!$D$2:$J$241,装备量化!AB$11,FALSE)),0))+IF($W$3="关闭",0,IFERROR((VLOOKUP((VLOOKUP($AE52,参数!$G:$H,2,FALSE)&amp;$W$25&amp;$V$25),装备量化!$D$2:$J$241,装备量化!AB$11,FALSE)),0))</f>
        <v>0</v>
      </c>
      <c r="AR52" s="64">
        <f>IF($W$3="关闭",0,IFERROR((VLOOKUP((VLOOKUP($AE52,参数!$G:$H,2,FALSE)&amp;$W$18&amp;$V$18),装备量化!$D$2:$J$241,装备量化!AC$11,FALSE)),0))+IF($W$3="关闭",0,IFERROR((VLOOKUP((VLOOKUP($AE52,参数!$G:$H,2,FALSE)&amp;$W$19&amp;$V$19),装备量化!$D$2:$J$241,装备量化!AC$11,FALSE)),0))+IF($W$3="关闭",0,IFERROR((VLOOKUP((VLOOKUP($AE52,参数!$G:$H,2,FALSE)&amp;$W$20&amp;$V$20),装备量化!$D$2:$J$241,装备量化!AC$11,FALSE)),0))+IF($W$3="关闭",0,IFERROR((VLOOKUP((VLOOKUP($AE52,参数!$G:$H,2,FALSE)&amp;$W$21&amp;$V$21),装备量化!$D$2:$J$241,装备量化!AC$11,FALSE)),0))+IF($W$3="关闭",0,IFERROR((VLOOKUP((VLOOKUP($AE52,参数!$G:$H,2,FALSE)&amp;$W$22&amp;$V$22),装备量化!$D$2:$J$241,装备量化!AC$11,FALSE)),0))+IF($W$3="关闭",0,IFERROR((VLOOKUP((VLOOKUP($AE52,参数!$G:$H,2,FALSE)&amp;$W$23&amp;$V$23),装备量化!$D$2:$J$241,装备量化!AC$11,FALSE)),0))+IF($W$3="关闭",0,IFERROR((VLOOKUP((VLOOKUP($AE52,参数!$G:$H,2,FALSE)&amp;$W$24&amp;$V$24),装备量化!$D$2:$J$241,装备量化!AC$11,FALSE)),0))+IF($W$3="关闭",0,IFERROR((VLOOKUP((VLOOKUP($AE52,参数!$G:$H,2,FALSE)&amp;$W$25&amp;$V$25),装备量化!$D$2:$J$241,装备量化!AC$11,FALSE)),0))</f>
        <v>0</v>
      </c>
      <c r="AS52" s="64">
        <f>IF($W$3="关闭",0,IFERROR((VLOOKUP((VLOOKUP($AE52,参数!$G:$H,2,FALSE)&amp;$W$18&amp;$V$18),装备量化!$D$2:$J$241,装备量化!AD$11,FALSE)),0))+IF($W$3="关闭",0,IFERROR((VLOOKUP((VLOOKUP($AE52,参数!$G:$H,2,FALSE)&amp;$W$19&amp;$V$19),装备量化!$D$2:$J$241,装备量化!AD$11,FALSE)),0))+IF($W$3="关闭",0,IFERROR((VLOOKUP((VLOOKUP($AE52,参数!$G:$H,2,FALSE)&amp;$W$20&amp;$V$20),装备量化!$D$2:$J$241,装备量化!AD$11,FALSE)),0))+IF($W$3="关闭",0,IFERROR((VLOOKUP((VLOOKUP($AE52,参数!$G:$H,2,FALSE)&amp;$W$21&amp;$V$21),装备量化!$D$2:$J$241,装备量化!AD$11,FALSE)),0))+IF($W$3="关闭",0,IFERROR((VLOOKUP((VLOOKUP($AE52,参数!$G:$H,2,FALSE)&amp;$W$22&amp;$V$22),装备量化!$D$2:$J$241,装备量化!AD$11,FALSE)),0))+IF($W$3="关闭",0,IFERROR((VLOOKUP((VLOOKUP($AE52,参数!$G:$H,2,FALSE)&amp;$W$23&amp;$V$23),装备量化!$D$2:$J$241,装备量化!AD$11,FALSE)),0))+IF($W$3="关闭",0,IFERROR((VLOOKUP((VLOOKUP($AE52,参数!$G:$H,2,FALSE)&amp;$W$24&amp;$V$24),装备量化!$D$2:$J$241,装备量化!AD$11,FALSE)),0))+IF($W$3="关闭",0,IFERROR((VLOOKUP((VLOOKUP($AE52,参数!$G:$H,2,FALSE)&amp;$W$25&amp;$V$25),装备量化!$D$2:$J$241,装备量化!AD$11,FALSE)),0))</f>
        <v>0</v>
      </c>
      <c r="AV52" s="1">
        <v>51</v>
      </c>
      <c r="AW52" s="64">
        <f>IF($W$6="关闭",0,IFERROR((VLOOKUP((VLOOKUP($AE52,参数!$G:$H,2,FALSE)&amp;$V$18),装备强化属性!$V$3:$FP$50,$X$18+VLOOKUP(AW$1,参数!$J$1:$K$6,2,FALSE),FALSE)),0))+IF($W$6="关闭",0,IFERROR((VLOOKUP((VLOOKUP($AE52,参数!$G:$H,2,FALSE)&amp;$V$19),装备强化属性!$V$3:$FP$50,$X$19+VLOOKUP(AW$1,参数!$J$1:$K$6,2,FALSE),FALSE)),0))+IF($W$6="关闭",0,IFERROR((VLOOKUP((VLOOKUP($AE52,参数!$G:$H,2,FALSE)&amp;$V$20),装备强化属性!$V$3:$FP$50,$X$20+VLOOKUP(AW$1,参数!$J$1:$K$6,2,FALSE),FALSE)),0))+IF($W$6="关闭",0,IFERROR((VLOOKUP((VLOOKUP($AE52,参数!$G:$H,2,FALSE)&amp;$V$21),装备强化属性!$V$3:$FP$50,$X$21+VLOOKUP(AW$1,参数!$J$1:$K$6,2,FALSE),FALSE)),0))+IF($W$6="关闭",0,IFERROR((VLOOKUP((VLOOKUP($AE52,参数!$G:$H,2,FALSE)&amp;$V$22),装备强化属性!$V$3:$FP$50,$X$22+VLOOKUP(AW$1,参数!$J$1:$K$6,2,FALSE),FALSE)),0))+IF($W$6="关闭",0,IFERROR((VLOOKUP((VLOOKUP($AE52,参数!$G:$H,2,FALSE)&amp;$V$23),装备强化属性!$V$3:$FP$50,$X$23+VLOOKUP(AW$1,参数!$J$1:$K$6,2,FALSE),FALSE)),0))+IF($W$6="关闭",0,IFERROR((VLOOKUP((VLOOKUP($AE52,参数!$G:$H,2,FALSE)&amp;$V$24),装备强化属性!$V$3:$FP$50,$X$24+VLOOKUP(AW$1,参数!$J$1:$K$6,2,FALSE),FALSE)),0))+IF($W$6="关闭",0,IFERROR((VLOOKUP((VLOOKUP($AE52,参数!$G:$H,2,FALSE)&amp;$V$25),装备强化属性!$V$3:$FP$50,$X$25+VLOOKUP(AW$1,参数!$J$1:$K$6,2,FALSE),FALSE)),0))</f>
        <v>1634</v>
      </c>
      <c r="AX52" s="64"/>
      <c r="AY52" s="64">
        <f>IF($W$6="关闭",0,IFERROR((VLOOKUP((VLOOKUP($AE52,参数!$G:$H,2,FALSE)&amp;$V$18),装备强化属性!$V$3:$FP$50,$X$18+VLOOKUP(AY$1,参数!$J$1:$K$6,2,FALSE),FALSE)),0))+IF($W$6="关闭",0,IFERROR((VLOOKUP((VLOOKUP($AE52,参数!$G:$H,2,FALSE)&amp;$V$19),装备强化属性!$V$3:$FP$50,$X$19+VLOOKUP(AY$1,参数!$J$1:$K$6,2,FALSE),FALSE)),0))+IF($W$6="关闭",0,IFERROR((VLOOKUP((VLOOKUP($AE52,参数!$G:$H,2,FALSE)&amp;$V$20),装备强化属性!$V$3:$FP$50,$X$20+VLOOKUP(AY$1,参数!$J$1:$K$6,2,FALSE),FALSE)),0))+IF($W$6="关闭",0,IFERROR((VLOOKUP((VLOOKUP($AE52,参数!$G:$H,2,FALSE)&amp;$V$21),装备强化属性!$V$3:$FP$50,$X$21+VLOOKUP(AY$1,参数!$J$1:$K$6,2,FALSE),FALSE)),0))+IF($W$6="关闭",0,IFERROR((VLOOKUP((VLOOKUP($AE52,参数!$G:$H,2,FALSE)&amp;$V$22),装备强化属性!$V$3:$FP$50,$X$22+VLOOKUP(AY$1,参数!$J$1:$K$6,2,FALSE),FALSE)),0))+IF($W$6="关闭",0,IFERROR((VLOOKUP((VLOOKUP($AE52,参数!$G:$H,2,FALSE)&amp;$V$23),装备强化属性!$V$3:$FP$50,$X$23+VLOOKUP(AY$1,参数!$J$1:$K$6,2,FALSE),FALSE)),0))+IF($W$6="关闭",0,IFERROR((VLOOKUP((VLOOKUP($AE52,参数!$G:$H,2,FALSE)&amp;$V$24),装备强化属性!$V$3:$FP$50,$X$24+VLOOKUP(AY$1,参数!$J$1:$K$6,2,FALSE),FALSE)),0))+IF($W$6="关闭",0,IFERROR((VLOOKUP((VLOOKUP($AE52,参数!$G:$H,2,FALSE)&amp;$V$25),装备强化属性!$V$3:$FP$50,$X$25+VLOOKUP(AY$1,参数!$J$1:$K$6,2,FALSE),FALSE)),0))</f>
        <v>195</v>
      </c>
      <c r="AZ52" s="64">
        <f>IF($W$6="关闭",0,IFERROR((VLOOKUP((VLOOKUP($AE52,参数!$G:$H,2,FALSE)&amp;$V$18),装备强化属性!$V$3:$FP$50,$X$18+VLOOKUP(AZ$1,参数!$J$1:$K$6,2,FALSE),FALSE)),0))+IF($W$6="关闭",0,IFERROR((VLOOKUP((VLOOKUP($AE52,参数!$G:$H,2,FALSE)&amp;$V$19),装备强化属性!$V$3:$FP$50,$X$19+VLOOKUP(AZ$1,参数!$J$1:$K$6,2,FALSE),FALSE)),0))+IF($W$6="关闭",0,IFERROR((VLOOKUP((VLOOKUP($AE52,参数!$G:$H,2,FALSE)&amp;$V$20),装备强化属性!$V$3:$FP$50,$X$20+VLOOKUP(AZ$1,参数!$J$1:$K$6,2,FALSE),FALSE)),0))+IF($W$6="关闭",0,IFERROR((VLOOKUP((VLOOKUP($AE52,参数!$G:$H,2,FALSE)&amp;$V$21),装备强化属性!$V$3:$FP$50,$X$21+VLOOKUP(AZ$1,参数!$J$1:$K$6,2,FALSE),FALSE)),0))+IF($W$6="关闭",0,IFERROR((VLOOKUP((VLOOKUP($AE52,参数!$G:$H,2,FALSE)&amp;$V$22),装备强化属性!$V$3:$FP$50,$X$22+VLOOKUP(AZ$1,参数!$J$1:$K$6,2,FALSE),FALSE)),0))+IF($W$6="关闭",0,IFERROR((VLOOKUP((VLOOKUP($AE52,参数!$G:$H,2,FALSE)&amp;$V$23),装备强化属性!$V$3:$FP$50,$X$23+VLOOKUP(AZ$1,参数!$J$1:$K$6,2,FALSE),FALSE)),0))+IF($W$6="关闭",0,IFERROR((VLOOKUP((VLOOKUP($AE52,参数!$G:$H,2,FALSE)&amp;$V$24),装备强化属性!$V$3:$FP$50,$X$24+VLOOKUP(AZ$1,参数!$J$1:$K$6,2,FALSE),FALSE)),0))+IF($W$6="关闭",0,IFERROR((VLOOKUP((VLOOKUP($AE52,参数!$G:$H,2,FALSE)&amp;$V$25),装备强化属性!$V$3:$FP$50,$X$25+VLOOKUP(AZ$1,参数!$J$1:$K$6,2,FALSE),FALSE)),0))</f>
        <v>195</v>
      </c>
      <c r="BA52" s="64">
        <f>IF($W$6="关闭",0,IFERROR((VLOOKUP((VLOOKUP($AE52,参数!$G:$H,2,FALSE)&amp;$V$18),装备强化属性!$V$3:$FP$50,$X$18+VLOOKUP(BA$1,参数!$J$1:$K$6,2,FALSE),FALSE)),0))+IF($W$6="关闭",0,IFERROR((VLOOKUP((VLOOKUP($AE52,参数!$G:$H,2,FALSE)&amp;$V$19),装备强化属性!$V$3:$FP$50,$X$19+VLOOKUP(BA$1,参数!$J$1:$K$6,2,FALSE),FALSE)),0))+IF($W$6="关闭",0,IFERROR((VLOOKUP((VLOOKUP($AE52,参数!$G:$H,2,FALSE)&amp;$V$20),装备强化属性!$V$3:$FP$50,$X$20+VLOOKUP(BA$1,参数!$J$1:$K$6,2,FALSE),FALSE)),0))+IF($W$6="关闭",0,IFERROR((VLOOKUP((VLOOKUP($AE52,参数!$G:$H,2,FALSE)&amp;$V$21),装备强化属性!$V$3:$FP$50,$X$21+VLOOKUP(BA$1,参数!$J$1:$K$6,2,FALSE),FALSE)),0))+IF($W$6="关闭",0,IFERROR((VLOOKUP((VLOOKUP($AE52,参数!$G:$H,2,FALSE)&amp;$V$22),装备强化属性!$V$3:$FP$50,$X$22+VLOOKUP(BA$1,参数!$J$1:$K$6,2,FALSE),FALSE)),0))+IF($W$6="关闭",0,IFERROR((VLOOKUP((VLOOKUP($AE52,参数!$G:$H,2,FALSE)&amp;$V$23),装备强化属性!$V$3:$FP$50,$X$23+VLOOKUP(BA$1,参数!$J$1:$K$6,2,FALSE),FALSE)),0))+IF($W$6="关闭",0,IFERROR((VLOOKUP((VLOOKUP($AE52,参数!$G:$H,2,FALSE)&amp;$V$24),装备强化属性!$V$3:$FP$50,$X$24+VLOOKUP(BA$1,参数!$J$1:$K$6,2,FALSE),FALSE)),0))+IF($W$6="关闭",0,IFERROR((VLOOKUP((VLOOKUP($AE52,参数!$G:$H,2,FALSE)&amp;$V$25),装备强化属性!$V$3:$FP$50,$X$25+VLOOKUP(BA$1,参数!$J$1:$K$6,2,FALSE),FALSE)),0))</f>
        <v>217</v>
      </c>
      <c r="BB52" s="64">
        <f>IF($W$6="关闭",0,IFERROR((VLOOKUP((VLOOKUP($AE52,参数!$G:$H,2,FALSE)&amp;$V$18),装备强化属性!$V$3:$FP$50,$X$18+VLOOKUP(BB$1,参数!$J$1:$K$6,2,FALSE),FALSE)),0))+IF($W$6="关闭",0,IFERROR((VLOOKUP((VLOOKUP($AE52,参数!$G:$H,2,FALSE)&amp;$V$19),装备强化属性!$V$3:$FP$50,$X$19+VLOOKUP(BB$1,参数!$J$1:$K$6,2,FALSE),FALSE)),0))+IF($W$6="关闭",0,IFERROR((VLOOKUP((VLOOKUP($AE52,参数!$G:$H,2,FALSE)&amp;$V$20),装备强化属性!$V$3:$FP$50,$X$20+VLOOKUP(BB$1,参数!$J$1:$K$6,2,FALSE),FALSE)),0))+IF($W$6="关闭",0,IFERROR((VLOOKUP((VLOOKUP($AE52,参数!$G:$H,2,FALSE)&amp;$V$21),装备强化属性!$V$3:$FP$50,$X$21+VLOOKUP(BB$1,参数!$J$1:$K$6,2,FALSE),FALSE)),0))+IF($W$6="关闭",0,IFERROR((VLOOKUP((VLOOKUP($AE52,参数!$G:$H,2,FALSE)&amp;$V$22),装备强化属性!$V$3:$FP$50,$X$22+VLOOKUP(BB$1,参数!$J$1:$K$6,2,FALSE),FALSE)),0))+IF($W$6="关闭",0,IFERROR((VLOOKUP((VLOOKUP($AE52,参数!$G:$H,2,FALSE)&amp;$V$23),装备强化属性!$V$3:$FP$50,$X$23+VLOOKUP(BB$1,参数!$J$1:$K$6,2,FALSE),FALSE)),0))+IF($W$6="关闭",0,IFERROR((VLOOKUP((VLOOKUP($AE52,参数!$G:$H,2,FALSE)&amp;$V$24),装备强化属性!$V$3:$FP$50,$X$24+VLOOKUP(BB$1,参数!$J$1:$K$6,2,FALSE),FALSE)),0))+IF($W$6="关闭",0,IFERROR((VLOOKUP((VLOOKUP($AE52,参数!$G:$H,2,FALSE)&amp;$V$25),装备强化属性!$V$3:$FP$50,$X$25+VLOOKUP(BB$1,参数!$J$1:$K$6,2,FALSE),FALSE)),0))</f>
        <v>217</v>
      </c>
      <c r="BC52" s="64">
        <f>IF($W$3="关闭",0,IFERROR((VLOOKUP((VLOOKUP($AE52,参数!$G:$H,2,FALSE)&amp;$W$18&amp;$V$18),装备量化!$D$2:$J$241,装备量化!AN$11,FALSE)),0))+IF($W$3="关闭",0,IFERROR((VLOOKUP((VLOOKUP($AE52,参数!$G:$H,2,FALSE)&amp;$W$19&amp;$V$19),装备量化!$D$2:$J$241,装备量化!AN$11,FALSE)),0))+IF($W$3="关闭",0,IFERROR((VLOOKUP((VLOOKUP($AE52,参数!$G:$H,2,FALSE)&amp;$W$20&amp;$V$20),装备量化!$D$2:$J$241,装备量化!AN$11,FALSE)),0))+IF($W$3="关闭",0,IFERROR((VLOOKUP((VLOOKUP($AE52,参数!$G:$H,2,FALSE)&amp;$W$21&amp;$V$21),装备量化!$D$2:$J$241,装备量化!AN$11,FALSE)),0))+IF($W$3="关闭",0,IFERROR((VLOOKUP((VLOOKUP($AE52,参数!$G:$H,2,FALSE)&amp;$W$22&amp;$V$22),装备量化!$D$2:$J$241,装备量化!AN$11,FALSE)),0))+IF($W$3="关闭",0,IFERROR((VLOOKUP((VLOOKUP($AE52,参数!$G:$H,2,FALSE)&amp;$W$23&amp;$V$23),装备量化!$D$2:$J$241,装备量化!AN$11,FALSE)),0))+IF($W$3="关闭",0,IFERROR((VLOOKUP((VLOOKUP($AE52,参数!$G:$H,2,FALSE)&amp;$W$24&amp;$V$24),装备量化!$D$2:$J$241,装备量化!AN$11,FALSE)),0))+IF($W$3="关闭",0,IFERROR((VLOOKUP((VLOOKUP($AE52,参数!$G:$H,2,FALSE)&amp;$W$25&amp;$V$25),装备量化!$D$2:$J$241,装备量化!AN$11,FALSE)),0))</f>
        <v>0</v>
      </c>
      <c r="BD52" s="64">
        <f>IF($W$3="关闭",0,IFERROR((VLOOKUP((VLOOKUP($AE52,参数!$G:$H,2,FALSE)&amp;$W$18&amp;$V$18),装备量化!$D$2:$J$241,装备量化!AO$11,FALSE)),0))+IF($W$3="关闭",0,IFERROR((VLOOKUP((VLOOKUP($AE52,参数!$G:$H,2,FALSE)&amp;$W$19&amp;$V$19),装备量化!$D$2:$J$241,装备量化!AO$11,FALSE)),0))+IF($W$3="关闭",0,IFERROR((VLOOKUP((VLOOKUP($AE52,参数!$G:$H,2,FALSE)&amp;$W$20&amp;$V$20),装备量化!$D$2:$J$241,装备量化!AO$11,FALSE)),0))+IF($W$3="关闭",0,IFERROR((VLOOKUP((VLOOKUP($AE52,参数!$G:$H,2,FALSE)&amp;$W$21&amp;$V$21),装备量化!$D$2:$J$241,装备量化!AO$11,FALSE)),0))+IF($W$3="关闭",0,IFERROR((VLOOKUP((VLOOKUP($AE52,参数!$G:$H,2,FALSE)&amp;$W$22&amp;$V$22),装备量化!$D$2:$J$241,装备量化!AO$11,FALSE)),0))+IF($W$3="关闭",0,IFERROR((VLOOKUP((VLOOKUP($AE52,参数!$G:$H,2,FALSE)&amp;$W$23&amp;$V$23),装备量化!$D$2:$J$241,装备量化!AO$11,FALSE)),0))+IF($W$3="关闭",0,IFERROR((VLOOKUP((VLOOKUP($AE52,参数!$G:$H,2,FALSE)&amp;$W$24&amp;$V$24),装备量化!$D$2:$J$241,装备量化!AO$11,FALSE)),0))+IF($W$3="关闭",0,IFERROR((VLOOKUP((VLOOKUP($AE52,参数!$G:$H,2,FALSE)&amp;$W$25&amp;$V$25),装备量化!$D$2:$J$241,装备量化!AO$11,FALSE)),0))</f>
        <v>0</v>
      </c>
      <c r="BE52" s="64">
        <f>IF($W$3="关闭",0,IFERROR((VLOOKUP((VLOOKUP($AE52,参数!$G:$H,2,FALSE)&amp;$W$18&amp;$V$18),装备量化!$D$2:$J$241,装备量化!AP$11,FALSE)),0))+IF($W$3="关闭",0,IFERROR((VLOOKUP((VLOOKUP($AE52,参数!$G:$H,2,FALSE)&amp;$W$19&amp;$V$19),装备量化!$D$2:$J$241,装备量化!AP$11,FALSE)),0))+IF($W$3="关闭",0,IFERROR((VLOOKUP((VLOOKUP($AE52,参数!$G:$H,2,FALSE)&amp;$W$20&amp;$V$20),装备量化!$D$2:$J$241,装备量化!AP$11,FALSE)),0))+IF($W$3="关闭",0,IFERROR((VLOOKUP((VLOOKUP($AE52,参数!$G:$H,2,FALSE)&amp;$W$21&amp;$V$21),装备量化!$D$2:$J$241,装备量化!AP$11,FALSE)),0))+IF($W$3="关闭",0,IFERROR((VLOOKUP((VLOOKUP($AE52,参数!$G:$H,2,FALSE)&amp;$W$22&amp;$V$22),装备量化!$D$2:$J$241,装备量化!AP$11,FALSE)),0))+IF($W$3="关闭",0,IFERROR((VLOOKUP((VLOOKUP($AE52,参数!$G:$H,2,FALSE)&amp;$W$23&amp;$V$23),装备量化!$D$2:$J$241,装备量化!AP$11,FALSE)),0))+IF($W$3="关闭",0,IFERROR((VLOOKUP((VLOOKUP($AE52,参数!$G:$H,2,FALSE)&amp;$W$24&amp;$V$24),装备量化!$D$2:$J$241,装备量化!AP$11,FALSE)),0))+IF($W$3="关闭",0,IFERROR((VLOOKUP((VLOOKUP($AE52,参数!$G:$H,2,FALSE)&amp;$W$25&amp;$V$25),装备量化!$D$2:$J$241,装备量化!AP$11,FALSE)),0))</f>
        <v>0</v>
      </c>
      <c r="BF52" s="64">
        <f>IF($W$3="关闭",0,IFERROR((VLOOKUP((VLOOKUP($AE52,参数!$G:$H,2,FALSE)&amp;$W$18&amp;$V$18),装备量化!$D$2:$J$241,装备量化!AQ$11,FALSE)),0))+IF($W$3="关闭",0,IFERROR((VLOOKUP((VLOOKUP($AE52,参数!$G:$H,2,FALSE)&amp;$W$19&amp;$V$19),装备量化!$D$2:$J$241,装备量化!AQ$11,FALSE)),0))+IF($W$3="关闭",0,IFERROR((VLOOKUP((VLOOKUP($AE52,参数!$G:$H,2,FALSE)&amp;$W$20&amp;$V$20),装备量化!$D$2:$J$241,装备量化!AQ$11,FALSE)),0))+IF($W$3="关闭",0,IFERROR((VLOOKUP((VLOOKUP($AE52,参数!$G:$H,2,FALSE)&amp;$W$21&amp;$V$21),装备量化!$D$2:$J$241,装备量化!AQ$11,FALSE)),0))+IF($W$3="关闭",0,IFERROR((VLOOKUP((VLOOKUP($AE52,参数!$G:$H,2,FALSE)&amp;$W$22&amp;$V$22),装备量化!$D$2:$J$241,装备量化!AQ$11,FALSE)),0))+IF($W$3="关闭",0,IFERROR((VLOOKUP((VLOOKUP($AE52,参数!$G:$H,2,FALSE)&amp;$W$23&amp;$V$23),装备量化!$D$2:$J$241,装备量化!AQ$11,FALSE)),0))+IF($W$3="关闭",0,IFERROR((VLOOKUP((VLOOKUP($AE52,参数!$G:$H,2,FALSE)&amp;$W$24&amp;$V$24),装备量化!$D$2:$J$241,装备量化!AQ$11,FALSE)),0))+IF($W$3="关闭",0,IFERROR((VLOOKUP((VLOOKUP($AE52,参数!$G:$H,2,FALSE)&amp;$W$25&amp;$V$25),装备量化!$D$2:$J$241,装备量化!AQ$11,FALSE)),0))</f>
        <v>0</v>
      </c>
      <c r="BG52" s="64">
        <f>IF($W$3="关闭",0,IFERROR((VLOOKUP((VLOOKUP($AE52,参数!$G:$H,2,FALSE)&amp;$W$18&amp;$V$18),装备量化!$D$2:$J$241,装备量化!AR$11,FALSE)),0))+IF($W$3="关闭",0,IFERROR((VLOOKUP((VLOOKUP($AE52,参数!$G:$H,2,FALSE)&amp;$W$19&amp;$V$19),装备量化!$D$2:$J$241,装备量化!AR$11,FALSE)),0))+IF($W$3="关闭",0,IFERROR((VLOOKUP((VLOOKUP($AE52,参数!$G:$H,2,FALSE)&amp;$W$20&amp;$V$20),装备量化!$D$2:$J$241,装备量化!AR$11,FALSE)),0))+IF($W$3="关闭",0,IFERROR((VLOOKUP((VLOOKUP($AE52,参数!$G:$H,2,FALSE)&amp;$W$21&amp;$V$21),装备量化!$D$2:$J$241,装备量化!AR$11,FALSE)),0))+IF($W$3="关闭",0,IFERROR((VLOOKUP((VLOOKUP($AE52,参数!$G:$H,2,FALSE)&amp;$W$22&amp;$V$22),装备量化!$D$2:$J$241,装备量化!AR$11,FALSE)),0))+IF($W$3="关闭",0,IFERROR((VLOOKUP((VLOOKUP($AE52,参数!$G:$H,2,FALSE)&amp;$W$23&amp;$V$23),装备量化!$D$2:$J$241,装备量化!AR$11,FALSE)),0))+IF($W$3="关闭",0,IFERROR((VLOOKUP((VLOOKUP($AE52,参数!$G:$H,2,FALSE)&amp;$W$24&amp;$V$24),装备量化!$D$2:$J$241,装备量化!AR$11,FALSE)),0))+IF($W$3="关闭",0,IFERROR((VLOOKUP((VLOOKUP($AE52,参数!$G:$H,2,FALSE)&amp;$W$25&amp;$V$25),装备量化!$D$2:$J$241,装备量化!AR$11,FALSE)),0))</f>
        <v>0</v>
      </c>
      <c r="BH52" s="64">
        <f>IF($W$3="关闭",0,IFERROR((VLOOKUP((VLOOKUP($AE52,参数!$G:$H,2,FALSE)&amp;$W$18&amp;$V$18),装备量化!$D$2:$J$241,装备量化!AS$11,FALSE)),0))+IF($W$3="关闭",0,IFERROR((VLOOKUP((VLOOKUP($AE52,参数!$G:$H,2,FALSE)&amp;$W$19&amp;$V$19),装备量化!$D$2:$J$241,装备量化!AS$11,FALSE)),0))+IF($W$3="关闭",0,IFERROR((VLOOKUP((VLOOKUP($AE52,参数!$G:$H,2,FALSE)&amp;$W$20&amp;$V$20),装备量化!$D$2:$J$241,装备量化!AS$11,FALSE)),0))+IF($W$3="关闭",0,IFERROR((VLOOKUP((VLOOKUP($AE52,参数!$G:$H,2,FALSE)&amp;$W$21&amp;$V$21),装备量化!$D$2:$J$241,装备量化!AS$11,FALSE)),0))+IF($W$3="关闭",0,IFERROR((VLOOKUP((VLOOKUP($AE52,参数!$G:$H,2,FALSE)&amp;$W$22&amp;$V$22),装备量化!$D$2:$J$241,装备量化!AS$11,FALSE)),0))+IF($W$3="关闭",0,IFERROR((VLOOKUP((VLOOKUP($AE52,参数!$G:$H,2,FALSE)&amp;$W$23&amp;$V$23),装备量化!$D$2:$J$241,装备量化!AS$11,FALSE)),0))+IF($W$3="关闭",0,IFERROR((VLOOKUP((VLOOKUP($AE52,参数!$G:$H,2,FALSE)&amp;$W$24&amp;$V$24),装备量化!$D$2:$J$241,装备量化!AS$11,FALSE)),0))+IF($W$3="关闭",0,IFERROR((VLOOKUP((VLOOKUP($AE52,参数!$G:$H,2,FALSE)&amp;$W$25&amp;$V$25),装备量化!$D$2:$J$241,装备量化!AS$11,FALSE)),0))</f>
        <v>0</v>
      </c>
      <c r="BI52" s="64">
        <f>IF($W$3="关闭",0,IFERROR((VLOOKUP((VLOOKUP($AE52,参数!$G:$H,2,FALSE)&amp;$W$18&amp;$V$18),装备量化!$D$2:$J$241,装备量化!AT$11,FALSE)),0))+IF($W$3="关闭",0,IFERROR((VLOOKUP((VLOOKUP($AE52,参数!$G:$H,2,FALSE)&amp;$W$19&amp;$V$19),装备量化!$D$2:$J$241,装备量化!AT$11,FALSE)),0))+IF($W$3="关闭",0,IFERROR((VLOOKUP((VLOOKUP($AE52,参数!$G:$H,2,FALSE)&amp;$W$20&amp;$V$20),装备量化!$D$2:$J$241,装备量化!AT$11,FALSE)),0))+IF($W$3="关闭",0,IFERROR((VLOOKUP((VLOOKUP($AE52,参数!$G:$H,2,FALSE)&amp;$W$21&amp;$V$21),装备量化!$D$2:$J$241,装备量化!AT$11,FALSE)),0))+IF($W$3="关闭",0,IFERROR((VLOOKUP((VLOOKUP($AE52,参数!$G:$H,2,FALSE)&amp;$W$22&amp;$V$22),装备量化!$D$2:$J$241,装备量化!AT$11,FALSE)),0))+IF($W$3="关闭",0,IFERROR((VLOOKUP((VLOOKUP($AE52,参数!$G:$H,2,FALSE)&amp;$W$23&amp;$V$23),装备量化!$D$2:$J$241,装备量化!AT$11,FALSE)),0))+IF($W$3="关闭",0,IFERROR((VLOOKUP((VLOOKUP($AE52,参数!$G:$H,2,FALSE)&amp;$W$24&amp;$V$24),装备量化!$D$2:$J$241,装备量化!AT$11,FALSE)),0))+IF($W$3="关闭",0,IFERROR((VLOOKUP((VLOOKUP($AE52,参数!$G:$H,2,FALSE)&amp;$W$25&amp;$V$25),装备量化!$D$2:$J$241,装备量化!AT$11,FALSE)),0))</f>
        <v>0</v>
      </c>
      <c r="BJ52" s="64">
        <f>IF($W$3="关闭",0,IFERROR((VLOOKUP((VLOOKUP($AE52,参数!$G:$H,2,FALSE)&amp;$W$18&amp;$V$18),装备量化!$D$2:$J$241,装备量化!AU$11,FALSE)),0))+IF($W$3="关闭",0,IFERROR((VLOOKUP((VLOOKUP($AE52,参数!$G:$H,2,FALSE)&amp;$W$19&amp;$V$19),装备量化!$D$2:$J$241,装备量化!AU$11,FALSE)),0))+IF($W$3="关闭",0,IFERROR((VLOOKUP((VLOOKUP($AE52,参数!$G:$H,2,FALSE)&amp;$W$20&amp;$V$20),装备量化!$D$2:$J$241,装备量化!AU$11,FALSE)),0))+IF($W$3="关闭",0,IFERROR((VLOOKUP((VLOOKUP($AE52,参数!$G:$H,2,FALSE)&amp;$W$21&amp;$V$21),装备量化!$D$2:$J$241,装备量化!AU$11,FALSE)),0))+IF($W$3="关闭",0,IFERROR((VLOOKUP((VLOOKUP($AE52,参数!$G:$H,2,FALSE)&amp;$W$22&amp;$V$22),装备量化!$D$2:$J$241,装备量化!AU$11,FALSE)),0))+IF($W$3="关闭",0,IFERROR((VLOOKUP((VLOOKUP($AE52,参数!$G:$H,2,FALSE)&amp;$W$23&amp;$V$23),装备量化!$D$2:$J$241,装备量化!AU$11,FALSE)),0))+IF($W$3="关闭",0,IFERROR((VLOOKUP((VLOOKUP($AE52,参数!$G:$H,2,FALSE)&amp;$W$24&amp;$V$24),装备量化!$D$2:$J$241,装备量化!AU$11,FALSE)),0))+IF($W$3="关闭",0,IFERROR((VLOOKUP((VLOOKUP($AE52,参数!$G:$H,2,FALSE)&amp;$W$25&amp;$V$25),装备量化!$D$2:$J$241,装备量化!AU$11,FALSE)),0))</f>
        <v>0</v>
      </c>
      <c r="BM52" s="1">
        <v>51</v>
      </c>
      <c r="BN52" s="64">
        <f>IF($W$2="关闭",0,角色升级!B52)</f>
        <v>6625</v>
      </c>
      <c r="BO52" s="64">
        <v>200</v>
      </c>
      <c r="BP52" s="64">
        <f>IF($W$2="关闭",0,角色升级!D52)</f>
        <v>475</v>
      </c>
      <c r="BQ52" s="64">
        <f>IF($W$2="关闭",0,角色升级!E52)</f>
        <v>475</v>
      </c>
      <c r="BR52" s="64">
        <f>IF($W$2="关闭",0,角色升级!F52)</f>
        <v>950</v>
      </c>
      <c r="BS52" s="64">
        <f>IF($W$2="关闭",0,角色升级!G52)</f>
        <v>950</v>
      </c>
      <c r="BT52" s="64">
        <f>IF($W$3="关闭",0,IFERROR((VLOOKUP((VLOOKUP($AE52,参数!$G:$H,2,FALSE)&amp;$W$18&amp;$V$18),装备量化!$D$2:$J$241,装备量化!BE$11,FALSE)),0))+IF($W$3="关闭",0,IFERROR((VLOOKUP((VLOOKUP($AE52,参数!$G:$H,2,FALSE)&amp;$W$19&amp;$V$19),装备量化!$D$2:$J$241,装备量化!BE$11,FALSE)),0))+IF($W$3="关闭",0,IFERROR((VLOOKUP((VLOOKUP($AE52,参数!$G:$H,2,FALSE)&amp;$W$20&amp;$V$20),装备量化!$D$2:$J$241,装备量化!BE$11,FALSE)),0))+IF($W$3="关闭",0,IFERROR((VLOOKUP((VLOOKUP($AE52,参数!$G:$H,2,FALSE)&amp;$W$21&amp;$V$21),装备量化!$D$2:$J$241,装备量化!BE$11,FALSE)),0))+IF($W$3="关闭",0,IFERROR((VLOOKUP((VLOOKUP($AE52,参数!$G:$H,2,FALSE)&amp;$W$22&amp;$V$22),装备量化!$D$2:$J$241,装备量化!BE$11,FALSE)),0))+IF($W$3="关闭",0,IFERROR((VLOOKUP((VLOOKUP($AE52,参数!$G:$H,2,FALSE)&amp;$W$23&amp;$V$23),装备量化!$D$2:$J$241,装备量化!BE$11,FALSE)),0))+IF($W$3="关闭",0,IFERROR((VLOOKUP((VLOOKUP($AE52,参数!$G:$H,2,FALSE)&amp;$W$24&amp;$V$24),装备量化!$D$2:$J$241,装备量化!BE$11,FALSE)),0))+IF($W$3="关闭",0,IFERROR((VLOOKUP((VLOOKUP($AE52,参数!$G:$H,2,FALSE)&amp;$W$25&amp;$V$25),装备量化!$D$2:$J$241,装备量化!BE$11,FALSE)),0))</f>
        <v>0</v>
      </c>
      <c r="BU52" s="64">
        <f>IF($W$3="关闭",0,IFERROR((VLOOKUP((VLOOKUP($AE52,参数!$G:$H,2,FALSE)&amp;$W$18&amp;$V$18),装备量化!$D$2:$J$241,装备量化!BF$11,FALSE)),0))+IF($W$3="关闭",0,IFERROR((VLOOKUP((VLOOKUP($AE52,参数!$G:$H,2,FALSE)&amp;$W$19&amp;$V$19),装备量化!$D$2:$J$241,装备量化!BF$11,FALSE)),0))+IF($W$3="关闭",0,IFERROR((VLOOKUP((VLOOKUP($AE52,参数!$G:$H,2,FALSE)&amp;$W$20&amp;$V$20),装备量化!$D$2:$J$241,装备量化!BF$11,FALSE)),0))+IF($W$3="关闭",0,IFERROR((VLOOKUP((VLOOKUP($AE52,参数!$G:$H,2,FALSE)&amp;$W$21&amp;$V$21),装备量化!$D$2:$J$241,装备量化!BF$11,FALSE)),0))+IF($W$3="关闭",0,IFERROR((VLOOKUP((VLOOKUP($AE52,参数!$G:$H,2,FALSE)&amp;$W$22&amp;$V$22),装备量化!$D$2:$J$241,装备量化!BF$11,FALSE)),0))+IF($W$3="关闭",0,IFERROR((VLOOKUP((VLOOKUP($AE52,参数!$G:$H,2,FALSE)&amp;$W$23&amp;$V$23),装备量化!$D$2:$J$241,装备量化!BF$11,FALSE)),0))+IF($W$3="关闭",0,IFERROR((VLOOKUP((VLOOKUP($AE52,参数!$G:$H,2,FALSE)&amp;$W$24&amp;$V$24),装备量化!$D$2:$J$241,装备量化!BF$11,FALSE)),0))+IF($W$3="关闭",0,IFERROR((VLOOKUP((VLOOKUP($AE52,参数!$G:$H,2,FALSE)&amp;$W$25&amp;$V$25),装备量化!$D$2:$J$241,装备量化!BF$11,FALSE)),0))</f>
        <v>0</v>
      </c>
      <c r="BV52" s="64">
        <f>IF($W$3="关闭",0,IFERROR((VLOOKUP((VLOOKUP($AE52,参数!$G:$H,2,FALSE)&amp;$W$18&amp;$V$18),装备量化!$D$2:$J$241,装备量化!BG$11,FALSE)),0))+IF($W$3="关闭",0,IFERROR((VLOOKUP((VLOOKUP($AE52,参数!$G:$H,2,FALSE)&amp;$W$19&amp;$V$19),装备量化!$D$2:$J$241,装备量化!BG$11,FALSE)),0))+IF($W$3="关闭",0,IFERROR((VLOOKUP((VLOOKUP($AE52,参数!$G:$H,2,FALSE)&amp;$W$20&amp;$V$20),装备量化!$D$2:$J$241,装备量化!BG$11,FALSE)),0))+IF($W$3="关闭",0,IFERROR((VLOOKUP((VLOOKUP($AE52,参数!$G:$H,2,FALSE)&amp;$W$21&amp;$V$21),装备量化!$D$2:$J$241,装备量化!BG$11,FALSE)),0))+IF($W$3="关闭",0,IFERROR((VLOOKUP((VLOOKUP($AE52,参数!$G:$H,2,FALSE)&amp;$W$22&amp;$V$22),装备量化!$D$2:$J$241,装备量化!BG$11,FALSE)),0))+IF($W$3="关闭",0,IFERROR((VLOOKUP((VLOOKUP($AE52,参数!$G:$H,2,FALSE)&amp;$W$23&amp;$V$23),装备量化!$D$2:$J$241,装备量化!BG$11,FALSE)),0))+IF($W$3="关闭",0,IFERROR((VLOOKUP((VLOOKUP($AE52,参数!$G:$H,2,FALSE)&amp;$W$24&amp;$V$24),装备量化!$D$2:$J$241,装备量化!BG$11,FALSE)),0))+IF($W$3="关闭",0,IFERROR((VLOOKUP((VLOOKUP($AE52,参数!$G:$H,2,FALSE)&amp;$W$25&amp;$V$25),装备量化!$D$2:$J$241,装备量化!BG$11,FALSE)),0))</f>
        <v>0</v>
      </c>
      <c r="BW52" s="64">
        <f>IF($W$3="关闭",0,IFERROR((VLOOKUP((VLOOKUP($AE52,参数!$G:$H,2,FALSE)&amp;$W$18&amp;$V$18),装备量化!$D$2:$J$241,装备量化!BH$11,FALSE)),0))+IF($W$3="关闭",0,IFERROR((VLOOKUP((VLOOKUP($AE52,参数!$G:$H,2,FALSE)&amp;$W$19&amp;$V$19),装备量化!$D$2:$J$241,装备量化!BH$11,FALSE)),0))+IF($W$3="关闭",0,IFERROR((VLOOKUP((VLOOKUP($AE52,参数!$G:$H,2,FALSE)&amp;$W$20&amp;$V$20),装备量化!$D$2:$J$241,装备量化!BH$11,FALSE)),0))+IF($W$3="关闭",0,IFERROR((VLOOKUP((VLOOKUP($AE52,参数!$G:$H,2,FALSE)&amp;$W$21&amp;$V$21),装备量化!$D$2:$J$241,装备量化!BH$11,FALSE)),0))+IF($W$3="关闭",0,IFERROR((VLOOKUP((VLOOKUP($AE52,参数!$G:$H,2,FALSE)&amp;$W$22&amp;$V$22),装备量化!$D$2:$J$241,装备量化!BH$11,FALSE)),0))+IF($W$3="关闭",0,IFERROR((VLOOKUP((VLOOKUP($AE52,参数!$G:$H,2,FALSE)&amp;$W$23&amp;$V$23),装备量化!$D$2:$J$241,装备量化!BH$11,FALSE)),0))+IF($W$3="关闭",0,IFERROR((VLOOKUP((VLOOKUP($AE52,参数!$G:$H,2,FALSE)&amp;$W$24&amp;$V$24),装备量化!$D$2:$J$241,装备量化!BH$11,FALSE)),0))+IF($W$3="关闭",0,IFERROR((VLOOKUP((VLOOKUP($AE52,参数!$G:$H,2,FALSE)&amp;$W$25&amp;$V$25),装备量化!$D$2:$J$241,装备量化!BH$11,FALSE)),0))</f>
        <v>0</v>
      </c>
      <c r="BX52" s="64">
        <f>IF($W$3="关闭",0,IFERROR((VLOOKUP((VLOOKUP($AE52,参数!$G:$H,2,FALSE)&amp;$W$18&amp;$V$18),装备量化!$D$2:$J$241,装备量化!BI$11,FALSE)),0))+IF($W$3="关闭",0,IFERROR((VLOOKUP((VLOOKUP($AE52,参数!$G:$H,2,FALSE)&amp;$W$19&amp;$V$19),装备量化!$D$2:$J$241,装备量化!BI$11,FALSE)),0))+IF($W$3="关闭",0,IFERROR((VLOOKUP((VLOOKUP($AE52,参数!$G:$H,2,FALSE)&amp;$W$20&amp;$V$20),装备量化!$D$2:$J$241,装备量化!BI$11,FALSE)),0))+IF($W$3="关闭",0,IFERROR((VLOOKUP((VLOOKUP($AE52,参数!$G:$H,2,FALSE)&amp;$W$21&amp;$V$21),装备量化!$D$2:$J$241,装备量化!BI$11,FALSE)),0))+IF($W$3="关闭",0,IFERROR((VLOOKUP((VLOOKUP($AE52,参数!$G:$H,2,FALSE)&amp;$W$22&amp;$V$22),装备量化!$D$2:$J$241,装备量化!BI$11,FALSE)),0))+IF($W$3="关闭",0,IFERROR((VLOOKUP((VLOOKUP($AE52,参数!$G:$H,2,FALSE)&amp;$W$23&amp;$V$23),装备量化!$D$2:$J$241,装备量化!BI$11,FALSE)),0))+IF($W$3="关闭",0,IFERROR((VLOOKUP((VLOOKUP($AE52,参数!$G:$H,2,FALSE)&amp;$W$24&amp;$V$24),装备量化!$D$2:$J$241,装备量化!BI$11,FALSE)),0))+IF($W$3="关闭",0,IFERROR((VLOOKUP((VLOOKUP($AE52,参数!$G:$H,2,FALSE)&amp;$W$25&amp;$V$25),装备量化!$D$2:$J$241,装备量化!BI$11,FALSE)),0))</f>
        <v>0</v>
      </c>
      <c r="BY52" s="64">
        <f>IF($W$3="关闭",0,IFERROR((VLOOKUP((VLOOKUP($AE52,参数!$G:$H,2,FALSE)&amp;$W$18&amp;$V$18),装备量化!$D$2:$J$241,装备量化!BJ$11,FALSE)),0))+IF($W$3="关闭",0,IFERROR((VLOOKUP((VLOOKUP($AE52,参数!$G:$H,2,FALSE)&amp;$W$19&amp;$V$19),装备量化!$D$2:$J$241,装备量化!BJ$11,FALSE)),0))+IF($W$3="关闭",0,IFERROR((VLOOKUP((VLOOKUP($AE52,参数!$G:$H,2,FALSE)&amp;$W$20&amp;$V$20),装备量化!$D$2:$J$241,装备量化!BJ$11,FALSE)),0))+IF($W$3="关闭",0,IFERROR((VLOOKUP((VLOOKUP($AE52,参数!$G:$H,2,FALSE)&amp;$W$21&amp;$V$21),装备量化!$D$2:$J$241,装备量化!BJ$11,FALSE)),0))+IF($W$3="关闭",0,IFERROR((VLOOKUP((VLOOKUP($AE52,参数!$G:$H,2,FALSE)&amp;$W$22&amp;$V$22),装备量化!$D$2:$J$241,装备量化!BJ$11,FALSE)),0))+IF($W$3="关闭",0,IFERROR((VLOOKUP((VLOOKUP($AE52,参数!$G:$H,2,FALSE)&amp;$W$23&amp;$V$23),装备量化!$D$2:$J$241,装备量化!BJ$11,FALSE)),0))+IF($W$3="关闭",0,IFERROR((VLOOKUP((VLOOKUP($AE52,参数!$G:$H,2,FALSE)&amp;$W$24&amp;$V$24),装备量化!$D$2:$J$241,装备量化!BJ$11,FALSE)),0))+IF($W$3="关闭",0,IFERROR((VLOOKUP((VLOOKUP($AE52,参数!$G:$H,2,FALSE)&amp;$W$25&amp;$V$25),装备量化!$D$2:$J$241,装备量化!BJ$11,FALSE)),0))</f>
        <v>0</v>
      </c>
      <c r="BZ52" s="64">
        <f>IF($W$3="关闭",0,IFERROR((VLOOKUP((VLOOKUP($AE52,参数!$G:$H,2,FALSE)&amp;$W$18&amp;$V$18),装备量化!$D$2:$J$241,装备量化!BK$11,FALSE)),0))+IF($W$3="关闭",0,IFERROR((VLOOKUP((VLOOKUP($AE52,参数!$G:$H,2,FALSE)&amp;$W$19&amp;$V$19),装备量化!$D$2:$J$241,装备量化!BK$11,FALSE)),0))+IF($W$3="关闭",0,IFERROR((VLOOKUP((VLOOKUP($AE52,参数!$G:$H,2,FALSE)&amp;$W$20&amp;$V$20),装备量化!$D$2:$J$241,装备量化!BK$11,FALSE)),0))+IF($W$3="关闭",0,IFERROR((VLOOKUP((VLOOKUP($AE52,参数!$G:$H,2,FALSE)&amp;$W$21&amp;$V$21),装备量化!$D$2:$J$241,装备量化!BK$11,FALSE)),0))+IF($W$3="关闭",0,IFERROR((VLOOKUP((VLOOKUP($AE52,参数!$G:$H,2,FALSE)&amp;$W$22&amp;$V$22),装备量化!$D$2:$J$241,装备量化!BK$11,FALSE)),0))+IF($W$3="关闭",0,IFERROR((VLOOKUP((VLOOKUP($AE52,参数!$G:$H,2,FALSE)&amp;$W$23&amp;$V$23),装备量化!$D$2:$J$241,装备量化!BK$11,FALSE)),0))+IF($W$3="关闭",0,IFERROR((VLOOKUP((VLOOKUP($AE52,参数!$G:$H,2,FALSE)&amp;$W$24&amp;$V$24),装备量化!$D$2:$J$241,装备量化!BK$11,FALSE)),0))+IF($W$3="关闭",0,IFERROR((VLOOKUP((VLOOKUP($AE52,参数!$G:$H,2,FALSE)&amp;$W$25&amp;$V$25),装备量化!$D$2:$J$241,装备量化!BK$11,FALSE)),0))</f>
        <v>0</v>
      </c>
      <c r="CA52" s="64">
        <f>IF($W$3="关闭",0,IFERROR((VLOOKUP((VLOOKUP($AE52,参数!$G:$H,2,FALSE)&amp;$W$18&amp;$V$18),装备量化!$D$2:$J$241,装备量化!BL$11,FALSE)),0))+IF($W$3="关闭",0,IFERROR((VLOOKUP((VLOOKUP($AE52,参数!$G:$H,2,FALSE)&amp;$W$19&amp;$V$19),装备量化!$D$2:$J$241,装备量化!BL$11,FALSE)),0))+IF($W$3="关闭",0,IFERROR((VLOOKUP((VLOOKUP($AE52,参数!$G:$H,2,FALSE)&amp;$W$20&amp;$V$20),装备量化!$D$2:$J$241,装备量化!BL$11,FALSE)),0))+IF($W$3="关闭",0,IFERROR((VLOOKUP((VLOOKUP($AE52,参数!$G:$H,2,FALSE)&amp;$W$21&amp;$V$21),装备量化!$D$2:$J$241,装备量化!BL$11,FALSE)),0))+IF($W$3="关闭",0,IFERROR((VLOOKUP((VLOOKUP($AE52,参数!$G:$H,2,FALSE)&amp;$W$22&amp;$V$22),装备量化!$D$2:$J$241,装备量化!BL$11,FALSE)),0))+IF($W$3="关闭",0,IFERROR((VLOOKUP((VLOOKUP($AE52,参数!$G:$H,2,FALSE)&amp;$W$23&amp;$V$23),装备量化!$D$2:$J$241,装备量化!BL$11,FALSE)),0))+IF($W$3="关闭",0,IFERROR((VLOOKUP((VLOOKUP($AE52,参数!$G:$H,2,FALSE)&amp;$W$24&amp;$V$24),装备量化!$D$2:$J$241,装备量化!BL$11,FALSE)),0))+IF($W$3="关闭",0,IFERROR((VLOOKUP((VLOOKUP($AE52,参数!$G:$H,2,FALSE)&amp;$W$25&amp;$V$25),装备量化!$D$2:$J$241,装备量化!BL$11,FALSE)),0))</f>
        <v>0</v>
      </c>
    </row>
    <row r="53" spans="1:79">
      <c r="A53" s="1">
        <v>52</v>
      </c>
      <c r="B53" s="1">
        <f t="shared" si="2"/>
        <v>12121</v>
      </c>
      <c r="C53" s="1">
        <f t="shared" si="11"/>
        <v>200</v>
      </c>
      <c r="D53" s="1">
        <f t="shared" si="12"/>
        <v>1002</v>
      </c>
      <c r="E53" s="1">
        <f t="shared" si="13"/>
        <v>1002</v>
      </c>
      <c r="F53" s="1">
        <f t="shared" si="14"/>
        <v>1682</v>
      </c>
      <c r="G53" s="1">
        <f t="shared" si="15"/>
        <v>1682</v>
      </c>
      <c r="H53" s="1">
        <f t="shared" si="3"/>
        <v>0</v>
      </c>
      <c r="I53" s="1">
        <f t="shared" si="4"/>
        <v>0</v>
      </c>
      <c r="J53" s="1">
        <f t="shared" si="5"/>
        <v>0</v>
      </c>
      <c r="K53" s="1">
        <f t="shared" si="6"/>
        <v>0</v>
      </c>
      <c r="L53" s="1">
        <f t="shared" si="7"/>
        <v>0</v>
      </c>
      <c r="M53" s="1">
        <f t="shared" si="8"/>
        <v>0</v>
      </c>
      <c r="N53" s="1">
        <f t="shared" si="9"/>
        <v>0</v>
      </c>
      <c r="O53" s="1">
        <f t="shared" si="10"/>
        <v>0</v>
      </c>
      <c r="P53" s="32"/>
      <c r="Q53" s="32"/>
      <c r="R53" s="32"/>
      <c r="S53" s="32"/>
      <c r="AE53" s="1">
        <v>52</v>
      </c>
      <c r="AF53" s="64">
        <f>IF($W$3="关闭",0,IFERROR((VLOOKUP((VLOOKUP($AE53,参数!$G:$H,2,FALSE)&amp;$W$18&amp;$V$18),装备量化!$D$2:$J$241,装备量化!Q$11,FALSE)),0))+IF($W$3="关闭",0,IFERROR((VLOOKUP((VLOOKUP($AE53,参数!$G:$H,2,FALSE)&amp;$W$19&amp;$V$19),装备量化!$D$2:$J$241,装备量化!Q$11,FALSE)),0))+IF($W$3="关闭",0,IFERROR((VLOOKUP((VLOOKUP($AE53,参数!$G:$H,2,FALSE)&amp;$W$20&amp;$V$20),装备量化!$D$2:$J$241,装备量化!Q$11,FALSE)),0))+IF($W$3="关闭",0,IFERROR((VLOOKUP((VLOOKUP($AE53,参数!$G:$H,2,FALSE)&amp;$W$21&amp;$V$21),装备量化!$D$2:$J$241,装备量化!Q$11,FALSE)),0))+IF($W$3="关闭",0,IFERROR((VLOOKUP((VLOOKUP($AE53,参数!$G:$H,2,FALSE)&amp;$W$22&amp;$V$22),装备量化!$D$2:$J$241,装备量化!Q$11,FALSE)),0))+IF($W$3="关闭",0,IFERROR((VLOOKUP((VLOOKUP($AE53,参数!$G:$H,2,FALSE)&amp;$W$23&amp;$V$23),装备量化!$D$2:$J$241,装备量化!Q$11,FALSE)),0))+IF($W$3="关闭",0,IFERROR((VLOOKUP((VLOOKUP($AE53,参数!$G:$H,2,FALSE)&amp;$W$24&amp;$V$24),装备量化!$D$2:$J$241,装备量化!Q$11,FALSE)),0))+IF($W$3="关闭",0,IFERROR((VLOOKUP((VLOOKUP($AE53,参数!$G:$H,2,FALSE)&amp;$W$25&amp;$V$25),装备量化!$D$2:$J$241,装备量化!Q$11,FALSE)),0))</f>
        <v>3750</v>
      </c>
      <c r="AG53" s="64"/>
      <c r="AH53" s="64">
        <f>IF($W$3="关闭",0,IFERROR((VLOOKUP((VLOOKUP($AE53,参数!$G:$H,2,FALSE)&amp;$W$18&amp;$V$18),装备量化!$D$2:$J$241,装备量化!S$11,FALSE)),0))+IF($W$3="关闭",0,IFERROR((VLOOKUP((VLOOKUP($AE53,参数!$G:$H,2,FALSE)&amp;$W$19&amp;$V$19),装备量化!$D$2:$J$241,装备量化!S$11,FALSE)),0))+IF($W$3="关闭",0,IFERROR((VLOOKUP((VLOOKUP($AE53,参数!$G:$H,2,FALSE)&amp;$W$20&amp;$V$20),装备量化!$D$2:$J$241,装备量化!S$11,FALSE)),0))+IF($W$3="关闭",0,IFERROR((VLOOKUP((VLOOKUP($AE53,参数!$G:$H,2,FALSE)&amp;$W$21&amp;$V$21),装备量化!$D$2:$J$241,装备量化!S$11,FALSE)),0))+IF($W$3="关闭",0,IFERROR((VLOOKUP((VLOOKUP($AE53,参数!$G:$H,2,FALSE)&amp;$W$22&amp;$V$22),装备量化!$D$2:$J$241,装备量化!S$11,FALSE)),0))+IF($W$3="关闭",0,IFERROR((VLOOKUP((VLOOKUP($AE53,参数!$G:$H,2,FALSE)&amp;$W$23&amp;$V$23),装备量化!$D$2:$J$241,装备量化!S$11,FALSE)),0))+IF($W$3="关闭",0,IFERROR((VLOOKUP((VLOOKUP($AE53,参数!$G:$H,2,FALSE)&amp;$W$24&amp;$V$24),装备量化!$D$2:$J$241,装备量化!S$11,FALSE)),0))+IF($W$3="关闭",0,IFERROR((VLOOKUP((VLOOKUP($AE53,参数!$G:$H,2,FALSE)&amp;$W$25&amp;$V$25),装备量化!$D$2:$J$241,装备量化!S$11,FALSE)),0))</f>
        <v>325</v>
      </c>
      <c r="AI53" s="64">
        <f>IF($W$3="关闭",0,IFERROR((VLOOKUP((VLOOKUP($AE53,参数!$G:$H,2,FALSE)&amp;$W$18&amp;$V$18),装备量化!$D$2:$J$241,装备量化!T$11,FALSE)),0))+IF($W$3="关闭",0,IFERROR((VLOOKUP((VLOOKUP($AE53,参数!$G:$H,2,FALSE)&amp;$W$19&amp;$V$19),装备量化!$D$2:$J$241,装备量化!T$11,FALSE)),0))+IF($W$3="关闭",0,IFERROR((VLOOKUP((VLOOKUP($AE53,参数!$G:$H,2,FALSE)&amp;$W$20&amp;$V$20),装备量化!$D$2:$J$241,装备量化!T$11,FALSE)),0))+IF($W$3="关闭",0,IFERROR((VLOOKUP((VLOOKUP($AE53,参数!$G:$H,2,FALSE)&amp;$W$21&amp;$V$21),装备量化!$D$2:$J$241,装备量化!T$11,FALSE)),0))+IF($W$3="关闭",0,IFERROR((VLOOKUP((VLOOKUP($AE53,参数!$G:$H,2,FALSE)&amp;$W$22&amp;$V$22),装备量化!$D$2:$J$241,装备量化!T$11,FALSE)),0))+IF($W$3="关闭",0,IFERROR((VLOOKUP((VLOOKUP($AE53,参数!$G:$H,2,FALSE)&amp;$W$23&amp;$V$23),装备量化!$D$2:$J$241,装备量化!T$11,FALSE)),0))+IF($W$3="关闭",0,IFERROR((VLOOKUP((VLOOKUP($AE53,参数!$G:$H,2,FALSE)&amp;$W$24&amp;$V$24),装备量化!$D$2:$J$241,装备量化!T$11,FALSE)),0))+IF($W$3="关闭",0,IFERROR((VLOOKUP((VLOOKUP($AE53,参数!$G:$H,2,FALSE)&amp;$W$25&amp;$V$25),装备量化!$D$2:$J$241,装备量化!T$11,FALSE)),0))</f>
        <v>325</v>
      </c>
      <c r="AJ53" s="64">
        <f>IF($W$3="关闭",0,IFERROR((VLOOKUP((VLOOKUP($AE53,参数!$G:$H,2,FALSE)&amp;$W$18&amp;$V$18),装备量化!$D$2:$J$241,装备量化!U$11,FALSE)),0))+IF($W$3="关闭",0,IFERROR((VLOOKUP((VLOOKUP($AE53,参数!$G:$H,2,FALSE)&amp;$W$19&amp;$V$19),装备量化!$D$2:$J$241,装备量化!U$11,FALSE)),0))+IF($W$3="关闭",0,IFERROR((VLOOKUP((VLOOKUP($AE53,参数!$G:$H,2,FALSE)&amp;$W$20&amp;$V$20),装备量化!$D$2:$J$241,装备量化!U$11,FALSE)),0))+IF($W$3="关闭",0,IFERROR((VLOOKUP((VLOOKUP($AE53,参数!$G:$H,2,FALSE)&amp;$W$21&amp;$V$21),装备量化!$D$2:$J$241,装备量化!U$11,FALSE)),0))+IF($W$3="关闭",0,IFERROR((VLOOKUP((VLOOKUP($AE53,参数!$G:$H,2,FALSE)&amp;$W$22&amp;$V$22),装备量化!$D$2:$J$241,装备量化!U$11,FALSE)),0))+IF($W$3="关闭",0,IFERROR((VLOOKUP((VLOOKUP($AE53,参数!$G:$H,2,FALSE)&amp;$W$23&amp;$V$23),装备量化!$D$2:$J$241,装备量化!U$11,FALSE)),0))+IF($W$3="关闭",0,IFERROR((VLOOKUP((VLOOKUP($AE53,参数!$G:$H,2,FALSE)&amp;$W$24&amp;$V$24),装备量化!$D$2:$J$241,装备量化!U$11,FALSE)),0))+IF($W$3="关闭",0,IFERROR((VLOOKUP((VLOOKUP($AE53,参数!$G:$H,2,FALSE)&amp;$W$25&amp;$V$25),装备量化!$D$2:$J$241,装备量化!U$11,FALSE)),0))</f>
        <v>500</v>
      </c>
      <c r="AK53" s="64">
        <f>IF($W$3="关闭",0,IFERROR((VLOOKUP((VLOOKUP($AE53,参数!$G:$H,2,FALSE)&amp;$W$18&amp;$V$18),装备量化!$D$2:$J$241,装备量化!V$11,FALSE)),0))+IF($W$3="关闭",0,IFERROR((VLOOKUP((VLOOKUP($AE53,参数!$G:$H,2,FALSE)&amp;$W$19&amp;$V$19),装备量化!$D$2:$J$241,装备量化!V$11,FALSE)),0))+IF($W$3="关闭",0,IFERROR((VLOOKUP((VLOOKUP($AE53,参数!$G:$H,2,FALSE)&amp;$W$20&amp;$V$20),装备量化!$D$2:$J$241,装备量化!V$11,FALSE)),0))+IF($W$3="关闭",0,IFERROR((VLOOKUP((VLOOKUP($AE53,参数!$G:$H,2,FALSE)&amp;$W$21&amp;$V$21),装备量化!$D$2:$J$241,装备量化!V$11,FALSE)),0))+IF($W$3="关闭",0,IFERROR((VLOOKUP((VLOOKUP($AE53,参数!$G:$H,2,FALSE)&amp;$W$22&amp;$V$22),装备量化!$D$2:$J$241,装备量化!V$11,FALSE)),0))+IF($W$3="关闭",0,IFERROR((VLOOKUP((VLOOKUP($AE53,参数!$G:$H,2,FALSE)&amp;$W$23&amp;$V$23),装备量化!$D$2:$J$241,装备量化!V$11,FALSE)),0))+IF($W$3="关闭",0,IFERROR((VLOOKUP((VLOOKUP($AE53,参数!$G:$H,2,FALSE)&amp;$W$24&amp;$V$24),装备量化!$D$2:$J$241,装备量化!V$11,FALSE)),0))+IF($W$3="关闭",0,IFERROR((VLOOKUP((VLOOKUP($AE53,参数!$G:$H,2,FALSE)&amp;$W$25&amp;$V$25),装备量化!$D$2:$J$241,装备量化!V$11,FALSE)),0))</f>
        <v>500</v>
      </c>
      <c r="AL53" s="64">
        <f>IF($W$3="关闭",0,IFERROR((VLOOKUP((VLOOKUP($AE53,参数!$G:$H,2,FALSE)&amp;$W$18&amp;$V$18),装备量化!$D$2:$J$241,装备量化!W$11,FALSE)),0))+IF($W$3="关闭",0,IFERROR((VLOOKUP((VLOOKUP($AE53,参数!$G:$H,2,FALSE)&amp;$W$19&amp;$V$19),装备量化!$D$2:$J$241,装备量化!W$11,FALSE)),0))+IF($W$3="关闭",0,IFERROR((VLOOKUP((VLOOKUP($AE53,参数!$G:$H,2,FALSE)&amp;$W$20&amp;$V$20),装备量化!$D$2:$J$241,装备量化!W$11,FALSE)),0))+IF($W$3="关闭",0,IFERROR((VLOOKUP((VLOOKUP($AE53,参数!$G:$H,2,FALSE)&amp;$W$21&amp;$V$21),装备量化!$D$2:$J$241,装备量化!W$11,FALSE)),0))+IF($W$3="关闭",0,IFERROR((VLOOKUP((VLOOKUP($AE53,参数!$G:$H,2,FALSE)&amp;$W$22&amp;$V$22),装备量化!$D$2:$J$241,装备量化!W$11,FALSE)),0))+IF($W$3="关闭",0,IFERROR((VLOOKUP((VLOOKUP($AE53,参数!$G:$H,2,FALSE)&amp;$W$23&amp;$V$23),装备量化!$D$2:$J$241,装备量化!W$11,FALSE)),0))+IF($W$3="关闭",0,IFERROR((VLOOKUP((VLOOKUP($AE53,参数!$G:$H,2,FALSE)&amp;$W$24&amp;$V$24),装备量化!$D$2:$J$241,装备量化!W$11,FALSE)),0))+IF($W$3="关闭",0,IFERROR((VLOOKUP((VLOOKUP($AE53,参数!$G:$H,2,FALSE)&amp;$W$25&amp;$V$25),装备量化!$D$2:$J$241,装备量化!W$11,FALSE)),0))</f>
        <v>0</v>
      </c>
      <c r="AM53" s="64">
        <f>IF($W$3="关闭",0,IFERROR((VLOOKUP((VLOOKUP($AE53,参数!$G:$H,2,FALSE)&amp;$W$18&amp;$V$18),装备量化!$D$2:$J$241,装备量化!X$11,FALSE)),0))+IF($W$3="关闭",0,IFERROR((VLOOKUP((VLOOKUP($AE53,参数!$G:$H,2,FALSE)&amp;$W$19&amp;$V$19),装备量化!$D$2:$J$241,装备量化!X$11,FALSE)),0))+IF($W$3="关闭",0,IFERROR((VLOOKUP((VLOOKUP($AE53,参数!$G:$H,2,FALSE)&amp;$W$20&amp;$V$20),装备量化!$D$2:$J$241,装备量化!X$11,FALSE)),0))+IF($W$3="关闭",0,IFERROR((VLOOKUP((VLOOKUP($AE53,参数!$G:$H,2,FALSE)&amp;$W$21&amp;$V$21),装备量化!$D$2:$J$241,装备量化!X$11,FALSE)),0))+IF($W$3="关闭",0,IFERROR((VLOOKUP((VLOOKUP($AE53,参数!$G:$H,2,FALSE)&amp;$W$22&amp;$V$22),装备量化!$D$2:$J$241,装备量化!X$11,FALSE)),0))+IF($W$3="关闭",0,IFERROR((VLOOKUP((VLOOKUP($AE53,参数!$G:$H,2,FALSE)&amp;$W$23&amp;$V$23),装备量化!$D$2:$J$241,装备量化!X$11,FALSE)),0))+IF($W$3="关闭",0,IFERROR((VLOOKUP((VLOOKUP($AE53,参数!$G:$H,2,FALSE)&amp;$W$24&amp;$V$24),装备量化!$D$2:$J$241,装备量化!X$11,FALSE)),0))+IF($W$3="关闭",0,IFERROR((VLOOKUP((VLOOKUP($AE53,参数!$G:$H,2,FALSE)&amp;$W$25&amp;$V$25),装备量化!$D$2:$J$241,装备量化!X$11,FALSE)),0))</f>
        <v>0</v>
      </c>
      <c r="AN53" s="64">
        <f>IF($W$3="关闭",0,IFERROR((VLOOKUP((VLOOKUP($AE53,参数!$G:$H,2,FALSE)&amp;$W$18&amp;$V$18),装备量化!$D$2:$J$241,装备量化!Y$11,FALSE)),0))+IF($W$3="关闭",0,IFERROR((VLOOKUP((VLOOKUP($AE53,参数!$G:$H,2,FALSE)&amp;$W$19&amp;$V$19),装备量化!$D$2:$J$241,装备量化!Y$11,FALSE)),0))+IF($W$3="关闭",0,IFERROR((VLOOKUP((VLOOKUP($AE53,参数!$G:$H,2,FALSE)&amp;$W$20&amp;$V$20),装备量化!$D$2:$J$241,装备量化!Y$11,FALSE)),0))+IF($W$3="关闭",0,IFERROR((VLOOKUP((VLOOKUP($AE53,参数!$G:$H,2,FALSE)&amp;$W$21&amp;$V$21),装备量化!$D$2:$J$241,装备量化!Y$11,FALSE)),0))+IF($W$3="关闭",0,IFERROR((VLOOKUP((VLOOKUP($AE53,参数!$G:$H,2,FALSE)&amp;$W$22&amp;$V$22),装备量化!$D$2:$J$241,装备量化!Y$11,FALSE)),0))+IF($W$3="关闭",0,IFERROR((VLOOKUP((VLOOKUP($AE53,参数!$G:$H,2,FALSE)&amp;$W$23&amp;$V$23),装备量化!$D$2:$J$241,装备量化!Y$11,FALSE)),0))+IF($W$3="关闭",0,IFERROR((VLOOKUP((VLOOKUP($AE53,参数!$G:$H,2,FALSE)&amp;$W$24&amp;$V$24),装备量化!$D$2:$J$241,装备量化!Y$11,FALSE)),0))+IF($W$3="关闭",0,IFERROR((VLOOKUP((VLOOKUP($AE53,参数!$G:$H,2,FALSE)&amp;$W$25&amp;$V$25),装备量化!$D$2:$J$241,装备量化!Y$11,FALSE)),0))</f>
        <v>0</v>
      </c>
      <c r="AO53" s="64">
        <f>IF($W$3="关闭",0,IFERROR((VLOOKUP((VLOOKUP($AE53,参数!$G:$H,2,FALSE)&amp;$W$18&amp;$V$18),装备量化!$D$2:$J$241,装备量化!Z$11,FALSE)),0))+IF($W$3="关闭",0,IFERROR((VLOOKUP((VLOOKUP($AE53,参数!$G:$H,2,FALSE)&amp;$W$19&amp;$V$19),装备量化!$D$2:$J$241,装备量化!Z$11,FALSE)),0))+IF($W$3="关闭",0,IFERROR((VLOOKUP((VLOOKUP($AE53,参数!$G:$H,2,FALSE)&amp;$W$20&amp;$V$20),装备量化!$D$2:$J$241,装备量化!Z$11,FALSE)),0))+IF($W$3="关闭",0,IFERROR((VLOOKUP((VLOOKUP($AE53,参数!$G:$H,2,FALSE)&amp;$W$21&amp;$V$21),装备量化!$D$2:$J$241,装备量化!Z$11,FALSE)),0))+IF($W$3="关闭",0,IFERROR((VLOOKUP((VLOOKUP($AE53,参数!$G:$H,2,FALSE)&amp;$W$22&amp;$V$22),装备量化!$D$2:$J$241,装备量化!Z$11,FALSE)),0))+IF($W$3="关闭",0,IFERROR((VLOOKUP((VLOOKUP($AE53,参数!$G:$H,2,FALSE)&amp;$W$23&amp;$V$23),装备量化!$D$2:$J$241,装备量化!Z$11,FALSE)),0))+IF($W$3="关闭",0,IFERROR((VLOOKUP((VLOOKUP($AE53,参数!$G:$H,2,FALSE)&amp;$W$24&amp;$V$24),装备量化!$D$2:$J$241,装备量化!Z$11,FALSE)),0))+IF($W$3="关闭",0,IFERROR((VLOOKUP((VLOOKUP($AE53,参数!$G:$H,2,FALSE)&amp;$W$25&amp;$V$25),装备量化!$D$2:$J$241,装备量化!Z$11,FALSE)),0))</f>
        <v>0</v>
      </c>
      <c r="AP53" s="64">
        <f>IF($W$3="关闭",0,IFERROR((VLOOKUP((VLOOKUP($AE53,参数!$G:$H,2,FALSE)&amp;$W$18&amp;$V$18),装备量化!$D$2:$J$241,装备量化!AA$11,FALSE)),0))+IF($W$3="关闭",0,IFERROR((VLOOKUP((VLOOKUP($AE53,参数!$G:$H,2,FALSE)&amp;$W$19&amp;$V$19),装备量化!$D$2:$J$241,装备量化!AA$11,FALSE)),0))+IF($W$3="关闭",0,IFERROR((VLOOKUP((VLOOKUP($AE53,参数!$G:$H,2,FALSE)&amp;$W$20&amp;$V$20),装备量化!$D$2:$J$241,装备量化!AA$11,FALSE)),0))+IF($W$3="关闭",0,IFERROR((VLOOKUP((VLOOKUP($AE53,参数!$G:$H,2,FALSE)&amp;$W$21&amp;$V$21),装备量化!$D$2:$J$241,装备量化!AA$11,FALSE)),0))+IF($W$3="关闭",0,IFERROR((VLOOKUP((VLOOKUP($AE53,参数!$G:$H,2,FALSE)&amp;$W$22&amp;$V$22),装备量化!$D$2:$J$241,装备量化!AA$11,FALSE)),0))+IF($W$3="关闭",0,IFERROR((VLOOKUP((VLOOKUP($AE53,参数!$G:$H,2,FALSE)&amp;$W$23&amp;$V$23),装备量化!$D$2:$J$241,装备量化!AA$11,FALSE)),0))+IF($W$3="关闭",0,IFERROR((VLOOKUP((VLOOKUP($AE53,参数!$G:$H,2,FALSE)&amp;$W$24&amp;$V$24),装备量化!$D$2:$J$241,装备量化!AA$11,FALSE)),0))+IF($W$3="关闭",0,IFERROR((VLOOKUP((VLOOKUP($AE53,参数!$G:$H,2,FALSE)&amp;$W$25&amp;$V$25),装备量化!$D$2:$J$241,装备量化!AA$11,FALSE)),0))</f>
        <v>0</v>
      </c>
      <c r="AQ53" s="64">
        <f>IF($W$3="关闭",0,IFERROR((VLOOKUP((VLOOKUP($AE53,参数!$G:$H,2,FALSE)&amp;$W$18&amp;$V$18),装备量化!$D$2:$J$241,装备量化!AB$11,FALSE)),0))+IF($W$3="关闭",0,IFERROR((VLOOKUP((VLOOKUP($AE53,参数!$G:$H,2,FALSE)&amp;$W$19&amp;$V$19),装备量化!$D$2:$J$241,装备量化!AB$11,FALSE)),0))+IF($W$3="关闭",0,IFERROR((VLOOKUP((VLOOKUP($AE53,参数!$G:$H,2,FALSE)&amp;$W$20&amp;$V$20),装备量化!$D$2:$J$241,装备量化!AB$11,FALSE)),0))+IF($W$3="关闭",0,IFERROR((VLOOKUP((VLOOKUP($AE53,参数!$G:$H,2,FALSE)&amp;$W$21&amp;$V$21),装备量化!$D$2:$J$241,装备量化!AB$11,FALSE)),0))+IF($W$3="关闭",0,IFERROR((VLOOKUP((VLOOKUP($AE53,参数!$G:$H,2,FALSE)&amp;$W$22&amp;$V$22),装备量化!$D$2:$J$241,装备量化!AB$11,FALSE)),0))+IF($W$3="关闭",0,IFERROR((VLOOKUP((VLOOKUP($AE53,参数!$G:$H,2,FALSE)&amp;$W$23&amp;$V$23),装备量化!$D$2:$J$241,装备量化!AB$11,FALSE)),0))+IF($W$3="关闭",0,IFERROR((VLOOKUP((VLOOKUP($AE53,参数!$G:$H,2,FALSE)&amp;$W$24&amp;$V$24),装备量化!$D$2:$J$241,装备量化!AB$11,FALSE)),0))+IF($W$3="关闭",0,IFERROR((VLOOKUP((VLOOKUP($AE53,参数!$G:$H,2,FALSE)&amp;$W$25&amp;$V$25),装备量化!$D$2:$J$241,装备量化!AB$11,FALSE)),0))</f>
        <v>0</v>
      </c>
      <c r="AR53" s="64">
        <f>IF($W$3="关闭",0,IFERROR((VLOOKUP((VLOOKUP($AE53,参数!$G:$H,2,FALSE)&amp;$W$18&amp;$V$18),装备量化!$D$2:$J$241,装备量化!AC$11,FALSE)),0))+IF($W$3="关闭",0,IFERROR((VLOOKUP((VLOOKUP($AE53,参数!$G:$H,2,FALSE)&amp;$W$19&amp;$V$19),装备量化!$D$2:$J$241,装备量化!AC$11,FALSE)),0))+IF($W$3="关闭",0,IFERROR((VLOOKUP((VLOOKUP($AE53,参数!$G:$H,2,FALSE)&amp;$W$20&amp;$V$20),装备量化!$D$2:$J$241,装备量化!AC$11,FALSE)),0))+IF($W$3="关闭",0,IFERROR((VLOOKUP((VLOOKUP($AE53,参数!$G:$H,2,FALSE)&amp;$W$21&amp;$V$21),装备量化!$D$2:$J$241,装备量化!AC$11,FALSE)),0))+IF($W$3="关闭",0,IFERROR((VLOOKUP((VLOOKUP($AE53,参数!$G:$H,2,FALSE)&amp;$W$22&amp;$V$22),装备量化!$D$2:$J$241,装备量化!AC$11,FALSE)),0))+IF($W$3="关闭",0,IFERROR((VLOOKUP((VLOOKUP($AE53,参数!$G:$H,2,FALSE)&amp;$W$23&amp;$V$23),装备量化!$D$2:$J$241,装备量化!AC$11,FALSE)),0))+IF($W$3="关闭",0,IFERROR((VLOOKUP((VLOOKUP($AE53,参数!$G:$H,2,FALSE)&amp;$W$24&amp;$V$24),装备量化!$D$2:$J$241,装备量化!AC$11,FALSE)),0))+IF($W$3="关闭",0,IFERROR((VLOOKUP((VLOOKUP($AE53,参数!$G:$H,2,FALSE)&amp;$W$25&amp;$V$25),装备量化!$D$2:$J$241,装备量化!AC$11,FALSE)),0))</f>
        <v>0</v>
      </c>
      <c r="AS53" s="64">
        <f>IF($W$3="关闭",0,IFERROR((VLOOKUP((VLOOKUP($AE53,参数!$G:$H,2,FALSE)&amp;$W$18&amp;$V$18),装备量化!$D$2:$J$241,装备量化!AD$11,FALSE)),0))+IF($W$3="关闭",0,IFERROR((VLOOKUP((VLOOKUP($AE53,参数!$G:$H,2,FALSE)&amp;$W$19&amp;$V$19),装备量化!$D$2:$J$241,装备量化!AD$11,FALSE)),0))+IF($W$3="关闭",0,IFERROR((VLOOKUP((VLOOKUP($AE53,参数!$G:$H,2,FALSE)&amp;$W$20&amp;$V$20),装备量化!$D$2:$J$241,装备量化!AD$11,FALSE)),0))+IF($W$3="关闭",0,IFERROR((VLOOKUP((VLOOKUP($AE53,参数!$G:$H,2,FALSE)&amp;$W$21&amp;$V$21),装备量化!$D$2:$J$241,装备量化!AD$11,FALSE)),0))+IF($W$3="关闭",0,IFERROR((VLOOKUP((VLOOKUP($AE53,参数!$G:$H,2,FALSE)&amp;$W$22&amp;$V$22),装备量化!$D$2:$J$241,装备量化!AD$11,FALSE)),0))+IF($W$3="关闭",0,IFERROR((VLOOKUP((VLOOKUP($AE53,参数!$G:$H,2,FALSE)&amp;$W$23&amp;$V$23),装备量化!$D$2:$J$241,装备量化!AD$11,FALSE)),0))+IF($W$3="关闭",0,IFERROR((VLOOKUP((VLOOKUP($AE53,参数!$G:$H,2,FALSE)&amp;$W$24&amp;$V$24),装备量化!$D$2:$J$241,装备量化!AD$11,FALSE)),0))+IF($W$3="关闭",0,IFERROR((VLOOKUP((VLOOKUP($AE53,参数!$G:$H,2,FALSE)&amp;$W$25&amp;$V$25),装备量化!$D$2:$J$241,装备量化!AD$11,FALSE)),0))</f>
        <v>0</v>
      </c>
      <c r="AV53" s="1">
        <v>52</v>
      </c>
      <c r="AW53" s="64">
        <f>IF($W$6="关闭",0,IFERROR((VLOOKUP((VLOOKUP($AE53,参数!$G:$H,2,FALSE)&amp;$V$18),装备强化属性!$V$3:$FP$50,$X$18+VLOOKUP(AW$1,参数!$J$1:$K$6,2,FALSE),FALSE)),0))+IF($W$6="关闭",0,IFERROR((VLOOKUP((VLOOKUP($AE53,参数!$G:$H,2,FALSE)&amp;$V$19),装备强化属性!$V$3:$FP$50,$X$19+VLOOKUP(AW$1,参数!$J$1:$K$6,2,FALSE),FALSE)),0))+IF($W$6="关闭",0,IFERROR((VLOOKUP((VLOOKUP($AE53,参数!$G:$H,2,FALSE)&amp;$V$20),装备强化属性!$V$3:$FP$50,$X$20+VLOOKUP(AW$1,参数!$J$1:$K$6,2,FALSE),FALSE)),0))+IF($W$6="关闭",0,IFERROR((VLOOKUP((VLOOKUP($AE53,参数!$G:$H,2,FALSE)&amp;$V$21),装备强化属性!$V$3:$FP$50,$X$21+VLOOKUP(AW$1,参数!$J$1:$K$6,2,FALSE),FALSE)),0))+IF($W$6="关闭",0,IFERROR((VLOOKUP((VLOOKUP($AE53,参数!$G:$H,2,FALSE)&amp;$V$22),装备强化属性!$V$3:$FP$50,$X$22+VLOOKUP(AW$1,参数!$J$1:$K$6,2,FALSE),FALSE)),0))+IF($W$6="关闭",0,IFERROR((VLOOKUP((VLOOKUP($AE53,参数!$G:$H,2,FALSE)&amp;$V$23),装备强化属性!$V$3:$FP$50,$X$23+VLOOKUP(AW$1,参数!$J$1:$K$6,2,FALSE),FALSE)),0))+IF($W$6="关闭",0,IFERROR((VLOOKUP((VLOOKUP($AE53,参数!$G:$H,2,FALSE)&amp;$V$24),装备强化属性!$V$3:$FP$50,$X$24+VLOOKUP(AW$1,参数!$J$1:$K$6,2,FALSE),FALSE)),0))+IF($W$6="关闭",0,IFERROR((VLOOKUP((VLOOKUP($AE53,参数!$G:$H,2,FALSE)&amp;$V$25),装备强化属性!$V$3:$FP$50,$X$25+VLOOKUP(AW$1,参数!$J$1:$K$6,2,FALSE),FALSE)),0))</f>
        <v>1634</v>
      </c>
      <c r="AX53" s="64"/>
      <c r="AY53" s="64">
        <f>IF($W$6="关闭",0,IFERROR((VLOOKUP((VLOOKUP($AE53,参数!$G:$H,2,FALSE)&amp;$V$18),装备强化属性!$V$3:$FP$50,$X$18+VLOOKUP(AY$1,参数!$J$1:$K$6,2,FALSE),FALSE)),0))+IF($W$6="关闭",0,IFERROR((VLOOKUP((VLOOKUP($AE53,参数!$G:$H,2,FALSE)&amp;$V$19),装备强化属性!$V$3:$FP$50,$X$19+VLOOKUP(AY$1,参数!$J$1:$K$6,2,FALSE),FALSE)),0))+IF($W$6="关闭",0,IFERROR((VLOOKUP((VLOOKUP($AE53,参数!$G:$H,2,FALSE)&amp;$V$20),装备强化属性!$V$3:$FP$50,$X$20+VLOOKUP(AY$1,参数!$J$1:$K$6,2,FALSE),FALSE)),0))+IF($W$6="关闭",0,IFERROR((VLOOKUP((VLOOKUP($AE53,参数!$G:$H,2,FALSE)&amp;$V$21),装备强化属性!$V$3:$FP$50,$X$21+VLOOKUP(AY$1,参数!$J$1:$K$6,2,FALSE),FALSE)),0))+IF($W$6="关闭",0,IFERROR((VLOOKUP((VLOOKUP($AE53,参数!$G:$H,2,FALSE)&amp;$V$22),装备强化属性!$V$3:$FP$50,$X$22+VLOOKUP(AY$1,参数!$J$1:$K$6,2,FALSE),FALSE)),0))+IF($W$6="关闭",0,IFERROR((VLOOKUP((VLOOKUP($AE53,参数!$G:$H,2,FALSE)&amp;$V$23),装备强化属性!$V$3:$FP$50,$X$23+VLOOKUP(AY$1,参数!$J$1:$K$6,2,FALSE),FALSE)),0))+IF($W$6="关闭",0,IFERROR((VLOOKUP((VLOOKUP($AE53,参数!$G:$H,2,FALSE)&amp;$V$24),装备强化属性!$V$3:$FP$50,$X$24+VLOOKUP(AY$1,参数!$J$1:$K$6,2,FALSE),FALSE)),0))+IF($W$6="关闭",0,IFERROR((VLOOKUP((VLOOKUP($AE53,参数!$G:$H,2,FALSE)&amp;$V$25),装备强化属性!$V$3:$FP$50,$X$25+VLOOKUP(AY$1,参数!$J$1:$K$6,2,FALSE),FALSE)),0))</f>
        <v>195</v>
      </c>
      <c r="AZ53" s="64">
        <f>IF($W$6="关闭",0,IFERROR((VLOOKUP((VLOOKUP($AE53,参数!$G:$H,2,FALSE)&amp;$V$18),装备强化属性!$V$3:$FP$50,$X$18+VLOOKUP(AZ$1,参数!$J$1:$K$6,2,FALSE),FALSE)),0))+IF($W$6="关闭",0,IFERROR((VLOOKUP((VLOOKUP($AE53,参数!$G:$H,2,FALSE)&amp;$V$19),装备强化属性!$V$3:$FP$50,$X$19+VLOOKUP(AZ$1,参数!$J$1:$K$6,2,FALSE),FALSE)),0))+IF($W$6="关闭",0,IFERROR((VLOOKUP((VLOOKUP($AE53,参数!$G:$H,2,FALSE)&amp;$V$20),装备强化属性!$V$3:$FP$50,$X$20+VLOOKUP(AZ$1,参数!$J$1:$K$6,2,FALSE),FALSE)),0))+IF($W$6="关闭",0,IFERROR((VLOOKUP((VLOOKUP($AE53,参数!$G:$H,2,FALSE)&amp;$V$21),装备强化属性!$V$3:$FP$50,$X$21+VLOOKUP(AZ$1,参数!$J$1:$K$6,2,FALSE),FALSE)),0))+IF($W$6="关闭",0,IFERROR((VLOOKUP((VLOOKUP($AE53,参数!$G:$H,2,FALSE)&amp;$V$22),装备强化属性!$V$3:$FP$50,$X$22+VLOOKUP(AZ$1,参数!$J$1:$K$6,2,FALSE),FALSE)),0))+IF($W$6="关闭",0,IFERROR((VLOOKUP((VLOOKUP($AE53,参数!$G:$H,2,FALSE)&amp;$V$23),装备强化属性!$V$3:$FP$50,$X$23+VLOOKUP(AZ$1,参数!$J$1:$K$6,2,FALSE),FALSE)),0))+IF($W$6="关闭",0,IFERROR((VLOOKUP((VLOOKUP($AE53,参数!$G:$H,2,FALSE)&amp;$V$24),装备强化属性!$V$3:$FP$50,$X$24+VLOOKUP(AZ$1,参数!$J$1:$K$6,2,FALSE),FALSE)),0))+IF($W$6="关闭",0,IFERROR((VLOOKUP((VLOOKUP($AE53,参数!$G:$H,2,FALSE)&amp;$V$25),装备强化属性!$V$3:$FP$50,$X$25+VLOOKUP(AZ$1,参数!$J$1:$K$6,2,FALSE),FALSE)),0))</f>
        <v>195</v>
      </c>
      <c r="BA53" s="64">
        <f>IF($W$6="关闭",0,IFERROR((VLOOKUP((VLOOKUP($AE53,参数!$G:$H,2,FALSE)&amp;$V$18),装备强化属性!$V$3:$FP$50,$X$18+VLOOKUP(BA$1,参数!$J$1:$K$6,2,FALSE),FALSE)),0))+IF($W$6="关闭",0,IFERROR((VLOOKUP((VLOOKUP($AE53,参数!$G:$H,2,FALSE)&amp;$V$19),装备强化属性!$V$3:$FP$50,$X$19+VLOOKUP(BA$1,参数!$J$1:$K$6,2,FALSE),FALSE)),0))+IF($W$6="关闭",0,IFERROR((VLOOKUP((VLOOKUP($AE53,参数!$G:$H,2,FALSE)&amp;$V$20),装备强化属性!$V$3:$FP$50,$X$20+VLOOKUP(BA$1,参数!$J$1:$K$6,2,FALSE),FALSE)),0))+IF($W$6="关闭",0,IFERROR((VLOOKUP((VLOOKUP($AE53,参数!$G:$H,2,FALSE)&amp;$V$21),装备强化属性!$V$3:$FP$50,$X$21+VLOOKUP(BA$1,参数!$J$1:$K$6,2,FALSE),FALSE)),0))+IF($W$6="关闭",0,IFERROR((VLOOKUP((VLOOKUP($AE53,参数!$G:$H,2,FALSE)&amp;$V$22),装备强化属性!$V$3:$FP$50,$X$22+VLOOKUP(BA$1,参数!$J$1:$K$6,2,FALSE),FALSE)),0))+IF($W$6="关闭",0,IFERROR((VLOOKUP((VLOOKUP($AE53,参数!$G:$H,2,FALSE)&amp;$V$23),装备强化属性!$V$3:$FP$50,$X$23+VLOOKUP(BA$1,参数!$J$1:$K$6,2,FALSE),FALSE)),0))+IF($W$6="关闭",0,IFERROR((VLOOKUP((VLOOKUP($AE53,参数!$G:$H,2,FALSE)&amp;$V$24),装备强化属性!$V$3:$FP$50,$X$24+VLOOKUP(BA$1,参数!$J$1:$K$6,2,FALSE),FALSE)),0))+IF($W$6="关闭",0,IFERROR((VLOOKUP((VLOOKUP($AE53,参数!$G:$H,2,FALSE)&amp;$V$25),装备强化属性!$V$3:$FP$50,$X$25+VLOOKUP(BA$1,参数!$J$1:$K$6,2,FALSE),FALSE)),0))</f>
        <v>217</v>
      </c>
      <c r="BB53" s="64">
        <f>IF($W$6="关闭",0,IFERROR((VLOOKUP((VLOOKUP($AE53,参数!$G:$H,2,FALSE)&amp;$V$18),装备强化属性!$V$3:$FP$50,$X$18+VLOOKUP(BB$1,参数!$J$1:$K$6,2,FALSE),FALSE)),0))+IF($W$6="关闭",0,IFERROR((VLOOKUP((VLOOKUP($AE53,参数!$G:$H,2,FALSE)&amp;$V$19),装备强化属性!$V$3:$FP$50,$X$19+VLOOKUP(BB$1,参数!$J$1:$K$6,2,FALSE),FALSE)),0))+IF($W$6="关闭",0,IFERROR((VLOOKUP((VLOOKUP($AE53,参数!$G:$H,2,FALSE)&amp;$V$20),装备强化属性!$V$3:$FP$50,$X$20+VLOOKUP(BB$1,参数!$J$1:$K$6,2,FALSE),FALSE)),0))+IF($W$6="关闭",0,IFERROR((VLOOKUP((VLOOKUP($AE53,参数!$G:$H,2,FALSE)&amp;$V$21),装备强化属性!$V$3:$FP$50,$X$21+VLOOKUP(BB$1,参数!$J$1:$K$6,2,FALSE),FALSE)),0))+IF($W$6="关闭",0,IFERROR((VLOOKUP((VLOOKUP($AE53,参数!$G:$H,2,FALSE)&amp;$V$22),装备强化属性!$V$3:$FP$50,$X$22+VLOOKUP(BB$1,参数!$J$1:$K$6,2,FALSE),FALSE)),0))+IF($W$6="关闭",0,IFERROR((VLOOKUP((VLOOKUP($AE53,参数!$G:$H,2,FALSE)&amp;$V$23),装备强化属性!$V$3:$FP$50,$X$23+VLOOKUP(BB$1,参数!$J$1:$K$6,2,FALSE),FALSE)),0))+IF($W$6="关闭",0,IFERROR((VLOOKUP((VLOOKUP($AE53,参数!$G:$H,2,FALSE)&amp;$V$24),装备强化属性!$V$3:$FP$50,$X$24+VLOOKUP(BB$1,参数!$J$1:$K$6,2,FALSE),FALSE)),0))+IF($W$6="关闭",0,IFERROR((VLOOKUP((VLOOKUP($AE53,参数!$G:$H,2,FALSE)&amp;$V$25),装备强化属性!$V$3:$FP$50,$X$25+VLOOKUP(BB$1,参数!$J$1:$K$6,2,FALSE),FALSE)),0))</f>
        <v>217</v>
      </c>
      <c r="BC53" s="64">
        <f>IF($W$3="关闭",0,IFERROR((VLOOKUP((VLOOKUP($AE53,参数!$G:$H,2,FALSE)&amp;$W$18&amp;$V$18),装备量化!$D$2:$J$241,装备量化!AN$11,FALSE)),0))+IF($W$3="关闭",0,IFERROR((VLOOKUP((VLOOKUP($AE53,参数!$G:$H,2,FALSE)&amp;$W$19&amp;$V$19),装备量化!$D$2:$J$241,装备量化!AN$11,FALSE)),0))+IF($W$3="关闭",0,IFERROR((VLOOKUP((VLOOKUP($AE53,参数!$G:$H,2,FALSE)&amp;$W$20&amp;$V$20),装备量化!$D$2:$J$241,装备量化!AN$11,FALSE)),0))+IF($W$3="关闭",0,IFERROR((VLOOKUP((VLOOKUP($AE53,参数!$G:$H,2,FALSE)&amp;$W$21&amp;$V$21),装备量化!$D$2:$J$241,装备量化!AN$11,FALSE)),0))+IF($W$3="关闭",0,IFERROR((VLOOKUP((VLOOKUP($AE53,参数!$G:$H,2,FALSE)&amp;$W$22&amp;$V$22),装备量化!$D$2:$J$241,装备量化!AN$11,FALSE)),0))+IF($W$3="关闭",0,IFERROR((VLOOKUP((VLOOKUP($AE53,参数!$G:$H,2,FALSE)&amp;$W$23&amp;$V$23),装备量化!$D$2:$J$241,装备量化!AN$11,FALSE)),0))+IF($W$3="关闭",0,IFERROR((VLOOKUP((VLOOKUP($AE53,参数!$G:$H,2,FALSE)&amp;$W$24&amp;$V$24),装备量化!$D$2:$J$241,装备量化!AN$11,FALSE)),0))+IF($W$3="关闭",0,IFERROR((VLOOKUP((VLOOKUP($AE53,参数!$G:$H,2,FALSE)&amp;$W$25&amp;$V$25),装备量化!$D$2:$J$241,装备量化!AN$11,FALSE)),0))</f>
        <v>0</v>
      </c>
      <c r="BD53" s="64">
        <f>IF($W$3="关闭",0,IFERROR((VLOOKUP((VLOOKUP($AE53,参数!$G:$H,2,FALSE)&amp;$W$18&amp;$V$18),装备量化!$D$2:$J$241,装备量化!AO$11,FALSE)),0))+IF($W$3="关闭",0,IFERROR((VLOOKUP((VLOOKUP($AE53,参数!$G:$H,2,FALSE)&amp;$W$19&amp;$V$19),装备量化!$D$2:$J$241,装备量化!AO$11,FALSE)),0))+IF($W$3="关闭",0,IFERROR((VLOOKUP((VLOOKUP($AE53,参数!$G:$H,2,FALSE)&amp;$W$20&amp;$V$20),装备量化!$D$2:$J$241,装备量化!AO$11,FALSE)),0))+IF($W$3="关闭",0,IFERROR((VLOOKUP((VLOOKUP($AE53,参数!$G:$H,2,FALSE)&amp;$W$21&amp;$V$21),装备量化!$D$2:$J$241,装备量化!AO$11,FALSE)),0))+IF($W$3="关闭",0,IFERROR((VLOOKUP((VLOOKUP($AE53,参数!$G:$H,2,FALSE)&amp;$W$22&amp;$V$22),装备量化!$D$2:$J$241,装备量化!AO$11,FALSE)),0))+IF($W$3="关闭",0,IFERROR((VLOOKUP((VLOOKUP($AE53,参数!$G:$H,2,FALSE)&amp;$W$23&amp;$V$23),装备量化!$D$2:$J$241,装备量化!AO$11,FALSE)),0))+IF($W$3="关闭",0,IFERROR((VLOOKUP((VLOOKUP($AE53,参数!$G:$H,2,FALSE)&amp;$W$24&amp;$V$24),装备量化!$D$2:$J$241,装备量化!AO$11,FALSE)),0))+IF($W$3="关闭",0,IFERROR((VLOOKUP((VLOOKUP($AE53,参数!$G:$H,2,FALSE)&amp;$W$25&amp;$V$25),装备量化!$D$2:$J$241,装备量化!AO$11,FALSE)),0))</f>
        <v>0</v>
      </c>
      <c r="BE53" s="64">
        <f>IF($W$3="关闭",0,IFERROR((VLOOKUP((VLOOKUP($AE53,参数!$G:$H,2,FALSE)&amp;$W$18&amp;$V$18),装备量化!$D$2:$J$241,装备量化!AP$11,FALSE)),0))+IF($W$3="关闭",0,IFERROR((VLOOKUP((VLOOKUP($AE53,参数!$G:$H,2,FALSE)&amp;$W$19&amp;$V$19),装备量化!$D$2:$J$241,装备量化!AP$11,FALSE)),0))+IF($W$3="关闭",0,IFERROR((VLOOKUP((VLOOKUP($AE53,参数!$G:$H,2,FALSE)&amp;$W$20&amp;$V$20),装备量化!$D$2:$J$241,装备量化!AP$11,FALSE)),0))+IF($W$3="关闭",0,IFERROR((VLOOKUP((VLOOKUP($AE53,参数!$G:$H,2,FALSE)&amp;$W$21&amp;$V$21),装备量化!$D$2:$J$241,装备量化!AP$11,FALSE)),0))+IF($W$3="关闭",0,IFERROR((VLOOKUP((VLOOKUP($AE53,参数!$G:$H,2,FALSE)&amp;$W$22&amp;$V$22),装备量化!$D$2:$J$241,装备量化!AP$11,FALSE)),0))+IF($W$3="关闭",0,IFERROR((VLOOKUP((VLOOKUP($AE53,参数!$G:$H,2,FALSE)&amp;$W$23&amp;$V$23),装备量化!$D$2:$J$241,装备量化!AP$11,FALSE)),0))+IF($W$3="关闭",0,IFERROR((VLOOKUP((VLOOKUP($AE53,参数!$G:$H,2,FALSE)&amp;$W$24&amp;$V$24),装备量化!$D$2:$J$241,装备量化!AP$11,FALSE)),0))+IF($W$3="关闭",0,IFERROR((VLOOKUP((VLOOKUP($AE53,参数!$G:$H,2,FALSE)&amp;$W$25&amp;$V$25),装备量化!$D$2:$J$241,装备量化!AP$11,FALSE)),0))</f>
        <v>0</v>
      </c>
      <c r="BF53" s="64">
        <f>IF($W$3="关闭",0,IFERROR((VLOOKUP((VLOOKUP($AE53,参数!$G:$H,2,FALSE)&amp;$W$18&amp;$V$18),装备量化!$D$2:$J$241,装备量化!AQ$11,FALSE)),0))+IF($W$3="关闭",0,IFERROR((VLOOKUP((VLOOKUP($AE53,参数!$G:$H,2,FALSE)&amp;$W$19&amp;$V$19),装备量化!$D$2:$J$241,装备量化!AQ$11,FALSE)),0))+IF($W$3="关闭",0,IFERROR((VLOOKUP((VLOOKUP($AE53,参数!$G:$H,2,FALSE)&amp;$W$20&amp;$V$20),装备量化!$D$2:$J$241,装备量化!AQ$11,FALSE)),0))+IF($W$3="关闭",0,IFERROR((VLOOKUP((VLOOKUP($AE53,参数!$G:$H,2,FALSE)&amp;$W$21&amp;$V$21),装备量化!$D$2:$J$241,装备量化!AQ$11,FALSE)),0))+IF($W$3="关闭",0,IFERROR((VLOOKUP((VLOOKUP($AE53,参数!$G:$H,2,FALSE)&amp;$W$22&amp;$V$22),装备量化!$D$2:$J$241,装备量化!AQ$11,FALSE)),0))+IF($W$3="关闭",0,IFERROR((VLOOKUP((VLOOKUP($AE53,参数!$G:$H,2,FALSE)&amp;$W$23&amp;$V$23),装备量化!$D$2:$J$241,装备量化!AQ$11,FALSE)),0))+IF($W$3="关闭",0,IFERROR((VLOOKUP((VLOOKUP($AE53,参数!$G:$H,2,FALSE)&amp;$W$24&amp;$V$24),装备量化!$D$2:$J$241,装备量化!AQ$11,FALSE)),0))+IF($W$3="关闭",0,IFERROR((VLOOKUP((VLOOKUP($AE53,参数!$G:$H,2,FALSE)&amp;$W$25&amp;$V$25),装备量化!$D$2:$J$241,装备量化!AQ$11,FALSE)),0))</f>
        <v>0</v>
      </c>
      <c r="BG53" s="64">
        <f>IF($W$3="关闭",0,IFERROR((VLOOKUP((VLOOKUP($AE53,参数!$G:$H,2,FALSE)&amp;$W$18&amp;$V$18),装备量化!$D$2:$J$241,装备量化!AR$11,FALSE)),0))+IF($W$3="关闭",0,IFERROR((VLOOKUP((VLOOKUP($AE53,参数!$G:$H,2,FALSE)&amp;$W$19&amp;$V$19),装备量化!$D$2:$J$241,装备量化!AR$11,FALSE)),0))+IF($W$3="关闭",0,IFERROR((VLOOKUP((VLOOKUP($AE53,参数!$G:$H,2,FALSE)&amp;$W$20&amp;$V$20),装备量化!$D$2:$J$241,装备量化!AR$11,FALSE)),0))+IF($W$3="关闭",0,IFERROR((VLOOKUP((VLOOKUP($AE53,参数!$G:$H,2,FALSE)&amp;$W$21&amp;$V$21),装备量化!$D$2:$J$241,装备量化!AR$11,FALSE)),0))+IF($W$3="关闭",0,IFERROR((VLOOKUP((VLOOKUP($AE53,参数!$G:$H,2,FALSE)&amp;$W$22&amp;$V$22),装备量化!$D$2:$J$241,装备量化!AR$11,FALSE)),0))+IF($W$3="关闭",0,IFERROR((VLOOKUP((VLOOKUP($AE53,参数!$G:$H,2,FALSE)&amp;$W$23&amp;$V$23),装备量化!$D$2:$J$241,装备量化!AR$11,FALSE)),0))+IF($W$3="关闭",0,IFERROR((VLOOKUP((VLOOKUP($AE53,参数!$G:$H,2,FALSE)&amp;$W$24&amp;$V$24),装备量化!$D$2:$J$241,装备量化!AR$11,FALSE)),0))+IF($W$3="关闭",0,IFERROR((VLOOKUP((VLOOKUP($AE53,参数!$G:$H,2,FALSE)&amp;$W$25&amp;$V$25),装备量化!$D$2:$J$241,装备量化!AR$11,FALSE)),0))</f>
        <v>0</v>
      </c>
      <c r="BH53" s="64">
        <f>IF($W$3="关闭",0,IFERROR((VLOOKUP((VLOOKUP($AE53,参数!$G:$H,2,FALSE)&amp;$W$18&amp;$V$18),装备量化!$D$2:$J$241,装备量化!AS$11,FALSE)),0))+IF($W$3="关闭",0,IFERROR((VLOOKUP((VLOOKUP($AE53,参数!$G:$H,2,FALSE)&amp;$W$19&amp;$V$19),装备量化!$D$2:$J$241,装备量化!AS$11,FALSE)),0))+IF($W$3="关闭",0,IFERROR((VLOOKUP((VLOOKUP($AE53,参数!$G:$H,2,FALSE)&amp;$W$20&amp;$V$20),装备量化!$D$2:$J$241,装备量化!AS$11,FALSE)),0))+IF($W$3="关闭",0,IFERROR((VLOOKUP((VLOOKUP($AE53,参数!$G:$H,2,FALSE)&amp;$W$21&amp;$V$21),装备量化!$D$2:$J$241,装备量化!AS$11,FALSE)),0))+IF($W$3="关闭",0,IFERROR((VLOOKUP((VLOOKUP($AE53,参数!$G:$H,2,FALSE)&amp;$W$22&amp;$V$22),装备量化!$D$2:$J$241,装备量化!AS$11,FALSE)),0))+IF($W$3="关闭",0,IFERROR((VLOOKUP((VLOOKUP($AE53,参数!$G:$H,2,FALSE)&amp;$W$23&amp;$V$23),装备量化!$D$2:$J$241,装备量化!AS$11,FALSE)),0))+IF($W$3="关闭",0,IFERROR((VLOOKUP((VLOOKUP($AE53,参数!$G:$H,2,FALSE)&amp;$W$24&amp;$V$24),装备量化!$D$2:$J$241,装备量化!AS$11,FALSE)),0))+IF($W$3="关闭",0,IFERROR((VLOOKUP((VLOOKUP($AE53,参数!$G:$H,2,FALSE)&amp;$W$25&amp;$V$25),装备量化!$D$2:$J$241,装备量化!AS$11,FALSE)),0))</f>
        <v>0</v>
      </c>
      <c r="BI53" s="64">
        <f>IF($W$3="关闭",0,IFERROR((VLOOKUP((VLOOKUP($AE53,参数!$G:$H,2,FALSE)&amp;$W$18&amp;$V$18),装备量化!$D$2:$J$241,装备量化!AT$11,FALSE)),0))+IF($W$3="关闭",0,IFERROR((VLOOKUP((VLOOKUP($AE53,参数!$G:$H,2,FALSE)&amp;$W$19&amp;$V$19),装备量化!$D$2:$J$241,装备量化!AT$11,FALSE)),0))+IF($W$3="关闭",0,IFERROR((VLOOKUP((VLOOKUP($AE53,参数!$G:$H,2,FALSE)&amp;$W$20&amp;$V$20),装备量化!$D$2:$J$241,装备量化!AT$11,FALSE)),0))+IF($W$3="关闭",0,IFERROR((VLOOKUP((VLOOKUP($AE53,参数!$G:$H,2,FALSE)&amp;$W$21&amp;$V$21),装备量化!$D$2:$J$241,装备量化!AT$11,FALSE)),0))+IF($W$3="关闭",0,IFERROR((VLOOKUP((VLOOKUP($AE53,参数!$G:$H,2,FALSE)&amp;$W$22&amp;$V$22),装备量化!$D$2:$J$241,装备量化!AT$11,FALSE)),0))+IF($W$3="关闭",0,IFERROR((VLOOKUP((VLOOKUP($AE53,参数!$G:$H,2,FALSE)&amp;$W$23&amp;$V$23),装备量化!$D$2:$J$241,装备量化!AT$11,FALSE)),0))+IF($W$3="关闭",0,IFERROR((VLOOKUP((VLOOKUP($AE53,参数!$G:$H,2,FALSE)&amp;$W$24&amp;$V$24),装备量化!$D$2:$J$241,装备量化!AT$11,FALSE)),0))+IF($W$3="关闭",0,IFERROR((VLOOKUP((VLOOKUP($AE53,参数!$G:$H,2,FALSE)&amp;$W$25&amp;$V$25),装备量化!$D$2:$J$241,装备量化!AT$11,FALSE)),0))</f>
        <v>0</v>
      </c>
      <c r="BJ53" s="64">
        <f>IF($W$3="关闭",0,IFERROR((VLOOKUP((VLOOKUP($AE53,参数!$G:$H,2,FALSE)&amp;$W$18&amp;$V$18),装备量化!$D$2:$J$241,装备量化!AU$11,FALSE)),0))+IF($W$3="关闭",0,IFERROR((VLOOKUP((VLOOKUP($AE53,参数!$G:$H,2,FALSE)&amp;$W$19&amp;$V$19),装备量化!$D$2:$J$241,装备量化!AU$11,FALSE)),0))+IF($W$3="关闭",0,IFERROR((VLOOKUP((VLOOKUP($AE53,参数!$G:$H,2,FALSE)&amp;$W$20&amp;$V$20),装备量化!$D$2:$J$241,装备量化!AU$11,FALSE)),0))+IF($W$3="关闭",0,IFERROR((VLOOKUP((VLOOKUP($AE53,参数!$G:$H,2,FALSE)&amp;$W$21&amp;$V$21),装备量化!$D$2:$J$241,装备量化!AU$11,FALSE)),0))+IF($W$3="关闭",0,IFERROR((VLOOKUP((VLOOKUP($AE53,参数!$G:$H,2,FALSE)&amp;$W$22&amp;$V$22),装备量化!$D$2:$J$241,装备量化!AU$11,FALSE)),0))+IF($W$3="关闭",0,IFERROR((VLOOKUP((VLOOKUP($AE53,参数!$G:$H,2,FALSE)&amp;$W$23&amp;$V$23),装备量化!$D$2:$J$241,装备量化!AU$11,FALSE)),0))+IF($W$3="关闭",0,IFERROR((VLOOKUP((VLOOKUP($AE53,参数!$G:$H,2,FALSE)&amp;$W$24&amp;$V$24),装备量化!$D$2:$J$241,装备量化!AU$11,FALSE)),0))+IF($W$3="关闭",0,IFERROR((VLOOKUP((VLOOKUP($AE53,参数!$G:$H,2,FALSE)&amp;$W$25&amp;$V$25),装备量化!$D$2:$J$241,装备量化!AU$11,FALSE)),0))</f>
        <v>0</v>
      </c>
      <c r="BM53" s="1">
        <v>52</v>
      </c>
      <c r="BN53" s="64">
        <f>IF($W$2="关闭",0,角色升级!B53)</f>
        <v>6737</v>
      </c>
      <c r="BO53" s="64">
        <v>200</v>
      </c>
      <c r="BP53" s="64">
        <f>IF($W$2="关闭",0,角色升级!D53)</f>
        <v>482</v>
      </c>
      <c r="BQ53" s="64">
        <f>IF($W$2="关闭",0,角色升级!E53)</f>
        <v>482</v>
      </c>
      <c r="BR53" s="64">
        <f>IF($W$2="关闭",0,角色升级!F53)</f>
        <v>965</v>
      </c>
      <c r="BS53" s="64">
        <f>IF($W$2="关闭",0,角色升级!G53)</f>
        <v>965</v>
      </c>
      <c r="BT53" s="64">
        <f>IF($W$3="关闭",0,IFERROR((VLOOKUP((VLOOKUP($AE53,参数!$G:$H,2,FALSE)&amp;$W$18&amp;$V$18),装备量化!$D$2:$J$241,装备量化!BE$11,FALSE)),0))+IF($W$3="关闭",0,IFERROR((VLOOKUP((VLOOKUP($AE53,参数!$G:$H,2,FALSE)&amp;$W$19&amp;$V$19),装备量化!$D$2:$J$241,装备量化!BE$11,FALSE)),0))+IF($W$3="关闭",0,IFERROR((VLOOKUP((VLOOKUP($AE53,参数!$G:$H,2,FALSE)&amp;$W$20&amp;$V$20),装备量化!$D$2:$J$241,装备量化!BE$11,FALSE)),0))+IF($W$3="关闭",0,IFERROR((VLOOKUP((VLOOKUP($AE53,参数!$G:$H,2,FALSE)&amp;$W$21&amp;$V$21),装备量化!$D$2:$J$241,装备量化!BE$11,FALSE)),0))+IF($W$3="关闭",0,IFERROR((VLOOKUP((VLOOKUP($AE53,参数!$G:$H,2,FALSE)&amp;$W$22&amp;$V$22),装备量化!$D$2:$J$241,装备量化!BE$11,FALSE)),0))+IF($W$3="关闭",0,IFERROR((VLOOKUP((VLOOKUP($AE53,参数!$G:$H,2,FALSE)&amp;$W$23&amp;$V$23),装备量化!$D$2:$J$241,装备量化!BE$11,FALSE)),0))+IF($W$3="关闭",0,IFERROR((VLOOKUP((VLOOKUP($AE53,参数!$G:$H,2,FALSE)&amp;$W$24&amp;$V$24),装备量化!$D$2:$J$241,装备量化!BE$11,FALSE)),0))+IF($W$3="关闭",0,IFERROR((VLOOKUP((VLOOKUP($AE53,参数!$G:$H,2,FALSE)&amp;$W$25&amp;$V$25),装备量化!$D$2:$J$241,装备量化!BE$11,FALSE)),0))</f>
        <v>0</v>
      </c>
      <c r="BU53" s="64">
        <f>IF($W$3="关闭",0,IFERROR((VLOOKUP((VLOOKUP($AE53,参数!$G:$H,2,FALSE)&amp;$W$18&amp;$V$18),装备量化!$D$2:$J$241,装备量化!BF$11,FALSE)),0))+IF($W$3="关闭",0,IFERROR((VLOOKUP((VLOOKUP($AE53,参数!$G:$H,2,FALSE)&amp;$W$19&amp;$V$19),装备量化!$D$2:$J$241,装备量化!BF$11,FALSE)),0))+IF($W$3="关闭",0,IFERROR((VLOOKUP((VLOOKUP($AE53,参数!$G:$H,2,FALSE)&amp;$W$20&amp;$V$20),装备量化!$D$2:$J$241,装备量化!BF$11,FALSE)),0))+IF($W$3="关闭",0,IFERROR((VLOOKUP((VLOOKUP($AE53,参数!$G:$H,2,FALSE)&amp;$W$21&amp;$V$21),装备量化!$D$2:$J$241,装备量化!BF$11,FALSE)),0))+IF($W$3="关闭",0,IFERROR((VLOOKUP((VLOOKUP($AE53,参数!$G:$H,2,FALSE)&amp;$W$22&amp;$V$22),装备量化!$D$2:$J$241,装备量化!BF$11,FALSE)),0))+IF($W$3="关闭",0,IFERROR((VLOOKUP((VLOOKUP($AE53,参数!$G:$H,2,FALSE)&amp;$W$23&amp;$V$23),装备量化!$D$2:$J$241,装备量化!BF$11,FALSE)),0))+IF($W$3="关闭",0,IFERROR((VLOOKUP((VLOOKUP($AE53,参数!$G:$H,2,FALSE)&amp;$W$24&amp;$V$24),装备量化!$D$2:$J$241,装备量化!BF$11,FALSE)),0))+IF($W$3="关闭",0,IFERROR((VLOOKUP((VLOOKUP($AE53,参数!$G:$H,2,FALSE)&amp;$W$25&amp;$V$25),装备量化!$D$2:$J$241,装备量化!BF$11,FALSE)),0))</f>
        <v>0</v>
      </c>
      <c r="BV53" s="64">
        <f>IF($W$3="关闭",0,IFERROR((VLOOKUP((VLOOKUP($AE53,参数!$G:$H,2,FALSE)&amp;$W$18&amp;$V$18),装备量化!$D$2:$J$241,装备量化!BG$11,FALSE)),0))+IF($W$3="关闭",0,IFERROR((VLOOKUP((VLOOKUP($AE53,参数!$G:$H,2,FALSE)&amp;$W$19&amp;$V$19),装备量化!$D$2:$J$241,装备量化!BG$11,FALSE)),0))+IF($W$3="关闭",0,IFERROR((VLOOKUP((VLOOKUP($AE53,参数!$G:$H,2,FALSE)&amp;$W$20&amp;$V$20),装备量化!$D$2:$J$241,装备量化!BG$11,FALSE)),0))+IF($W$3="关闭",0,IFERROR((VLOOKUP((VLOOKUP($AE53,参数!$G:$H,2,FALSE)&amp;$W$21&amp;$V$21),装备量化!$D$2:$J$241,装备量化!BG$11,FALSE)),0))+IF($W$3="关闭",0,IFERROR((VLOOKUP((VLOOKUP($AE53,参数!$G:$H,2,FALSE)&amp;$W$22&amp;$V$22),装备量化!$D$2:$J$241,装备量化!BG$11,FALSE)),0))+IF($W$3="关闭",0,IFERROR((VLOOKUP((VLOOKUP($AE53,参数!$G:$H,2,FALSE)&amp;$W$23&amp;$V$23),装备量化!$D$2:$J$241,装备量化!BG$11,FALSE)),0))+IF($W$3="关闭",0,IFERROR((VLOOKUP((VLOOKUP($AE53,参数!$G:$H,2,FALSE)&amp;$W$24&amp;$V$24),装备量化!$D$2:$J$241,装备量化!BG$11,FALSE)),0))+IF($W$3="关闭",0,IFERROR((VLOOKUP((VLOOKUP($AE53,参数!$G:$H,2,FALSE)&amp;$W$25&amp;$V$25),装备量化!$D$2:$J$241,装备量化!BG$11,FALSE)),0))</f>
        <v>0</v>
      </c>
      <c r="BW53" s="64">
        <f>IF($W$3="关闭",0,IFERROR((VLOOKUP((VLOOKUP($AE53,参数!$G:$H,2,FALSE)&amp;$W$18&amp;$V$18),装备量化!$D$2:$J$241,装备量化!BH$11,FALSE)),0))+IF($W$3="关闭",0,IFERROR((VLOOKUP((VLOOKUP($AE53,参数!$G:$H,2,FALSE)&amp;$W$19&amp;$V$19),装备量化!$D$2:$J$241,装备量化!BH$11,FALSE)),0))+IF($W$3="关闭",0,IFERROR((VLOOKUP((VLOOKUP($AE53,参数!$G:$H,2,FALSE)&amp;$W$20&amp;$V$20),装备量化!$D$2:$J$241,装备量化!BH$11,FALSE)),0))+IF($W$3="关闭",0,IFERROR((VLOOKUP((VLOOKUP($AE53,参数!$G:$H,2,FALSE)&amp;$W$21&amp;$V$21),装备量化!$D$2:$J$241,装备量化!BH$11,FALSE)),0))+IF($W$3="关闭",0,IFERROR((VLOOKUP((VLOOKUP($AE53,参数!$G:$H,2,FALSE)&amp;$W$22&amp;$V$22),装备量化!$D$2:$J$241,装备量化!BH$11,FALSE)),0))+IF($W$3="关闭",0,IFERROR((VLOOKUP((VLOOKUP($AE53,参数!$G:$H,2,FALSE)&amp;$W$23&amp;$V$23),装备量化!$D$2:$J$241,装备量化!BH$11,FALSE)),0))+IF($W$3="关闭",0,IFERROR((VLOOKUP((VLOOKUP($AE53,参数!$G:$H,2,FALSE)&amp;$W$24&amp;$V$24),装备量化!$D$2:$J$241,装备量化!BH$11,FALSE)),0))+IF($W$3="关闭",0,IFERROR((VLOOKUP((VLOOKUP($AE53,参数!$G:$H,2,FALSE)&amp;$W$25&amp;$V$25),装备量化!$D$2:$J$241,装备量化!BH$11,FALSE)),0))</f>
        <v>0</v>
      </c>
      <c r="BX53" s="64">
        <f>IF($W$3="关闭",0,IFERROR((VLOOKUP((VLOOKUP($AE53,参数!$G:$H,2,FALSE)&amp;$W$18&amp;$V$18),装备量化!$D$2:$J$241,装备量化!BI$11,FALSE)),0))+IF($W$3="关闭",0,IFERROR((VLOOKUP((VLOOKUP($AE53,参数!$G:$H,2,FALSE)&amp;$W$19&amp;$V$19),装备量化!$D$2:$J$241,装备量化!BI$11,FALSE)),0))+IF($W$3="关闭",0,IFERROR((VLOOKUP((VLOOKUP($AE53,参数!$G:$H,2,FALSE)&amp;$W$20&amp;$V$20),装备量化!$D$2:$J$241,装备量化!BI$11,FALSE)),0))+IF($W$3="关闭",0,IFERROR((VLOOKUP((VLOOKUP($AE53,参数!$G:$H,2,FALSE)&amp;$W$21&amp;$V$21),装备量化!$D$2:$J$241,装备量化!BI$11,FALSE)),0))+IF($W$3="关闭",0,IFERROR((VLOOKUP((VLOOKUP($AE53,参数!$G:$H,2,FALSE)&amp;$W$22&amp;$V$22),装备量化!$D$2:$J$241,装备量化!BI$11,FALSE)),0))+IF($W$3="关闭",0,IFERROR((VLOOKUP((VLOOKUP($AE53,参数!$G:$H,2,FALSE)&amp;$W$23&amp;$V$23),装备量化!$D$2:$J$241,装备量化!BI$11,FALSE)),0))+IF($W$3="关闭",0,IFERROR((VLOOKUP((VLOOKUP($AE53,参数!$G:$H,2,FALSE)&amp;$W$24&amp;$V$24),装备量化!$D$2:$J$241,装备量化!BI$11,FALSE)),0))+IF($W$3="关闭",0,IFERROR((VLOOKUP((VLOOKUP($AE53,参数!$G:$H,2,FALSE)&amp;$W$25&amp;$V$25),装备量化!$D$2:$J$241,装备量化!BI$11,FALSE)),0))</f>
        <v>0</v>
      </c>
      <c r="BY53" s="64">
        <f>IF($W$3="关闭",0,IFERROR((VLOOKUP((VLOOKUP($AE53,参数!$G:$H,2,FALSE)&amp;$W$18&amp;$V$18),装备量化!$D$2:$J$241,装备量化!BJ$11,FALSE)),0))+IF($W$3="关闭",0,IFERROR((VLOOKUP((VLOOKUP($AE53,参数!$G:$H,2,FALSE)&amp;$W$19&amp;$V$19),装备量化!$D$2:$J$241,装备量化!BJ$11,FALSE)),0))+IF($W$3="关闭",0,IFERROR((VLOOKUP((VLOOKUP($AE53,参数!$G:$H,2,FALSE)&amp;$W$20&amp;$V$20),装备量化!$D$2:$J$241,装备量化!BJ$11,FALSE)),0))+IF($W$3="关闭",0,IFERROR((VLOOKUP((VLOOKUP($AE53,参数!$G:$H,2,FALSE)&amp;$W$21&amp;$V$21),装备量化!$D$2:$J$241,装备量化!BJ$11,FALSE)),0))+IF($W$3="关闭",0,IFERROR((VLOOKUP((VLOOKUP($AE53,参数!$G:$H,2,FALSE)&amp;$W$22&amp;$V$22),装备量化!$D$2:$J$241,装备量化!BJ$11,FALSE)),0))+IF($W$3="关闭",0,IFERROR((VLOOKUP((VLOOKUP($AE53,参数!$G:$H,2,FALSE)&amp;$W$23&amp;$V$23),装备量化!$D$2:$J$241,装备量化!BJ$11,FALSE)),0))+IF($W$3="关闭",0,IFERROR((VLOOKUP((VLOOKUP($AE53,参数!$G:$H,2,FALSE)&amp;$W$24&amp;$V$24),装备量化!$D$2:$J$241,装备量化!BJ$11,FALSE)),0))+IF($W$3="关闭",0,IFERROR((VLOOKUP((VLOOKUP($AE53,参数!$G:$H,2,FALSE)&amp;$W$25&amp;$V$25),装备量化!$D$2:$J$241,装备量化!BJ$11,FALSE)),0))</f>
        <v>0</v>
      </c>
      <c r="BZ53" s="64">
        <f>IF($W$3="关闭",0,IFERROR((VLOOKUP((VLOOKUP($AE53,参数!$G:$H,2,FALSE)&amp;$W$18&amp;$V$18),装备量化!$D$2:$J$241,装备量化!BK$11,FALSE)),0))+IF($W$3="关闭",0,IFERROR((VLOOKUP((VLOOKUP($AE53,参数!$G:$H,2,FALSE)&amp;$W$19&amp;$V$19),装备量化!$D$2:$J$241,装备量化!BK$11,FALSE)),0))+IF($W$3="关闭",0,IFERROR((VLOOKUP((VLOOKUP($AE53,参数!$G:$H,2,FALSE)&amp;$W$20&amp;$V$20),装备量化!$D$2:$J$241,装备量化!BK$11,FALSE)),0))+IF($W$3="关闭",0,IFERROR((VLOOKUP((VLOOKUP($AE53,参数!$G:$H,2,FALSE)&amp;$W$21&amp;$V$21),装备量化!$D$2:$J$241,装备量化!BK$11,FALSE)),0))+IF($W$3="关闭",0,IFERROR((VLOOKUP((VLOOKUP($AE53,参数!$G:$H,2,FALSE)&amp;$W$22&amp;$V$22),装备量化!$D$2:$J$241,装备量化!BK$11,FALSE)),0))+IF($W$3="关闭",0,IFERROR((VLOOKUP((VLOOKUP($AE53,参数!$G:$H,2,FALSE)&amp;$W$23&amp;$V$23),装备量化!$D$2:$J$241,装备量化!BK$11,FALSE)),0))+IF($W$3="关闭",0,IFERROR((VLOOKUP((VLOOKUP($AE53,参数!$G:$H,2,FALSE)&amp;$W$24&amp;$V$24),装备量化!$D$2:$J$241,装备量化!BK$11,FALSE)),0))+IF($W$3="关闭",0,IFERROR((VLOOKUP((VLOOKUP($AE53,参数!$G:$H,2,FALSE)&amp;$W$25&amp;$V$25),装备量化!$D$2:$J$241,装备量化!BK$11,FALSE)),0))</f>
        <v>0</v>
      </c>
      <c r="CA53" s="64">
        <f>IF($W$3="关闭",0,IFERROR((VLOOKUP((VLOOKUP($AE53,参数!$G:$H,2,FALSE)&amp;$W$18&amp;$V$18),装备量化!$D$2:$J$241,装备量化!BL$11,FALSE)),0))+IF($W$3="关闭",0,IFERROR((VLOOKUP((VLOOKUP($AE53,参数!$G:$H,2,FALSE)&amp;$W$19&amp;$V$19),装备量化!$D$2:$J$241,装备量化!BL$11,FALSE)),0))+IF($W$3="关闭",0,IFERROR((VLOOKUP((VLOOKUP($AE53,参数!$G:$H,2,FALSE)&amp;$W$20&amp;$V$20),装备量化!$D$2:$J$241,装备量化!BL$11,FALSE)),0))+IF($W$3="关闭",0,IFERROR((VLOOKUP((VLOOKUP($AE53,参数!$G:$H,2,FALSE)&amp;$W$21&amp;$V$21),装备量化!$D$2:$J$241,装备量化!BL$11,FALSE)),0))+IF($W$3="关闭",0,IFERROR((VLOOKUP((VLOOKUP($AE53,参数!$G:$H,2,FALSE)&amp;$W$22&amp;$V$22),装备量化!$D$2:$J$241,装备量化!BL$11,FALSE)),0))+IF($W$3="关闭",0,IFERROR((VLOOKUP((VLOOKUP($AE53,参数!$G:$H,2,FALSE)&amp;$W$23&amp;$V$23),装备量化!$D$2:$J$241,装备量化!BL$11,FALSE)),0))+IF($W$3="关闭",0,IFERROR((VLOOKUP((VLOOKUP($AE53,参数!$G:$H,2,FALSE)&amp;$W$24&amp;$V$24),装备量化!$D$2:$J$241,装备量化!BL$11,FALSE)),0))+IF($W$3="关闭",0,IFERROR((VLOOKUP((VLOOKUP($AE53,参数!$G:$H,2,FALSE)&amp;$W$25&amp;$V$25),装备量化!$D$2:$J$241,装备量化!BL$11,FALSE)),0))</f>
        <v>0</v>
      </c>
    </row>
    <row r="54" spans="1:79">
      <c r="A54" s="1">
        <v>53</v>
      </c>
      <c r="B54" s="1">
        <f t="shared" si="2"/>
        <v>12234</v>
      </c>
      <c r="C54" s="1">
        <f t="shared" si="11"/>
        <v>200</v>
      </c>
      <c r="D54" s="1">
        <f t="shared" si="12"/>
        <v>1010</v>
      </c>
      <c r="E54" s="1">
        <f t="shared" si="13"/>
        <v>1010</v>
      </c>
      <c r="F54" s="1">
        <f t="shared" si="14"/>
        <v>1697</v>
      </c>
      <c r="G54" s="1">
        <f t="shared" si="15"/>
        <v>1697</v>
      </c>
      <c r="H54" s="1">
        <f t="shared" si="3"/>
        <v>0</v>
      </c>
      <c r="I54" s="1">
        <f t="shared" si="4"/>
        <v>0</v>
      </c>
      <c r="J54" s="1">
        <f t="shared" si="5"/>
        <v>0</v>
      </c>
      <c r="K54" s="1">
        <f t="shared" si="6"/>
        <v>0</v>
      </c>
      <c r="L54" s="1">
        <f t="shared" si="7"/>
        <v>0</v>
      </c>
      <c r="M54" s="1">
        <f t="shared" si="8"/>
        <v>0</v>
      </c>
      <c r="N54" s="1">
        <f t="shared" si="9"/>
        <v>0</v>
      </c>
      <c r="O54" s="1">
        <f t="shared" si="10"/>
        <v>0</v>
      </c>
      <c r="P54" s="32"/>
      <c r="Q54" s="32"/>
      <c r="R54" s="32"/>
      <c r="S54" s="32"/>
      <c r="AE54" s="1">
        <v>53</v>
      </c>
      <c r="AF54" s="64">
        <f>IF($W$3="关闭",0,IFERROR((VLOOKUP((VLOOKUP($AE54,参数!$G:$H,2,FALSE)&amp;$W$18&amp;$V$18),装备量化!$D$2:$J$241,装备量化!Q$11,FALSE)),0))+IF($W$3="关闭",0,IFERROR((VLOOKUP((VLOOKUP($AE54,参数!$G:$H,2,FALSE)&amp;$W$19&amp;$V$19),装备量化!$D$2:$J$241,装备量化!Q$11,FALSE)),0))+IF($W$3="关闭",0,IFERROR((VLOOKUP((VLOOKUP($AE54,参数!$G:$H,2,FALSE)&amp;$W$20&amp;$V$20),装备量化!$D$2:$J$241,装备量化!Q$11,FALSE)),0))+IF($W$3="关闭",0,IFERROR((VLOOKUP((VLOOKUP($AE54,参数!$G:$H,2,FALSE)&amp;$W$21&amp;$V$21),装备量化!$D$2:$J$241,装备量化!Q$11,FALSE)),0))+IF($W$3="关闭",0,IFERROR((VLOOKUP((VLOOKUP($AE54,参数!$G:$H,2,FALSE)&amp;$W$22&amp;$V$22),装备量化!$D$2:$J$241,装备量化!Q$11,FALSE)),0))+IF($W$3="关闭",0,IFERROR((VLOOKUP((VLOOKUP($AE54,参数!$G:$H,2,FALSE)&amp;$W$23&amp;$V$23),装备量化!$D$2:$J$241,装备量化!Q$11,FALSE)),0))+IF($W$3="关闭",0,IFERROR((VLOOKUP((VLOOKUP($AE54,参数!$G:$H,2,FALSE)&amp;$W$24&amp;$V$24),装备量化!$D$2:$J$241,装备量化!Q$11,FALSE)),0))+IF($W$3="关闭",0,IFERROR((VLOOKUP((VLOOKUP($AE54,参数!$G:$H,2,FALSE)&amp;$W$25&amp;$V$25),装备量化!$D$2:$J$241,装备量化!Q$11,FALSE)),0))</f>
        <v>3750</v>
      </c>
      <c r="AG54" s="64"/>
      <c r="AH54" s="64">
        <f>IF($W$3="关闭",0,IFERROR((VLOOKUP((VLOOKUP($AE54,参数!$G:$H,2,FALSE)&amp;$W$18&amp;$V$18),装备量化!$D$2:$J$241,装备量化!S$11,FALSE)),0))+IF($W$3="关闭",0,IFERROR((VLOOKUP((VLOOKUP($AE54,参数!$G:$H,2,FALSE)&amp;$W$19&amp;$V$19),装备量化!$D$2:$J$241,装备量化!S$11,FALSE)),0))+IF($W$3="关闭",0,IFERROR((VLOOKUP((VLOOKUP($AE54,参数!$G:$H,2,FALSE)&amp;$W$20&amp;$V$20),装备量化!$D$2:$J$241,装备量化!S$11,FALSE)),0))+IF($W$3="关闭",0,IFERROR((VLOOKUP((VLOOKUP($AE54,参数!$G:$H,2,FALSE)&amp;$W$21&amp;$V$21),装备量化!$D$2:$J$241,装备量化!S$11,FALSE)),0))+IF($W$3="关闭",0,IFERROR((VLOOKUP((VLOOKUP($AE54,参数!$G:$H,2,FALSE)&amp;$W$22&amp;$V$22),装备量化!$D$2:$J$241,装备量化!S$11,FALSE)),0))+IF($W$3="关闭",0,IFERROR((VLOOKUP((VLOOKUP($AE54,参数!$G:$H,2,FALSE)&amp;$W$23&amp;$V$23),装备量化!$D$2:$J$241,装备量化!S$11,FALSE)),0))+IF($W$3="关闭",0,IFERROR((VLOOKUP((VLOOKUP($AE54,参数!$G:$H,2,FALSE)&amp;$W$24&amp;$V$24),装备量化!$D$2:$J$241,装备量化!S$11,FALSE)),0))+IF($W$3="关闭",0,IFERROR((VLOOKUP((VLOOKUP($AE54,参数!$G:$H,2,FALSE)&amp;$W$25&amp;$V$25),装备量化!$D$2:$J$241,装备量化!S$11,FALSE)),0))</f>
        <v>325</v>
      </c>
      <c r="AI54" s="64">
        <f>IF($W$3="关闭",0,IFERROR((VLOOKUP((VLOOKUP($AE54,参数!$G:$H,2,FALSE)&amp;$W$18&amp;$V$18),装备量化!$D$2:$J$241,装备量化!T$11,FALSE)),0))+IF($W$3="关闭",0,IFERROR((VLOOKUP((VLOOKUP($AE54,参数!$G:$H,2,FALSE)&amp;$W$19&amp;$V$19),装备量化!$D$2:$J$241,装备量化!T$11,FALSE)),0))+IF($W$3="关闭",0,IFERROR((VLOOKUP((VLOOKUP($AE54,参数!$G:$H,2,FALSE)&amp;$W$20&amp;$V$20),装备量化!$D$2:$J$241,装备量化!T$11,FALSE)),0))+IF($W$3="关闭",0,IFERROR((VLOOKUP((VLOOKUP($AE54,参数!$G:$H,2,FALSE)&amp;$W$21&amp;$V$21),装备量化!$D$2:$J$241,装备量化!T$11,FALSE)),0))+IF($W$3="关闭",0,IFERROR((VLOOKUP((VLOOKUP($AE54,参数!$G:$H,2,FALSE)&amp;$W$22&amp;$V$22),装备量化!$D$2:$J$241,装备量化!T$11,FALSE)),0))+IF($W$3="关闭",0,IFERROR((VLOOKUP((VLOOKUP($AE54,参数!$G:$H,2,FALSE)&amp;$W$23&amp;$V$23),装备量化!$D$2:$J$241,装备量化!T$11,FALSE)),0))+IF($W$3="关闭",0,IFERROR((VLOOKUP((VLOOKUP($AE54,参数!$G:$H,2,FALSE)&amp;$W$24&amp;$V$24),装备量化!$D$2:$J$241,装备量化!T$11,FALSE)),0))+IF($W$3="关闭",0,IFERROR((VLOOKUP((VLOOKUP($AE54,参数!$G:$H,2,FALSE)&amp;$W$25&amp;$V$25),装备量化!$D$2:$J$241,装备量化!T$11,FALSE)),0))</f>
        <v>325</v>
      </c>
      <c r="AJ54" s="64">
        <f>IF($W$3="关闭",0,IFERROR((VLOOKUP((VLOOKUP($AE54,参数!$G:$H,2,FALSE)&amp;$W$18&amp;$V$18),装备量化!$D$2:$J$241,装备量化!U$11,FALSE)),0))+IF($W$3="关闭",0,IFERROR((VLOOKUP((VLOOKUP($AE54,参数!$G:$H,2,FALSE)&amp;$W$19&amp;$V$19),装备量化!$D$2:$J$241,装备量化!U$11,FALSE)),0))+IF($W$3="关闭",0,IFERROR((VLOOKUP((VLOOKUP($AE54,参数!$G:$H,2,FALSE)&amp;$W$20&amp;$V$20),装备量化!$D$2:$J$241,装备量化!U$11,FALSE)),0))+IF($W$3="关闭",0,IFERROR((VLOOKUP((VLOOKUP($AE54,参数!$G:$H,2,FALSE)&amp;$W$21&amp;$V$21),装备量化!$D$2:$J$241,装备量化!U$11,FALSE)),0))+IF($W$3="关闭",0,IFERROR((VLOOKUP((VLOOKUP($AE54,参数!$G:$H,2,FALSE)&amp;$W$22&amp;$V$22),装备量化!$D$2:$J$241,装备量化!U$11,FALSE)),0))+IF($W$3="关闭",0,IFERROR((VLOOKUP((VLOOKUP($AE54,参数!$G:$H,2,FALSE)&amp;$W$23&amp;$V$23),装备量化!$D$2:$J$241,装备量化!U$11,FALSE)),0))+IF($W$3="关闭",0,IFERROR((VLOOKUP((VLOOKUP($AE54,参数!$G:$H,2,FALSE)&amp;$W$24&amp;$V$24),装备量化!$D$2:$J$241,装备量化!U$11,FALSE)),0))+IF($W$3="关闭",0,IFERROR((VLOOKUP((VLOOKUP($AE54,参数!$G:$H,2,FALSE)&amp;$W$25&amp;$V$25),装备量化!$D$2:$J$241,装备量化!U$11,FALSE)),0))</f>
        <v>500</v>
      </c>
      <c r="AK54" s="64">
        <f>IF($W$3="关闭",0,IFERROR((VLOOKUP((VLOOKUP($AE54,参数!$G:$H,2,FALSE)&amp;$W$18&amp;$V$18),装备量化!$D$2:$J$241,装备量化!V$11,FALSE)),0))+IF($W$3="关闭",0,IFERROR((VLOOKUP((VLOOKUP($AE54,参数!$G:$H,2,FALSE)&amp;$W$19&amp;$V$19),装备量化!$D$2:$J$241,装备量化!V$11,FALSE)),0))+IF($W$3="关闭",0,IFERROR((VLOOKUP((VLOOKUP($AE54,参数!$G:$H,2,FALSE)&amp;$W$20&amp;$V$20),装备量化!$D$2:$J$241,装备量化!V$11,FALSE)),0))+IF($W$3="关闭",0,IFERROR((VLOOKUP((VLOOKUP($AE54,参数!$G:$H,2,FALSE)&amp;$W$21&amp;$V$21),装备量化!$D$2:$J$241,装备量化!V$11,FALSE)),0))+IF($W$3="关闭",0,IFERROR((VLOOKUP((VLOOKUP($AE54,参数!$G:$H,2,FALSE)&amp;$W$22&amp;$V$22),装备量化!$D$2:$J$241,装备量化!V$11,FALSE)),0))+IF($W$3="关闭",0,IFERROR((VLOOKUP((VLOOKUP($AE54,参数!$G:$H,2,FALSE)&amp;$W$23&amp;$V$23),装备量化!$D$2:$J$241,装备量化!V$11,FALSE)),0))+IF($W$3="关闭",0,IFERROR((VLOOKUP((VLOOKUP($AE54,参数!$G:$H,2,FALSE)&amp;$W$24&amp;$V$24),装备量化!$D$2:$J$241,装备量化!V$11,FALSE)),0))+IF($W$3="关闭",0,IFERROR((VLOOKUP((VLOOKUP($AE54,参数!$G:$H,2,FALSE)&amp;$W$25&amp;$V$25),装备量化!$D$2:$J$241,装备量化!V$11,FALSE)),0))</f>
        <v>500</v>
      </c>
      <c r="AL54" s="64">
        <f>IF($W$3="关闭",0,IFERROR((VLOOKUP((VLOOKUP($AE54,参数!$G:$H,2,FALSE)&amp;$W$18&amp;$V$18),装备量化!$D$2:$J$241,装备量化!W$11,FALSE)),0))+IF($W$3="关闭",0,IFERROR((VLOOKUP((VLOOKUP($AE54,参数!$G:$H,2,FALSE)&amp;$W$19&amp;$V$19),装备量化!$D$2:$J$241,装备量化!W$11,FALSE)),0))+IF($W$3="关闭",0,IFERROR((VLOOKUP((VLOOKUP($AE54,参数!$G:$H,2,FALSE)&amp;$W$20&amp;$V$20),装备量化!$D$2:$J$241,装备量化!W$11,FALSE)),0))+IF($W$3="关闭",0,IFERROR((VLOOKUP((VLOOKUP($AE54,参数!$G:$H,2,FALSE)&amp;$W$21&amp;$V$21),装备量化!$D$2:$J$241,装备量化!W$11,FALSE)),0))+IF($W$3="关闭",0,IFERROR((VLOOKUP((VLOOKUP($AE54,参数!$G:$H,2,FALSE)&amp;$W$22&amp;$V$22),装备量化!$D$2:$J$241,装备量化!W$11,FALSE)),0))+IF($W$3="关闭",0,IFERROR((VLOOKUP((VLOOKUP($AE54,参数!$G:$H,2,FALSE)&amp;$W$23&amp;$V$23),装备量化!$D$2:$J$241,装备量化!W$11,FALSE)),0))+IF($W$3="关闭",0,IFERROR((VLOOKUP((VLOOKUP($AE54,参数!$G:$H,2,FALSE)&amp;$W$24&amp;$V$24),装备量化!$D$2:$J$241,装备量化!W$11,FALSE)),0))+IF($W$3="关闭",0,IFERROR((VLOOKUP((VLOOKUP($AE54,参数!$G:$H,2,FALSE)&amp;$W$25&amp;$V$25),装备量化!$D$2:$J$241,装备量化!W$11,FALSE)),0))</f>
        <v>0</v>
      </c>
      <c r="AM54" s="64">
        <f>IF($W$3="关闭",0,IFERROR((VLOOKUP((VLOOKUP($AE54,参数!$G:$H,2,FALSE)&amp;$W$18&amp;$V$18),装备量化!$D$2:$J$241,装备量化!X$11,FALSE)),0))+IF($W$3="关闭",0,IFERROR((VLOOKUP((VLOOKUP($AE54,参数!$G:$H,2,FALSE)&amp;$W$19&amp;$V$19),装备量化!$D$2:$J$241,装备量化!X$11,FALSE)),0))+IF($W$3="关闭",0,IFERROR((VLOOKUP((VLOOKUP($AE54,参数!$G:$H,2,FALSE)&amp;$W$20&amp;$V$20),装备量化!$D$2:$J$241,装备量化!X$11,FALSE)),0))+IF($W$3="关闭",0,IFERROR((VLOOKUP((VLOOKUP($AE54,参数!$G:$H,2,FALSE)&amp;$W$21&amp;$V$21),装备量化!$D$2:$J$241,装备量化!X$11,FALSE)),0))+IF($W$3="关闭",0,IFERROR((VLOOKUP((VLOOKUP($AE54,参数!$G:$H,2,FALSE)&amp;$W$22&amp;$V$22),装备量化!$D$2:$J$241,装备量化!X$11,FALSE)),0))+IF($W$3="关闭",0,IFERROR((VLOOKUP((VLOOKUP($AE54,参数!$G:$H,2,FALSE)&amp;$W$23&amp;$V$23),装备量化!$D$2:$J$241,装备量化!X$11,FALSE)),0))+IF($W$3="关闭",0,IFERROR((VLOOKUP((VLOOKUP($AE54,参数!$G:$H,2,FALSE)&amp;$W$24&amp;$V$24),装备量化!$D$2:$J$241,装备量化!X$11,FALSE)),0))+IF($W$3="关闭",0,IFERROR((VLOOKUP((VLOOKUP($AE54,参数!$G:$H,2,FALSE)&amp;$W$25&amp;$V$25),装备量化!$D$2:$J$241,装备量化!X$11,FALSE)),0))</f>
        <v>0</v>
      </c>
      <c r="AN54" s="64">
        <f>IF($W$3="关闭",0,IFERROR((VLOOKUP((VLOOKUP($AE54,参数!$G:$H,2,FALSE)&amp;$W$18&amp;$V$18),装备量化!$D$2:$J$241,装备量化!Y$11,FALSE)),0))+IF($W$3="关闭",0,IFERROR((VLOOKUP((VLOOKUP($AE54,参数!$G:$H,2,FALSE)&amp;$W$19&amp;$V$19),装备量化!$D$2:$J$241,装备量化!Y$11,FALSE)),0))+IF($W$3="关闭",0,IFERROR((VLOOKUP((VLOOKUP($AE54,参数!$G:$H,2,FALSE)&amp;$W$20&amp;$V$20),装备量化!$D$2:$J$241,装备量化!Y$11,FALSE)),0))+IF($W$3="关闭",0,IFERROR((VLOOKUP((VLOOKUP($AE54,参数!$G:$H,2,FALSE)&amp;$W$21&amp;$V$21),装备量化!$D$2:$J$241,装备量化!Y$11,FALSE)),0))+IF($W$3="关闭",0,IFERROR((VLOOKUP((VLOOKUP($AE54,参数!$G:$H,2,FALSE)&amp;$W$22&amp;$V$22),装备量化!$D$2:$J$241,装备量化!Y$11,FALSE)),0))+IF($W$3="关闭",0,IFERROR((VLOOKUP((VLOOKUP($AE54,参数!$G:$H,2,FALSE)&amp;$W$23&amp;$V$23),装备量化!$D$2:$J$241,装备量化!Y$11,FALSE)),0))+IF($W$3="关闭",0,IFERROR((VLOOKUP((VLOOKUP($AE54,参数!$G:$H,2,FALSE)&amp;$W$24&amp;$V$24),装备量化!$D$2:$J$241,装备量化!Y$11,FALSE)),0))+IF($W$3="关闭",0,IFERROR((VLOOKUP((VLOOKUP($AE54,参数!$G:$H,2,FALSE)&amp;$W$25&amp;$V$25),装备量化!$D$2:$J$241,装备量化!Y$11,FALSE)),0))</f>
        <v>0</v>
      </c>
      <c r="AO54" s="64">
        <f>IF($W$3="关闭",0,IFERROR((VLOOKUP((VLOOKUP($AE54,参数!$G:$H,2,FALSE)&amp;$W$18&amp;$V$18),装备量化!$D$2:$J$241,装备量化!Z$11,FALSE)),0))+IF($W$3="关闭",0,IFERROR((VLOOKUP((VLOOKUP($AE54,参数!$G:$H,2,FALSE)&amp;$W$19&amp;$V$19),装备量化!$D$2:$J$241,装备量化!Z$11,FALSE)),0))+IF($W$3="关闭",0,IFERROR((VLOOKUP((VLOOKUP($AE54,参数!$G:$H,2,FALSE)&amp;$W$20&amp;$V$20),装备量化!$D$2:$J$241,装备量化!Z$11,FALSE)),0))+IF($W$3="关闭",0,IFERROR((VLOOKUP((VLOOKUP($AE54,参数!$G:$H,2,FALSE)&amp;$W$21&amp;$V$21),装备量化!$D$2:$J$241,装备量化!Z$11,FALSE)),0))+IF($W$3="关闭",0,IFERROR((VLOOKUP((VLOOKUP($AE54,参数!$G:$H,2,FALSE)&amp;$W$22&amp;$V$22),装备量化!$D$2:$J$241,装备量化!Z$11,FALSE)),0))+IF($W$3="关闭",0,IFERROR((VLOOKUP((VLOOKUP($AE54,参数!$G:$H,2,FALSE)&amp;$W$23&amp;$V$23),装备量化!$D$2:$J$241,装备量化!Z$11,FALSE)),0))+IF($W$3="关闭",0,IFERROR((VLOOKUP((VLOOKUP($AE54,参数!$G:$H,2,FALSE)&amp;$W$24&amp;$V$24),装备量化!$D$2:$J$241,装备量化!Z$11,FALSE)),0))+IF($W$3="关闭",0,IFERROR((VLOOKUP((VLOOKUP($AE54,参数!$G:$H,2,FALSE)&amp;$W$25&amp;$V$25),装备量化!$D$2:$J$241,装备量化!Z$11,FALSE)),0))</f>
        <v>0</v>
      </c>
      <c r="AP54" s="64">
        <f>IF($W$3="关闭",0,IFERROR((VLOOKUP((VLOOKUP($AE54,参数!$G:$H,2,FALSE)&amp;$W$18&amp;$V$18),装备量化!$D$2:$J$241,装备量化!AA$11,FALSE)),0))+IF($W$3="关闭",0,IFERROR((VLOOKUP((VLOOKUP($AE54,参数!$G:$H,2,FALSE)&amp;$W$19&amp;$V$19),装备量化!$D$2:$J$241,装备量化!AA$11,FALSE)),0))+IF($W$3="关闭",0,IFERROR((VLOOKUP((VLOOKUP($AE54,参数!$G:$H,2,FALSE)&amp;$W$20&amp;$V$20),装备量化!$D$2:$J$241,装备量化!AA$11,FALSE)),0))+IF($W$3="关闭",0,IFERROR((VLOOKUP((VLOOKUP($AE54,参数!$G:$H,2,FALSE)&amp;$W$21&amp;$V$21),装备量化!$D$2:$J$241,装备量化!AA$11,FALSE)),0))+IF($W$3="关闭",0,IFERROR((VLOOKUP((VLOOKUP($AE54,参数!$G:$H,2,FALSE)&amp;$W$22&amp;$V$22),装备量化!$D$2:$J$241,装备量化!AA$11,FALSE)),0))+IF($W$3="关闭",0,IFERROR((VLOOKUP((VLOOKUP($AE54,参数!$G:$H,2,FALSE)&amp;$W$23&amp;$V$23),装备量化!$D$2:$J$241,装备量化!AA$11,FALSE)),0))+IF($W$3="关闭",0,IFERROR((VLOOKUP((VLOOKUP($AE54,参数!$G:$H,2,FALSE)&amp;$W$24&amp;$V$24),装备量化!$D$2:$J$241,装备量化!AA$11,FALSE)),0))+IF($W$3="关闭",0,IFERROR((VLOOKUP((VLOOKUP($AE54,参数!$G:$H,2,FALSE)&amp;$W$25&amp;$V$25),装备量化!$D$2:$J$241,装备量化!AA$11,FALSE)),0))</f>
        <v>0</v>
      </c>
      <c r="AQ54" s="64">
        <f>IF($W$3="关闭",0,IFERROR((VLOOKUP((VLOOKUP($AE54,参数!$G:$H,2,FALSE)&amp;$W$18&amp;$V$18),装备量化!$D$2:$J$241,装备量化!AB$11,FALSE)),0))+IF($W$3="关闭",0,IFERROR((VLOOKUP((VLOOKUP($AE54,参数!$G:$H,2,FALSE)&amp;$W$19&amp;$V$19),装备量化!$D$2:$J$241,装备量化!AB$11,FALSE)),0))+IF($W$3="关闭",0,IFERROR((VLOOKUP((VLOOKUP($AE54,参数!$G:$H,2,FALSE)&amp;$W$20&amp;$V$20),装备量化!$D$2:$J$241,装备量化!AB$11,FALSE)),0))+IF($W$3="关闭",0,IFERROR((VLOOKUP((VLOOKUP($AE54,参数!$G:$H,2,FALSE)&amp;$W$21&amp;$V$21),装备量化!$D$2:$J$241,装备量化!AB$11,FALSE)),0))+IF($W$3="关闭",0,IFERROR((VLOOKUP((VLOOKUP($AE54,参数!$G:$H,2,FALSE)&amp;$W$22&amp;$V$22),装备量化!$D$2:$J$241,装备量化!AB$11,FALSE)),0))+IF($W$3="关闭",0,IFERROR((VLOOKUP((VLOOKUP($AE54,参数!$G:$H,2,FALSE)&amp;$W$23&amp;$V$23),装备量化!$D$2:$J$241,装备量化!AB$11,FALSE)),0))+IF($W$3="关闭",0,IFERROR((VLOOKUP((VLOOKUP($AE54,参数!$G:$H,2,FALSE)&amp;$W$24&amp;$V$24),装备量化!$D$2:$J$241,装备量化!AB$11,FALSE)),0))+IF($W$3="关闭",0,IFERROR((VLOOKUP((VLOOKUP($AE54,参数!$G:$H,2,FALSE)&amp;$W$25&amp;$V$25),装备量化!$D$2:$J$241,装备量化!AB$11,FALSE)),0))</f>
        <v>0</v>
      </c>
      <c r="AR54" s="64">
        <f>IF($W$3="关闭",0,IFERROR((VLOOKUP((VLOOKUP($AE54,参数!$G:$H,2,FALSE)&amp;$W$18&amp;$V$18),装备量化!$D$2:$J$241,装备量化!AC$11,FALSE)),0))+IF($W$3="关闭",0,IFERROR((VLOOKUP((VLOOKUP($AE54,参数!$G:$H,2,FALSE)&amp;$W$19&amp;$V$19),装备量化!$D$2:$J$241,装备量化!AC$11,FALSE)),0))+IF($W$3="关闭",0,IFERROR((VLOOKUP((VLOOKUP($AE54,参数!$G:$H,2,FALSE)&amp;$W$20&amp;$V$20),装备量化!$D$2:$J$241,装备量化!AC$11,FALSE)),0))+IF($W$3="关闭",0,IFERROR((VLOOKUP((VLOOKUP($AE54,参数!$G:$H,2,FALSE)&amp;$W$21&amp;$V$21),装备量化!$D$2:$J$241,装备量化!AC$11,FALSE)),0))+IF($W$3="关闭",0,IFERROR((VLOOKUP((VLOOKUP($AE54,参数!$G:$H,2,FALSE)&amp;$W$22&amp;$V$22),装备量化!$D$2:$J$241,装备量化!AC$11,FALSE)),0))+IF($W$3="关闭",0,IFERROR((VLOOKUP((VLOOKUP($AE54,参数!$G:$H,2,FALSE)&amp;$W$23&amp;$V$23),装备量化!$D$2:$J$241,装备量化!AC$11,FALSE)),0))+IF($W$3="关闭",0,IFERROR((VLOOKUP((VLOOKUP($AE54,参数!$G:$H,2,FALSE)&amp;$W$24&amp;$V$24),装备量化!$D$2:$J$241,装备量化!AC$11,FALSE)),0))+IF($W$3="关闭",0,IFERROR((VLOOKUP((VLOOKUP($AE54,参数!$G:$H,2,FALSE)&amp;$W$25&amp;$V$25),装备量化!$D$2:$J$241,装备量化!AC$11,FALSE)),0))</f>
        <v>0</v>
      </c>
      <c r="AS54" s="64">
        <f>IF($W$3="关闭",0,IFERROR((VLOOKUP((VLOOKUP($AE54,参数!$G:$H,2,FALSE)&amp;$W$18&amp;$V$18),装备量化!$D$2:$J$241,装备量化!AD$11,FALSE)),0))+IF($W$3="关闭",0,IFERROR((VLOOKUP((VLOOKUP($AE54,参数!$G:$H,2,FALSE)&amp;$W$19&amp;$V$19),装备量化!$D$2:$J$241,装备量化!AD$11,FALSE)),0))+IF($W$3="关闭",0,IFERROR((VLOOKUP((VLOOKUP($AE54,参数!$G:$H,2,FALSE)&amp;$W$20&amp;$V$20),装备量化!$D$2:$J$241,装备量化!AD$11,FALSE)),0))+IF($W$3="关闭",0,IFERROR((VLOOKUP((VLOOKUP($AE54,参数!$G:$H,2,FALSE)&amp;$W$21&amp;$V$21),装备量化!$D$2:$J$241,装备量化!AD$11,FALSE)),0))+IF($W$3="关闭",0,IFERROR((VLOOKUP((VLOOKUP($AE54,参数!$G:$H,2,FALSE)&amp;$W$22&amp;$V$22),装备量化!$D$2:$J$241,装备量化!AD$11,FALSE)),0))+IF($W$3="关闭",0,IFERROR((VLOOKUP((VLOOKUP($AE54,参数!$G:$H,2,FALSE)&amp;$W$23&amp;$V$23),装备量化!$D$2:$J$241,装备量化!AD$11,FALSE)),0))+IF($W$3="关闭",0,IFERROR((VLOOKUP((VLOOKUP($AE54,参数!$G:$H,2,FALSE)&amp;$W$24&amp;$V$24),装备量化!$D$2:$J$241,装备量化!AD$11,FALSE)),0))+IF($W$3="关闭",0,IFERROR((VLOOKUP((VLOOKUP($AE54,参数!$G:$H,2,FALSE)&amp;$W$25&amp;$V$25),装备量化!$D$2:$J$241,装备量化!AD$11,FALSE)),0))</f>
        <v>0</v>
      </c>
      <c r="AV54" s="1">
        <v>53</v>
      </c>
      <c r="AW54" s="64">
        <f>IF($W$6="关闭",0,IFERROR((VLOOKUP((VLOOKUP($AE54,参数!$G:$H,2,FALSE)&amp;$V$18),装备强化属性!$V$3:$FP$50,$X$18+VLOOKUP(AW$1,参数!$J$1:$K$6,2,FALSE),FALSE)),0))+IF($W$6="关闭",0,IFERROR((VLOOKUP((VLOOKUP($AE54,参数!$G:$H,2,FALSE)&amp;$V$19),装备强化属性!$V$3:$FP$50,$X$19+VLOOKUP(AW$1,参数!$J$1:$K$6,2,FALSE),FALSE)),0))+IF($W$6="关闭",0,IFERROR((VLOOKUP((VLOOKUP($AE54,参数!$G:$H,2,FALSE)&amp;$V$20),装备强化属性!$V$3:$FP$50,$X$20+VLOOKUP(AW$1,参数!$J$1:$K$6,2,FALSE),FALSE)),0))+IF($W$6="关闭",0,IFERROR((VLOOKUP((VLOOKUP($AE54,参数!$G:$H,2,FALSE)&amp;$V$21),装备强化属性!$V$3:$FP$50,$X$21+VLOOKUP(AW$1,参数!$J$1:$K$6,2,FALSE),FALSE)),0))+IF($W$6="关闭",0,IFERROR((VLOOKUP((VLOOKUP($AE54,参数!$G:$H,2,FALSE)&amp;$V$22),装备强化属性!$V$3:$FP$50,$X$22+VLOOKUP(AW$1,参数!$J$1:$K$6,2,FALSE),FALSE)),0))+IF($W$6="关闭",0,IFERROR((VLOOKUP((VLOOKUP($AE54,参数!$G:$H,2,FALSE)&amp;$V$23),装备强化属性!$V$3:$FP$50,$X$23+VLOOKUP(AW$1,参数!$J$1:$K$6,2,FALSE),FALSE)),0))+IF($W$6="关闭",0,IFERROR((VLOOKUP((VLOOKUP($AE54,参数!$G:$H,2,FALSE)&amp;$V$24),装备强化属性!$V$3:$FP$50,$X$24+VLOOKUP(AW$1,参数!$J$1:$K$6,2,FALSE),FALSE)),0))+IF($W$6="关闭",0,IFERROR((VLOOKUP((VLOOKUP($AE54,参数!$G:$H,2,FALSE)&amp;$V$25),装备强化属性!$V$3:$FP$50,$X$25+VLOOKUP(AW$1,参数!$J$1:$K$6,2,FALSE),FALSE)),0))</f>
        <v>1634</v>
      </c>
      <c r="AX54" s="64"/>
      <c r="AY54" s="64">
        <f>IF($W$6="关闭",0,IFERROR((VLOOKUP((VLOOKUP($AE54,参数!$G:$H,2,FALSE)&amp;$V$18),装备强化属性!$V$3:$FP$50,$X$18+VLOOKUP(AY$1,参数!$J$1:$K$6,2,FALSE),FALSE)),0))+IF($W$6="关闭",0,IFERROR((VLOOKUP((VLOOKUP($AE54,参数!$G:$H,2,FALSE)&amp;$V$19),装备强化属性!$V$3:$FP$50,$X$19+VLOOKUP(AY$1,参数!$J$1:$K$6,2,FALSE),FALSE)),0))+IF($W$6="关闭",0,IFERROR((VLOOKUP((VLOOKUP($AE54,参数!$G:$H,2,FALSE)&amp;$V$20),装备强化属性!$V$3:$FP$50,$X$20+VLOOKUP(AY$1,参数!$J$1:$K$6,2,FALSE),FALSE)),0))+IF($W$6="关闭",0,IFERROR((VLOOKUP((VLOOKUP($AE54,参数!$G:$H,2,FALSE)&amp;$V$21),装备强化属性!$V$3:$FP$50,$X$21+VLOOKUP(AY$1,参数!$J$1:$K$6,2,FALSE),FALSE)),0))+IF($W$6="关闭",0,IFERROR((VLOOKUP((VLOOKUP($AE54,参数!$G:$H,2,FALSE)&amp;$V$22),装备强化属性!$V$3:$FP$50,$X$22+VLOOKUP(AY$1,参数!$J$1:$K$6,2,FALSE),FALSE)),0))+IF($W$6="关闭",0,IFERROR((VLOOKUP((VLOOKUP($AE54,参数!$G:$H,2,FALSE)&amp;$V$23),装备强化属性!$V$3:$FP$50,$X$23+VLOOKUP(AY$1,参数!$J$1:$K$6,2,FALSE),FALSE)),0))+IF($W$6="关闭",0,IFERROR((VLOOKUP((VLOOKUP($AE54,参数!$G:$H,2,FALSE)&amp;$V$24),装备强化属性!$V$3:$FP$50,$X$24+VLOOKUP(AY$1,参数!$J$1:$K$6,2,FALSE),FALSE)),0))+IF($W$6="关闭",0,IFERROR((VLOOKUP((VLOOKUP($AE54,参数!$G:$H,2,FALSE)&amp;$V$25),装备强化属性!$V$3:$FP$50,$X$25+VLOOKUP(AY$1,参数!$J$1:$K$6,2,FALSE),FALSE)),0))</f>
        <v>195</v>
      </c>
      <c r="AZ54" s="64">
        <f>IF($W$6="关闭",0,IFERROR((VLOOKUP((VLOOKUP($AE54,参数!$G:$H,2,FALSE)&amp;$V$18),装备强化属性!$V$3:$FP$50,$X$18+VLOOKUP(AZ$1,参数!$J$1:$K$6,2,FALSE),FALSE)),0))+IF($W$6="关闭",0,IFERROR((VLOOKUP((VLOOKUP($AE54,参数!$G:$H,2,FALSE)&amp;$V$19),装备强化属性!$V$3:$FP$50,$X$19+VLOOKUP(AZ$1,参数!$J$1:$K$6,2,FALSE),FALSE)),0))+IF($W$6="关闭",0,IFERROR((VLOOKUP((VLOOKUP($AE54,参数!$G:$H,2,FALSE)&amp;$V$20),装备强化属性!$V$3:$FP$50,$X$20+VLOOKUP(AZ$1,参数!$J$1:$K$6,2,FALSE),FALSE)),0))+IF($W$6="关闭",0,IFERROR((VLOOKUP((VLOOKUP($AE54,参数!$G:$H,2,FALSE)&amp;$V$21),装备强化属性!$V$3:$FP$50,$X$21+VLOOKUP(AZ$1,参数!$J$1:$K$6,2,FALSE),FALSE)),0))+IF($W$6="关闭",0,IFERROR((VLOOKUP((VLOOKUP($AE54,参数!$G:$H,2,FALSE)&amp;$V$22),装备强化属性!$V$3:$FP$50,$X$22+VLOOKUP(AZ$1,参数!$J$1:$K$6,2,FALSE),FALSE)),0))+IF($W$6="关闭",0,IFERROR((VLOOKUP((VLOOKUP($AE54,参数!$G:$H,2,FALSE)&amp;$V$23),装备强化属性!$V$3:$FP$50,$X$23+VLOOKUP(AZ$1,参数!$J$1:$K$6,2,FALSE),FALSE)),0))+IF($W$6="关闭",0,IFERROR((VLOOKUP((VLOOKUP($AE54,参数!$G:$H,2,FALSE)&amp;$V$24),装备强化属性!$V$3:$FP$50,$X$24+VLOOKUP(AZ$1,参数!$J$1:$K$6,2,FALSE),FALSE)),0))+IF($W$6="关闭",0,IFERROR((VLOOKUP((VLOOKUP($AE54,参数!$G:$H,2,FALSE)&amp;$V$25),装备强化属性!$V$3:$FP$50,$X$25+VLOOKUP(AZ$1,参数!$J$1:$K$6,2,FALSE),FALSE)),0))</f>
        <v>195</v>
      </c>
      <c r="BA54" s="64">
        <f>IF($W$6="关闭",0,IFERROR((VLOOKUP((VLOOKUP($AE54,参数!$G:$H,2,FALSE)&amp;$V$18),装备强化属性!$V$3:$FP$50,$X$18+VLOOKUP(BA$1,参数!$J$1:$K$6,2,FALSE),FALSE)),0))+IF($W$6="关闭",0,IFERROR((VLOOKUP((VLOOKUP($AE54,参数!$G:$H,2,FALSE)&amp;$V$19),装备强化属性!$V$3:$FP$50,$X$19+VLOOKUP(BA$1,参数!$J$1:$K$6,2,FALSE),FALSE)),0))+IF($W$6="关闭",0,IFERROR((VLOOKUP((VLOOKUP($AE54,参数!$G:$H,2,FALSE)&amp;$V$20),装备强化属性!$V$3:$FP$50,$X$20+VLOOKUP(BA$1,参数!$J$1:$K$6,2,FALSE),FALSE)),0))+IF($W$6="关闭",0,IFERROR((VLOOKUP((VLOOKUP($AE54,参数!$G:$H,2,FALSE)&amp;$V$21),装备强化属性!$V$3:$FP$50,$X$21+VLOOKUP(BA$1,参数!$J$1:$K$6,2,FALSE),FALSE)),0))+IF($W$6="关闭",0,IFERROR((VLOOKUP((VLOOKUP($AE54,参数!$G:$H,2,FALSE)&amp;$V$22),装备强化属性!$V$3:$FP$50,$X$22+VLOOKUP(BA$1,参数!$J$1:$K$6,2,FALSE),FALSE)),0))+IF($W$6="关闭",0,IFERROR((VLOOKUP((VLOOKUP($AE54,参数!$G:$H,2,FALSE)&amp;$V$23),装备强化属性!$V$3:$FP$50,$X$23+VLOOKUP(BA$1,参数!$J$1:$K$6,2,FALSE),FALSE)),0))+IF($W$6="关闭",0,IFERROR((VLOOKUP((VLOOKUP($AE54,参数!$G:$H,2,FALSE)&amp;$V$24),装备强化属性!$V$3:$FP$50,$X$24+VLOOKUP(BA$1,参数!$J$1:$K$6,2,FALSE),FALSE)),0))+IF($W$6="关闭",0,IFERROR((VLOOKUP((VLOOKUP($AE54,参数!$G:$H,2,FALSE)&amp;$V$25),装备强化属性!$V$3:$FP$50,$X$25+VLOOKUP(BA$1,参数!$J$1:$K$6,2,FALSE),FALSE)),0))</f>
        <v>217</v>
      </c>
      <c r="BB54" s="64">
        <f>IF($W$6="关闭",0,IFERROR((VLOOKUP((VLOOKUP($AE54,参数!$G:$H,2,FALSE)&amp;$V$18),装备强化属性!$V$3:$FP$50,$X$18+VLOOKUP(BB$1,参数!$J$1:$K$6,2,FALSE),FALSE)),0))+IF($W$6="关闭",0,IFERROR((VLOOKUP((VLOOKUP($AE54,参数!$G:$H,2,FALSE)&amp;$V$19),装备强化属性!$V$3:$FP$50,$X$19+VLOOKUP(BB$1,参数!$J$1:$K$6,2,FALSE),FALSE)),0))+IF($W$6="关闭",0,IFERROR((VLOOKUP((VLOOKUP($AE54,参数!$G:$H,2,FALSE)&amp;$V$20),装备强化属性!$V$3:$FP$50,$X$20+VLOOKUP(BB$1,参数!$J$1:$K$6,2,FALSE),FALSE)),0))+IF($W$6="关闭",0,IFERROR((VLOOKUP((VLOOKUP($AE54,参数!$G:$H,2,FALSE)&amp;$V$21),装备强化属性!$V$3:$FP$50,$X$21+VLOOKUP(BB$1,参数!$J$1:$K$6,2,FALSE),FALSE)),0))+IF($W$6="关闭",0,IFERROR((VLOOKUP((VLOOKUP($AE54,参数!$G:$H,2,FALSE)&amp;$V$22),装备强化属性!$V$3:$FP$50,$X$22+VLOOKUP(BB$1,参数!$J$1:$K$6,2,FALSE),FALSE)),0))+IF($W$6="关闭",0,IFERROR((VLOOKUP((VLOOKUP($AE54,参数!$G:$H,2,FALSE)&amp;$V$23),装备强化属性!$V$3:$FP$50,$X$23+VLOOKUP(BB$1,参数!$J$1:$K$6,2,FALSE),FALSE)),0))+IF($W$6="关闭",0,IFERROR((VLOOKUP((VLOOKUP($AE54,参数!$G:$H,2,FALSE)&amp;$V$24),装备强化属性!$V$3:$FP$50,$X$24+VLOOKUP(BB$1,参数!$J$1:$K$6,2,FALSE),FALSE)),0))+IF($W$6="关闭",0,IFERROR((VLOOKUP((VLOOKUP($AE54,参数!$G:$H,2,FALSE)&amp;$V$25),装备强化属性!$V$3:$FP$50,$X$25+VLOOKUP(BB$1,参数!$J$1:$K$6,2,FALSE),FALSE)),0))</f>
        <v>217</v>
      </c>
      <c r="BC54" s="64">
        <f>IF($W$3="关闭",0,IFERROR((VLOOKUP((VLOOKUP($AE54,参数!$G:$H,2,FALSE)&amp;$W$18&amp;$V$18),装备量化!$D$2:$J$241,装备量化!AN$11,FALSE)),0))+IF($W$3="关闭",0,IFERROR((VLOOKUP((VLOOKUP($AE54,参数!$G:$H,2,FALSE)&amp;$W$19&amp;$V$19),装备量化!$D$2:$J$241,装备量化!AN$11,FALSE)),0))+IF($W$3="关闭",0,IFERROR((VLOOKUP((VLOOKUP($AE54,参数!$G:$H,2,FALSE)&amp;$W$20&amp;$V$20),装备量化!$D$2:$J$241,装备量化!AN$11,FALSE)),0))+IF($W$3="关闭",0,IFERROR((VLOOKUP((VLOOKUP($AE54,参数!$G:$H,2,FALSE)&amp;$W$21&amp;$V$21),装备量化!$D$2:$J$241,装备量化!AN$11,FALSE)),0))+IF($W$3="关闭",0,IFERROR((VLOOKUP((VLOOKUP($AE54,参数!$G:$H,2,FALSE)&amp;$W$22&amp;$V$22),装备量化!$D$2:$J$241,装备量化!AN$11,FALSE)),0))+IF($W$3="关闭",0,IFERROR((VLOOKUP((VLOOKUP($AE54,参数!$G:$H,2,FALSE)&amp;$W$23&amp;$V$23),装备量化!$D$2:$J$241,装备量化!AN$11,FALSE)),0))+IF($W$3="关闭",0,IFERROR((VLOOKUP((VLOOKUP($AE54,参数!$G:$H,2,FALSE)&amp;$W$24&amp;$V$24),装备量化!$D$2:$J$241,装备量化!AN$11,FALSE)),0))+IF($W$3="关闭",0,IFERROR((VLOOKUP((VLOOKUP($AE54,参数!$G:$H,2,FALSE)&amp;$W$25&amp;$V$25),装备量化!$D$2:$J$241,装备量化!AN$11,FALSE)),0))</f>
        <v>0</v>
      </c>
      <c r="BD54" s="64">
        <f>IF($W$3="关闭",0,IFERROR((VLOOKUP((VLOOKUP($AE54,参数!$G:$H,2,FALSE)&amp;$W$18&amp;$V$18),装备量化!$D$2:$J$241,装备量化!AO$11,FALSE)),0))+IF($W$3="关闭",0,IFERROR((VLOOKUP((VLOOKUP($AE54,参数!$G:$H,2,FALSE)&amp;$W$19&amp;$V$19),装备量化!$D$2:$J$241,装备量化!AO$11,FALSE)),0))+IF($W$3="关闭",0,IFERROR((VLOOKUP((VLOOKUP($AE54,参数!$G:$H,2,FALSE)&amp;$W$20&amp;$V$20),装备量化!$D$2:$J$241,装备量化!AO$11,FALSE)),0))+IF($W$3="关闭",0,IFERROR((VLOOKUP((VLOOKUP($AE54,参数!$G:$H,2,FALSE)&amp;$W$21&amp;$V$21),装备量化!$D$2:$J$241,装备量化!AO$11,FALSE)),0))+IF($W$3="关闭",0,IFERROR((VLOOKUP((VLOOKUP($AE54,参数!$G:$H,2,FALSE)&amp;$W$22&amp;$V$22),装备量化!$D$2:$J$241,装备量化!AO$11,FALSE)),0))+IF($W$3="关闭",0,IFERROR((VLOOKUP((VLOOKUP($AE54,参数!$G:$H,2,FALSE)&amp;$W$23&amp;$V$23),装备量化!$D$2:$J$241,装备量化!AO$11,FALSE)),0))+IF($W$3="关闭",0,IFERROR((VLOOKUP((VLOOKUP($AE54,参数!$G:$H,2,FALSE)&amp;$W$24&amp;$V$24),装备量化!$D$2:$J$241,装备量化!AO$11,FALSE)),0))+IF($W$3="关闭",0,IFERROR((VLOOKUP((VLOOKUP($AE54,参数!$G:$H,2,FALSE)&amp;$W$25&amp;$V$25),装备量化!$D$2:$J$241,装备量化!AO$11,FALSE)),0))</f>
        <v>0</v>
      </c>
      <c r="BE54" s="64">
        <f>IF($W$3="关闭",0,IFERROR((VLOOKUP((VLOOKUP($AE54,参数!$G:$H,2,FALSE)&amp;$W$18&amp;$V$18),装备量化!$D$2:$J$241,装备量化!AP$11,FALSE)),0))+IF($W$3="关闭",0,IFERROR((VLOOKUP((VLOOKUP($AE54,参数!$G:$H,2,FALSE)&amp;$W$19&amp;$V$19),装备量化!$D$2:$J$241,装备量化!AP$11,FALSE)),0))+IF($W$3="关闭",0,IFERROR((VLOOKUP((VLOOKUP($AE54,参数!$G:$H,2,FALSE)&amp;$W$20&amp;$V$20),装备量化!$D$2:$J$241,装备量化!AP$11,FALSE)),0))+IF($W$3="关闭",0,IFERROR((VLOOKUP((VLOOKUP($AE54,参数!$G:$H,2,FALSE)&amp;$W$21&amp;$V$21),装备量化!$D$2:$J$241,装备量化!AP$11,FALSE)),0))+IF($W$3="关闭",0,IFERROR((VLOOKUP((VLOOKUP($AE54,参数!$G:$H,2,FALSE)&amp;$W$22&amp;$V$22),装备量化!$D$2:$J$241,装备量化!AP$11,FALSE)),0))+IF($W$3="关闭",0,IFERROR((VLOOKUP((VLOOKUP($AE54,参数!$G:$H,2,FALSE)&amp;$W$23&amp;$V$23),装备量化!$D$2:$J$241,装备量化!AP$11,FALSE)),0))+IF($W$3="关闭",0,IFERROR((VLOOKUP((VLOOKUP($AE54,参数!$G:$H,2,FALSE)&amp;$W$24&amp;$V$24),装备量化!$D$2:$J$241,装备量化!AP$11,FALSE)),0))+IF($W$3="关闭",0,IFERROR((VLOOKUP((VLOOKUP($AE54,参数!$G:$H,2,FALSE)&amp;$W$25&amp;$V$25),装备量化!$D$2:$J$241,装备量化!AP$11,FALSE)),0))</f>
        <v>0</v>
      </c>
      <c r="BF54" s="64">
        <f>IF($W$3="关闭",0,IFERROR((VLOOKUP((VLOOKUP($AE54,参数!$G:$H,2,FALSE)&amp;$W$18&amp;$V$18),装备量化!$D$2:$J$241,装备量化!AQ$11,FALSE)),0))+IF($W$3="关闭",0,IFERROR((VLOOKUP((VLOOKUP($AE54,参数!$G:$H,2,FALSE)&amp;$W$19&amp;$V$19),装备量化!$D$2:$J$241,装备量化!AQ$11,FALSE)),0))+IF($W$3="关闭",0,IFERROR((VLOOKUP((VLOOKUP($AE54,参数!$G:$H,2,FALSE)&amp;$W$20&amp;$V$20),装备量化!$D$2:$J$241,装备量化!AQ$11,FALSE)),0))+IF($W$3="关闭",0,IFERROR((VLOOKUP((VLOOKUP($AE54,参数!$G:$H,2,FALSE)&amp;$W$21&amp;$V$21),装备量化!$D$2:$J$241,装备量化!AQ$11,FALSE)),0))+IF($W$3="关闭",0,IFERROR((VLOOKUP((VLOOKUP($AE54,参数!$G:$H,2,FALSE)&amp;$W$22&amp;$V$22),装备量化!$D$2:$J$241,装备量化!AQ$11,FALSE)),0))+IF($W$3="关闭",0,IFERROR((VLOOKUP((VLOOKUP($AE54,参数!$G:$H,2,FALSE)&amp;$W$23&amp;$V$23),装备量化!$D$2:$J$241,装备量化!AQ$11,FALSE)),0))+IF($W$3="关闭",0,IFERROR((VLOOKUP((VLOOKUP($AE54,参数!$G:$H,2,FALSE)&amp;$W$24&amp;$V$24),装备量化!$D$2:$J$241,装备量化!AQ$11,FALSE)),0))+IF($W$3="关闭",0,IFERROR((VLOOKUP((VLOOKUP($AE54,参数!$G:$H,2,FALSE)&amp;$W$25&amp;$V$25),装备量化!$D$2:$J$241,装备量化!AQ$11,FALSE)),0))</f>
        <v>0</v>
      </c>
      <c r="BG54" s="64">
        <f>IF($W$3="关闭",0,IFERROR((VLOOKUP((VLOOKUP($AE54,参数!$G:$H,2,FALSE)&amp;$W$18&amp;$V$18),装备量化!$D$2:$J$241,装备量化!AR$11,FALSE)),0))+IF($W$3="关闭",0,IFERROR((VLOOKUP((VLOOKUP($AE54,参数!$G:$H,2,FALSE)&amp;$W$19&amp;$V$19),装备量化!$D$2:$J$241,装备量化!AR$11,FALSE)),0))+IF($W$3="关闭",0,IFERROR((VLOOKUP((VLOOKUP($AE54,参数!$G:$H,2,FALSE)&amp;$W$20&amp;$V$20),装备量化!$D$2:$J$241,装备量化!AR$11,FALSE)),0))+IF($W$3="关闭",0,IFERROR((VLOOKUP((VLOOKUP($AE54,参数!$G:$H,2,FALSE)&amp;$W$21&amp;$V$21),装备量化!$D$2:$J$241,装备量化!AR$11,FALSE)),0))+IF($W$3="关闭",0,IFERROR((VLOOKUP((VLOOKUP($AE54,参数!$G:$H,2,FALSE)&amp;$W$22&amp;$V$22),装备量化!$D$2:$J$241,装备量化!AR$11,FALSE)),0))+IF($W$3="关闭",0,IFERROR((VLOOKUP((VLOOKUP($AE54,参数!$G:$H,2,FALSE)&amp;$W$23&amp;$V$23),装备量化!$D$2:$J$241,装备量化!AR$11,FALSE)),0))+IF($W$3="关闭",0,IFERROR((VLOOKUP((VLOOKUP($AE54,参数!$G:$H,2,FALSE)&amp;$W$24&amp;$V$24),装备量化!$D$2:$J$241,装备量化!AR$11,FALSE)),0))+IF($W$3="关闭",0,IFERROR((VLOOKUP((VLOOKUP($AE54,参数!$G:$H,2,FALSE)&amp;$W$25&amp;$V$25),装备量化!$D$2:$J$241,装备量化!AR$11,FALSE)),0))</f>
        <v>0</v>
      </c>
      <c r="BH54" s="64">
        <f>IF($W$3="关闭",0,IFERROR((VLOOKUP((VLOOKUP($AE54,参数!$G:$H,2,FALSE)&amp;$W$18&amp;$V$18),装备量化!$D$2:$J$241,装备量化!AS$11,FALSE)),0))+IF($W$3="关闭",0,IFERROR((VLOOKUP((VLOOKUP($AE54,参数!$G:$H,2,FALSE)&amp;$W$19&amp;$V$19),装备量化!$D$2:$J$241,装备量化!AS$11,FALSE)),0))+IF($W$3="关闭",0,IFERROR((VLOOKUP((VLOOKUP($AE54,参数!$G:$H,2,FALSE)&amp;$W$20&amp;$V$20),装备量化!$D$2:$J$241,装备量化!AS$11,FALSE)),0))+IF($W$3="关闭",0,IFERROR((VLOOKUP((VLOOKUP($AE54,参数!$G:$H,2,FALSE)&amp;$W$21&amp;$V$21),装备量化!$D$2:$J$241,装备量化!AS$11,FALSE)),0))+IF($W$3="关闭",0,IFERROR((VLOOKUP((VLOOKUP($AE54,参数!$G:$H,2,FALSE)&amp;$W$22&amp;$V$22),装备量化!$D$2:$J$241,装备量化!AS$11,FALSE)),0))+IF($W$3="关闭",0,IFERROR((VLOOKUP((VLOOKUP($AE54,参数!$G:$H,2,FALSE)&amp;$W$23&amp;$V$23),装备量化!$D$2:$J$241,装备量化!AS$11,FALSE)),0))+IF($W$3="关闭",0,IFERROR((VLOOKUP((VLOOKUP($AE54,参数!$G:$H,2,FALSE)&amp;$W$24&amp;$V$24),装备量化!$D$2:$J$241,装备量化!AS$11,FALSE)),0))+IF($W$3="关闭",0,IFERROR((VLOOKUP((VLOOKUP($AE54,参数!$G:$H,2,FALSE)&amp;$W$25&amp;$V$25),装备量化!$D$2:$J$241,装备量化!AS$11,FALSE)),0))</f>
        <v>0</v>
      </c>
      <c r="BI54" s="64">
        <f>IF($W$3="关闭",0,IFERROR((VLOOKUP((VLOOKUP($AE54,参数!$G:$H,2,FALSE)&amp;$W$18&amp;$V$18),装备量化!$D$2:$J$241,装备量化!AT$11,FALSE)),0))+IF($W$3="关闭",0,IFERROR((VLOOKUP((VLOOKUP($AE54,参数!$G:$H,2,FALSE)&amp;$W$19&amp;$V$19),装备量化!$D$2:$J$241,装备量化!AT$11,FALSE)),0))+IF($W$3="关闭",0,IFERROR((VLOOKUP((VLOOKUP($AE54,参数!$G:$H,2,FALSE)&amp;$W$20&amp;$V$20),装备量化!$D$2:$J$241,装备量化!AT$11,FALSE)),0))+IF($W$3="关闭",0,IFERROR((VLOOKUP((VLOOKUP($AE54,参数!$G:$H,2,FALSE)&amp;$W$21&amp;$V$21),装备量化!$D$2:$J$241,装备量化!AT$11,FALSE)),0))+IF($W$3="关闭",0,IFERROR((VLOOKUP((VLOOKUP($AE54,参数!$G:$H,2,FALSE)&amp;$W$22&amp;$V$22),装备量化!$D$2:$J$241,装备量化!AT$11,FALSE)),0))+IF($W$3="关闭",0,IFERROR((VLOOKUP((VLOOKUP($AE54,参数!$G:$H,2,FALSE)&amp;$W$23&amp;$V$23),装备量化!$D$2:$J$241,装备量化!AT$11,FALSE)),0))+IF($W$3="关闭",0,IFERROR((VLOOKUP((VLOOKUP($AE54,参数!$G:$H,2,FALSE)&amp;$W$24&amp;$V$24),装备量化!$D$2:$J$241,装备量化!AT$11,FALSE)),0))+IF($W$3="关闭",0,IFERROR((VLOOKUP((VLOOKUP($AE54,参数!$G:$H,2,FALSE)&amp;$W$25&amp;$V$25),装备量化!$D$2:$J$241,装备量化!AT$11,FALSE)),0))</f>
        <v>0</v>
      </c>
      <c r="BJ54" s="64">
        <f>IF($W$3="关闭",0,IFERROR((VLOOKUP((VLOOKUP($AE54,参数!$G:$H,2,FALSE)&amp;$W$18&amp;$V$18),装备量化!$D$2:$J$241,装备量化!AU$11,FALSE)),0))+IF($W$3="关闭",0,IFERROR((VLOOKUP((VLOOKUP($AE54,参数!$G:$H,2,FALSE)&amp;$W$19&amp;$V$19),装备量化!$D$2:$J$241,装备量化!AU$11,FALSE)),0))+IF($W$3="关闭",0,IFERROR((VLOOKUP((VLOOKUP($AE54,参数!$G:$H,2,FALSE)&amp;$W$20&amp;$V$20),装备量化!$D$2:$J$241,装备量化!AU$11,FALSE)),0))+IF($W$3="关闭",0,IFERROR((VLOOKUP((VLOOKUP($AE54,参数!$G:$H,2,FALSE)&amp;$W$21&amp;$V$21),装备量化!$D$2:$J$241,装备量化!AU$11,FALSE)),0))+IF($W$3="关闭",0,IFERROR((VLOOKUP((VLOOKUP($AE54,参数!$G:$H,2,FALSE)&amp;$W$22&amp;$V$22),装备量化!$D$2:$J$241,装备量化!AU$11,FALSE)),0))+IF($W$3="关闭",0,IFERROR((VLOOKUP((VLOOKUP($AE54,参数!$G:$H,2,FALSE)&amp;$W$23&amp;$V$23),装备量化!$D$2:$J$241,装备量化!AU$11,FALSE)),0))+IF($W$3="关闭",0,IFERROR((VLOOKUP((VLOOKUP($AE54,参数!$G:$H,2,FALSE)&amp;$W$24&amp;$V$24),装备量化!$D$2:$J$241,装备量化!AU$11,FALSE)),0))+IF($W$3="关闭",0,IFERROR((VLOOKUP((VLOOKUP($AE54,参数!$G:$H,2,FALSE)&amp;$W$25&amp;$V$25),装备量化!$D$2:$J$241,装备量化!AU$11,FALSE)),0))</f>
        <v>0</v>
      </c>
      <c r="BM54" s="1">
        <v>53</v>
      </c>
      <c r="BN54" s="64">
        <f>IF($W$2="关闭",0,角色升级!B54)</f>
        <v>6850</v>
      </c>
      <c r="BO54" s="64">
        <v>200</v>
      </c>
      <c r="BP54" s="64">
        <f>IF($W$2="关闭",0,角色升级!D54)</f>
        <v>490</v>
      </c>
      <c r="BQ54" s="64">
        <f>IF($W$2="关闭",0,角色升级!E54)</f>
        <v>490</v>
      </c>
      <c r="BR54" s="64">
        <f>IF($W$2="关闭",0,角色升级!F54)</f>
        <v>980</v>
      </c>
      <c r="BS54" s="64">
        <f>IF($W$2="关闭",0,角色升级!G54)</f>
        <v>980</v>
      </c>
      <c r="BT54" s="64">
        <f>IF($W$3="关闭",0,IFERROR((VLOOKUP((VLOOKUP($AE54,参数!$G:$H,2,FALSE)&amp;$W$18&amp;$V$18),装备量化!$D$2:$J$241,装备量化!BE$11,FALSE)),0))+IF($W$3="关闭",0,IFERROR((VLOOKUP((VLOOKUP($AE54,参数!$G:$H,2,FALSE)&amp;$W$19&amp;$V$19),装备量化!$D$2:$J$241,装备量化!BE$11,FALSE)),0))+IF($W$3="关闭",0,IFERROR((VLOOKUP((VLOOKUP($AE54,参数!$G:$H,2,FALSE)&amp;$W$20&amp;$V$20),装备量化!$D$2:$J$241,装备量化!BE$11,FALSE)),0))+IF($W$3="关闭",0,IFERROR((VLOOKUP((VLOOKUP($AE54,参数!$G:$H,2,FALSE)&amp;$W$21&amp;$V$21),装备量化!$D$2:$J$241,装备量化!BE$11,FALSE)),0))+IF($W$3="关闭",0,IFERROR((VLOOKUP((VLOOKUP($AE54,参数!$G:$H,2,FALSE)&amp;$W$22&amp;$V$22),装备量化!$D$2:$J$241,装备量化!BE$11,FALSE)),0))+IF($W$3="关闭",0,IFERROR((VLOOKUP((VLOOKUP($AE54,参数!$G:$H,2,FALSE)&amp;$W$23&amp;$V$23),装备量化!$D$2:$J$241,装备量化!BE$11,FALSE)),0))+IF($W$3="关闭",0,IFERROR((VLOOKUP((VLOOKUP($AE54,参数!$G:$H,2,FALSE)&amp;$W$24&amp;$V$24),装备量化!$D$2:$J$241,装备量化!BE$11,FALSE)),0))+IF($W$3="关闭",0,IFERROR((VLOOKUP((VLOOKUP($AE54,参数!$G:$H,2,FALSE)&amp;$W$25&amp;$V$25),装备量化!$D$2:$J$241,装备量化!BE$11,FALSE)),0))</f>
        <v>0</v>
      </c>
      <c r="BU54" s="64">
        <f>IF($W$3="关闭",0,IFERROR((VLOOKUP((VLOOKUP($AE54,参数!$G:$H,2,FALSE)&amp;$W$18&amp;$V$18),装备量化!$D$2:$J$241,装备量化!BF$11,FALSE)),0))+IF($W$3="关闭",0,IFERROR((VLOOKUP((VLOOKUP($AE54,参数!$G:$H,2,FALSE)&amp;$W$19&amp;$V$19),装备量化!$D$2:$J$241,装备量化!BF$11,FALSE)),0))+IF($W$3="关闭",0,IFERROR((VLOOKUP((VLOOKUP($AE54,参数!$G:$H,2,FALSE)&amp;$W$20&amp;$V$20),装备量化!$D$2:$J$241,装备量化!BF$11,FALSE)),0))+IF($W$3="关闭",0,IFERROR((VLOOKUP((VLOOKUP($AE54,参数!$G:$H,2,FALSE)&amp;$W$21&amp;$V$21),装备量化!$D$2:$J$241,装备量化!BF$11,FALSE)),0))+IF($W$3="关闭",0,IFERROR((VLOOKUP((VLOOKUP($AE54,参数!$G:$H,2,FALSE)&amp;$W$22&amp;$V$22),装备量化!$D$2:$J$241,装备量化!BF$11,FALSE)),0))+IF($W$3="关闭",0,IFERROR((VLOOKUP((VLOOKUP($AE54,参数!$G:$H,2,FALSE)&amp;$W$23&amp;$V$23),装备量化!$D$2:$J$241,装备量化!BF$11,FALSE)),0))+IF($W$3="关闭",0,IFERROR((VLOOKUP((VLOOKUP($AE54,参数!$G:$H,2,FALSE)&amp;$W$24&amp;$V$24),装备量化!$D$2:$J$241,装备量化!BF$11,FALSE)),0))+IF($W$3="关闭",0,IFERROR((VLOOKUP((VLOOKUP($AE54,参数!$G:$H,2,FALSE)&amp;$W$25&amp;$V$25),装备量化!$D$2:$J$241,装备量化!BF$11,FALSE)),0))</f>
        <v>0</v>
      </c>
      <c r="BV54" s="64">
        <f>IF($W$3="关闭",0,IFERROR((VLOOKUP((VLOOKUP($AE54,参数!$G:$H,2,FALSE)&amp;$W$18&amp;$V$18),装备量化!$D$2:$J$241,装备量化!BG$11,FALSE)),0))+IF($W$3="关闭",0,IFERROR((VLOOKUP((VLOOKUP($AE54,参数!$G:$H,2,FALSE)&amp;$W$19&amp;$V$19),装备量化!$D$2:$J$241,装备量化!BG$11,FALSE)),0))+IF($W$3="关闭",0,IFERROR((VLOOKUP((VLOOKUP($AE54,参数!$G:$H,2,FALSE)&amp;$W$20&amp;$V$20),装备量化!$D$2:$J$241,装备量化!BG$11,FALSE)),0))+IF($W$3="关闭",0,IFERROR((VLOOKUP((VLOOKUP($AE54,参数!$G:$H,2,FALSE)&amp;$W$21&amp;$V$21),装备量化!$D$2:$J$241,装备量化!BG$11,FALSE)),0))+IF($W$3="关闭",0,IFERROR((VLOOKUP((VLOOKUP($AE54,参数!$G:$H,2,FALSE)&amp;$W$22&amp;$V$22),装备量化!$D$2:$J$241,装备量化!BG$11,FALSE)),0))+IF($W$3="关闭",0,IFERROR((VLOOKUP((VLOOKUP($AE54,参数!$G:$H,2,FALSE)&amp;$W$23&amp;$V$23),装备量化!$D$2:$J$241,装备量化!BG$11,FALSE)),0))+IF($W$3="关闭",0,IFERROR((VLOOKUP((VLOOKUP($AE54,参数!$G:$H,2,FALSE)&amp;$W$24&amp;$V$24),装备量化!$D$2:$J$241,装备量化!BG$11,FALSE)),0))+IF($W$3="关闭",0,IFERROR((VLOOKUP((VLOOKUP($AE54,参数!$G:$H,2,FALSE)&amp;$W$25&amp;$V$25),装备量化!$D$2:$J$241,装备量化!BG$11,FALSE)),0))</f>
        <v>0</v>
      </c>
      <c r="BW54" s="64">
        <f>IF($W$3="关闭",0,IFERROR((VLOOKUP((VLOOKUP($AE54,参数!$G:$H,2,FALSE)&amp;$W$18&amp;$V$18),装备量化!$D$2:$J$241,装备量化!BH$11,FALSE)),0))+IF($W$3="关闭",0,IFERROR((VLOOKUP((VLOOKUP($AE54,参数!$G:$H,2,FALSE)&amp;$W$19&amp;$V$19),装备量化!$D$2:$J$241,装备量化!BH$11,FALSE)),0))+IF($W$3="关闭",0,IFERROR((VLOOKUP((VLOOKUP($AE54,参数!$G:$H,2,FALSE)&amp;$W$20&amp;$V$20),装备量化!$D$2:$J$241,装备量化!BH$11,FALSE)),0))+IF($W$3="关闭",0,IFERROR((VLOOKUP((VLOOKUP($AE54,参数!$G:$H,2,FALSE)&amp;$W$21&amp;$V$21),装备量化!$D$2:$J$241,装备量化!BH$11,FALSE)),0))+IF($W$3="关闭",0,IFERROR((VLOOKUP((VLOOKUP($AE54,参数!$G:$H,2,FALSE)&amp;$W$22&amp;$V$22),装备量化!$D$2:$J$241,装备量化!BH$11,FALSE)),0))+IF($W$3="关闭",0,IFERROR((VLOOKUP((VLOOKUP($AE54,参数!$G:$H,2,FALSE)&amp;$W$23&amp;$V$23),装备量化!$D$2:$J$241,装备量化!BH$11,FALSE)),0))+IF($W$3="关闭",0,IFERROR((VLOOKUP((VLOOKUP($AE54,参数!$G:$H,2,FALSE)&amp;$W$24&amp;$V$24),装备量化!$D$2:$J$241,装备量化!BH$11,FALSE)),0))+IF($W$3="关闭",0,IFERROR((VLOOKUP((VLOOKUP($AE54,参数!$G:$H,2,FALSE)&amp;$W$25&amp;$V$25),装备量化!$D$2:$J$241,装备量化!BH$11,FALSE)),0))</f>
        <v>0</v>
      </c>
      <c r="BX54" s="64">
        <f>IF($W$3="关闭",0,IFERROR((VLOOKUP((VLOOKUP($AE54,参数!$G:$H,2,FALSE)&amp;$W$18&amp;$V$18),装备量化!$D$2:$J$241,装备量化!BI$11,FALSE)),0))+IF($W$3="关闭",0,IFERROR((VLOOKUP((VLOOKUP($AE54,参数!$G:$H,2,FALSE)&amp;$W$19&amp;$V$19),装备量化!$D$2:$J$241,装备量化!BI$11,FALSE)),0))+IF($W$3="关闭",0,IFERROR((VLOOKUP((VLOOKUP($AE54,参数!$G:$H,2,FALSE)&amp;$W$20&amp;$V$20),装备量化!$D$2:$J$241,装备量化!BI$11,FALSE)),0))+IF($W$3="关闭",0,IFERROR((VLOOKUP((VLOOKUP($AE54,参数!$G:$H,2,FALSE)&amp;$W$21&amp;$V$21),装备量化!$D$2:$J$241,装备量化!BI$11,FALSE)),0))+IF($W$3="关闭",0,IFERROR((VLOOKUP((VLOOKUP($AE54,参数!$G:$H,2,FALSE)&amp;$W$22&amp;$V$22),装备量化!$D$2:$J$241,装备量化!BI$11,FALSE)),0))+IF($W$3="关闭",0,IFERROR((VLOOKUP((VLOOKUP($AE54,参数!$G:$H,2,FALSE)&amp;$W$23&amp;$V$23),装备量化!$D$2:$J$241,装备量化!BI$11,FALSE)),0))+IF($W$3="关闭",0,IFERROR((VLOOKUP((VLOOKUP($AE54,参数!$G:$H,2,FALSE)&amp;$W$24&amp;$V$24),装备量化!$D$2:$J$241,装备量化!BI$11,FALSE)),0))+IF($W$3="关闭",0,IFERROR((VLOOKUP((VLOOKUP($AE54,参数!$G:$H,2,FALSE)&amp;$W$25&amp;$V$25),装备量化!$D$2:$J$241,装备量化!BI$11,FALSE)),0))</f>
        <v>0</v>
      </c>
      <c r="BY54" s="64">
        <f>IF($W$3="关闭",0,IFERROR((VLOOKUP((VLOOKUP($AE54,参数!$G:$H,2,FALSE)&amp;$W$18&amp;$V$18),装备量化!$D$2:$J$241,装备量化!BJ$11,FALSE)),0))+IF($W$3="关闭",0,IFERROR((VLOOKUP((VLOOKUP($AE54,参数!$G:$H,2,FALSE)&amp;$W$19&amp;$V$19),装备量化!$D$2:$J$241,装备量化!BJ$11,FALSE)),0))+IF($W$3="关闭",0,IFERROR((VLOOKUP((VLOOKUP($AE54,参数!$G:$H,2,FALSE)&amp;$W$20&amp;$V$20),装备量化!$D$2:$J$241,装备量化!BJ$11,FALSE)),0))+IF($W$3="关闭",0,IFERROR((VLOOKUP((VLOOKUP($AE54,参数!$G:$H,2,FALSE)&amp;$W$21&amp;$V$21),装备量化!$D$2:$J$241,装备量化!BJ$11,FALSE)),0))+IF($W$3="关闭",0,IFERROR((VLOOKUP((VLOOKUP($AE54,参数!$G:$H,2,FALSE)&amp;$W$22&amp;$V$22),装备量化!$D$2:$J$241,装备量化!BJ$11,FALSE)),0))+IF($W$3="关闭",0,IFERROR((VLOOKUP((VLOOKUP($AE54,参数!$G:$H,2,FALSE)&amp;$W$23&amp;$V$23),装备量化!$D$2:$J$241,装备量化!BJ$11,FALSE)),0))+IF($W$3="关闭",0,IFERROR((VLOOKUP((VLOOKUP($AE54,参数!$G:$H,2,FALSE)&amp;$W$24&amp;$V$24),装备量化!$D$2:$J$241,装备量化!BJ$11,FALSE)),0))+IF($W$3="关闭",0,IFERROR((VLOOKUP((VLOOKUP($AE54,参数!$G:$H,2,FALSE)&amp;$W$25&amp;$V$25),装备量化!$D$2:$J$241,装备量化!BJ$11,FALSE)),0))</f>
        <v>0</v>
      </c>
      <c r="BZ54" s="64">
        <f>IF($W$3="关闭",0,IFERROR((VLOOKUP((VLOOKUP($AE54,参数!$G:$H,2,FALSE)&amp;$W$18&amp;$V$18),装备量化!$D$2:$J$241,装备量化!BK$11,FALSE)),0))+IF($W$3="关闭",0,IFERROR((VLOOKUP((VLOOKUP($AE54,参数!$G:$H,2,FALSE)&amp;$W$19&amp;$V$19),装备量化!$D$2:$J$241,装备量化!BK$11,FALSE)),0))+IF($W$3="关闭",0,IFERROR((VLOOKUP((VLOOKUP($AE54,参数!$G:$H,2,FALSE)&amp;$W$20&amp;$V$20),装备量化!$D$2:$J$241,装备量化!BK$11,FALSE)),0))+IF($W$3="关闭",0,IFERROR((VLOOKUP((VLOOKUP($AE54,参数!$G:$H,2,FALSE)&amp;$W$21&amp;$V$21),装备量化!$D$2:$J$241,装备量化!BK$11,FALSE)),0))+IF($W$3="关闭",0,IFERROR((VLOOKUP((VLOOKUP($AE54,参数!$G:$H,2,FALSE)&amp;$W$22&amp;$V$22),装备量化!$D$2:$J$241,装备量化!BK$11,FALSE)),0))+IF($W$3="关闭",0,IFERROR((VLOOKUP((VLOOKUP($AE54,参数!$G:$H,2,FALSE)&amp;$W$23&amp;$V$23),装备量化!$D$2:$J$241,装备量化!BK$11,FALSE)),0))+IF($W$3="关闭",0,IFERROR((VLOOKUP((VLOOKUP($AE54,参数!$G:$H,2,FALSE)&amp;$W$24&amp;$V$24),装备量化!$D$2:$J$241,装备量化!BK$11,FALSE)),0))+IF($W$3="关闭",0,IFERROR((VLOOKUP((VLOOKUP($AE54,参数!$G:$H,2,FALSE)&amp;$W$25&amp;$V$25),装备量化!$D$2:$J$241,装备量化!BK$11,FALSE)),0))</f>
        <v>0</v>
      </c>
      <c r="CA54" s="64">
        <f>IF($W$3="关闭",0,IFERROR((VLOOKUP((VLOOKUP($AE54,参数!$G:$H,2,FALSE)&amp;$W$18&amp;$V$18),装备量化!$D$2:$J$241,装备量化!BL$11,FALSE)),0))+IF($W$3="关闭",0,IFERROR((VLOOKUP((VLOOKUP($AE54,参数!$G:$H,2,FALSE)&amp;$W$19&amp;$V$19),装备量化!$D$2:$J$241,装备量化!BL$11,FALSE)),0))+IF($W$3="关闭",0,IFERROR((VLOOKUP((VLOOKUP($AE54,参数!$G:$H,2,FALSE)&amp;$W$20&amp;$V$20),装备量化!$D$2:$J$241,装备量化!BL$11,FALSE)),0))+IF($W$3="关闭",0,IFERROR((VLOOKUP((VLOOKUP($AE54,参数!$G:$H,2,FALSE)&amp;$W$21&amp;$V$21),装备量化!$D$2:$J$241,装备量化!BL$11,FALSE)),0))+IF($W$3="关闭",0,IFERROR((VLOOKUP((VLOOKUP($AE54,参数!$G:$H,2,FALSE)&amp;$W$22&amp;$V$22),装备量化!$D$2:$J$241,装备量化!BL$11,FALSE)),0))+IF($W$3="关闭",0,IFERROR((VLOOKUP((VLOOKUP($AE54,参数!$G:$H,2,FALSE)&amp;$W$23&amp;$V$23),装备量化!$D$2:$J$241,装备量化!BL$11,FALSE)),0))+IF($W$3="关闭",0,IFERROR((VLOOKUP((VLOOKUP($AE54,参数!$G:$H,2,FALSE)&amp;$W$24&amp;$V$24),装备量化!$D$2:$J$241,装备量化!BL$11,FALSE)),0))+IF($W$3="关闭",0,IFERROR((VLOOKUP((VLOOKUP($AE54,参数!$G:$H,2,FALSE)&amp;$W$25&amp;$V$25),装备量化!$D$2:$J$241,装备量化!BL$11,FALSE)),0))</f>
        <v>0</v>
      </c>
    </row>
    <row r="55" spans="1:79">
      <c r="A55" s="1">
        <v>54</v>
      </c>
      <c r="B55" s="1">
        <f t="shared" si="2"/>
        <v>12346</v>
      </c>
      <c r="C55" s="1">
        <f t="shared" si="11"/>
        <v>200</v>
      </c>
      <c r="D55" s="1">
        <f t="shared" si="12"/>
        <v>1017</v>
      </c>
      <c r="E55" s="1">
        <f t="shared" si="13"/>
        <v>1017</v>
      </c>
      <c r="F55" s="1">
        <f t="shared" si="14"/>
        <v>1712</v>
      </c>
      <c r="G55" s="1">
        <f t="shared" si="15"/>
        <v>1712</v>
      </c>
      <c r="H55" s="1">
        <f t="shared" si="3"/>
        <v>0</v>
      </c>
      <c r="I55" s="1">
        <f t="shared" si="4"/>
        <v>0</v>
      </c>
      <c r="J55" s="1">
        <f t="shared" si="5"/>
        <v>0</v>
      </c>
      <c r="K55" s="1">
        <f t="shared" si="6"/>
        <v>0</v>
      </c>
      <c r="L55" s="1">
        <f t="shared" si="7"/>
        <v>0</v>
      </c>
      <c r="M55" s="1">
        <f t="shared" si="8"/>
        <v>0</v>
      </c>
      <c r="N55" s="1">
        <f t="shared" si="9"/>
        <v>0</v>
      </c>
      <c r="O55" s="1">
        <f t="shared" si="10"/>
        <v>0</v>
      </c>
      <c r="P55" s="32"/>
      <c r="Q55" s="32"/>
      <c r="R55" s="32"/>
      <c r="S55" s="32"/>
      <c r="AE55" s="1">
        <v>54</v>
      </c>
      <c r="AF55" s="64">
        <f>IF($W$3="关闭",0,IFERROR((VLOOKUP((VLOOKUP($AE55,参数!$G:$H,2,FALSE)&amp;$W$18&amp;$V$18),装备量化!$D$2:$J$241,装备量化!Q$11,FALSE)),0))+IF($W$3="关闭",0,IFERROR((VLOOKUP((VLOOKUP($AE55,参数!$G:$H,2,FALSE)&amp;$W$19&amp;$V$19),装备量化!$D$2:$J$241,装备量化!Q$11,FALSE)),0))+IF($W$3="关闭",0,IFERROR((VLOOKUP((VLOOKUP($AE55,参数!$G:$H,2,FALSE)&amp;$W$20&amp;$V$20),装备量化!$D$2:$J$241,装备量化!Q$11,FALSE)),0))+IF($W$3="关闭",0,IFERROR((VLOOKUP((VLOOKUP($AE55,参数!$G:$H,2,FALSE)&amp;$W$21&amp;$V$21),装备量化!$D$2:$J$241,装备量化!Q$11,FALSE)),0))+IF($W$3="关闭",0,IFERROR((VLOOKUP((VLOOKUP($AE55,参数!$G:$H,2,FALSE)&amp;$W$22&amp;$V$22),装备量化!$D$2:$J$241,装备量化!Q$11,FALSE)),0))+IF($W$3="关闭",0,IFERROR((VLOOKUP((VLOOKUP($AE55,参数!$G:$H,2,FALSE)&amp;$W$23&amp;$V$23),装备量化!$D$2:$J$241,装备量化!Q$11,FALSE)),0))+IF($W$3="关闭",0,IFERROR((VLOOKUP((VLOOKUP($AE55,参数!$G:$H,2,FALSE)&amp;$W$24&amp;$V$24),装备量化!$D$2:$J$241,装备量化!Q$11,FALSE)),0))+IF($W$3="关闭",0,IFERROR((VLOOKUP((VLOOKUP($AE55,参数!$G:$H,2,FALSE)&amp;$W$25&amp;$V$25),装备量化!$D$2:$J$241,装备量化!Q$11,FALSE)),0))</f>
        <v>3750</v>
      </c>
      <c r="AG55" s="64"/>
      <c r="AH55" s="64">
        <f>IF($W$3="关闭",0,IFERROR((VLOOKUP((VLOOKUP($AE55,参数!$G:$H,2,FALSE)&amp;$W$18&amp;$V$18),装备量化!$D$2:$J$241,装备量化!S$11,FALSE)),0))+IF($W$3="关闭",0,IFERROR((VLOOKUP((VLOOKUP($AE55,参数!$G:$H,2,FALSE)&amp;$W$19&amp;$V$19),装备量化!$D$2:$J$241,装备量化!S$11,FALSE)),0))+IF($W$3="关闭",0,IFERROR((VLOOKUP((VLOOKUP($AE55,参数!$G:$H,2,FALSE)&amp;$W$20&amp;$V$20),装备量化!$D$2:$J$241,装备量化!S$11,FALSE)),0))+IF($W$3="关闭",0,IFERROR((VLOOKUP((VLOOKUP($AE55,参数!$G:$H,2,FALSE)&amp;$W$21&amp;$V$21),装备量化!$D$2:$J$241,装备量化!S$11,FALSE)),0))+IF($W$3="关闭",0,IFERROR((VLOOKUP((VLOOKUP($AE55,参数!$G:$H,2,FALSE)&amp;$W$22&amp;$V$22),装备量化!$D$2:$J$241,装备量化!S$11,FALSE)),0))+IF($W$3="关闭",0,IFERROR((VLOOKUP((VLOOKUP($AE55,参数!$G:$H,2,FALSE)&amp;$W$23&amp;$V$23),装备量化!$D$2:$J$241,装备量化!S$11,FALSE)),0))+IF($W$3="关闭",0,IFERROR((VLOOKUP((VLOOKUP($AE55,参数!$G:$H,2,FALSE)&amp;$W$24&amp;$V$24),装备量化!$D$2:$J$241,装备量化!S$11,FALSE)),0))+IF($W$3="关闭",0,IFERROR((VLOOKUP((VLOOKUP($AE55,参数!$G:$H,2,FALSE)&amp;$W$25&amp;$V$25),装备量化!$D$2:$J$241,装备量化!S$11,FALSE)),0))</f>
        <v>325</v>
      </c>
      <c r="AI55" s="64">
        <f>IF($W$3="关闭",0,IFERROR((VLOOKUP((VLOOKUP($AE55,参数!$G:$H,2,FALSE)&amp;$W$18&amp;$V$18),装备量化!$D$2:$J$241,装备量化!T$11,FALSE)),0))+IF($W$3="关闭",0,IFERROR((VLOOKUP((VLOOKUP($AE55,参数!$G:$H,2,FALSE)&amp;$W$19&amp;$V$19),装备量化!$D$2:$J$241,装备量化!T$11,FALSE)),0))+IF($W$3="关闭",0,IFERROR((VLOOKUP((VLOOKUP($AE55,参数!$G:$H,2,FALSE)&amp;$W$20&amp;$V$20),装备量化!$D$2:$J$241,装备量化!T$11,FALSE)),0))+IF($W$3="关闭",0,IFERROR((VLOOKUP((VLOOKUP($AE55,参数!$G:$H,2,FALSE)&amp;$W$21&amp;$V$21),装备量化!$D$2:$J$241,装备量化!T$11,FALSE)),0))+IF($W$3="关闭",0,IFERROR((VLOOKUP((VLOOKUP($AE55,参数!$G:$H,2,FALSE)&amp;$W$22&amp;$V$22),装备量化!$D$2:$J$241,装备量化!T$11,FALSE)),0))+IF($W$3="关闭",0,IFERROR((VLOOKUP((VLOOKUP($AE55,参数!$G:$H,2,FALSE)&amp;$W$23&amp;$V$23),装备量化!$D$2:$J$241,装备量化!T$11,FALSE)),0))+IF($W$3="关闭",0,IFERROR((VLOOKUP((VLOOKUP($AE55,参数!$G:$H,2,FALSE)&amp;$W$24&amp;$V$24),装备量化!$D$2:$J$241,装备量化!T$11,FALSE)),0))+IF($W$3="关闭",0,IFERROR((VLOOKUP((VLOOKUP($AE55,参数!$G:$H,2,FALSE)&amp;$W$25&amp;$V$25),装备量化!$D$2:$J$241,装备量化!T$11,FALSE)),0))</f>
        <v>325</v>
      </c>
      <c r="AJ55" s="64">
        <f>IF($W$3="关闭",0,IFERROR((VLOOKUP((VLOOKUP($AE55,参数!$G:$H,2,FALSE)&amp;$W$18&amp;$V$18),装备量化!$D$2:$J$241,装备量化!U$11,FALSE)),0))+IF($W$3="关闭",0,IFERROR((VLOOKUP((VLOOKUP($AE55,参数!$G:$H,2,FALSE)&amp;$W$19&amp;$V$19),装备量化!$D$2:$J$241,装备量化!U$11,FALSE)),0))+IF($W$3="关闭",0,IFERROR((VLOOKUP((VLOOKUP($AE55,参数!$G:$H,2,FALSE)&amp;$W$20&amp;$V$20),装备量化!$D$2:$J$241,装备量化!U$11,FALSE)),0))+IF($W$3="关闭",0,IFERROR((VLOOKUP((VLOOKUP($AE55,参数!$G:$H,2,FALSE)&amp;$W$21&amp;$V$21),装备量化!$D$2:$J$241,装备量化!U$11,FALSE)),0))+IF($W$3="关闭",0,IFERROR((VLOOKUP((VLOOKUP($AE55,参数!$G:$H,2,FALSE)&amp;$W$22&amp;$V$22),装备量化!$D$2:$J$241,装备量化!U$11,FALSE)),0))+IF($W$3="关闭",0,IFERROR((VLOOKUP((VLOOKUP($AE55,参数!$G:$H,2,FALSE)&amp;$W$23&amp;$V$23),装备量化!$D$2:$J$241,装备量化!U$11,FALSE)),0))+IF($W$3="关闭",0,IFERROR((VLOOKUP((VLOOKUP($AE55,参数!$G:$H,2,FALSE)&amp;$W$24&amp;$V$24),装备量化!$D$2:$J$241,装备量化!U$11,FALSE)),0))+IF($W$3="关闭",0,IFERROR((VLOOKUP((VLOOKUP($AE55,参数!$G:$H,2,FALSE)&amp;$W$25&amp;$V$25),装备量化!$D$2:$J$241,装备量化!U$11,FALSE)),0))</f>
        <v>500</v>
      </c>
      <c r="AK55" s="64">
        <f>IF($W$3="关闭",0,IFERROR((VLOOKUP((VLOOKUP($AE55,参数!$G:$H,2,FALSE)&amp;$W$18&amp;$V$18),装备量化!$D$2:$J$241,装备量化!V$11,FALSE)),0))+IF($W$3="关闭",0,IFERROR((VLOOKUP((VLOOKUP($AE55,参数!$G:$H,2,FALSE)&amp;$W$19&amp;$V$19),装备量化!$D$2:$J$241,装备量化!V$11,FALSE)),0))+IF($W$3="关闭",0,IFERROR((VLOOKUP((VLOOKUP($AE55,参数!$G:$H,2,FALSE)&amp;$W$20&amp;$V$20),装备量化!$D$2:$J$241,装备量化!V$11,FALSE)),0))+IF($W$3="关闭",0,IFERROR((VLOOKUP((VLOOKUP($AE55,参数!$G:$H,2,FALSE)&amp;$W$21&amp;$V$21),装备量化!$D$2:$J$241,装备量化!V$11,FALSE)),0))+IF($W$3="关闭",0,IFERROR((VLOOKUP((VLOOKUP($AE55,参数!$G:$H,2,FALSE)&amp;$W$22&amp;$V$22),装备量化!$D$2:$J$241,装备量化!V$11,FALSE)),0))+IF($W$3="关闭",0,IFERROR((VLOOKUP((VLOOKUP($AE55,参数!$G:$H,2,FALSE)&amp;$W$23&amp;$V$23),装备量化!$D$2:$J$241,装备量化!V$11,FALSE)),0))+IF($W$3="关闭",0,IFERROR((VLOOKUP((VLOOKUP($AE55,参数!$G:$H,2,FALSE)&amp;$W$24&amp;$V$24),装备量化!$D$2:$J$241,装备量化!V$11,FALSE)),0))+IF($W$3="关闭",0,IFERROR((VLOOKUP((VLOOKUP($AE55,参数!$G:$H,2,FALSE)&amp;$W$25&amp;$V$25),装备量化!$D$2:$J$241,装备量化!V$11,FALSE)),0))</f>
        <v>500</v>
      </c>
      <c r="AL55" s="64">
        <f>IF($W$3="关闭",0,IFERROR((VLOOKUP((VLOOKUP($AE55,参数!$G:$H,2,FALSE)&amp;$W$18&amp;$V$18),装备量化!$D$2:$J$241,装备量化!W$11,FALSE)),0))+IF($W$3="关闭",0,IFERROR((VLOOKUP((VLOOKUP($AE55,参数!$G:$H,2,FALSE)&amp;$W$19&amp;$V$19),装备量化!$D$2:$J$241,装备量化!W$11,FALSE)),0))+IF($W$3="关闭",0,IFERROR((VLOOKUP((VLOOKUP($AE55,参数!$G:$H,2,FALSE)&amp;$W$20&amp;$V$20),装备量化!$D$2:$J$241,装备量化!W$11,FALSE)),0))+IF($W$3="关闭",0,IFERROR((VLOOKUP((VLOOKUP($AE55,参数!$G:$H,2,FALSE)&amp;$W$21&amp;$V$21),装备量化!$D$2:$J$241,装备量化!W$11,FALSE)),0))+IF($W$3="关闭",0,IFERROR((VLOOKUP((VLOOKUP($AE55,参数!$G:$H,2,FALSE)&amp;$W$22&amp;$V$22),装备量化!$D$2:$J$241,装备量化!W$11,FALSE)),0))+IF($W$3="关闭",0,IFERROR((VLOOKUP((VLOOKUP($AE55,参数!$G:$H,2,FALSE)&amp;$W$23&amp;$V$23),装备量化!$D$2:$J$241,装备量化!W$11,FALSE)),0))+IF($W$3="关闭",0,IFERROR((VLOOKUP((VLOOKUP($AE55,参数!$G:$H,2,FALSE)&amp;$W$24&amp;$V$24),装备量化!$D$2:$J$241,装备量化!W$11,FALSE)),0))+IF($W$3="关闭",0,IFERROR((VLOOKUP((VLOOKUP($AE55,参数!$G:$H,2,FALSE)&amp;$W$25&amp;$V$25),装备量化!$D$2:$J$241,装备量化!W$11,FALSE)),0))</f>
        <v>0</v>
      </c>
      <c r="AM55" s="64">
        <f>IF($W$3="关闭",0,IFERROR((VLOOKUP((VLOOKUP($AE55,参数!$G:$H,2,FALSE)&amp;$W$18&amp;$V$18),装备量化!$D$2:$J$241,装备量化!X$11,FALSE)),0))+IF($W$3="关闭",0,IFERROR((VLOOKUP((VLOOKUP($AE55,参数!$G:$H,2,FALSE)&amp;$W$19&amp;$V$19),装备量化!$D$2:$J$241,装备量化!X$11,FALSE)),0))+IF($W$3="关闭",0,IFERROR((VLOOKUP((VLOOKUP($AE55,参数!$G:$H,2,FALSE)&amp;$W$20&amp;$V$20),装备量化!$D$2:$J$241,装备量化!X$11,FALSE)),0))+IF($W$3="关闭",0,IFERROR((VLOOKUP((VLOOKUP($AE55,参数!$G:$H,2,FALSE)&amp;$W$21&amp;$V$21),装备量化!$D$2:$J$241,装备量化!X$11,FALSE)),0))+IF($W$3="关闭",0,IFERROR((VLOOKUP((VLOOKUP($AE55,参数!$G:$H,2,FALSE)&amp;$W$22&amp;$V$22),装备量化!$D$2:$J$241,装备量化!X$11,FALSE)),0))+IF($W$3="关闭",0,IFERROR((VLOOKUP((VLOOKUP($AE55,参数!$G:$H,2,FALSE)&amp;$W$23&amp;$V$23),装备量化!$D$2:$J$241,装备量化!X$11,FALSE)),0))+IF($W$3="关闭",0,IFERROR((VLOOKUP((VLOOKUP($AE55,参数!$G:$H,2,FALSE)&amp;$W$24&amp;$V$24),装备量化!$D$2:$J$241,装备量化!X$11,FALSE)),0))+IF($W$3="关闭",0,IFERROR((VLOOKUP((VLOOKUP($AE55,参数!$G:$H,2,FALSE)&amp;$W$25&amp;$V$25),装备量化!$D$2:$J$241,装备量化!X$11,FALSE)),0))</f>
        <v>0</v>
      </c>
      <c r="AN55" s="64">
        <f>IF($W$3="关闭",0,IFERROR((VLOOKUP((VLOOKUP($AE55,参数!$G:$H,2,FALSE)&amp;$W$18&amp;$V$18),装备量化!$D$2:$J$241,装备量化!Y$11,FALSE)),0))+IF($W$3="关闭",0,IFERROR((VLOOKUP((VLOOKUP($AE55,参数!$G:$H,2,FALSE)&amp;$W$19&amp;$V$19),装备量化!$D$2:$J$241,装备量化!Y$11,FALSE)),0))+IF($W$3="关闭",0,IFERROR((VLOOKUP((VLOOKUP($AE55,参数!$G:$H,2,FALSE)&amp;$W$20&amp;$V$20),装备量化!$D$2:$J$241,装备量化!Y$11,FALSE)),0))+IF($W$3="关闭",0,IFERROR((VLOOKUP((VLOOKUP($AE55,参数!$G:$H,2,FALSE)&amp;$W$21&amp;$V$21),装备量化!$D$2:$J$241,装备量化!Y$11,FALSE)),0))+IF($W$3="关闭",0,IFERROR((VLOOKUP((VLOOKUP($AE55,参数!$G:$H,2,FALSE)&amp;$W$22&amp;$V$22),装备量化!$D$2:$J$241,装备量化!Y$11,FALSE)),0))+IF($W$3="关闭",0,IFERROR((VLOOKUP((VLOOKUP($AE55,参数!$G:$H,2,FALSE)&amp;$W$23&amp;$V$23),装备量化!$D$2:$J$241,装备量化!Y$11,FALSE)),0))+IF($W$3="关闭",0,IFERROR((VLOOKUP((VLOOKUP($AE55,参数!$G:$H,2,FALSE)&amp;$W$24&amp;$V$24),装备量化!$D$2:$J$241,装备量化!Y$11,FALSE)),0))+IF($W$3="关闭",0,IFERROR((VLOOKUP((VLOOKUP($AE55,参数!$G:$H,2,FALSE)&amp;$W$25&amp;$V$25),装备量化!$D$2:$J$241,装备量化!Y$11,FALSE)),0))</f>
        <v>0</v>
      </c>
      <c r="AO55" s="64">
        <f>IF($W$3="关闭",0,IFERROR((VLOOKUP((VLOOKUP($AE55,参数!$G:$H,2,FALSE)&amp;$W$18&amp;$V$18),装备量化!$D$2:$J$241,装备量化!Z$11,FALSE)),0))+IF($W$3="关闭",0,IFERROR((VLOOKUP((VLOOKUP($AE55,参数!$G:$H,2,FALSE)&amp;$W$19&amp;$V$19),装备量化!$D$2:$J$241,装备量化!Z$11,FALSE)),0))+IF($W$3="关闭",0,IFERROR((VLOOKUP((VLOOKUP($AE55,参数!$G:$H,2,FALSE)&amp;$W$20&amp;$V$20),装备量化!$D$2:$J$241,装备量化!Z$11,FALSE)),0))+IF($W$3="关闭",0,IFERROR((VLOOKUP((VLOOKUP($AE55,参数!$G:$H,2,FALSE)&amp;$W$21&amp;$V$21),装备量化!$D$2:$J$241,装备量化!Z$11,FALSE)),0))+IF($W$3="关闭",0,IFERROR((VLOOKUP((VLOOKUP($AE55,参数!$G:$H,2,FALSE)&amp;$W$22&amp;$V$22),装备量化!$D$2:$J$241,装备量化!Z$11,FALSE)),0))+IF($W$3="关闭",0,IFERROR((VLOOKUP((VLOOKUP($AE55,参数!$G:$H,2,FALSE)&amp;$W$23&amp;$V$23),装备量化!$D$2:$J$241,装备量化!Z$11,FALSE)),0))+IF($W$3="关闭",0,IFERROR((VLOOKUP((VLOOKUP($AE55,参数!$G:$H,2,FALSE)&amp;$W$24&amp;$V$24),装备量化!$D$2:$J$241,装备量化!Z$11,FALSE)),0))+IF($W$3="关闭",0,IFERROR((VLOOKUP((VLOOKUP($AE55,参数!$G:$H,2,FALSE)&amp;$W$25&amp;$V$25),装备量化!$D$2:$J$241,装备量化!Z$11,FALSE)),0))</f>
        <v>0</v>
      </c>
      <c r="AP55" s="64">
        <f>IF($W$3="关闭",0,IFERROR((VLOOKUP((VLOOKUP($AE55,参数!$G:$H,2,FALSE)&amp;$W$18&amp;$V$18),装备量化!$D$2:$J$241,装备量化!AA$11,FALSE)),0))+IF($W$3="关闭",0,IFERROR((VLOOKUP((VLOOKUP($AE55,参数!$G:$H,2,FALSE)&amp;$W$19&amp;$V$19),装备量化!$D$2:$J$241,装备量化!AA$11,FALSE)),0))+IF($W$3="关闭",0,IFERROR((VLOOKUP((VLOOKUP($AE55,参数!$G:$H,2,FALSE)&amp;$W$20&amp;$V$20),装备量化!$D$2:$J$241,装备量化!AA$11,FALSE)),0))+IF($W$3="关闭",0,IFERROR((VLOOKUP((VLOOKUP($AE55,参数!$G:$H,2,FALSE)&amp;$W$21&amp;$V$21),装备量化!$D$2:$J$241,装备量化!AA$11,FALSE)),0))+IF($W$3="关闭",0,IFERROR((VLOOKUP((VLOOKUP($AE55,参数!$G:$H,2,FALSE)&amp;$W$22&amp;$V$22),装备量化!$D$2:$J$241,装备量化!AA$11,FALSE)),0))+IF($W$3="关闭",0,IFERROR((VLOOKUP((VLOOKUP($AE55,参数!$G:$H,2,FALSE)&amp;$W$23&amp;$V$23),装备量化!$D$2:$J$241,装备量化!AA$11,FALSE)),0))+IF($W$3="关闭",0,IFERROR((VLOOKUP((VLOOKUP($AE55,参数!$G:$H,2,FALSE)&amp;$W$24&amp;$V$24),装备量化!$D$2:$J$241,装备量化!AA$11,FALSE)),0))+IF($W$3="关闭",0,IFERROR((VLOOKUP((VLOOKUP($AE55,参数!$G:$H,2,FALSE)&amp;$W$25&amp;$V$25),装备量化!$D$2:$J$241,装备量化!AA$11,FALSE)),0))</f>
        <v>0</v>
      </c>
      <c r="AQ55" s="64">
        <f>IF($W$3="关闭",0,IFERROR((VLOOKUP((VLOOKUP($AE55,参数!$G:$H,2,FALSE)&amp;$W$18&amp;$V$18),装备量化!$D$2:$J$241,装备量化!AB$11,FALSE)),0))+IF($W$3="关闭",0,IFERROR((VLOOKUP((VLOOKUP($AE55,参数!$G:$H,2,FALSE)&amp;$W$19&amp;$V$19),装备量化!$D$2:$J$241,装备量化!AB$11,FALSE)),0))+IF($W$3="关闭",0,IFERROR((VLOOKUP((VLOOKUP($AE55,参数!$G:$H,2,FALSE)&amp;$W$20&amp;$V$20),装备量化!$D$2:$J$241,装备量化!AB$11,FALSE)),0))+IF($W$3="关闭",0,IFERROR((VLOOKUP((VLOOKUP($AE55,参数!$G:$H,2,FALSE)&amp;$W$21&amp;$V$21),装备量化!$D$2:$J$241,装备量化!AB$11,FALSE)),0))+IF($W$3="关闭",0,IFERROR((VLOOKUP((VLOOKUP($AE55,参数!$G:$H,2,FALSE)&amp;$W$22&amp;$V$22),装备量化!$D$2:$J$241,装备量化!AB$11,FALSE)),0))+IF($W$3="关闭",0,IFERROR((VLOOKUP((VLOOKUP($AE55,参数!$G:$H,2,FALSE)&amp;$W$23&amp;$V$23),装备量化!$D$2:$J$241,装备量化!AB$11,FALSE)),0))+IF($W$3="关闭",0,IFERROR((VLOOKUP((VLOOKUP($AE55,参数!$G:$H,2,FALSE)&amp;$W$24&amp;$V$24),装备量化!$D$2:$J$241,装备量化!AB$11,FALSE)),0))+IF($W$3="关闭",0,IFERROR((VLOOKUP((VLOOKUP($AE55,参数!$G:$H,2,FALSE)&amp;$W$25&amp;$V$25),装备量化!$D$2:$J$241,装备量化!AB$11,FALSE)),0))</f>
        <v>0</v>
      </c>
      <c r="AR55" s="64">
        <f>IF($W$3="关闭",0,IFERROR((VLOOKUP((VLOOKUP($AE55,参数!$G:$H,2,FALSE)&amp;$W$18&amp;$V$18),装备量化!$D$2:$J$241,装备量化!AC$11,FALSE)),0))+IF($W$3="关闭",0,IFERROR((VLOOKUP((VLOOKUP($AE55,参数!$G:$H,2,FALSE)&amp;$W$19&amp;$V$19),装备量化!$D$2:$J$241,装备量化!AC$11,FALSE)),0))+IF($W$3="关闭",0,IFERROR((VLOOKUP((VLOOKUP($AE55,参数!$G:$H,2,FALSE)&amp;$W$20&amp;$V$20),装备量化!$D$2:$J$241,装备量化!AC$11,FALSE)),0))+IF($W$3="关闭",0,IFERROR((VLOOKUP((VLOOKUP($AE55,参数!$G:$H,2,FALSE)&amp;$W$21&amp;$V$21),装备量化!$D$2:$J$241,装备量化!AC$11,FALSE)),0))+IF($W$3="关闭",0,IFERROR((VLOOKUP((VLOOKUP($AE55,参数!$G:$H,2,FALSE)&amp;$W$22&amp;$V$22),装备量化!$D$2:$J$241,装备量化!AC$11,FALSE)),0))+IF($W$3="关闭",0,IFERROR((VLOOKUP((VLOOKUP($AE55,参数!$G:$H,2,FALSE)&amp;$W$23&amp;$V$23),装备量化!$D$2:$J$241,装备量化!AC$11,FALSE)),0))+IF($W$3="关闭",0,IFERROR((VLOOKUP((VLOOKUP($AE55,参数!$G:$H,2,FALSE)&amp;$W$24&amp;$V$24),装备量化!$D$2:$J$241,装备量化!AC$11,FALSE)),0))+IF($W$3="关闭",0,IFERROR((VLOOKUP((VLOOKUP($AE55,参数!$G:$H,2,FALSE)&amp;$W$25&amp;$V$25),装备量化!$D$2:$J$241,装备量化!AC$11,FALSE)),0))</f>
        <v>0</v>
      </c>
      <c r="AS55" s="64">
        <f>IF($W$3="关闭",0,IFERROR((VLOOKUP((VLOOKUP($AE55,参数!$G:$H,2,FALSE)&amp;$W$18&amp;$V$18),装备量化!$D$2:$J$241,装备量化!AD$11,FALSE)),0))+IF($W$3="关闭",0,IFERROR((VLOOKUP((VLOOKUP($AE55,参数!$G:$H,2,FALSE)&amp;$W$19&amp;$V$19),装备量化!$D$2:$J$241,装备量化!AD$11,FALSE)),0))+IF($W$3="关闭",0,IFERROR((VLOOKUP((VLOOKUP($AE55,参数!$G:$H,2,FALSE)&amp;$W$20&amp;$V$20),装备量化!$D$2:$J$241,装备量化!AD$11,FALSE)),0))+IF($W$3="关闭",0,IFERROR((VLOOKUP((VLOOKUP($AE55,参数!$G:$H,2,FALSE)&amp;$W$21&amp;$V$21),装备量化!$D$2:$J$241,装备量化!AD$11,FALSE)),0))+IF($W$3="关闭",0,IFERROR((VLOOKUP((VLOOKUP($AE55,参数!$G:$H,2,FALSE)&amp;$W$22&amp;$V$22),装备量化!$D$2:$J$241,装备量化!AD$11,FALSE)),0))+IF($W$3="关闭",0,IFERROR((VLOOKUP((VLOOKUP($AE55,参数!$G:$H,2,FALSE)&amp;$W$23&amp;$V$23),装备量化!$D$2:$J$241,装备量化!AD$11,FALSE)),0))+IF($W$3="关闭",0,IFERROR((VLOOKUP((VLOOKUP($AE55,参数!$G:$H,2,FALSE)&amp;$W$24&amp;$V$24),装备量化!$D$2:$J$241,装备量化!AD$11,FALSE)),0))+IF($W$3="关闭",0,IFERROR((VLOOKUP((VLOOKUP($AE55,参数!$G:$H,2,FALSE)&amp;$W$25&amp;$V$25),装备量化!$D$2:$J$241,装备量化!AD$11,FALSE)),0))</f>
        <v>0</v>
      </c>
      <c r="AV55" s="1">
        <v>54</v>
      </c>
      <c r="AW55" s="64">
        <f>IF($W$6="关闭",0,IFERROR((VLOOKUP((VLOOKUP($AE55,参数!$G:$H,2,FALSE)&amp;$V$18),装备强化属性!$V$3:$FP$50,$X$18+VLOOKUP(AW$1,参数!$J$1:$K$6,2,FALSE),FALSE)),0))+IF($W$6="关闭",0,IFERROR((VLOOKUP((VLOOKUP($AE55,参数!$G:$H,2,FALSE)&amp;$V$19),装备强化属性!$V$3:$FP$50,$X$19+VLOOKUP(AW$1,参数!$J$1:$K$6,2,FALSE),FALSE)),0))+IF($W$6="关闭",0,IFERROR((VLOOKUP((VLOOKUP($AE55,参数!$G:$H,2,FALSE)&amp;$V$20),装备强化属性!$V$3:$FP$50,$X$20+VLOOKUP(AW$1,参数!$J$1:$K$6,2,FALSE),FALSE)),0))+IF($W$6="关闭",0,IFERROR((VLOOKUP((VLOOKUP($AE55,参数!$G:$H,2,FALSE)&amp;$V$21),装备强化属性!$V$3:$FP$50,$X$21+VLOOKUP(AW$1,参数!$J$1:$K$6,2,FALSE),FALSE)),0))+IF($W$6="关闭",0,IFERROR((VLOOKUP((VLOOKUP($AE55,参数!$G:$H,2,FALSE)&amp;$V$22),装备强化属性!$V$3:$FP$50,$X$22+VLOOKUP(AW$1,参数!$J$1:$K$6,2,FALSE),FALSE)),0))+IF($W$6="关闭",0,IFERROR((VLOOKUP((VLOOKUP($AE55,参数!$G:$H,2,FALSE)&amp;$V$23),装备强化属性!$V$3:$FP$50,$X$23+VLOOKUP(AW$1,参数!$J$1:$K$6,2,FALSE),FALSE)),0))+IF($W$6="关闭",0,IFERROR((VLOOKUP((VLOOKUP($AE55,参数!$G:$H,2,FALSE)&amp;$V$24),装备强化属性!$V$3:$FP$50,$X$24+VLOOKUP(AW$1,参数!$J$1:$K$6,2,FALSE),FALSE)),0))+IF($W$6="关闭",0,IFERROR((VLOOKUP((VLOOKUP($AE55,参数!$G:$H,2,FALSE)&amp;$V$25),装备强化属性!$V$3:$FP$50,$X$25+VLOOKUP(AW$1,参数!$J$1:$K$6,2,FALSE),FALSE)),0))</f>
        <v>1634</v>
      </c>
      <c r="AX55" s="64"/>
      <c r="AY55" s="64">
        <f>IF($W$6="关闭",0,IFERROR((VLOOKUP((VLOOKUP($AE55,参数!$G:$H,2,FALSE)&amp;$V$18),装备强化属性!$V$3:$FP$50,$X$18+VLOOKUP(AY$1,参数!$J$1:$K$6,2,FALSE),FALSE)),0))+IF($W$6="关闭",0,IFERROR((VLOOKUP((VLOOKUP($AE55,参数!$G:$H,2,FALSE)&amp;$V$19),装备强化属性!$V$3:$FP$50,$X$19+VLOOKUP(AY$1,参数!$J$1:$K$6,2,FALSE),FALSE)),0))+IF($W$6="关闭",0,IFERROR((VLOOKUP((VLOOKUP($AE55,参数!$G:$H,2,FALSE)&amp;$V$20),装备强化属性!$V$3:$FP$50,$X$20+VLOOKUP(AY$1,参数!$J$1:$K$6,2,FALSE),FALSE)),0))+IF($W$6="关闭",0,IFERROR((VLOOKUP((VLOOKUP($AE55,参数!$G:$H,2,FALSE)&amp;$V$21),装备强化属性!$V$3:$FP$50,$X$21+VLOOKUP(AY$1,参数!$J$1:$K$6,2,FALSE),FALSE)),0))+IF($W$6="关闭",0,IFERROR((VLOOKUP((VLOOKUP($AE55,参数!$G:$H,2,FALSE)&amp;$V$22),装备强化属性!$V$3:$FP$50,$X$22+VLOOKUP(AY$1,参数!$J$1:$K$6,2,FALSE),FALSE)),0))+IF($W$6="关闭",0,IFERROR((VLOOKUP((VLOOKUP($AE55,参数!$G:$H,2,FALSE)&amp;$V$23),装备强化属性!$V$3:$FP$50,$X$23+VLOOKUP(AY$1,参数!$J$1:$K$6,2,FALSE),FALSE)),0))+IF($W$6="关闭",0,IFERROR((VLOOKUP((VLOOKUP($AE55,参数!$G:$H,2,FALSE)&amp;$V$24),装备强化属性!$V$3:$FP$50,$X$24+VLOOKUP(AY$1,参数!$J$1:$K$6,2,FALSE),FALSE)),0))+IF($W$6="关闭",0,IFERROR((VLOOKUP((VLOOKUP($AE55,参数!$G:$H,2,FALSE)&amp;$V$25),装备强化属性!$V$3:$FP$50,$X$25+VLOOKUP(AY$1,参数!$J$1:$K$6,2,FALSE),FALSE)),0))</f>
        <v>195</v>
      </c>
      <c r="AZ55" s="64">
        <f>IF($W$6="关闭",0,IFERROR((VLOOKUP((VLOOKUP($AE55,参数!$G:$H,2,FALSE)&amp;$V$18),装备强化属性!$V$3:$FP$50,$X$18+VLOOKUP(AZ$1,参数!$J$1:$K$6,2,FALSE),FALSE)),0))+IF($W$6="关闭",0,IFERROR((VLOOKUP((VLOOKUP($AE55,参数!$G:$H,2,FALSE)&amp;$V$19),装备强化属性!$V$3:$FP$50,$X$19+VLOOKUP(AZ$1,参数!$J$1:$K$6,2,FALSE),FALSE)),0))+IF($W$6="关闭",0,IFERROR((VLOOKUP((VLOOKUP($AE55,参数!$G:$H,2,FALSE)&amp;$V$20),装备强化属性!$V$3:$FP$50,$X$20+VLOOKUP(AZ$1,参数!$J$1:$K$6,2,FALSE),FALSE)),0))+IF($W$6="关闭",0,IFERROR((VLOOKUP((VLOOKUP($AE55,参数!$G:$H,2,FALSE)&amp;$V$21),装备强化属性!$V$3:$FP$50,$X$21+VLOOKUP(AZ$1,参数!$J$1:$K$6,2,FALSE),FALSE)),0))+IF($W$6="关闭",0,IFERROR((VLOOKUP((VLOOKUP($AE55,参数!$G:$H,2,FALSE)&amp;$V$22),装备强化属性!$V$3:$FP$50,$X$22+VLOOKUP(AZ$1,参数!$J$1:$K$6,2,FALSE),FALSE)),0))+IF($W$6="关闭",0,IFERROR((VLOOKUP((VLOOKUP($AE55,参数!$G:$H,2,FALSE)&amp;$V$23),装备强化属性!$V$3:$FP$50,$X$23+VLOOKUP(AZ$1,参数!$J$1:$K$6,2,FALSE),FALSE)),0))+IF($W$6="关闭",0,IFERROR((VLOOKUP((VLOOKUP($AE55,参数!$G:$H,2,FALSE)&amp;$V$24),装备强化属性!$V$3:$FP$50,$X$24+VLOOKUP(AZ$1,参数!$J$1:$K$6,2,FALSE),FALSE)),0))+IF($W$6="关闭",0,IFERROR((VLOOKUP((VLOOKUP($AE55,参数!$G:$H,2,FALSE)&amp;$V$25),装备强化属性!$V$3:$FP$50,$X$25+VLOOKUP(AZ$1,参数!$J$1:$K$6,2,FALSE),FALSE)),0))</f>
        <v>195</v>
      </c>
      <c r="BA55" s="64">
        <f>IF($W$6="关闭",0,IFERROR((VLOOKUP((VLOOKUP($AE55,参数!$G:$H,2,FALSE)&amp;$V$18),装备强化属性!$V$3:$FP$50,$X$18+VLOOKUP(BA$1,参数!$J$1:$K$6,2,FALSE),FALSE)),0))+IF($W$6="关闭",0,IFERROR((VLOOKUP((VLOOKUP($AE55,参数!$G:$H,2,FALSE)&amp;$V$19),装备强化属性!$V$3:$FP$50,$X$19+VLOOKUP(BA$1,参数!$J$1:$K$6,2,FALSE),FALSE)),0))+IF($W$6="关闭",0,IFERROR((VLOOKUP((VLOOKUP($AE55,参数!$G:$H,2,FALSE)&amp;$V$20),装备强化属性!$V$3:$FP$50,$X$20+VLOOKUP(BA$1,参数!$J$1:$K$6,2,FALSE),FALSE)),0))+IF($W$6="关闭",0,IFERROR((VLOOKUP((VLOOKUP($AE55,参数!$G:$H,2,FALSE)&amp;$V$21),装备强化属性!$V$3:$FP$50,$X$21+VLOOKUP(BA$1,参数!$J$1:$K$6,2,FALSE),FALSE)),0))+IF($W$6="关闭",0,IFERROR((VLOOKUP((VLOOKUP($AE55,参数!$G:$H,2,FALSE)&amp;$V$22),装备强化属性!$V$3:$FP$50,$X$22+VLOOKUP(BA$1,参数!$J$1:$K$6,2,FALSE),FALSE)),0))+IF($W$6="关闭",0,IFERROR((VLOOKUP((VLOOKUP($AE55,参数!$G:$H,2,FALSE)&amp;$V$23),装备强化属性!$V$3:$FP$50,$X$23+VLOOKUP(BA$1,参数!$J$1:$K$6,2,FALSE),FALSE)),0))+IF($W$6="关闭",0,IFERROR((VLOOKUP((VLOOKUP($AE55,参数!$G:$H,2,FALSE)&amp;$V$24),装备强化属性!$V$3:$FP$50,$X$24+VLOOKUP(BA$1,参数!$J$1:$K$6,2,FALSE),FALSE)),0))+IF($W$6="关闭",0,IFERROR((VLOOKUP((VLOOKUP($AE55,参数!$G:$H,2,FALSE)&amp;$V$25),装备强化属性!$V$3:$FP$50,$X$25+VLOOKUP(BA$1,参数!$J$1:$K$6,2,FALSE),FALSE)),0))</f>
        <v>217</v>
      </c>
      <c r="BB55" s="64">
        <f>IF($W$6="关闭",0,IFERROR((VLOOKUP((VLOOKUP($AE55,参数!$G:$H,2,FALSE)&amp;$V$18),装备强化属性!$V$3:$FP$50,$X$18+VLOOKUP(BB$1,参数!$J$1:$K$6,2,FALSE),FALSE)),0))+IF($W$6="关闭",0,IFERROR((VLOOKUP((VLOOKUP($AE55,参数!$G:$H,2,FALSE)&amp;$V$19),装备强化属性!$V$3:$FP$50,$X$19+VLOOKUP(BB$1,参数!$J$1:$K$6,2,FALSE),FALSE)),0))+IF($W$6="关闭",0,IFERROR((VLOOKUP((VLOOKUP($AE55,参数!$G:$H,2,FALSE)&amp;$V$20),装备强化属性!$V$3:$FP$50,$X$20+VLOOKUP(BB$1,参数!$J$1:$K$6,2,FALSE),FALSE)),0))+IF($W$6="关闭",0,IFERROR((VLOOKUP((VLOOKUP($AE55,参数!$G:$H,2,FALSE)&amp;$V$21),装备强化属性!$V$3:$FP$50,$X$21+VLOOKUP(BB$1,参数!$J$1:$K$6,2,FALSE),FALSE)),0))+IF($W$6="关闭",0,IFERROR((VLOOKUP((VLOOKUP($AE55,参数!$G:$H,2,FALSE)&amp;$V$22),装备强化属性!$V$3:$FP$50,$X$22+VLOOKUP(BB$1,参数!$J$1:$K$6,2,FALSE),FALSE)),0))+IF($W$6="关闭",0,IFERROR((VLOOKUP((VLOOKUP($AE55,参数!$G:$H,2,FALSE)&amp;$V$23),装备强化属性!$V$3:$FP$50,$X$23+VLOOKUP(BB$1,参数!$J$1:$K$6,2,FALSE),FALSE)),0))+IF($W$6="关闭",0,IFERROR((VLOOKUP((VLOOKUP($AE55,参数!$G:$H,2,FALSE)&amp;$V$24),装备强化属性!$V$3:$FP$50,$X$24+VLOOKUP(BB$1,参数!$J$1:$K$6,2,FALSE),FALSE)),0))+IF($W$6="关闭",0,IFERROR((VLOOKUP((VLOOKUP($AE55,参数!$G:$H,2,FALSE)&amp;$V$25),装备强化属性!$V$3:$FP$50,$X$25+VLOOKUP(BB$1,参数!$J$1:$K$6,2,FALSE),FALSE)),0))</f>
        <v>217</v>
      </c>
      <c r="BC55" s="64">
        <f>IF($W$3="关闭",0,IFERROR((VLOOKUP((VLOOKUP($AE55,参数!$G:$H,2,FALSE)&amp;$W$18&amp;$V$18),装备量化!$D$2:$J$241,装备量化!AN$11,FALSE)),0))+IF($W$3="关闭",0,IFERROR((VLOOKUP((VLOOKUP($AE55,参数!$G:$H,2,FALSE)&amp;$W$19&amp;$V$19),装备量化!$D$2:$J$241,装备量化!AN$11,FALSE)),0))+IF($W$3="关闭",0,IFERROR((VLOOKUP((VLOOKUP($AE55,参数!$G:$H,2,FALSE)&amp;$W$20&amp;$V$20),装备量化!$D$2:$J$241,装备量化!AN$11,FALSE)),0))+IF($W$3="关闭",0,IFERROR((VLOOKUP((VLOOKUP($AE55,参数!$G:$H,2,FALSE)&amp;$W$21&amp;$V$21),装备量化!$D$2:$J$241,装备量化!AN$11,FALSE)),0))+IF($W$3="关闭",0,IFERROR((VLOOKUP((VLOOKUP($AE55,参数!$G:$H,2,FALSE)&amp;$W$22&amp;$V$22),装备量化!$D$2:$J$241,装备量化!AN$11,FALSE)),0))+IF($W$3="关闭",0,IFERROR((VLOOKUP((VLOOKUP($AE55,参数!$G:$H,2,FALSE)&amp;$W$23&amp;$V$23),装备量化!$D$2:$J$241,装备量化!AN$11,FALSE)),0))+IF($W$3="关闭",0,IFERROR((VLOOKUP((VLOOKUP($AE55,参数!$G:$H,2,FALSE)&amp;$W$24&amp;$V$24),装备量化!$D$2:$J$241,装备量化!AN$11,FALSE)),0))+IF($W$3="关闭",0,IFERROR((VLOOKUP((VLOOKUP($AE55,参数!$G:$H,2,FALSE)&amp;$W$25&amp;$V$25),装备量化!$D$2:$J$241,装备量化!AN$11,FALSE)),0))</f>
        <v>0</v>
      </c>
      <c r="BD55" s="64">
        <f>IF($W$3="关闭",0,IFERROR((VLOOKUP((VLOOKUP($AE55,参数!$G:$H,2,FALSE)&amp;$W$18&amp;$V$18),装备量化!$D$2:$J$241,装备量化!AO$11,FALSE)),0))+IF($W$3="关闭",0,IFERROR((VLOOKUP((VLOOKUP($AE55,参数!$G:$H,2,FALSE)&amp;$W$19&amp;$V$19),装备量化!$D$2:$J$241,装备量化!AO$11,FALSE)),0))+IF($W$3="关闭",0,IFERROR((VLOOKUP((VLOOKUP($AE55,参数!$G:$H,2,FALSE)&amp;$W$20&amp;$V$20),装备量化!$D$2:$J$241,装备量化!AO$11,FALSE)),0))+IF($W$3="关闭",0,IFERROR((VLOOKUP((VLOOKUP($AE55,参数!$G:$H,2,FALSE)&amp;$W$21&amp;$V$21),装备量化!$D$2:$J$241,装备量化!AO$11,FALSE)),0))+IF($W$3="关闭",0,IFERROR((VLOOKUP((VLOOKUP($AE55,参数!$G:$H,2,FALSE)&amp;$W$22&amp;$V$22),装备量化!$D$2:$J$241,装备量化!AO$11,FALSE)),0))+IF($W$3="关闭",0,IFERROR((VLOOKUP((VLOOKUP($AE55,参数!$G:$H,2,FALSE)&amp;$W$23&amp;$V$23),装备量化!$D$2:$J$241,装备量化!AO$11,FALSE)),0))+IF($W$3="关闭",0,IFERROR((VLOOKUP((VLOOKUP($AE55,参数!$G:$H,2,FALSE)&amp;$W$24&amp;$V$24),装备量化!$D$2:$J$241,装备量化!AO$11,FALSE)),0))+IF($W$3="关闭",0,IFERROR((VLOOKUP((VLOOKUP($AE55,参数!$G:$H,2,FALSE)&amp;$W$25&amp;$V$25),装备量化!$D$2:$J$241,装备量化!AO$11,FALSE)),0))</f>
        <v>0</v>
      </c>
      <c r="BE55" s="64">
        <f>IF($W$3="关闭",0,IFERROR((VLOOKUP((VLOOKUP($AE55,参数!$G:$H,2,FALSE)&amp;$W$18&amp;$V$18),装备量化!$D$2:$J$241,装备量化!AP$11,FALSE)),0))+IF($W$3="关闭",0,IFERROR((VLOOKUP((VLOOKUP($AE55,参数!$G:$H,2,FALSE)&amp;$W$19&amp;$V$19),装备量化!$D$2:$J$241,装备量化!AP$11,FALSE)),0))+IF($W$3="关闭",0,IFERROR((VLOOKUP((VLOOKUP($AE55,参数!$G:$H,2,FALSE)&amp;$W$20&amp;$V$20),装备量化!$D$2:$J$241,装备量化!AP$11,FALSE)),0))+IF($W$3="关闭",0,IFERROR((VLOOKUP((VLOOKUP($AE55,参数!$G:$H,2,FALSE)&amp;$W$21&amp;$V$21),装备量化!$D$2:$J$241,装备量化!AP$11,FALSE)),0))+IF($W$3="关闭",0,IFERROR((VLOOKUP((VLOOKUP($AE55,参数!$G:$H,2,FALSE)&amp;$W$22&amp;$V$22),装备量化!$D$2:$J$241,装备量化!AP$11,FALSE)),0))+IF($W$3="关闭",0,IFERROR((VLOOKUP((VLOOKUP($AE55,参数!$G:$H,2,FALSE)&amp;$W$23&amp;$V$23),装备量化!$D$2:$J$241,装备量化!AP$11,FALSE)),0))+IF($W$3="关闭",0,IFERROR((VLOOKUP((VLOOKUP($AE55,参数!$G:$H,2,FALSE)&amp;$W$24&amp;$V$24),装备量化!$D$2:$J$241,装备量化!AP$11,FALSE)),0))+IF($W$3="关闭",0,IFERROR((VLOOKUP((VLOOKUP($AE55,参数!$G:$H,2,FALSE)&amp;$W$25&amp;$V$25),装备量化!$D$2:$J$241,装备量化!AP$11,FALSE)),0))</f>
        <v>0</v>
      </c>
      <c r="BF55" s="64">
        <f>IF($W$3="关闭",0,IFERROR((VLOOKUP((VLOOKUP($AE55,参数!$G:$H,2,FALSE)&amp;$W$18&amp;$V$18),装备量化!$D$2:$J$241,装备量化!AQ$11,FALSE)),0))+IF($W$3="关闭",0,IFERROR((VLOOKUP((VLOOKUP($AE55,参数!$G:$H,2,FALSE)&amp;$W$19&amp;$V$19),装备量化!$D$2:$J$241,装备量化!AQ$11,FALSE)),0))+IF($W$3="关闭",0,IFERROR((VLOOKUP((VLOOKUP($AE55,参数!$G:$H,2,FALSE)&amp;$W$20&amp;$V$20),装备量化!$D$2:$J$241,装备量化!AQ$11,FALSE)),0))+IF($W$3="关闭",0,IFERROR((VLOOKUP((VLOOKUP($AE55,参数!$G:$H,2,FALSE)&amp;$W$21&amp;$V$21),装备量化!$D$2:$J$241,装备量化!AQ$11,FALSE)),0))+IF($W$3="关闭",0,IFERROR((VLOOKUP((VLOOKUP($AE55,参数!$G:$H,2,FALSE)&amp;$W$22&amp;$V$22),装备量化!$D$2:$J$241,装备量化!AQ$11,FALSE)),0))+IF($W$3="关闭",0,IFERROR((VLOOKUP((VLOOKUP($AE55,参数!$G:$H,2,FALSE)&amp;$W$23&amp;$V$23),装备量化!$D$2:$J$241,装备量化!AQ$11,FALSE)),0))+IF($W$3="关闭",0,IFERROR((VLOOKUP((VLOOKUP($AE55,参数!$G:$H,2,FALSE)&amp;$W$24&amp;$V$24),装备量化!$D$2:$J$241,装备量化!AQ$11,FALSE)),0))+IF($W$3="关闭",0,IFERROR((VLOOKUP((VLOOKUP($AE55,参数!$G:$H,2,FALSE)&amp;$W$25&amp;$V$25),装备量化!$D$2:$J$241,装备量化!AQ$11,FALSE)),0))</f>
        <v>0</v>
      </c>
      <c r="BG55" s="64">
        <f>IF($W$3="关闭",0,IFERROR((VLOOKUP((VLOOKUP($AE55,参数!$G:$H,2,FALSE)&amp;$W$18&amp;$V$18),装备量化!$D$2:$J$241,装备量化!AR$11,FALSE)),0))+IF($W$3="关闭",0,IFERROR((VLOOKUP((VLOOKUP($AE55,参数!$G:$H,2,FALSE)&amp;$W$19&amp;$V$19),装备量化!$D$2:$J$241,装备量化!AR$11,FALSE)),0))+IF($W$3="关闭",0,IFERROR((VLOOKUP((VLOOKUP($AE55,参数!$G:$H,2,FALSE)&amp;$W$20&amp;$V$20),装备量化!$D$2:$J$241,装备量化!AR$11,FALSE)),0))+IF($W$3="关闭",0,IFERROR((VLOOKUP((VLOOKUP($AE55,参数!$G:$H,2,FALSE)&amp;$W$21&amp;$V$21),装备量化!$D$2:$J$241,装备量化!AR$11,FALSE)),0))+IF($W$3="关闭",0,IFERROR((VLOOKUP((VLOOKUP($AE55,参数!$G:$H,2,FALSE)&amp;$W$22&amp;$V$22),装备量化!$D$2:$J$241,装备量化!AR$11,FALSE)),0))+IF($W$3="关闭",0,IFERROR((VLOOKUP((VLOOKUP($AE55,参数!$G:$H,2,FALSE)&amp;$W$23&amp;$V$23),装备量化!$D$2:$J$241,装备量化!AR$11,FALSE)),0))+IF($W$3="关闭",0,IFERROR((VLOOKUP((VLOOKUP($AE55,参数!$G:$H,2,FALSE)&amp;$W$24&amp;$V$24),装备量化!$D$2:$J$241,装备量化!AR$11,FALSE)),0))+IF($W$3="关闭",0,IFERROR((VLOOKUP((VLOOKUP($AE55,参数!$G:$H,2,FALSE)&amp;$W$25&amp;$V$25),装备量化!$D$2:$J$241,装备量化!AR$11,FALSE)),0))</f>
        <v>0</v>
      </c>
      <c r="BH55" s="64">
        <f>IF($W$3="关闭",0,IFERROR((VLOOKUP((VLOOKUP($AE55,参数!$G:$H,2,FALSE)&amp;$W$18&amp;$V$18),装备量化!$D$2:$J$241,装备量化!AS$11,FALSE)),0))+IF($W$3="关闭",0,IFERROR((VLOOKUP((VLOOKUP($AE55,参数!$G:$H,2,FALSE)&amp;$W$19&amp;$V$19),装备量化!$D$2:$J$241,装备量化!AS$11,FALSE)),0))+IF($W$3="关闭",0,IFERROR((VLOOKUP((VLOOKUP($AE55,参数!$G:$H,2,FALSE)&amp;$W$20&amp;$V$20),装备量化!$D$2:$J$241,装备量化!AS$11,FALSE)),0))+IF($W$3="关闭",0,IFERROR((VLOOKUP((VLOOKUP($AE55,参数!$G:$H,2,FALSE)&amp;$W$21&amp;$V$21),装备量化!$D$2:$J$241,装备量化!AS$11,FALSE)),0))+IF($W$3="关闭",0,IFERROR((VLOOKUP((VLOOKUP($AE55,参数!$G:$H,2,FALSE)&amp;$W$22&amp;$V$22),装备量化!$D$2:$J$241,装备量化!AS$11,FALSE)),0))+IF($W$3="关闭",0,IFERROR((VLOOKUP((VLOOKUP($AE55,参数!$G:$H,2,FALSE)&amp;$W$23&amp;$V$23),装备量化!$D$2:$J$241,装备量化!AS$11,FALSE)),0))+IF($W$3="关闭",0,IFERROR((VLOOKUP((VLOOKUP($AE55,参数!$G:$H,2,FALSE)&amp;$W$24&amp;$V$24),装备量化!$D$2:$J$241,装备量化!AS$11,FALSE)),0))+IF($W$3="关闭",0,IFERROR((VLOOKUP((VLOOKUP($AE55,参数!$G:$H,2,FALSE)&amp;$W$25&amp;$V$25),装备量化!$D$2:$J$241,装备量化!AS$11,FALSE)),0))</f>
        <v>0</v>
      </c>
      <c r="BI55" s="64">
        <f>IF($W$3="关闭",0,IFERROR((VLOOKUP((VLOOKUP($AE55,参数!$G:$H,2,FALSE)&amp;$W$18&amp;$V$18),装备量化!$D$2:$J$241,装备量化!AT$11,FALSE)),0))+IF($W$3="关闭",0,IFERROR((VLOOKUP((VLOOKUP($AE55,参数!$G:$H,2,FALSE)&amp;$W$19&amp;$V$19),装备量化!$D$2:$J$241,装备量化!AT$11,FALSE)),0))+IF($W$3="关闭",0,IFERROR((VLOOKUP((VLOOKUP($AE55,参数!$G:$H,2,FALSE)&amp;$W$20&amp;$V$20),装备量化!$D$2:$J$241,装备量化!AT$11,FALSE)),0))+IF($W$3="关闭",0,IFERROR((VLOOKUP((VLOOKUP($AE55,参数!$G:$H,2,FALSE)&amp;$W$21&amp;$V$21),装备量化!$D$2:$J$241,装备量化!AT$11,FALSE)),0))+IF($W$3="关闭",0,IFERROR((VLOOKUP((VLOOKUP($AE55,参数!$G:$H,2,FALSE)&amp;$W$22&amp;$V$22),装备量化!$D$2:$J$241,装备量化!AT$11,FALSE)),0))+IF($W$3="关闭",0,IFERROR((VLOOKUP((VLOOKUP($AE55,参数!$G:$H,2,FALSE)&amp;$W$23&amp;$V$23),装备量化!$D$2:$J$241,装备量化!AT$11,FALSE)),0))+IF($W$3="关闭",0,IFERROR((VLOOKUP((VLOOKUP($AE55,参数!$G:$H,2,FALSE)&amp;$W$24&amp;$V$24),装备量化!$D$2:$J$241,装备量化!AT$11,FALSE)),0))+IF($W$3="关闭",0,IFERROR((VLOOKUP((VLOOKUP($AE55,参数!$G:$H,2,FALSE)&amp;$W$25&amp;$V$25),装备量化!$D$2:$J$241,装备量化!AT$11,FALSE)),0))</f>
        <v>0</v>
      </c>
      <c r="BJ55" s="64">
        <f>IF($W$3="关闭",0,IFERROR((VLOOKUP((VLOOKUP($AE55,参数!$G:$H,2,FALSE)&amp;$W$18&amp;$V$18),装备量化!$D$2:$J$241,装备量化!AU$11,FALSE)),0))+IF($W$3="关闭",0,IFERROR((VLOOKUP((VLOOKUP($AE55,参数!$G:$H,2,FALSE)&amp;$W$19&amp;$V$19),装备量化!$D$2:$J$241,装备量化!AU$11,FALSE)),0))+IF($W$3="关闭",0,IFERROR((VLOOKUP((VLOOKUP($AE55,参数!$G:$H,2,FALSE)&amp;$W$20&amp;$V$20),装备量化!$D$2:$J$241,装备量化!AU$11,FALSE)),0))+IF($W$3="关闭",0,IFERROR((VLOOKUP((VLOOKUP($AE55,参数!$G:$H,2,FALSE)&amp;$W$21&amp;$V$21),装备量化!$D$2:$J$241,装备量化!AU$11,FALSE)),0))+IF($W$3="关闭",0,IFERROR((VLOOKUP((VLOOKUP($AE55,参数!$G:$H,2,FALSE)&amp;$W$22&amp;$V$22),装备量化!$D$2:$J$241,装备量化!AU$11,FALSE)),0))+IF($W$3="关闭",0,IFERROR((VLOOKUP((VLOOKUP($AE55,参数!$G:$H,2,FALSE)&amp;$W$23&amp;$V$23),装备量化!$D$2:$J$241,装备量化!AU$11,FALSE)),0))+IF($W$3="关闭",0,IFERROR((VLOOKUP((VLOOKUP($AE55,参数!$G:$H,2,FALSE)&amp;$W$24&amp;$V$24),装备量化!$D$2:$J$241,装备量化!AU$11,FALSE)),0))+IF($W$3="关闭",0,IFERROR((VLOOKUP((VLOOKUP($AE55,参数!$G:$H,2,FALSE)&amp;$W$25&amp;$V$25),装备量化!$D$2:$J$241,装备量化!AU$11,FALSE)),0))</f>
        <v>0</v>
      </c>
      <c r="BM55" s="1">
        <v>54</v>
      </c>
      <c r="BN55" s="64">
        <f>IF($W$2="关闭",0,角色升级!B55)</f>
        <v>6962</v>
      </c>
      <c r="BO55" s="64">
        <v>200</v>
      </c>
      <c r="BP55" s="64">
        <f>IF($W$2="关闭",0,角色升级!D55)</f>
        <v>497</v>
      </c>
      <c r="BQ55" s="64">
        <f>IF($W$2="关闭",0,角色升级!E55)</f>
        <v>497</v>
      </c>
      <c r="BR55" s="64">
        <f>IF($W$2="关闭",0,角色升级!F55)</f>
        <v>995</v>
      </c>
      <c r="BS55" s="64">
        <f>IF($W$2="关闭",0,角色升级!G55)</f>
        <v>995</v>
      </c>
      <c r="BT55" s="64">
        <f>IF($W$3="关闭",0,IFERROR((VLOOKUP((VLOOKUP($AE55,参数!$G:$H,2,FALSE)&amp;$W$18&amp;$V$18),装备量化!$D$2:$J$241,装备量化!BE$11,FALSE)),0))+IF($W$3="关闭",0,IFERROR((VLOOKUP((VLOOKUP($AE55,参数!$G:$H,2,FALSE)&amp;$W$19&amp;$V$19),装备量化!$D$2:$J$241,装备量化!BE$11,FALSE)),0))+IF($W$3="关闭",0,IFERROR((VLOOKUP((VLOOKUP($AE55,参数!$G:$H,2,FALSE)&amp;$W$20&amp;$V$20),装备量化!$D$2:$J$241,装备量化!BE$11,FALSE)),0))+IF($W$3="关闭",0,IFERROR((VLOOKUP((VLOOKUP($AE55,参数!$G:$H,2,FALSE)&amp;$W$21&amp;$V$21),装备量化!$D$2:$J$241,装备量化!BE$11,FALSE)),0))+IF($W$3="关闭",0,IFERROR((VLOOKUP((VLOOKUP($AE55,参数!$G:$H,2,FALSE)&amp;$W$22&amp;$V$22),装备量化!$D$2:$J$241,装备量化!BE$11,FALSE)),0))+IF($W$3="关闭",0,IFERROR((VLOOKUP((VLOOKUP($AE55,参数!$G:$H,2,FALSE)&amp;$W$23&amp;$V$23),装备量化!$D$2:$J$241,装备量化!BE$11,FALSE)),0))+IF($W$3="关闭",0,IFERROR((VLOOKUP((VLOOKUP($AE55,参数!$G:$H,2,FALSE)&amp;$W$24&amp;$V$24),装备量化!$D$2:$J$241,装备量化!BE$11,FALSE)),0))+IF($W$3="关闭",0,IFERROR((VLOOKUP((VLOOKUP($AE55,参数!$G:$H,2,FALSE)&amp;$W$25&amp;$V$25),装备量化!$D$2:$J$241,装备量化!BE$11,FALSE)),0))</f>
        <v>0</v>
      </c>
      <c r="BU55" s="64">
        <f>IF($W$3="关闭",0,IFERROR((VLOOKUP((VLOOKUP($AE55,参数!$G:$H,2,FALSE)&amp;$W$18&amp;$V$18),装备量化!$D$2:$J$241,装备量化!BF$11,FALSE)),0))+IF($W$3="关闭",0,IFERROR((VLOOKUP((VLOOKUP($AE55,参数!$G:$H,2,FALSE)&amp;$W$19&amp;$V$19),装备量化!$D$2:$J$241,装备量化!BF$11,FALSE)),0))+IF($W$3="关闭",0,IFERROR((VLOOKUP((VLOOKUP($AE55,参数!$G:$H,2,FALSE)&amp;$W$20&amp;$V$20),装备量化!$D$2:$J$241,装备量化!BF$11,FALSE)),0))+IF($W$3="关闭",0,IFERROR((VLOOKUP((VLOOKUP($AE55,参数!$G:$H,2,FALSE)&amp;$W$21&amp;$V$21),装备量化!$D$2:$J$241,装备量化!BF$11,FALSE)),0))+IF($W$3="关闭",0,IFERROR((VLOOKUP((VLOOKUP($AE55,参数!$G:$H,2,FALSE)&amp;$W$22&amp;$V$22),装备量化!$D$2:$J$241,装备量化!BF$11,FALSE)),0))+IF($W$3="关闭",0,IFERROR((VLOOKUP((VLOOKUP($AE55,参数!$G:$H,2,FALSE)&amp;$W$23&amp;$V$23),装备量化!$D$2:$J$241,装备量化!BF$11,FALSE)),0))+IF($W$3="关闭",0,IFERROR((VLOOKUP((VLOOKUP($AE55,参数!$G:$H,2,FALSE)&amp;$W$24&amp;$V$24),装备量化!$D$2:$J$241,装备量化!BF$11,FALSE)),0))+IF($W$3="关闭",0,IFERROR((VLOOKUP((VLOOKUP($AE55,参数!$G:$H,2,FALSE)&amp;$W$25&amp;$V$25),装备量化!$D$2:$J$241,装备量化!BF$11,FALSE)),0))</f>
        <v>0</v>
      </c>
      <c r="BV55" s="64">
        <f>IF($W$3="关闭",0,IFERROR((VLOOKUP((VLOOKUP($AE55,参数!$G:$H,2,FALSE)&amp;$W$18&amp;$V$18),装备量化!$D$2:$J$241,装备量化!BG$11,FALSE)),0))+IF($W$3="关闭",0,IFERROR((VLOOKUP((VLOOKUP($AE55,参数!$G:$H,2,FALSE)&amp;$W$19&amp;$V$19),装备量化!$D$2:$J$241,装备量化!BG$11,FALSE)),0))+IF($W$3="关闭",0,IFERROR((VLOOKUP((VLOOKUP($AE55,参数!$G:$H,2,FALSE)&amp;$W$20&amp;$V$20),装备量化!$D$2:$J$241,装备量化!BG$11,FALSE)),0))+IF($W$3="关闭",0,IFERROR((VLOOKUP((VLOOKUP($AE55,参数!$G:$H,2,FALSE)&amp;$W$21&amp;$V$21),装备量化!$D$2:$J$241,装备量化!BG$11,FALSE)),0))+IF($W$3="关闭",0,IFERROR((VLOOKUP((VLOOKUP($AE55,参数!$G:$H,2,FALSE)&amp;$W$22&amp;$V$22),装备量化!$D$2:$J$241,装备量化!BG$11,FALSE)),0))+IF($W$3="关闭",0,IFERROR((VLOOKUP((VLOOKUP($AE55,参数!$G:$H,2,FALSE)&amp;$W$23&amp;$V$23),装备量化!$D$2:$J$241,装备量化!BG$11,FALSE)),0))+IF($W$3="关闭",0,IFERROR((VLOOKUP((VLOOKUP($AE55,参数!$G:$H,2,FALSE)&amp;$W$24&amp;$V$24),装备量化!$D$2:$J$241,装备量化!BG$11,FALSE)),0))+IF($W$3="关闭",0,IFERROR((VLOOKUP((VLOOKUP($AE55,参数!$G:$H,2,FALSE)&amp;$W$25&amp;$V$25),装备量化!$D$2:$J$241,装备量化!BG$11,FALSE)),0))</f>
        <v>0</v>
      </c>
      <c r="BW55" s="64">
        <f>IF($W$3="关闭",0,IFERROR((VLOOKUP((VLOOKUP($AE55,参数!$G:$H,2,FALSE)&amp;$W$18&amp;$V$18),装备量化!$D$2:$J$241,装备量化!BH$11,FALSE)),0))+IF($W$3="关闭",0,IFERROR((VLOOKUP((VLOOKUP($AE55,参数!$G:$H,2,FALSE)&amp;$W$19&amp;$V$19),装备量化!$D$2:$J$241,装备量化!BH$11,FALSE)),0))+IF($W$3="关闭",0,IFERROR((VLOOKUP((VLOOKUP($AE55,参数!$G:$H,2,FALSE)&amp;$W$20&amp;$V$20),装备量化!$D$2:$J$241,装备量化!BH$11,FALSE)),0))+IF($W$3="关闭",0,IFERROR((VLOOKUP((VLOOKUP($AE55,参数!$G:$H,2,FALSE)&amp;$W$21&amp;$V$21),装备量化!$D$2:$J$241,装备量化!BH$11,FALSE)),0))+IF($W$3="关闭",0,IFERROR((VLOOKUP((VLOOKUP($AE55,参数!$G:$H,2,FALSE)&amp;$W$22&amp;$V$22),装备量化!$D$2:$J$241,装备量化!BH$11,FALSE)),0))+IF($W$3="关闭",0,IFERROR((VLOOKUP((VLOOKUP($AE55,参数!$G:$H,2,FALSE)&amp;$W$23&amp;$V$23),装备量化!$D$2:$J$241,装备量化!BH$11,FALSE)),0))+IF($W$3="关闭",0,IFERROR((VLOOKUP((VLOOKUP($AE55,参数!$G:$H,2,FALSE)&amp;$W$24&amp;$V$24),装备量化!$D$2:$J$241,装备量化!BH$11,FALSE)),0))+IF($W$3="关闭",0,IFERROR((VLOOKUP((VLOOKUP($AE55,参数!$G:$H,2,FALSE)&amp;$W$25&amp;$V$25),装备量化!$D$2:$J$241,装备量化!BH$11,FALSE)),0))</f>
        <v>0</v>
      </c>
      <c r="BX55" s="64">
        <f>IF($W$3="关闭",0,IFERROR((VLOOKUP((VLOOKUP($AE55,参数!$G:$H,2,FALSE)&amp;$W$18&amp;$V$18),装备量化!$D$2:$J$241,装备量化!BI$11,FALSE)),0))+IF($W$3="关闭",0,IFERROR((VLOOKUP((VLOOKUP($AE55,参数!$G:$H,2,FALSE)&amp;$W$19&amp;$V$19),装备量化!$D$2:$J$241,装备量化!BI$11,FALSE)),0))+IF($W$3="关闭",0,IFERROR((VLOOKUP((VLOOKUP($AE55,参数!$G:$H,2,FALSE)&amp;$W$20&amp;$V$20),装备量化!$D$2:$J$241,装备量化!BI$11,FALSE)),0))+IF($W$3="关闭",0,IFERROR((VLOOKUP((VLOOKUP($AE55,参数!$G:$H,2,FALSE)&amp;$W$21&amp;$V$21),装备量化!$D$2:$J$241,装备量化!BI$11,FALSE)),0))+IF($W$3="关闭",0,IFERROR((VLOOKUP((VLOOKUP($AE55,参数!$G:$H,2,FALSE)&amp;$W$22&amp;$V$22),装备量化!$D$2:$J$241,装备量化!BI$11,FALSE)),0))+IF($W$3="关闭",0,IFERROR((VLOOKUP((VLOOKUP($AE55,参数!$G:$H,2,FALSE)&amp;$W$23&amp;$V$23),装备量化!$D$2:$J$241,装备量化!BI$11,FALSE)),0))+IF($W$3="关闭",0,IFERROR((VLOOKUP((VLOOKUP($AE55,参数!$G:$H,2,FALSE)&amp;$W$24&amp;$V$24),装备量化!$D$2:$J$241,装备量化!BI$11,FALSE)),0))+IF($W$3="关闭",0,IFERROR((VLOOKUP((VLOOKUP($AE55,参数!$G:$H,2,FALSE)&amp;$W$25&amp;$V$25),装备量化!$D$2:$J$241,装备量化!BI$11,FALSE)),0))</f>
        <v>0</v>
      </c>
      <c r="BY55" s="64">
        <f>IF($W$3="关闭",0,IFERROR((VLOOKUP((VLOOKUP($AE55,参数!$G:$H,2,FALSE)&amp;$W$18&amp;$V$18),装备量化!$D$2:$J$241,装备量化!BJ$11,FALSE)),0))+IF($W$3="关闭",0,IFERROR((VLOOKUP((VLOOKUP($AE55,参数!$G:$H,2,FALSE)&amp;$W$19&amp;$V$19),装备量化!$D$2:$J$241,装备量化!BJ$11,FALSE)),0))+IF($W$3="关闭",0,IFERROR((VLOOKUP((VLOOKUP($AE55,参数!$G:$H,2,FALSE)&amp;$W$20&amp;$V$20),装备量化!$D$2:$J$241,装备量化!BJ$11,FALSE)),0))+IF($W$3="关闭",0,IFERROR((VLOOKUP((VLOOKUP($AE55,参数!$G:$H,2,FALSE)&amp;$W$21&amp;$V$21),装备量化!$D$2:$J$241,装备量化!BJ$11,FALSE)),0))+IF($W$3="关闭",0,IFERROR((VLOOKUP((VLOOKUP($AE55,参数!$G:$H,2,FALSE)&amp;$W$22&amp;$V$22),装备量化!$D$2:$J$241,装备量化!BJ$11,FALSE)),0))+IF($W$3="关闭",0,IFERROR((VLOOKUP((VLOOKUP($AE55,参数!$G:$H,2,FALSE)&amp;$W$23&amp;$V$23),装备量化!$D$2:$J$241,装备量化!BJ$11,FALSE)),0))+IF($W$3="关闭",0,IFERROR((VLOOKUP((VLOOKUP($AE55,参数!$G:$H,2,FALSE)&amp;$W$24&amp;$V$24),装备量化!$D$2:$J$241,装备量化!BJ$11,FALSE)),0))+IF($W$3="关闭",0,IFERROR((VLOOKUP((VLOOKUP($AE55,参数!$G:$H,2,FALSE)&amp;$W$25&amp;$V$25),装备量化!$D$2:$J$241,装备量化!BJ$11,FALSE)),0))</f>
        <v>0</v>
      </c>
      <c r="BZ55" s="64">
        <f>IF($W$3="关闭",0,IFERROR((VLOOKUP((VLOOKUP($AE55,参数!$G:$H,2,FALSE)&amp;$W$18&amp;$V$18),装备量化!$D$2:$J$241,装备量化!BK$11,FALSE)),0))+IF($W$3="关闭",0,IFERROR((VLOOKUP((VLOOKUP($AE55,参数!$G:$H,2,FALSE)&amp;$W$19&amp;$V$19),装备量化!$D$2:$J$241,装备量化!BK$11,FALSE)),0))+IF($W$3="关闭",0,IFERROR((VLOOKUP((VLOOKUP($AE55,参数!$G:$H,2,FALSE)&amp;$W$20&amp;$V$20),装备量化!$D$2:$J$241,装备量化!BK$11,FALSE)),0))+IF($W$3="关闭",0,IFERROR((VLOOKUP((VLOOKUP($AE55,参数!$G:$H,2,FALSE)&amp;$W$21&amp;$V$21),装备量化!$D$2:$J$241,装备量化!BK$11,FALSE)),0))+IF($W$3="关闭",0,IFERROR((VLOOKUP((VLOOKUP($AE55,参数!$G:$H,2,FALSE)&amp;$W$22&amp;$V$22),装备量化!$D$2:$J$241,装备量化!BK$11,FALSE)),0))+IF($W$3="关闭",0,IFERROR((VLOOKUP((VLOOKUP($AE55,参数!$G:$H,2,FALSE)&amp;$W$23&amp;$V$23),装备量化!$D$2:$J$241,装备量化!BK$11,FALSE)),0))+IF($W$3="关闭",0,IFERROR((VLOOKUP((VLOOKUP($AE55,参数!$G:$H,2,FALSE)&amp;$W$24&amp;$V$24),装备量化!$D$2:$J$241,装备量化!BK$11,FALSE)),0))+IF($W$3="关闭",0,IFERROR((VLOOKUP((VLOOKUP($AE55,参数!$G:$H,2,FALSE)&amp;$W$25&amp;$V$25),装备量化!$D$2:$J$241,装备量化!BK$11,FALSE)),0))</f>
        <v>0</v>
      </c>
      <c r="CA55" s="64">
        <f>IF($W$3="关闭",0,IFERROR((VLOOKUP((VLOOKUP($AE55,参数!$G:$H,2,FALSE)&amp;$W$18&amp;$V$18),装备量化!$D$2:$J$241,装备量化!BL$11,FALSE)),0))+IF($W$3="关闭",0,IFERROR((VLOOKUP((VLOOKUP($AE55,参数!$G:$H,2,FALSE)&amp;$W$19&amp;$V$19),装备量化!$D$2:$J$241,装备量化!BL$11,FALSE)),0))+IF($W$3="关闭",0,IFERROR((VLOOKUP((VLOOKUP($AE55,参数!$G:$H,2,FALSE)&amp;$W$20&amp;$V$20),装备量化!$D$2:$J$241,装备量化!BL$11,FALSE)),0))+IF($W$3="关闭",0,IFERROR((VLOOKUP((VLOOKUP($AE55,参数!$G:$H,2,FALSE)&amp;$W$21&amp;$V$21),装备量化!$D$2:$J$241,装备量化!BL$11,FALSE)),0))+IF($W$3="关闭",0,IFERROR((VLOOKUP((VLOOKUP($AE55,参数!$G:$H,2,FALSE)&amp;$W$22&amp;$V$22),装备量化!$D$2:$J$241,装备量化!BL$11,FALSE)),0))+IF($W$3="关闭",0,IFERROR((VLOOKUP((VLOOKUP($AE55,参数!$G:$H,2,FALSE)&amp;$W$23&amp;$V$23),装备量化!$D$2:$J$241,装备量化!BL$11,FALSE)),0))+IF($W$3="关闭",0,IFERROR((VLOOKUP((VLOOKUP($AE55,参数!$G:$H,2,FALSE)&amp;$W$24&amp;$V$24),装备量化!$D$2:$J$241,装备量化!BL$11,FALSE)),0))+IF($W$3="关闭",0,IFERROR((VLOOKUP((VLOOKUP($AE55,参数!$G:$H,2,FALSE)&amp;$W$25&amp;$V$25),装备量化!$D$2:$J$241,装备量化!BL$11,FALSE)),0))</f>
        <v>0</v>
      </c>
    </row>
    <row r="56" spans="1:79">
      <c r="A56" s="1">
        <v>55</v>
      </c>
      <c r="B56" s="1">
        <f t="shared" si="2"/>
        <v>12459</v>
      </c>
      <c r="C56" s="1">
        <f t="shared" si="11"/>
        <v>200</v>
      </c>
      <c r="D56" s="1">
        <f t="shared" si="12"/>
        <v>1025</v>
      </c>
      <c r="E56" s="1">
        <f t="shared" si="13"/>
        <v>1025</v>
      </c>
      <c r="F56" s="1">
        <f t="shared" si="14"/>
        <v>1727</v>
      </c>
      <c r="G56" s="1">
        <f t="shared" si="15"/>
        <v>1727</v>
      </c>
      <c r="H56" s="1">
        <f t="shared" si="3"/>
        <v>0</v>
      </c>
      <c r="I56" s="1">
        <f t="shared" si="4"/>
        <v>0</v>
      </c>
      <c r="J56" s="1">
        <f t="shared" si="5"/>
        <v>0</v>
      </c>
      <c r="K56" s="1">
        <f t="shared" si="6"/>
        <v>0</v>
      </c>
      <c r="L56" s="1">
        <f t="shared" si="7"/>
        <v>0</v>
      </c>
      <c r="M56" s="1">
        <f t="shared" si="8"/>
        <v>0</v>
      </c>
      <c r="N56" s="1">
        <f t="shared" si="9"/>
        <v>0</v>
      </c>
      <c r="O56" s="1">
        <f t="shared" si="10"/>
        <v>0</v>
      </c>
      <c r="P56" s="32"/>
      <c r="Q56" s="32"/>
      <c r="R56" s="32"/>
      <c r="S56" s="32"/>
      <c r="AE56" s="1">
        <v>55</v>
      </c>
      <c r="AF56" s="64">
        <f>IF($W$3="关闭",0,IFERROR((VLOOKUP((VLOOKUP($AE56,参数!$G:$H,2,FALSE)&amp;$W$18&amp;$V$18),装备量化!$D$2:$J$241,装备量化!Q$11,FALSE)),0))+IF($W$3="关闭",0,IFERROR((VLOOKUP((VLOOKUP($AE56,参数!$G:$H,2,FALSE)&amp;$W$19&amp;$V$19),装备量化!$D$2:$J$241,装备量化!Q$11,FALSE)),0))+IF($W$3="关闭",0,IFERROR((VLOOKUP((VLOOKUP($AE56,参数!$G:$H,2,FALSE)&amp;$W$20&amp;$V$20),装备量化!$D$2:$J$241,装备量化!Q$11,FALSE)),0))+IF($W$3="关闭",0,IFERROR((VLOOKUP((VLOOKUP($AE56,参数!$G:$H,2,FALSE)&amp;$W$21&amp;$V$21),装备量化!$D$2:$J$241,装备量化!Q$11,FALSE)),0))+IF($W$3="关闭",0,IFERROR((VLOOKUP((VLOOKUP($AE56,参数!$G:$H,2,FALSE)&amp;$W$22&amp;$V$22),装备量化!$D$2:$J$241,装备量化!Q$11,FALSE)),0))+IF($W$3="关闭",0,IFERROR((VLOOKUP((VLOOKUP($AE56,参数!$G:$H,2,FALSE)&amp;$W$23&amp;$V$23),装备量化!$D$2:$J$241,装备量化!Q$11,FALSE)),0))+IF($W$3="关闭",0,IFERROR((VLOOKUP((VLOOKUP($AE56,参数!$G:$H,2,FALSE)&amp;$W$24&amp;$V$24),装备量化!$D$2:$J$241,装备量化!Q$11,FALSE)),0))+IF($W$3="关闭",0,IFERROR((VLOOKUP((VLOOKUP($AE56,参数!$G:$H,2,FALSE)&amp;$W$25&amp;$V$25),装备量化!$D$2:$J$241,装备量化!Q$11,FALSE)),0))</f>
        <v>3750</v>
      </c>
      <c r="AG56" s="64"/>
      <c r="AH56" s="64">
        <f>IF($W$3="关闭",0,IFERROR((VLOOKUP((VLOOKUP($AE56,参数!$G:$H,2,FALSE)&amp;$W$18&amp;$V$18),装备量化!$D$2:$J$241,装备量化!S$11,FALSE)),0))+IF($W$3="关闭",0,IFERROR((VLOOKUP((VLOOKUP($AE56,参数!$G:$H,2,FALSE)&amp;$W$19&amp;$V$19),装备量化!$D$2:$J$241,装备量化!S$11,FALSE)),0))+IF($W$3="关闭",0,IFERROR((VLOOKUP((VLOOKUP($AE56,参数!$G:$H,2,FALSE)&amp;$W$20&amp;$V$20),装备量化!$D$2:$J$241,装备量化!S$11,FALSE)),0))+IF($W$3="关闭",0,IFERROR((VLOOKUP((VLOOKUP($AE56,参数!$G:$H,2,FALSE)&amp;$W$21&amp;$V$21),装备量化!$D$2:$J$241,装备量化!S$11,FALSE)),0))+IF($W$3="关闭",0,IFERROR((VLOOKUP((VLOOKUP($AE56,参数!$G:$H,2,FALSE)&amp;$W$22&amp;$V$22),装备量化!$D$2:$J$241,装备量化!S$11,FALSE)),0))+IF($W$3="关闭",0,IFERROR((VLOOKUP((VLOOKUP($AE56,参数!$G:$H,2,FALSE)&amp;$W$23&amp;$V$23),装备量化!$D$2:$J$241,装备量化!S$11,FALSE)),0))+IF($W$3="关闭",0,IFERROR((VLOOKUP((VLOOKUP($AE56,参数!$G:$H,2,FALSE)&amp;$W$24&amp;$V$24),装备量化!$D$2:$J$241,装备量化!S$11,FALSE)),0))+IF($W$3="关闭",0,IFERROR((VLOOKUP((VLOOKUP($AE56,参数!$G:$H,2,FALSE)&amp;$W$25&amp;$V$25),装备量化!$D$2:$J$241,装备量化!S$11,FALSE)),0))</f>
        <v>325</v>
      </c>
      <c r="AI56" s="64">
        <f>IF($W$3="关闭",0,IFERROR((VLOOKUP((VLOOKUP($AE56,参数!$G:$H,2,FALSE)&amp;$W$18&amp;$V$18),装备量化!$D$2:$J$241,装备量化!T$11,FALSE)),0))+IF($W$3="关闭",0,IFERROR((VLOOKUP((VLOOKUP($AE56,参数!$G:$H,2,FALSE)&amp;$W$19&amp;$V$19),装备量化!$D$2:$J$241,装备量化!T$11,FALSE)),0))+IF($W$3="关闭",0,IFERROR((VLOOKUP((VLOOKUP($AE56,参数!$G:$H,2,FALSE)&amp;$W$20&amp;$V$20),装备量化!$D$2:$J$241,装备量化!T$11,FALSE)),0))+IF($W$3="关闭",0,IFERROR((VLOOKUP((VLOOKUP($AE56,参数!$G:$H,2,FALSE)&amp;$W$21&amp;$V$21),装备量化!$D$2:$J$241,装备量化!T$11,FALSE)),0))+IF($W$3="关闭",0,IFERROR((VLOOKUP((VLOOKUP($AE56,参数!$G:$H,2,FALSE)&amp;$W$22&amp;$V$22),装备量化!$D$2:$J$241,装备量化!T$11,FALSE)),0))+IF($W$3="关闭",0,IFERROR((VLOOKUP((VLOOKUP($AE56,参数!$G:$H,2,FALSE)&amp;$W$23&amp;$V$23),装备量化!$D$2:$J$241,装备量化!T$11,FALSE)),0))+IF($W$3="关闭",0,IFERROR((VLOOKUP((VLOOKUP($AE56,参数!$G:$H,2,FALSE)&amp;$W$24&amp;$V$24),装备量化!$D$2:$J$241,装备量化!T$11,FALSE)),0))+IF($W$3="关闭",0,IFERROR((VLOOKUP((VLOOKUP($AE56,参数!$G:$H,2,FALSE)&amp;$W$25&amp;$V$25),装备量化!$D$2:$J$241,装备量化!T$11,FALSE)),0))</f>
        <v>325</v>
      </c>
      <c r="AJ56" s="64">
        <f>IF($W$3="关闭",0,IFERROR((VLOOKUP((VLOOKUP($AE56,参数!$G:$H,2,FALSE)&amp;$W$18&amp;$V$18),装备量化!$D$2:$J$241,装备量化!U$11,FALSE)),0))+IF($W$3="关闭",0,IFERROR((VLOOKUP((VLOOKUP($AE56,参数!$G:$H,2,FALSE)&amp;$W$19&amp;$V$19),装备量化!$D$2:$J$241,装备量化!U$11,FALSE)),0))+IF($W$3="关闭",0,IFERROR((VLOOKUP((VLOOKUP($AE56,参数!$G:$H,2,FALSE)&amp;$W$20&amp;$V$20),装备量化!$D$2:$J$241,装备量化!U$11,FALSE)),0))+IF($W$3="关闭",0,IFERROR((VLOOKUP((VLOOKUP($AE56,参数!$G:$H,2,FALSE)&amp;$W$21&amp;$V$21),装备量化!$D$2:$J$241,装备量化!U$11,FALSE)),0))+IF($W$3="关闭",0,IFERROR((VLOOKUP((VLOOKUP($AE56,参数!$G:$H,2,FALSE)&amp;$W$22&amp;$V$22),装备量化!$D$2:$J$241,装备量化!U$11,FALSE)),0))+IF($W$3="关闭",0,IFERROR((VLOOKUP((VLOOKUP($AE56,参数!$G:$H,2,FALSE)&amp;$W$23&amp;$V$23),装备量化!$D$2:$J$241,装备量化!U$11,FALSE)),0))+IF($W$3="关闭",0,IFERROR((VLOOKUP((VLOOKUP($AE56,参数!$G:$H,2,FALSE)&amp;$W$24&amp;$V$24),装备量化!$D$2:$J$241,装备量化!U$11,FALSE)),0))+IF($W$3="关闭",0,IFERROR((VLOOKUP((VLOOKUP($AE56,参数!$G:$H,2,FALSE)&amp;$W$25&amp;$V$25),装备量化!$D$2:$J$241,装备量化!U$11,FALSE)),0))</f>
        <v>500</v>
      </c>
      <c r="AK56" s="64">
        <f>IF($W$3="关闭",0,IFERROR((VLOOKUP((VLOOKUP($AE56,参数!$G:$H,2,FALSE)&amp;$W$18&amp;$V$18),装备量化!$D$2:$J$241,装备量化!V$11,FALSE)),0))+IF($W$3="关闭",0,IFERROR((VLOOKUP((VLOOKUP($AE56,参数!$G:$H,2,FALSE)&amp;$W$19&amp;$V$19),装备量化!$D$2:$J$241,装备量化!V$11,FALSE)),0))+IF($W$3="关闭",0,IFERROR((VLOOKUP((VLOOKUP($AE56,参数!$G:$H,2,FALSE)&amp;$W$20&amp;$V$20),装备量化!$D$2:$J$241,装备量化!V$11,FALSE)),0))+IF($W$3="关闭",0,IFERROR((VLOOKUP((VLOOKUP($AE56,参数!$G:$H,2,FALSE)&amp;$W$21&amp;$V$21),装备量化!$D$2:$J$241,装备量化!V$11,FALSE)),0))+IF($W$3="关闭",0,IFERROR((VLOOKUP((VLOOKUP($AE56,参数!$G:$H,2,FALSE)&amp;$W$22&amp;$V$22),装备量化!$D$2:$J$241,装备量化!V$11,FALSE)),0))+IF($W$3="关闭",0,IFERROR((VLOOKUP((VLOOKUP($AE56,参数!$G:$H,2,FALSE)&amp;$W$23&amp;$V$23),装备量化!$D$2:$J$241,装备量化!V$11,FALSE)),0))+IF($W$3="关闭",0,IFERROR((VLOOKUP((VLOOKUP($AE56,参数!$G:$H,2,FALSE)&amp;$W$24&amp;$V$24),装备量化!$D$2:$J$241,装备量化!V$11,FALSE)),0))+IF($W$3="关闭",0,IFERROR((VLOOKUP((VLOOKUP($AE56,参数!$G:$H,2,FALSE)&amp;$W$25&amp;$V$25),装备量化!$D$2:$J$241,装备量化!V$11,FALSE)),0))</f>
        <v>500</v>
      </c>
      <c r="AL56" s="64">
        <f>IF($W$3="关闭",0,IFERROR((VLOOKUP((VLOOKUP($AE56,参数!$G:$H,2,FALSE)&amp;$W$18&amp;$V$18),装备量化!$D$2:$J$241,装备量化!W$11,FALSE)),0))+IF($W$3="关闭",0,IFERROR((VLOOKUP((VLOOKUP($AE56,参数!$G:$H,2,FALSE)&amp;$W$19&amp;$V$19),装备量化!$D$2:$J$241,装备量化!W$11,FALSE)),0))+IF($W$3="关闭",0,IFERROR((VLOOKUP((VLOOKUP($AE56,参数!$G:$H,2,FALSE)&amp;$W$20&amp;$V$20),装备量化!$D$2:$J$241,装备量化!W$11,FALSE)),0))+IF($W$3="关闭",0,IFERROR((VLOOKUP((VLOOKUP($AE56,参数!$G:$H,2,FALSE)&amp;$W$21&amp;$V$21),装备量化!$D$2:$J$241,装备量化!W$11,FALSE)),0))+IF($W$3="关闭",0,IFERROR((VLOOKUP((VLOOKUP($AE56,参数!$G:$H,2,FALSE)&amp;$W$22&amp;$V$22),装备量化!$D$2:$J$241,装备量化!W$11,FALSE)),0))+IF($W$3="关闭",0,IFERROR((VLOOKUP((VLOOKUP($AE56,参数!$G:$H,2,FALSE)&amp;$W$23&amp;$V$23),装备量化!$D$2:$J$241,装备量化!W$11,FALSE)),0))+IF($W$3="关闭",0,IFERROR((VLOOKUP((VLOOKUP($AE56,参数!$G:$H,2,FALSE)&amp;$W$24&amp;$V$24),装备量化!$D$2:$J$241,装备量化!W$11,FALSE)),0))+IF($W$3="关闭",0,IFERROR((VLOOKUP((VLOOKUP($AE56,参数!$G:$H,2,FALSE)&amp;$W$25&amp;$V$25),装备量化!$D$2:$J$241,装备量化!W$11,FALSE)),0))</f>
        <v>0</v>
      </c>
      <c r="AM56" s="64">
        <f>IF($W$3="关闭",0,IFERROR((VLOOKUP((VLOOKUP($AE56,参数!$G:$H,2,FALSE)&amp;$W$18&amp;$V$18),装备量化!$D$2:$J$241,装备量化!X$11,FALSE)),0))+IF($W$3="关闭",0,IFERROR((VLOOKUP((VLOOKUP($AE56,参数!$G:$H,2,FALSE)&amp;$W$19&amp;$V$19),装备量化!$D$2:$J$241,装备量化!X$11,FALSE)),0))+IF($W$3="关闭",0,IFERROR((VLOOKUP((VLOOKUP($AE56,参数!$G:$H,2,FALSE)&amp;$W$20&amp;$V$20),装备量化!$D$2:$J$241,装备量化!X$11,FALSE)),0))+IF($W$3="关闭",0,IFERROR((VLOOKUP((VLOOKUP($AE56,参数!$G:$H,2,FALSE)&amp;$W$21&amp;$V$21),装备量化!$D$2:$J$241,装备量化!X$11,FALSE)),0))+IF($W$3="关闭",0,IFERROR((VLOOKUP((VLOOKUP($AE56,参数!$G:$H,2,FALSE)&amp;$W$22&amp;$V$22),装备量化!$D$2:$J$241,装备量化!X$11,FALSE)),0))+IF($W$3="关闭",0,IFERROR((VLOOKUP((VLOOKUP($AE56,参数!$G:$H,2,FALSE)&amp;$W$23&amp;$V$23),装备量化!$D$2:$J$241,装备量化!X$11,FALSE)),0))+IF($W$3="关闭",0,IFERROR((VLOOKUP((VLOOKUP($AE56,参数!$G:$H,2,FALSE)&amp;$W$24&amp;$V$24),装备量化!$D$2:$J$241,装备量化!X$11,FALSE)),0))+IF($W$3="关闭",0,IFERROR((VLOOKUP((VLOOKUP($AE56,参数!$G:$H,2,FALSE)&amp;$W$25&amp;$V$25),装备量化!$D$2:$J$241,装备量化!X$11,FALSE)),0))</f>
        <v>0</v>
      </c>
      <c r="AN56" s="64">
        <f>IF($W$3="关闭",0,IFERROR((VLOOKUP((VLOOKUP($AE56,参数!$G:$H,2,FALSE)&amp;$W$18&amp;$V$18),装备量化!$D$2:$J$241,装备量化!Y$11,FALSE)),0))+IF($W$3="关闭",0,IFERROR((VLOOKUP((VLOOKUP($AE56,参数!$G:$H,2,FALSE)&amp;$W$19&amp;$V$19),装备量化!$D$2:$J$241,装备量化!Y$11,FALSE)),0))+IF($W$3="关闭",0,IFERROR((VLOOKUP((VLOOKUP($AE56,参数!$G:$H,2,FALSE)&amp;$W$20&amp;$V$20),装备量化!$D$2:$J$241,装备量化!Y$11,FALSE)),0))+IF($W$3="关闭",0,IFERROR((VLOOKUP((VLOOKUP($AE56,参数!$G:$H,2,FALSE)&amp;$W$21&amp;$V$21),装备量化!$D$2:$J$241,装备量化!Y$11,FALSE)),0))+IF($W$3="关闭",0,IFERROR((VLOOKUP((VLOOKUP($AE56,参数!$G:$H,2,FALSE)&amp;$W$22&amp;$V$22),装备量化!$D$2:$J$241,装备量化!Y$11,FALSE)),0))+IF($W$3="关闭",0,IFERROR((VLOOKUP((VLOOKUP($AE56,参数!$G:$H,2,FALSE)&amp;$W$23&amp;$V$23),装备量化!$D$2:$J$241,装备量化!Y$11,FALSE)),0))+IF($W$3="关闭",0,IFERROR((VLOOKUP((VLOOKUP($AE56,参数!$G:$H,2,FALSE)&amp;$W$24&amp;$V$24),装备量化!$D$2:$J$241,装备量化!Y$11,FALSE)),0))+IF($W$3="关闭",0,IFERROR((VLOOKUP((VLOOKUP($AE56,参数!$G:$H,2,FALSE)&amp;$W$25&amp;$V$25),装备量化!$D$2:$J$241,装备量化!Y$11,FALSE)),0))</f>
        <v>0</v>
      </c>
      <c r="AO56" s="64">
        <f>IF($W$3="关闭",0,IFERROR((VLOOKUP((VLOOKUP($AE56,参数!$G:$H,2,FALSE)&amp;$W$18&amp;$V$18),装备量化!$D$2:$J$241,装备量化!Z$11,FALSE)),0))+IF($W$3="关闭",0,IFERROR((VLOOKUP((VLOOKUP($AE56,参数!$G:$H,2,FALSE)&amp;$W$19&amp;$V$19),装备量化!$D$2:$J$241,装备量化!Z$11,FALSE)),0))+IF($W$3="关闭",0,IFERROR((VLOOKUP((VLOOKUP($AE56,参数!$G:$H,2,FALSE)&amp;$W$20&amp;$V$20),装备量化!$D$2:$J$241,装备量化!Z$11,FALSE)),0))+IF($W$3="关闭",0,IFERROR((VLOOKUP((VLOOKUP($AE56,参数!$G:$H,2,FALSE)&amp;$W$21&amp;$V$21),装备量化!$D$2:$J$241,装备量化!Z$11,FALSE)),0))+IF($W$3="关闭",0,IFERROR((VLOOKUP((VLOOKUP($AE56,参数!$G:$H,2,FALSE)&amp;$W$22&amp;$V$22),装备量化!$D$2:$J$241,装备量化!Z$11,FALSE)),0))+IF($W$3="关闭",0,IFERROR((VLOOKUP((VLOOKUP($AE56,参数!$G:$H,2,FALSE)&amp;$W$23&amp;$V$23),装备量化!$D$2:$J$241,装备量化!Z$11,FALSE)),0))+IF($W$3="关闭",0,IFERROR((VLOOKUP((VLOOKUP($AE56,参数!$G:$H,2,FALSE)&amp;$W$24&amp;$V$24),装备量化!$D$2:$J$241,装备量化!Z$11,FALSE)),0))+IF($W$3="关闭",0,IFERROR((VLOOKUP((VLOOKUP($AE56,参数!$G:$H,2,FALSE)&amp;$W$25&amp;$V$25),装备量化!$D$2:$J$241,装备量化!Z$11,FALSE)),0))</f>
        <v>0</v>
      </c>
      <c r="AP56" s="64">
        <f>IF($W$3="关闭",0,IFERROR((VLOOKUP((VLOOKUP($AE56,参数!$G:$H,2,FALSE)&amp;$W$18&amp;$V$18),装备量化!$D$2:$J$241,装备量化!AA$11,FALSE)),0))+IF($W$3="关闭",0,IFERROR((VLOOKUP((VLOOKUP($AE56,参数!$G:$H,2,FALSE)&amp;$W$19&amp;$V$19),装备量化!$D$2:$J$241,装备量化!AA$11,FALSE)),0))+IF($W$3="关闭",0,IFERROR((VLOOKUP((VLOOKUP($AE56,参数!$G:$H,2,FALSE)&amp;$W$20&amp;$V$20),装备量化!$D$2:$J$241,装备量化!AA$11,FALSE)),0))+IF($W$3="关闭",0,IFERROR((VLOOKUP((VLOOKUP($AE56,参数!$G:$H,2,FALSE)&amp;$W$21&amp;$V$21),装备量化!$D$2:$J$241,装备量化!AA$11,FALSE)),0))+IF($W$3="关闭",0,IFERROR((VLOOKUP((VLOOKUP($AE56,参数!$G:$H,2,FALSE)&amp;$W$22&amp;$V$22),装备量化!$D$2:$J$241,装备量化!AA$11,FALSE)),0))+IF($W$3="关闭",0,IFERROR((VLOOKUP((VLOOKUP($AE56,参数!$G:$H,2,FALSE)&amp;$W$23&amp;$V$23),装备量化!$D$2:$J$241,装备量化!AA$11,FALSE)),0))+IF($W$3="关闭",0,IFERROR((VLOOKUP((VLOOKUP($AE56,参数!$G:$H,2,FALSE)&amp;$W$24&amp;$V$24),装备量化!$D$2:$J$241,装备量化!AA$11,FALSE)),0))+IF($W$3="关闭",0,IFERROR((VLOOKUP((VLOOKUP($AE56,参数!$G:$H,2,FALSE)&amp;$W$25&amp;$V$25),装备量化!$D$2:$J$241,装备量化!AA$11,FALSE)),0))</f>
        <v>0</v>
      </c>
      <c r="AQ56" s="64">
        <f>IF($W$3="关闭",0,IFERROR((VLOOKUP((VLOOKUP($AE56,参数!$G:$H,2,FALSE)&amp;$W$18&amp;$V$18),装备量化!$D$2:$J$241,装备量化!AB$11,FALSE)),0))+IF($W$3="关闭",0,IFERROR((VLOOKUP((VLOOKUP($AE56,参数!$G:$H,2,FALSE)&amp;$W$19&amp;$V$19),装备量化!$D$2:$J$241,装备量化!AB$11,FALSE)),0))+IF($W$3="关闭",0,IFERROR((VLOOKUP((VLOOKUP($AE56,参数!$G:$H,2,FALSE)&amp;$W$20&amp;$V$20),装备量化!$D$2:$J$241,装备量化!AB$11,FALSE)),0))+IF($W$3="关闭",0,IFERROR((VLOOKUP((VLOOKUP($AE56,参数!$G:$H,2,FALSE)&amp;$W$21&amp;$V$21),装备量化!$D$2:$J$241,装备量化!AB$11,FALSE)),0))+IF($W$3="关闭",0,IFERROR((VLOOKUP((VLOOKUP($AE56,参数!$G:$H,2,FALSE)&amp;$W$22&amp;$V$22),装备量化!$D$2:$J$241,装备量化!AB$11,FALSE)),0))+IF($W$3="关闭",0,IFERROR((VLOOKUP((VLOOKUP($AE56,参数!$G:$H,2,FALSE)&amp;$W$23&amp;$V$23),装备量化!$D$2:$J$241,装备量化!AB$11,FALSE)),0))+IF($W$3="关闭",0,IFERROR((VLOOKUP((VLOOKUP($AE56,参数!$G:$H,2,FALSE)&amp;$W$24&amp;$V$24),装备量化!$D$2:$J$241,装备量化!AB$11,FALSE)),0))+IF($W$3="关闭",0,IFERROR((VLOOKUP((VLOOKUP($AE56,参数!$G:$H,2,FALSE)&amp;$W$25&amp;$V$25),装备量化!$D$2:$J$241,装备量化!AB$11,FALSE)),0))</f>
        <v>0</v>
      </c>
      <c r="AR56" s="64">
        <f>IF($W$3="关闭",0,IFERROR((VLOOKUP((VLOOKUP($AE56,参数!$G:$H,2,FALSE)&amp;$W$18&amp;$V$18),装备量化!$D$2:$J$241,装备量化!AC$11,FALSE)),0))+IF($W$3="关闭",0,IFERROR((VLOOKUP((VLOOKUP($AE56,参数!$G:$H,2,FALSE)&amp;$W$19&amp;$V$19),装备量化!$D$2:$J$241,装备量化!AC$11,FALSE)),0))+IF($W$3="关闭",0,IFERROR((VLOOKUP((VLOOKUP($AE56,参数!$G:$H,2,FALSE)&amp;$W$20&amp;$V$20),装备量化!$D$2:$J$241,装备量化!AC$11,FALSE)),0))+IF($W$3="关闭",0,IFERROR((VLOOKUP((VLOOKUP($AE56,参数!$G:$H,2,FALSE)&amp;$W$21&amp;$V$21),装备量化!$D$2:$J$241,装备量化!AC$11,FALSE)),0))+IF($W$3="关闭",0,IFERROR((VLOOKUP((VLOOKUP($AE56,参数!$G:$H,2,FALSE)&amp;$W$22&amp;$V$22),装备量化!$D$2:$J$241,装备量化!AC$11,FALSE)),0))+IF($W$3="关闭",0,IFERROR((VLOOKUP((VLOOKUP($AE56,参数!$G:$H,2,FALSE)&amp;$W$23&amp;$V$23),装备量化!$D$2:$J$241,装备量化!AC$11,FALSE)),0))+IF($W$3="关闭",0,IFERROR((VLOOKUP((VLOOKUP($AE56,参数!$G:$H,2,FALSE)&amp;$W$24&amp;$V$24),装备量化!$D$2:$J$241,装备量化!AC$11,FALSE)),0))+IF($W$3="关闭",0,IFERROR((VLOOKUP((VLOOKUP($AE56,参数!$G:$H,2,FALSE)&amp;$W$25&amp;$V$25),装备量化!$D$2:$J$241,装备量化!AC$11,FALSE)),0))</f>
        <v>0</v>
      </c>
      <c r="AS56" s="64">
        <f>IF($W$3="关闭",0,IFERROR((VLOOKUP((VLOOKUP($AE56,参数!$G:$H,2,FALSE)&amp;$W$18&amp;$V$18),装备量化!$D$2:$J$241,装备量化!AD$11,FALSE)),0))+IF($W$3="关闭",0,IFERROR((VLOOKUP((VLOOKUP($AE56,参数!$G:$H,2,FALSE)&amp;$W$19&amp;$V$19),装备量化!$D$2:$J$241,装备量化!AD$11,FALSE)),0))+IF($W$3="关闭",0,IFERROR((VLOOKUP((VLOOKUP($AE56,参数!$G:$H,2,FALSE)&amp;$W$20&amp;$V$20),装备量化!$D$2:$J$241,装备量化!AD$11,FALSE)),0))+IF($W$3="关闭",0,IFERROR((VLOOKUP((VLOOKUP($AE56,参数!$G:$H,2,FALSE)&amp;$W$21&amp;$V$21),装备量化!$D$2:$J$241,装备量化!AD$11,FALSE)),0))+IF($W$3="关闭",0,IFERROR((VLOOKUP((VLOOKUP($AE56,参数!$G:$H,2,FALSE)&amp;$W$22&amp;$V$22),装备量化!$D$2:$J$241,装备量化!AD$11,FALSE)),0))+IF($W$3="关闭",0,IFERROR((VLOOKUP((VLOOKUP($AE56,参数!$G:$H,2,FALSE)&amp;$W$23&amp;$V$23),装备量化!$D$2:$J$241,装备量化!AD$11,FALSE)),0))+IF($W$3="关闭",0,IFERROR((VLOOKUP((VLOOKUP($AE56,参数!$G:$H,2,FALSE)&amp;$W$24&amp;$V$24),装备量化!$D$2:$J$241,装备量化!AD$11,FALSE)),0))+IF($W$3="关闭",0,IFERROR((VLOOKUP((VLOOKUP($AE56,参数!$G:$H,2,FALSE)&amp;$W$25&amp;$V$25),装备量化!$D$2:$J$241,装备量化!AD$11,FALSE)),0))</f>
        <v>0</v>
      </c>
      <c r="AV56" s="1">
        <v>55</v>
      </c>
      <c r="AW56" s="64">
        <f>IF($W$6="关闭",0,IFERROR((VLOOKUP((VLOOKUP($AE56,参数!$G:$H,2,FALSE)&amp;$V$18),装备强化属性!$V$3:$FP$50,$X$18+VLOOKUP(AW$1,参数!$J$1:$K$6,2,FALSE),FALSE)),0))+IF($W$6="关闭",0,IFERROR((VLOOKUP((VLOOKUP($AE56,参数!$G:$H,2,FALSE)&amp;$V$19),装备强化属性!$V$3:$FP$50,$X$19+VLOOKUP(AW$1,参数!$J$1:$K$6,2,FALSE),FALSE)),0))+IF($W$6="关闭",0,IFERROR((VLOOKUP((VLOOKUP($AE56,参数!$G:$H,2,FALSE)&amp;$V$20),装备强化属性!$V$3:$FP$50,$X$20+VLOOKUP(AW$1,参数!$J$1:$K$6,2,FALSE),FALSE)),0))+IF($W$6="关闭",0,IFERROR((VLOOKUP((VLOOKUP($AE56,参数!$G:$H,2,FALSE)&amp;$V$21),装备强化属性!$V$3:$FP$50,$X$21+VLOOKUP(AW$1,参数!$J$1:$K$6,2,FALSE),FALSE)),0))+IF($W$6="关闭",0,IFERROR((VLOOKUP((VLOOKUP($AE56,参数!$G:$H,2,FALSE)&amp;$V$22),装备强化属性!$V$3:$FP$50,$X$22+VLOOKUP(AW$1,参数!$J$1:$K$6,2,FALSE),FALSE)),0))+IF($W$6="关闭",0,IFERROR((VLOOKUP((VLOOKUP($AE56,参数!$G:$H,2,FALSE)&amp;$V$23),装备强化属性!$V$3:$FP$50,$X$23+VLOOKUP(AW$1,参数!$J$1:$K$6,2,FALSE),FALSE)),0))+IF($W$6="关闭",0,IFERROR((VLOOKUP((VLOOKUP($AE56,参数!$G:$H,2,FALSE)&amp;$V$24),装备强化属性!$V$3:$FP$50,$X$24+VLOOKUP(AW$1,参数!$J$1:$K$6,2,FALSE),FALSE)),0))+IF($W$6="关闭",0,IFERROR((VLOOKUP((VLOOKUP($AE56,参数!$G:$H,2,FALSE)&amp;$V$25),装备强化属性!$V$3:$FP$50,$X$25+VLOOKUP(AW$1,参数!$J$1:$K$6,2,FALSE),FALSE)),0))</f>
        <v>1634</v>
      </c>
      <c r="AX56" s="64"/>
      <c r="AY56" s="64">
        <f>IF($W$6="关闭",0,IFERROR((VLOOKUP((VLOOKUP($AE56,参数!$G:$H,2,FALSE)&amp;$V$18),装备强化属性!$V$3:$FP$50,$X$18+VLOOKUP(AY$1,参数!$J$1:$K$6,2,FALSE),FALSE)),0))+IF($W$6="关闭",0,IFERROR((VLOOKUP((VLOOKUP($AE56,参数!$G:$H,2,FALSE)&amp;$V$19),装备强化属性!$V$3:$FP$50,$X$19+VLOOKUP(AY$1,参数!$J$1:$K$6,2,FALSE),FALSE)),0))+IF($W$6="关闭",0,IFERROR((VLOOKUP((VLOOKUP($AE56,参数!$G:$H,2,FALSE)&amp;$V$20),装备强化属性!$V$3:$FP$50,$X$20+VLOOKUP(AY$1,参数!$J$1:$K$6,2,FALSE),FALSE)),0))+IF($W$6="关闭",0,IFERROR((VLOOKUP((VLOOKUP($AE56,参数!$G:$H,2,FALSE)&amp;$V$21),装备强化属性!$V$3:$FP$50,$X$21+VLOOKUP(AY$1,参数!$J$1:$K$6,2,FALSE),FALSE)),0))+IF($W$6="关闭",0,IFERROR((VLOOKUP((VLOOKUP($AE56,参数!$G:$H,2,FALSE)&amp;$V$22),装备强化属性!$V$3:$FP$50,$X$22+VLOOKUP(AY$1,参数!$J$1:$K$6,2,FALSE),FALSE)),0))+IF($W$6="关闭",0,IFERROR((VLOOKUP((VLOOKUP($AE56,参数!$G:$H,2,FALSE)&amp;$V$23),装备强化属性!$V$3:$FP$50,$X$23+VLOOKUP(AY$1,参数!$J$1:$K$6,2,FALSE),FALSE)),0))+IF($W$6="关闭",0,IFERROR((VLOOKUP((VLOOKUP($AE56,参数!$G:$H,2,FALSE)&amp;$V$24),装备强化属性!$V$3:$FP$50,$X$24+VLOOKUP(AY$1,参数!$J$1:$K$6,2,FALSE),FALSE)),0))+IF($W$6="关闭",0,IFERROR((VLOOKUP((VLOOKUP($AE56,参数!$G:$H,2,FALSE)&amp;$V$25),装备强化属性!$V$3:$FP$50,$X$25+VLOOKUP(AY$1,参数!$J$1:$K$6,2,FALSE),FALSE)),0))</f>
        <v>195</v>
      </c>
      <c r="AZ56" s="64">
        <f>IF($W$6="关闭",0,IFERROR((VLOOKUP((VLOOKUP($AE56,参数!$G:$H,2,FALSE)&amp;$V$18),装备强化属性!$V$3:$FP$50,$X$18+VLOOKUP(AZ$1,参数!$J$1:$K$6,2,FALSE),FALSE)),0))+IF($W$6="关闭",0,IFERROR((VLOOKUP((VLOOKUP($AE56,参数!$G:$H,2,FALSE)&amp;$V$19),装备强化属性!$V$3:$FP$50,$X$19+VLOOKUP(AZ$1,参数!$J$1:$K$6,2,FALSE),FALSE)),0))+IF($W$6="关闭",0,IFERROR((VLOOKUP((VLOOKUP($AE56,参数!$G:$H,2,FALSE)&amp;$V$20),装备强化属性!$V$3:$FP$50,$X$20+VLOOKUP(AZ$1,参数!$J$1:$K$6,2,FALSE),FALSE)),0))+IF($W$6="关闭",0,IFERROR((VLOOKUP((VLOOKUP($AE56,参数!$G:$H,2,FALSE)&amp;$V$21),装备强化属性!$V$3:$FP$50,$X$21+VLOOKUP(AZ$1,参数!$J$1:$K$6,2,FALSE),FALSE)),0))+IF($W$6="关闭",0,IFERROR((VLOOKUP((VLOOKUP($AE56,参数!$G:$H,2,FALSE)&amp;$V$22),装备强化属性!$V$3:$FP$50,$X$22+VLOOKUP(AZ$1,参数!$J$1:$K$6,2,FALSE),FALSE)),0))+IF($W$6="关闭",0,IFERROR((VLOOKUP((VLOOKUP($AE56,参数!$G:$H,2,FALSE)&amp;$V$23),装备强化属性!$V$3:$FP$50,$X$23+VLOOKUP(AZ$1,参数!$J$1:$K$6,2,FALSE),FALSE)),0))+IF($W$6="关闭",0,IFERROR((VLOOKUP((VLOOKUP($AE56,参数!$G:$H,2,FALSE)&amp;$V$24),装备强化属性!$V$3:$FP$50,$X$24+VLOOKUP(AZ$1,参数!$J$1:$K$6,2,FALSE),FALSE)),0))+IF($W$6="关闭",0,IFERROR((VLOOKUP((VLOOKUP($AE56,参数!$G:$H,2,FALSE)&amp;$V$25),装备强化属性!$V$3:$FP$50,$X$25+VLOOKUP(AZ$1,参数!$J$1:$K$6,2,FALSE),FALSE)),0))</f>
        <v>195</v>
      </c>
      <c r="BA56" s="64">
        <f>IF($W$6="关闭",0,IFERROR((VLOOKUP((VLOOKUP($AE56,参数!$G:$H,2,FALSE)&amp;$V$18),装备强化属性!$V$3:$FP$50,$X$18+VLOOKUP(BA$1,参数!$J$1:$K$6,2,FALSE),FALSE)),0))+IF($W$6="关闭",0,IFERROR((VLOOKUP((VLOOKUP($AE56,参数!$G:$H,2,FALSE)&amp;$V$19),装备强化属性!$V$3:$FP$50,$X$19+VLOOKUP(BA$1,参数!$J$1:$K$6,2,FALSE),FALSE)),0))+IF($W$6="关闭",0,IFERROR((VLOOKUP((VLOOKUP($AE56,参数!$G:$H,2,FALSE)&amp;$V$20),装备强化属性!$V$3:$FP$50,$X$20+VLOOKUP(BA$1,参数!$J$1:$K$6,2,FALSE),FALSE)),0))+IF($W$6="关闭",0,IFERROR((VLOOKUP((VLOOKUP($AE56,参数!$G:$H,2,FALSE)&amp;$V$21),装备强化属性!$V$3:$FP$50,$X$21+VLOOKUP(BA$1,参数!$J$1:$K$6,2,FALSE),FALSE)),0))+IF($W$6="关闭",0,IFERROR((VLOOKUP((VLOOKUP($AE56,参数!$G:$H,2,FALSE)&amp;$V$22),装备强化属性!$V$3:$FP$50,$X$22+VLOOKUP(BA$1,参数!$J$1:$K$6,2,FALSE),FALSE)),0))+IF($W$6="关闭",0,IFERROR((VLOOKUP((VLOOKUP($AE56,参数!$G:$H,2,FALSE)&amp;$V$23),装备强化属性!$V$3:$FP$50,$X$23+VLOOKUP(BA$1,参数!$J$1:$K$6,2,FALSE),FALSE)),0))+IF($W$6="关闭",0,IFERROR((VLOOKUP((VLOOKUP($AE56,参数!$G:$H,2,FALSE)&amp;$V$24),装备强化属性!$V$3:$FP$50,$X$24+VLOOKUP(BA$1,参数!$J$1:$K$6,2,FALSE),FALSE)),0))+IF($W$6="关闭",0,IFERROR((VLOOKUP((VLOOKUP($AE56,参数!$G:$H,2,FALSE)&amp;$V$25),装备强化属性!$V$3:$FP$50,$X$25+VLOOKUP(BA$1,参数!$J$1:$K$6,2,FALSE),FALSE)),0))</f>
        <v>217</v>
      </c>
      <c r="BB56" s="64">
        <f>IF($W$6="关闭",0,IFERROR((VLOOKUP((VLOOKUP($AE56,参数!$G:$H,2,FALSE)&amp;$V$18),装备强化属性!$V$3:$FP$50,$X$18+VLOOKUP(BB$1,参数!$J$1:$K$6,2,FALSE),FALSE)),0))+IF($W$6="关闭",0,IFERROR((VLOOKUP((VLOOKUP($AE56,参数!$G:$H,2,FALSE)&amp;$V$19),装备强化属性!$V$3:$FP$50,$X$19+VLOOKUP(BB$1,参数!$J$1:$K$6,2,FALSE),FALSE)),0))+IF($W$6="关闭",0,IFERROR((VLOOKUP((VLOOKUP($AE56,参数!$G:$H,2,FALSE)&amp;$V$20),装备强化属性!$V$3:$FP$50,$X$20+VLOOKUP(BB$1,参数!$J$1:$K$6,2,FALSE),FALSE)),0))+IF($W$6="关闭",0,IFERROR((VLOOKUP((VLOOKUP($AE56,参数!$G:$H,2,FALSE)&amp;$V$21),装备强化属性!$V$3:$FP$50,$X$21+VLOOKUP(BB$1,参数!$J$1:$K$6,2,FALSE),FALSE)),0))+IF($W$6="关闭",0,IFERROR((VLOOKUP((VLOOKUP($AE56,参数!$G:$H,2,FALSE)&amp;$V$22),装备强化属性!$V$3:$FP$50,$X$22+VLOOKUP(BB$1,参数!$J$1:$K$6,2,FALSE),FALSE)),0))+IF($W$6="关闭",0,IFERROR((VLOOKUP((VLOOKUP($AE56,参数!$G:$H,2,FALSE)&amp;$V$23),装备强化属性!$V$3:$FP$50,$X$23+VLOOKUP(BB$1,参数!$J$1:$K$6,2,FALSE),FALSE)),0))+IF($W$6="关闭",0,IFERROR((VLOOKUP((VLOOKUP($AE56,参数!$G:$H,2,FALSE)&amp;$V$24),装备强化属性!$V$3:$FP$50,$X$24+VLOOKUP(BB$1,参数!$J$1:$K$6,2,FALSE),FALSE)),0))+IF($W$6="关闭",0,IFERROR((VLOOKUP((VLOOKUP($AE56,参数!$G:$H,2,FALSE)&amp;$V$25),装备强化属性!$V$3:$FP$50,$X$25+VLOOKUP(BB$1,参数!$J$1:$K$6,2,FALSE),FALSE)),0))</f>
        <v>217</v>
      </c>
      <c r="BC56" s="64">
        <f>IF($W$3="关闭",0,IFERROR((VLOOKUP((VLOOKUP($AE56,参数!$G:$H,2,FALSE)&amp;$W$18&amp;$V$18),装备量化!$D$2:$J$241,装备量化!AN$11,FALSE)),0))+IF($W$3="关闭",0,IFERROR((VLOOKUP((VLOOKUP($AE56,参数!$G:$H,2,FALSE)&amp;$W$19&amp;$V$19),装备量化!$D$2:$J$241,装备量化!AN$11,FALSE)),0))+IF($W$3="关闭",0,IFERROR((VLOOKUP((VLOOKUP($AE56,参数!$G:$H,2,FALSE)&amp;$W$20&amp;$V$20),装备量化!$D$2:$J$241,装备量化!AN$11,FALSE)),0))+IF($W$3="关闭",0,IFERROR((VLOOKUP((VLOOKUP($AE56,参数!$G:$H,2,FALSE)&amp;$W$21&amp;$V$21),装备量化!$D$2:$J$241,装备量化!AN$11,FALSE)),0))+IF($W$3="关闭",0,IFERROR((VLOOKUP((VLOOKUP($AE56,参数!$G:$H,2,FALSE)&amp;$W$22&amp;$V$22),装备量化!$D$2:$J$241,装备量化!AN$11,FALSE)),0))+IF($W$3="关闭",0,IFERROR((VLOOKUP((VLOOKUP($AE56,参数!$G:$H,2,FALSE)&amp;$W$23&amp;$V$23),装备量化!$D$2:$J$241,装备量化!AN$11,FALSE)),0))+IF($W$3="关闭",0,IFERROR((VLOOKUP((VLOOKUP($AE56,参数!$G:$H,2,FALSE)&amp;$W$24&amp;$V$24),装备量化!$D$2:$J$241,装备量化!AN$11,FALSE)),0))+IF($W$3="关闭",0,IFERROR((VLOOKUP((VLOOKUP($AE56,参数!$G:$H,2,FALSE)&amp;$W$25&amp;$V$25),装备量化!$D$2:$J$241,装备量化!AN$11,FALSE)),0))</f>
        <v>0</v>
      </c>
      <c r="BD56" s="64">
        <f>IF($W$3="关闭",0,IFERROR((VLOOKUP((VLOOKUP($AE56,参数!$G:$H,2,FALSE)&amp;$W$18&amp;$V$18),装备量化!$D$2:$J$241,装备量化!AO$11,FALSE)),0))+IF($W$3="关闭",0,IFERROR((VLOOKUP((VLOOKUP($AE56,参数!$G:$H,2,FALSE)&amp;$W$19&amp;$V$19),装备量化!$D$2:$J$241,装备量化!AO$11,FALSE)),0))+IF($W$3="关闭",0,IFERROR((VLOOKUP((VLOOKUP($AE56,参数!$G:$H,2,FALSE)&amp;$W$20&amp;$V$20),装备量化!$D$2:$J$241,装备量化!AO$11,FALSE)),0))+IF($W$3="关闭",0,IFERROR((VLOOKUP((VLOOKUP($AE56,参数!$G:$H,2,FALSE)&amp;$W$21&amp;$V$21),装备量化!$D$2:$J$241,装备量化!AO$11,FALSE)),0))+IF($W$3="关闭",0,IFERROR((VLOOKUP((VLOOKUP($AE56,参数!$G:$H,2,FALSE)&amp;$W$22&amp;$V$22),装备量化!$D$2:$J$241,装备量化!AO$11,FALSE)),0))+IF($W$3="关闭",0,IFERROR((VLOOKUP((VLOOKUP($AE56,参数!$G:$H,2,FALSE)&amp;$W$23&amp;$V$23),装备量化!$D$2:$J$241,装备量化!AO$11,FALSE)),0))+IF($W$3="关闭",0,IFERROR((VLOOKUP((VLOOKUP($AE56,参数!$G:$H,2,FALSE)&amp;$W$24&amp;$V$24),装备量化!$D$2:$J$241,装备量化!AO$11,FALSE)),0))+IF($W$3="关闭",0,IFERROR((VLOOKUP((VLOOKUP($AE56,参数!$G:$H,2,FALSE)&amp;$W$25&amp;$V$25),装备量化!$D$2:$J$241,装备量化!AO$11,FALSE)),0))</f>
        <v>0</v>
      </c>
      <c r="BE56" s="64">
        <f>IF($W$3="关闭",0,IFERROR((VLOOKUP((VLOOKUP($AE56,参数!$G:$H,2,FALSE)&amp;$W$18&amp;$V$18),装备量化!$D$2:$J$241,装备量化!AP$11,FALSE)),0))+IF($W$3="关闭",0,IFERROR((VLOOKUP((VLOOKUP($AE56,参数!$G:$H,2,FALSE)&amp;$W$19&amp;$V$19),装备量化!$D$2:$J$241,装备量化!AP$11,FALSE)),0))+IF($W$3="关闭",0,IFERROR((VLOOKUP((VLOOKUP($AE56,参数!$G:$H,2,FALSE)&amp;$W$20&amp;$V$20),装备量化!$D$2:$J$241,装备量化!AP$11,FALSE)),0))+IF($W$3="关闭",0,IFERROR((VLOOKUP((VLOOKUP($AE56,参数!$G:$H,2,FALSE)&amp;$W$21&amp;$V$21),装备量化!$D$2:$J$241,装备量化!AP$11,FALSE)),0))+IF($W$3="关闭",0,IFERROR((VLOOKUP((VLOOKUP($AE56,参数!$G:$H,2,FALSE)&amp;$W$22&amp;$V$22),装备量化!$D$2:$J$241,装备量化!AP$11,FALSE)),0))+IF($W$3="关闭",0,IFERROR((VLOOKUP((VLOOKUP($AE56,参数!$G:$H,2,FALSE)&amp;$W$23&amp;$V$23),装备量化!$D$2:$J$241,装备量化!AP$11,FALSE)),0))+IF($W$3="关闭",0,IFERROR((VLOOKUP((VLOOKUP($AE56,参数!$G:$H,2,FALSE)&amp;$W$24&amp;$V$24),装备量化!$D$2:$J$241,装备量化!AP$11,FALSE)),0))+IF($W$3="关闭",0,IFERROR((VLOOKUP((VLOOKUP($AE56,参数!$G:$H,2,FALSE)&amp;$W$25&amp;$V$25),装备量化!$D$2:$J$241,装备量化!AP$11,FALSE)),0))</f>
        <v>0</v>
      </c>
      <c r="BF56" s="64">
        <f>IF($W$3="关闭",0,IFERROR((VLOOKUP((VLOOKUP($AE56,参数!$G:$H,2,FALSE)&amp;$W$18&amp;$V$18),装备量化!$D$2:$J$241,装备量化!AQ$11,FALSE)),0))+IF($W$3="关闭",0,IFERROR((VLOOKUP((VLOOKUP($AE56,参数!$G:$H,2,FALSE)&amp;$W$19&amp;$V$19),装备量化!$D$2:$J$241,装备量化!AQ$11,FALSE)),0))+IF($W$3="关闭",0,IFERROR((VLOOKUP((VLOOKUP($AE56,参数!$G:$H,2,FALSE)&amp;$W$20&amp;$V$20),装备量化!$D$2:$J$241,装备量化!AQ$11,FALSE)),0))+IF($W$3="关闭",0,IFERROR((VLOOKUP((VLOOKUP($AE56,参数!$G:$H,2,FALSE)&amp;$W$21&amp;$V$21),装备量化!$D$2:$J$241,装备量化!AQ$11,FALSE)),0))+IF($W$3="关闭",0,IFERROR((VLOOKUP((VLOOKUP($AE56,参数!$G:$H,2,FALSE)&amp;$W$22&amp;$V$22),装备量化!$D$2:$J$241,装备量化!AQ$11,FALSE)),0))+IF($W$3="关闭",0,IFERROR((VLOOKUP((VLOOKUP($AE56,参数!$G:$H,2,FALSE)&amp;$W$23&amp;$V$23),装备量化!$D$2:$J$241,装备量化!AQ$11,FALSE)),0))+IF($W$3="关闭",0,IFERROR((VLOOKUP((VLOOKUP($AE56,参数!$G:$H,2,FALSE)&amp;$W$24&amp;$V$24),装备量化!$D$2:$J$241,装备量化!AQ$11,FALSE)),0))+IF($W$3="关闭",0,IFERROR((VLOOKUP((VLOOKUP($AE56,参数!$G:$H,2,FALSE)&amp;$W$25&amp;$V$25),装备量化!$D$2:$J$241,装备量化!AQ$11,FALSE)),0))</f>
        <v>0</v>
      </c>
      <c r="BG56" s="64">
        <f>IF($W$3="关闭",0,IFERROR((VLOOKUP((VLOOKUP($AE56,参数!$G:$H,2,FALSE)&amp;$W$18&amp;$V$18),装备量化!$D$2:$J$241,装备量化!AR$11,FALSE)),0))+IF($W$3="关闭",0,IFERROR((VLOOKUP((VLOOKUP($AE56,参数!$G:$H,2,FALSE)&amp;$W$19&amp;$V$19),装备量化!$D$2:$J$241,装备量化!AR$11,FALSE)),0))+IF($W$3="关闭",0,IFERROR((VLOOKUP((VLOOKUP($AE56,参数!$G:$H,2,FALSE)&amp;$W$20&amp;$V$20),装备量化!$D$2:$J$241,装备量化!AR$11,FALSE)),0))+IF($W$3="关闭",0,IFERROR((VLOOKUP((VLOOKUP($AE56,参数!$G:$H,2,FALSE)&amp;$W$21&amp;$V$21),装备量化!$D$2:$J$241,装备量化!AR$11,FALSE)),0))+IF($W$3="关闭",0,IFERROR((VLOOKUP((VLOOKUP($AE56,参数!$G:$H,2,FALSE)&amp;$W$22&amp;$V$22),装备量化!$D$2:$J$241,装备量化!AR$11,FALSE)),0))+IF($W$3="关闭",0,IFERROR((VLOOKUP((VLOOKUP($AE56,参数!$G:$H,2,FALSE)&amp;$W$23&amp;$V$23),装备量化!$D$2:$J$241,装备量化!AR$11,FALSE)),0))+IF($W$3="关闭",0,IFERROR((VLOOKUP((VLOOKUP($AE56,参数!$G:$H,2,FALSE)&amp;$W$24&amp;$V$24),装备量化!$D$2:$J$241,装备量化!AR$11,FALSE)),0))+IF($W$3="关闭",0,IFERROR((VLOOKUP((VLOOKUP($AE56,参数!$G:$H,2,FALSE)&amp;$W$25&amp;$V$25),装备量化!$D$2:$J$241,装备量化!AR$11,FALSE)),0))</f>
        <v>0</v>
      </c>
      <c r="BH56" s="64">
        <f>IF($W$3="关闭",0,IFERROR((VLOOKUP((VLOOKUP($AE56,参数!$G:$H,2,FALSE)&amp;$W$18&amp;$V$18),装备量化!$D$2:$J$241,装备量化!AS$11,FALSE)),0))+IF($W$3="关闭",0,IFERROR((VLOOKUP((VLOOKUP($AE56,参数!$G:$H,2,FALSE)&amp;$W$19&amp;$V$19),装备量化!$D$2:$J$241,装备量化!AS$11,FALSE)),0))+IF($W$3="关闭",0,IFERROR((VLOOKUP((VLOOKUP($AE56,参数!$G:$H,2,FALSE)&amp;$W$20&amp;$V$20),装备量化!$D$2:$J$241,装备量化!AS$11,FALSE)),0))+IF($W$3="关闭",0,IFERROR((VLOOKUP((VLOOKUP($AE56,参数!$G:$H,2,FALSE)&amp;$W$21&amp;$V$21),装备量化!$D$2:$J$241,装备量化!AS$11,FALSE)),0))+IF($W$3="关闭",0,IFERROR((VLOOKUP((VLOOKUP($AE56,参数!$G:$H,2,FALSE)&amp;$W$22&amp;$V$22),装备量化!$D$2:$J$241,装备量化!AS$11,FALSE)),0))+IF($W$3="关闭",0,IFERROR((VLOOKUP((VLOOKUP($AE56,参数!$G:$H,2,FALSE)&amp;$W$23&amp;$V$23),装备量化!$D$2:$J$241,装备量化!AS$11,FALSE)),0))+IF($W$3="关闭",0,IFERROR((VLOOKUP((VLOOKUP($AE56,参数!$G:$H,2,FALSE)&amp;$W$24&amp;$V$24),装备量化!$D$2:$J$241,装备量化!AS$11,FALSE)),0))+IF($W$3="关闭",0,IFERROR((VLOOKUP((VLOOKUP($AE56,参数!$G:$H,2,FALSE)&amp;$W$25&amp;$V$25),装备量化!$D$2:$J$241,装备量化!AS$11,FALSE)),0))</f>
        <v>0</v>
      </c>
      <c r="BI56" s="64">
        <f>IF($W$3="关闭",0,IFERROR((VLOOKUP((VLOOKUP($AE56,参数!$G:$H,2,FALSE)&amp;$W$18&amp;$V$18),装备量化!$D$2:$J$241,装备量化!AT$11,FALSE)),0))+IF($W$3="关闭",0,IFERROR((VLOOKUP((VLOOKUP($AE56,参数!$G:$H,2,FALSE)&amp;$W$19&amp;$V$19),装备量化!$D$2:$J$241,装备量化!AT$11,FALSE)),0))+IF($W$3="关闭",0,IFERROR((VLOOKUP((VLOOKUP($AE56,参数!$G:$H,2,FALSE)&amp;$W$20&amp;$V$20),装备量化!$D$2:$J$241,装备量化!AT$11,FALSE)),0))+IF($W$3="关闭",0,IFERROR((VLOOKUP((VLOOKUP($AE56,参数!$G:$H,2,FALSE)&amp;$W$21&amp;$V$21),装备量化!$D$2:$J$241,装备量化!AT$11,FALSE)),0))+IF($W$3="关闭",0,IFERROR((VLOOKUP((VLOOKUP($AE56,参数!$G:$H,2,FALSE)&amp;$W$22&amp;$V$22),装备量化!$D$2:$J$241,装备量化!AT$11,FALSE)),0))+IF($W$3="关闭",0,IFERROR((VLOOKUP((VLOOKUP($AE56,参数!$G:$H,2,FALSE)&amp;$W$23&amp;$V$23),装备量化!$D$2:$J$241,装备量化!AT$11,FALSE)),0))+IF($W$3="关闭",0,IFERROR((VLOOKUP((VLOOKUP($AE56,参数!$G:$H,2,FALSE)&amp;$W$24&amp;$V$24),装备量化!$D$2:$J$241,装备量化!AT$11,FALSE)),0))+IF($W$3="关闭",0,IFERROR((VLOOKUP((VLOOKUP($AE56,参数!$G:$H,2,FALSE)&amp;$W$25&amp;$V$25),装备量化!$D$2:$J$241,装备量化!AT$11,FALSE)),0))</f>
        <v>0</v>
      </c>
      <c r="BJ56" s="64">
        <f>IF($W$3="关闭",0,IFERROR((VLOOKUP((VLOOKUP($AE56,参数!$G:$H,2,FALSE)&amp;$W$18&amp;$V$18),装备量化!$D$2:$J$241,装备量化!AU$11,FALSE)),0))+IF($W$3="关闭",0,IFERROR((VLOOKUP((VLOOKUP($AE56,参数!$G:$H,2,FALSE)&amp;$W$19&amp;$V$19),装备量化!$D$2:$J$241,装备量化!AU$11,FALSE)),0))+IF($W$3="关闭",0,IFERROR((VLOOKUP((VLOOKUP($AE56,参数!$G:$H,2,FALSE)&amp;$W$20&amp;$V$20),装备量化!$D$2:$J$241,装备量化!AU$11,FALSE)),0))+IF($W$3="关闭",0,IFERROR((VLOOKUP((VLOOKUP($AE56,参数!$G:$H,2,FALSE)&amp;$W$21&amp;$V$21),装备量化!$D$2:$J$241,装备量化!AU$11,FALSE)),0))+IF($W$3="关闭",0,IFERROR((VLOOKUP((VLOOKUP($AE56,参数!$G:$H,2,FALSE)&amp;$W$22&amp;$V$22),装备量化!$D$2:$J$241,装备量化!AU$11,FALSE)),0))+IF($W$3="关闭",0,IFERROR((VLOOKUP((VLOOKUP($AE56,参数!$G:$H,2,FALSE)&amp;$W$23&amp;$V$23),装备量化!$D$2:$J$241,装备量化!AU$11,FALSE)),0))+IF($W$3="关闭",0,IFERROR((VLOOKUP((VLOOKUP($AE56,参数!$G:$H,2,FALSE)&amp;$W$24&amp;$V$24),装备量化!$D$2:$J$241,装备量化!AU$11,FALSE)),0))+IF($W$3="关闭",0,IFERROR((VLOOKUP((VLOOKUP($AE56,参数!$G:$H,2,FALSE)&amp;$W$25&amp;$V$25),装备量化!$D$2:$J$241,装备量化!AU$11,FALSE)),0))</f>
        <v>0</v>
      </c>
      <c r="BM56" s="1">
        <v>55</v>
      </c>
      <c r="BN56" s="64">
        <f>IF($W$2="关闭",0,角色升级!B56)</f>
        <v>7075</v>
      </c>
      <c r="BO56" s="64">
        <v>200</v>
      </c>
      <c r="BP56" s="64">
        <f>IF($W$2="关闭",0,角色升级!D56)</f>
        <v>505</v>
      </c>
      <c r="BQ56" s="64">
        <f>IF($W$2="关闭",0,角色升级!E56)</f>
        <v>505</v>
      </c>
      <c r="BR56" s="64">
        <f>IF($W$2="关闭",0,角色升级!F56)</f>
        <v>1010</v>
      </c>
      <c r="BS56" s="64">
        <f>IF($W$2="关闭",0,角色升级!G56)</f>
        <v>1010</v>
      </c>
      <c r="BT56" s="64">
        <f>IF($W$3="关闭",0,IFERROR((VLOOKUP((VLOOKUP($AE56,参数!$G:$H,2,FALSE)&amp;$W$18&amp;$V$18),装备量化!$D$2:$J$241,装备量化!BE$11,FALSE)),0))+IF($W$3="关闭",0,IFERROR((VLOOKUP((VLOOKUP($AE56,参数!$G:$H,2,FALSE)&amp;$W$19&amp;$V$19),装备量化!$D$2:$J$241,装备量化!BE$11,FALSE)),0))+IF($W$3="关闭",0,IFERROR((VLOOKUP((VLOOKUP($AE56,参数!$G:$H,2,FALSE)&amp;$W$20&amp;$V$20),装备量化!$D$2:$J$241,装备量化!BE$11,FALSE)),0))+IF($W$3="关闭",0,IFERROR((VLOOKUP((VLOOKUP($AE56,参数!$G:$H,2,FALSE)&amp;$W$21&amp;$V$21),装备量化!$D$2:$J$241,装备量化!BE$11,FALSE)),0))+IF($W$3="关闭",0,IFERROR((VLOOKUP((VLOOKUP($AE56,参数!$G:$H,2,FALSE)&amp;$W$22&amp;$V$22),装备量化!$D$2:$J$241,装备量化!BE$11,FALSE)),0))+IF($W$3="关闭",0,IFERROR((VLOOKUP((VLOOKUP($AE56,参数!$G:$H,2,FALSE)&amp;$W$23&amp;$V$23),装备量化!$D$2:$J$241,装备量化!BE$11,FALSE)),0))+IF($W$3="关闭",0,IFERROR((VLOOKUP((VLOOKUP($AE56,参数!$G:$H,2,FALSE)&amp;$W$24&amp;$V$24),装备量化!$D$2:$J$241,装备量化!BE$11,FALSE)),0))+IF($W$3="关闭",0,IFERROR((VLOOKUP((VLOOKUP($AE56,参数!$G:$H,2,FALSE)&amp;$W$25&amp;$V$25),装备量化!$D$2:$J$241,装备量化!BE$11,FALSE)),0))</f>
        <v>0</v>
      </c>
      <c r="BU56" s="64">
        <f>IF($W$3="关闭",0,IFERROR((VLOOKUP((VLOOKUP($AE56,参数!$G:$H,2,FALSE)&amp;$W$18&amp;$V$18),装备量化!$D$2:$J$241,装备量化!BF$11,FALSE)),0))+IF($W$3="关闭",0,IFERROR((VLOOKUP((VLOOKUP($AE56,参数!$G:$H,2,FALSE)&amp;$W$19&amp;$V$19),装备量化!$D$2:$J$241,装备量化!BF$11,FALSE)),0))+IF($W$3="关闭",0,IFERROR((VLOOKUP((VLOOKUP($AE56,参数!$G:$H,2,FALSE)&amp;$W$20&amp;$V$20),装备量化!$D$2:$J$241,装备量化!BF$11,FALSE)),0))+IF($W$3="关闭",0,IFERROR((VLOOKUP((VLOOKUP($AE56,参数!$G:$H,2,FALSE)&amp;$W$21&amp;$V$21),装备量化!$D$2:$J$241,装备量化!BF$11,FALSE)),0))+IF($W$3="关闭",0,IFERROR((VLOOKUP((VLOOKUP($AE56,参数!$G:$H,2,FALSE)&amp;$W$22&amp;$V$22),装备量化!$D$2:$J$241,装备量化!BF$11,FALSE)),0))+IF($W$3="关闭",0,IFERROR((VLOOKUP((VLOOKUP($AE56,参数!$G:$H,2,FALSE)&amp;$W$23&amp;$V$23),装备量化!$D$2:$J$241,装备量化!BF$11,FALSE)),0))+IF($W$3="关闭",0,IFERROR((VLOOKUP((VLOOKUP($AE56,参数!$G:$H,2,FALSE)&amp;$W$24&amp;$V$24),装备量化!$D$2:$J$241,装备量化!BF$11,FALSE)),0))+IF($W$3="关闭",0,IFERROR((VLOOKUP((VLOOKUP($AE56,参数!$G:$H,2,FALSE)&amp;$W$25&amp;$V$25),装备量化!$D$2:$J$241,装备量化!BF$11,FALSE)),0))</f>
        <v>0</v>
      </c>
      <c r="BV56" s="64">
        <f>IF($W$3="关闭",0,IFERROR((VLOOKUP((VLOOKUP($AE56,参数!$G:$H,2,FALSE)&amp;$W$18&amp;$V$18),装备量化!$D$2:$J$241,装备量化!BG$11,FALSE)),0))+IF($W$3="关闭",0,IFERROR((VLOOKUP((VLOOKUP($AE56,参数!$G:$H,2,FALSE)&amp;$W$19&amp;$V$19),装备量化!$D$2:$J$241,装备量化!BG$11,FALSE)),0))+IF($W$3="关闭",0,IFERROR((VLOOKUP((VLOOKUP($AE56,参数!$G:$H,2,FALSE)&amp;$W$20&amp;$V$20),装备量化!$D$2:$J$241,装备量化!BG$11,FALSE)),0))+IF($W$3="关闭",0,IFERROR((VLOOKUP((VLOOKUP($AE56,参数!$G:$H,2,FALSE)&amp;$W$21&amp;$V$21),装备量化!$D$2:$J$241,装备量化!BG$11,FALSE)),0))+IF($W$3="关闭",0,IFERROR((VLOOKUP((VLOOKUP($AE56,参数!$G:$H,2,FALSE)&amp;$W$22&amp;$V$22),装备量化!$D$2:$J$241,装备量化!BG$11,FALSE)),0))+IF($W$3="关闭",0,IFERROR((VLOOKUP((VLOOKUP($AE56,参数!$G:$H,2,FALSE)&amp;$W$23&amp;$V$23),装备量化!$D$2:$J$241,装备量化!BG$11,FALSE)),0))+IF($W$3="关闭",0,IFERROR((VLOOKUP((VLOOKUP($AE56,参数!$G:$H,2,FALSE)&amp;$W$24&amp;$V$24),装备量化!$D$2:$J$241,装备量化!BG$11,FALSE)),0))+IF($W$3="关闭",0,IFERROR((VLOOKUP((VLOOKUP($AE56,参数!$G:$H,2,FALSE)&amp;$W$25&amp;$V$25),装备量化!$D$2:$J$241,装备量化!BG$11,FALSE)),0))</f>
        <v>0</v>
      </c>
      <c r="BW56" s="64">
        <f>IF($W$3="关闭",0,IFERROR((VLOOKUP((VLOOKUP($AE56,参数!$G:$H,2,FALSE)&amp;$W$18&amp;$V$18),装备量化!$D$2:$J$241,装备量化!BH$11,FALSE)),0))+IF($W$3="关闭",0,IFERROR((VLOOKUP((VLOOKUP($AE56,参数!$G:$H,2,FALSE)&amp;$W$19&amp;$V$19),装备量化!$D$2:$J$241,装备量化!BH$11,FALSE)),0))+IF($W$3="关闭",0,IFERROR((VLOOKUP((VLOOKUP($AE56,参数!$G:$H,2,FALSE)&amp;$W$20&amp;$V$20),装备量化!$D$2:$J$241,装备量化!BH$11,FALSE)),0))+IF($W$3="关闭",0,IFERROR((VLOOKUP((VLOOKUP($AE56,参数!$G:$H,2,FALSE)&amp;$W$21&amp;$V$21),装备量化!$D$2:$J$241,装备量化!BH$11,FALSE)),0))+IF($W$3="关闭",0,IFERROR((VLOOKUP((VLOOKUP($AE56,参数!$G:$H,2,FALSE)&amp;$W$22&amp;$V$22),装备量化!$D$2:$J$241,装备量化!BH$11,FALSE)),0))+IF($W$3="关闭",0,IFERROR((VLOOKUP((VLOOKUP($AE56,参数!$G:$H,2,FALSE)&amp;$W$23&amp;$V$23),装备量化!$D$2:$J$241,装备量化!BH$11,FALSE)),0))+IF($W$3="关闭",0,IFERROR((VLOOKUP((VLOOKUP($AE56,参数!$G:$H,2,FALSE)&amp;$W$24&amp;$V$24),装备量化!$D$2:$J$241,装备量化!BH$11,FALSE)),0))+IF($W$3="关闭",0,IFERROR((VLOOKUP((VLOOKUP($AE56,参数!$G:$H,2,FALSE)&amp;$W$25&amp;$V$25),装备量化!$D$2:$J$241,装备量化!BH$11,FALSE)),0))</f>
        <v>0</v>
      </c>
      <c r="BX56" s="64">
        <f>IF($W$3="关闭",0,IFERROR((VLOOKUP((VLOOKUP($AE56,参数!$G:$H,2,FALSE)&amp;$W$18&amp;$V$18),装备量化!$D$2:$J$241,装备量化!BI$11,FALSE)),0))+IF($W$3="关闭",0,IFERROR((VLOOKUP((VLOOKUP($AE56,参数!$G:$H,2,FALSE)&amp;$W$19&amp;$V$19),装备量化!$D$2:$J$241,装备量化!BI$11,FALSE)),0))+IF($W$3="关闭",0,IFERROR((VLOOKUP((VLOOKUP($AE56,参数!$G:$H,2,FALSE)&amp;$W$20&amp;$V$20),装备量化!$D$2:$J$241,装备量化!BI$11,FALSE)),0))+IF($W$3="关闭",0,IFERROR((VLOOKUP((VLOOKUP($AE56,参数!$G:$H,2,FALSE)&amp;$W$21&amp;$V$21),装备量化!$D$2:$J$241,装备量化!BI$11,FALSE)),0))+IF($W$3="关闭",0,IFERROR((VLOOKUP((VLOOKUP($AE56,参数!$G:$H,2,FALSE)&amp;$W$22&amp;$V$22),装备量化!$D$2:$J$241,装备量化!BI$11,FALSE)),0))+IF($W$3="关闭",0,IFERROR((VLOOKUP((VLOOKUP($AE56,参数!$G:$H,2,FALSE)&amp;$W$23&amp;$V$23),装备量化!$D$2:$J$241,装备量化!BI$11,FALSE)),0))+IF($W$3="关闭",0,IFERROR((VLOOKUP((VLOOKUP($AE56,参数!$G:$H,2,FALSE)&amp;$W$24&amp;$V$24),装备量化!$D$2:$J$241,装备量化!BI$11,FALSE)),0))+IF($W$3="关闭",0,IFERROR((VLOOKUP((VLOOKUP($AE56,参数!$G:$H,2,FALSE)&amp;$W$25&amp;$V$25),装备量化!$D$2:$J$241,装备量化!BI$11,FALSE)),0))</f>
        <v>0</v>
      </c>
      <c r="BY56" s="64">
        <f>IF($W$3="关闭",0,IFERROR((VLOOKUP((VLOOKUP($AE56,参数!$G:$H,2,FALSE)&amp;$W$18&amp;$V$18),装备量化!$D$2:$J$241,装备量化!BJ$11,FALSE)),0))+IF($W$3="关闭",0,IFERROR((VLOOKUP((VLOOKUP($AE56,参数!$G:$H,2,FALSE)&amp;$W$19&amp;$V$19),装备量化!$D$2:$J$241,装备量化!BJ$11,FALSE)),0))+IF($W$3="关闭",0,IFERROR((VLOOKUP((VLOOKUP($AE56,参数!$G:$H,2,FALSE)&amp;$W$20&amp;$V$20),装备量化!$D$2:$J$241,装备量化!BJ$11,FALSE)),0))+IF($W$3="关闭",0,IFERROR((VLOOKUP((VLOOKUP($AE56,参数!$G:$H,2,FALSE)&amp;$W$21&amp;$V$21),装备量化!$D$2:$J$241,装备量化!BJ$11,FALSE)),0))+IF($W$3="关闭",0,IFERROR((VLOOKUP((VLOOKUP($AE56,参数!$G:$H,2,FALSE)&amp;$W$22&amp;$V$22),装备量化!$D$2:$J$241,装备量化!BJ$11,FALSE)),0))+IF($W$3="关闭",0,IFERROR((VLOOKUP((VLOOKUP($AE56,参数!$G:$H,2,FALSE)&amp;$W$23&amp;$V$23),装备量化!$D$2:$J$241,装备量化!BJ$11,FALSE)),0))+IF($W$3="关闭",0,IFERROR((VLOOKUP((VLOOKUP($AE56,参数!$G:$H,2,FALSE)&amp;$W$24&amp;$V$24),装备量化!$D$2:$J$241,装备量化!BJ$11,FALSE)),0))+IF($W$3="关闭",0,IFERROR((VLOOKUP((VLOOKUP($AE56,参数!$G:$H,2,FALSE)&amp;$W$25&amp;$V$25),装备量化!$D$2:$J$241,装备量化!BJ$11,FALSE)),0))</f>
        <v>0</v>
      </c>
      <c r="BZ56" s="64">
        <f>IF($W$3="关闭",0,IFERROR((VLOOKUP((VLOOKUP($AE56,参数!$G:$H,2,FALSE)&amp;$W$18&amp;$V$18),装备量化!$D$2:$J$241,装备量化!BK$11,FALSE)),0))+IF($W$3="关闭",0,IFERROR((VLOOKUP((VLOOKUP($AE56,参数!$G:$H,2,FALSE)&amp;$W$19&amp;$V$19),装备量化!$D$2:$J$241,装备量化!BK$11,FALSE)),0))+IF($W$3="关闭",0,IFERROR((VLOOKUP((VLOOKUP($AE56,参数!$G:$H,2,FALSE)&amp;$W$20&amp;$V$20),装备量化!$D$2:$J$241,装备量化!BK$11,FALSE)),0))+IF($W$3="关闭",0,IFERROR((VLOOKUP((VLOOKUP($AE56,参数!$G:$H,2,FALSE)&amp;$W$21&amp;$V$21),装备量化!$D$2:$J$241,装备量化!BK$11,FALSE)),0))+IF($W$3="关闭",0,IFERROR((VLOOKUP((VLOOKUP($AE56,参数!$G:$H,2,FALSE)&amp;$W$22&amp;$V$22),装备量化!$D$2:$J$241,装备量化!BK$11,FALSE)),0))+IF($W$3="关闭",0,IFERROR((VLOOKUP((VLOOKUP($AE56,参数!$G:$H,2,FALSE)&amp;$W$23&amp;$V$23),装备量化!$D$2:$J$241,装备量化!BK$11,FALSE)),0))+IF($W$3="关闭",0,IFERROR((VLOOKUP((VLOOKUP($AE56,参数!$G:$H,2,FALSE)&amp;$W$24&amp;$V$24),装备量化!$D$2:$J$241,装备量化!BK$11,FALSE)),0))+IF($W$3="关闭",0,IFERROR((VLOOKUP((VLOOKUP($AE56,参数!$G:$H,2,FALSE)&amp;$W$25&amp;$V$25),装备量化!$D$2:$J$241,装备量化!BK$11,FALSE)),0))</f>
        <v>0</v>
      </c>
      <c r="CA56" s="64">
        <f>IF($W$3="关闭",0,IFERROR((VLOOKUP((VLOOKUP($AE56,参数!$G:$H,2,FALSE)&amp;$W$18&amp;$V$18),装备量化!$D$2:$J$241,装备量化!BL$11,FALSE)),0))+IF($W$3="关闭",0,IFERROR((VLOOKUP((VLOOKUP($AE56,参数!$G:$H,2,FALSE)&amp;$W$19&amp;$V$19),装备量化!$D$2:$J$241,装备量化!BL$11,FALSE)),0))+IF($W$3="关闭",0,IFERROR((VLOOKUP((VLOOKUP($AE56,参数!$G:$H,2,FALSE)&amp;$W$20&amp;$V$20),装备量化!$D$2:$J$241,装备量化!BL$11,FALSE)),0))+IF($W$3="关闭",0,IFERROR((VLOOKUP((VLOOKUP($AE56,参数!$G:$H,2,FALSE)&amp;$W$21&amp;$V$21),装备量化!$D$2:$J$241,装备量化!BL$11,FALSE)),0))+IF($W$3="关闭",0,IFERROR((VLOOKUP((VLOOKUP($AE56,参数!$G:$H,2,FALSE)&amp;$W$22&amp;$V$22),装备量化!$D$2:$J$241,装备量化!BL$11,FALSE)),0))+IF($W$3="关闭",0,IFERROR((VLOOKUP((VLOOKUP($AE56,参数!$G:$H,2,FALSE)&amp;$W$23&amp;$V$23),装备量化!$D$2:$J$241,装备量化!BL$11,FALSE)),0))+IF($W$3="关闭",0,IFERROR((VLOOKUP((VLOOKUP($AE56,参数!$G:$H,2,FALSE)&amp;$W$24&amp;$V$24),装备量化!$D$2:$J$241,装备量化!BL$11,FALSE)),0))+IF($W$3="关闭",0,IFERROR((VLOOKUP((VLOOKUP($AE56,参数!$G:$H,2,FALSE)&amp;$W$25&amp;$V$25),装备量化!$D$2:$J$241,装备量化!BL$11,FALSE)),0))</f>
        <v>0</v>
      </c>
    </row>
    <row r="57" spans="1:79">
      <c r="A57" s="1">
        <v>56</v>
      </c>
      <c r="B57" s="1">
        <f t="shared" si="2"/>
        <v>12571</v>
      </c>
      <c r="C57" s="1">
        <f t="shared" si="11"/>
        <v>200</v>
      </c>
      <c r="D57" s="1">
        <f t="shared" si="12"/>
        <v>1032</v>
      </c>
      <c r="E57" s="1">
        <f t="shared" si="13"/>
        <v>1032</v>
      </c>
      <c r="F57" s="1">
        <f t="shared" si="14"/>
        <v>1742</v>
      </c>
      <c r="G57" s="1">
        <f t="shared" si="15"/>
        <v>1742</v>
      </c>
      <c r="H57" s="1">
        <f t="shared" si="3"/>
        <v>0</v>
      </c>
      <c r="I57" s="1">
        <f t="shared" si="4"/>
        <v>0</v>
      </c>
      <c r="J57" s="1">
        <f t="shared" si="5"/>
        <v>0</v>
      </c>
      <c r="K57" s="1">
        <f t="shared" si="6"/>
        <v>0</v>
      </c>
      <c r="L57" s="1">
        <f t="shared" si="7"/>
        <v>0</v>
      </c>
      <c r="M57" s="1">
        <f t="shared" si="8"/>
        <v>0</v>
      </c>
      <c r="N57" s="1">
        <f t="shared" si="9"/>
        <v>0</v>
      </c>
      <c r="O57" s="1">
        <f t="shared" si="10"/>
        <v>0</v>
      </c>
      <c r="P57" s="32"/>
      <c r="Q57" s="32"/>
      <c r="R57" s="32"/>
      <c r="S57" s="32"/>
      <c r="AE57" s="1">
        <v>56</v>
      </c>
      <c r="AF57" s="64">
        <f>IF($W$3="关闭",0,IFERROR((VLOOKUP((VLOOKUP($AE57,参数!$G:$H,2,FALSE)&amp;$W$18&amp;$V$18),装备量化!$D$2:$J$241,装备量化!Q$11,FALSE)),0))+IF($W$3="关闭",0,IFERROR((VLOOKUP((VLOOKUP($AE57,参数!$G:$H,2,FALSE)&amp;$W$19&amp;$V$19),装备量化!$D$2:$J$241,装备量化!Q$11,FALSE)),0))+IF($W$3="关闭",0,IFERROR((VLOOKUP((VLOOKUP($AE57,参数!$G:$H,2,FALSE)&amp;$W$20&amp;$V$20),装备量化!$D$2:$J$241,装备量化!Q$11,FALSE)),0))+IF($W$3="关闭",0,IFERROR((VLOOKUP((VLOOKUP($AE57,参数!$G:$H,2,FALSE)&amp;$W$21&amp;$V$21),装备量化!$D$2:$J$241,装备量化!Q$11,FALSE)),0))+IF($W$3="关闭",0,IFERROR((VLOOKUP((VLOOKUP($AE57,参数!$G:$H,2,FALSE)&amp;$W$22&amp;$V$22),装备量化!$D$2:$J$241,装备量化!Q$11,FALSE)),0))+IF($W$3="关闭",0,IFERROR((VLOOKUP((VLOOKUP($AE57,参数!$G:$H,2,FALSE)&amp;$W$23&amp;$V$23),装备量化!$D$2:$J$241,装备量化!Q$11,FALSE)),0))+IF($W$3="关闭",0,IFERROR((VLOOKUP((VLOOKUP($AE57,参数!$G:$H,2,FALSE)&amp;$W$24&amp;$V$24),装备量化!$D$2:$J$241,装备量化!Q$11,FALSE)),0))+IF($W$3="关闭",0,IFERROR((VLOOKUP((VLOOKUP($AE57,参数!$G:$H,2,FALSE)&amp;$W$25&amp;$V$25),装备量化!$D$2:$J$241,装备量化!Q$11,FALSE)),0))</f>
        <v>3750</v>
      </c>
      <c r="AG57" s="64"/>
      <c r="AH57" s="64">
        <f>IF($W$3="关闭",0,IFERROR((VLOOKUP((VLOOKUP($AE57,参数!$G:$H,2,FALSE)&amp;$W$18&amp;$V$18),装备量化!$D$2:$J$241,装备量化!S$11,FALSE)),0))+IF($W$3="关闭",0,IFERROR((VLOOKUP((VLOOKUP($AE57,参数!$G:$H,2,FALSE)&amp;$W$19&amp;$V$19),装备量化!$D$2:$J$241,装备量化!S$11,FALSE)),0))+IF($W$3="关闭",0,IFERROR((VLOOKUP((VLOOKUP($AE57,参数!$G:$H,2,FALSE)&amp;$W$20&amp;$V$20),装备量化!$D$2:$J$241,装备量化!S$11,FALSE)),0))+IF($W$3="关闭",0,IFERROR((VLOOKUP((VLOOKUP($AE57,参数!$G:$H,2,FALSE)&amp;$W$21&amp;$V$21),装备量化!$D$2:$J$241,装备量化!S$11,FALSE)),0))+IF($W$3="关闭",0,IFERROR((VLOOKUP((VLOOKUP($AE57,参数!$G:$H,2,FALSE)&amp;$W$22&amp;$V$22),装备量化!$D$2:$J$241,装备量化!S$11,FALSE)),0))+IF($W$3="关闭",0,IFERROR((VLOOKUP((VLOOKUP($AE57,参数!$G:$H,2,FALSE)&amp;$W$23&amp;$V$23),装备量化!$D$2:$J$241,装备量化!S$11,FALSE)),0))+IF($W$3="关闭",0,IFERROR((VLOOKUP((VLOOKUP($AE57,参数!$G:$H,2,FALSE)&amp;$W$24&amp;$V$24),装备量化!$D$2:$J$241,装备量化!S$11,FALSE)),0))+IF($W$3="关闭",0,IFERROR((VLOOKUP((VLOOKUP($AE57,参数!$G:$H,2,FALSE)&amp;$W$25&amp;$V$25),装备量化!$D$2:$J$241,装备量化!S$11,FALSE)),0))</f>
        <v>325</v>
      </c>
      <c r="AI57" s="64">
        <f>IF($W$3="关闭",0,IFERROR((VLOOKUP((VLOOKUP($AE57,参数!$G:$H,2,FALSE)&amp;$W$18&amp;$V$18),装备量化!$D$2:$J$241,装备量化!T$11,FALSE)),0))+IF($W$3="关闭",0,IFERROR((VLOOKUP((VLOOKUP($AE57,参数!$G:$H,2,FALSE)&amp;$W$19&amp;$V$19),装备量化!$D$2:$J$241,装备量化!T$11,FALSE)),0))+IF($W$3="关闭",0,IFERROR((VLOOKUP((VLOOKUP($AE57,参数!$G:$H,2,FALSE)&amp;$W$20&amp;$V$20),装备量化!$D$2:$J$241,装备量化!T$11,FALSE)),0))+IF($W$3="关闭",0,IFERROR((VLOOKUP((VLOOKUP($AE57,参数!$G:$H,2,FALSE)&amp;$W$21&amp;$V$21),装备量化!$D$2:$J$241,装备量化!T$11,FALSE)),0))+IF($W$3="关闭",0,IFERROR((VLOOKUP((VLOOKUP($AE57,参数!$G:$H,2,FALSE)&amp;$W$22&amp;$V$22),装备量化!$D$2:$J$241,装备量化!T$11,FALSE)),0))+IF($W$3="关闭",0,IFERROR((VLOOKUP((VLOOKUP($AE57,参数!$G:$H,2,FALSE)&amp;$W$23&amp;$V$23),装备量化!$D$2:$J$241,装备量化!T$11,FALSE)),0))+IF($W$3="关闭",0,IFERROR((VLOOKUP((VLOOKUP($AE57,参数!$G:$H,2,FALSE)&amp;$W$24&amp;$V$24),装备量化!$D$2:$J$241,装备量化!T$11,FALSE)),0))+IF($W$3="关闭",0,IFERROR((VLOOKUP((VLOOKUP($AE57,参数!$G:$H,2,FALSE)&amp;$W$25&amp;$V$25),装备量化!$D$2:$J$241,装备量化!T$11,FALSE)),0))</f>
        <v>325</v>
      </c>
      <c r="AJ57" s="64">
        <f>IF($W$3="关闭",0,IFERROR((VLOOKUP((VLOOKUP($AE57,参数!$G:$H,2,FALSE)&amp;$W$18&amp;$V$18),装备量化!$D$2:$J$241,装备量化!U$11,FALSE)),0))+IF($W$3="关闭",0,IFERROR((VLOOKUP((VLOOKUP($AE57,参数!$G:$H,2,FALSE)&amp;$W$19&amp;$V$19),装备量化!$D$2:$J$241,装备量化!U$11,FALSE)),0))+IF($W$3="关闭",0,IFERROR((VLOOKUP((VLOOKUP($AE57,参数!$G:$H,2,FALSE)&amp;$W$20&amp;$V$20),装备量化!$D$2:$J$241,装备量化!U$11,FALSE)),0))+IF($W$3="关闭",0,IFERROR((VLOOKUP((VLOOKUP($AE57,参数!$G:$H,2,FALSE)&amp;$W$21&amp;$V$21),装备量化!$D$2:$J$241,装备量化!U$11,FALSE)),0))+IF($W$3="关闭",0,IFERROR((VLOOKUP((VLOOKUP($AE57,参数!$G:$H,2,FALSE)&amp;$W$22&amp;$V$22),装备量化!$D$2:$J$241,装备量化!U$11,FALSE)),0))+IF($W$3="关闭",0,IFERROR((VLOOKUP((VLOOKUP($AE57,参数!$G:$H,2,FALSE)&amp;$W$23&amp;$V$23),装备量化!$D$2:$J$241,装备量化!U$11,FALSE)),0))+IF($W$3="关闭",0,IFERROR((VLOOKUP((VLOOKUP($AE57,参数!$G:$H,2,FALSE)&amp;$W$24&amp;$V$24),装备量化!$D$2:$J$241,装备量化!U$11,FALSE)),0))+IF($W$3="关闭",0,IFERROR((VLOOKUP((VLOOKUP($AE57,参数!$G:$H,2,FALSE)&amp;$W$25&amp;$V$25),装备量化!$D$2:$J$241,装备量化!U$11,FALSE)),0))</f>
        <v>500</v>
      </c>
      <c r="AK57" s="64">
        <f>IF($W$3="关闭",0,IFERROR((VLOOKUP((VLOOKUP($AE57,参数!$G:$H,2,FALSE)&amp;$W$18&amp;$V$18),装备量化!$D$2:$J$241,装备量化!V$11,FALSE)),0))+IF($W$3="关闭",0,IFERROR((VLOOKUP((VLOOKUP($AE57,参数!$G:$H,2,FALSE)&amp;$W$19&amp;$V$19),装备量化!$D$2:$J$241,装备量化!V$11,FALSE)),0))+IF($W$3="关闭",0,IFERROR((VLOOKUP((VLOOKUP($AE57,参数!$G:$H,2,FALSE)&amp;$W$20&amp;$V$20),装备量化!$D$2:$J$241,装备量化!V$11,FALSE)),0))+IF($W$3="关闭",0,IFERROR((VLOOKUP((VLOOKUP($AE57,参数!$G:$H,2,FALSE)&amp;$W$21&amp;$V$21),装备量化!$D$2:$J$241,装备量化!V$11,FALSE)),0))+IF($W$3="关闭",0,IFERROR((VLOOKUP((VLOOKUP($AE57,参数!$G:$H,2,FALSE)&amp;$W$22&amp;$V$22),装备量化!$D$2:$J$241,装备量化!V$11,FALSE)),0))+IF($W$3="关闭",0,IFERROR((VLOOKUP((VLOOKUP($AE57,参数!$G:$H,2,FALSE)&amp;$W$23&amp;$V$23),装备量化!$D$2:$J$241,装备量化!V$11,FALSE)),0))+IF($W$3="关闭",0,IFERROR((VLOOKUP((VLOOKUP($AE57,参数!$G:$H,2,FALSE)&amp;$W$24&amp;$V$24),装备量化!$D$2:$J$241,装备量化!V$11,FALSE)),0))+IF($W$3="关闭",0,IFERROR((VLOOKUP((VLOOKUP($AE57,参数!$G:$H,2,FALSE)&amp;$W$25&amp;$V$25),装备量化!$D$2:$J$241,装备量化!V$11,FALSE)),0))</f>
        <v>500</v>
      </c>
      <c r="AL57" s="64">
        <f>IF($W$3="关闭",0,IFERROR((VLOOKUP((VLOOKUP($AE57,参数!$G:$H,2,FALSE)&amp;$W$18&amp;$V$18),装备量化!$D$2:$J$241,装备量化!W$11,FALSE)),0))+IF($W$3="关闭",0,IFERROR((VLOOKUP((VLOOKUP($AE57,参数!$G:$H,2,FALSE)&amp;$W$19&amp;$V$19),装备量化!$D$2:$J$241,装备量化!W$11,FALSE)),0))+IF($W$3="关闭",0,IFERROR((VLOOKUP((VLOOKUP($AE57,参数!$G:$H,2,FALSE)&amp;$W$20&amp;$V$20),装备量化!$D$2:$J$241,装备量化!W$11,FALSE)),0))+IF($W$3="关闭",0,IFERROR((VLOOKUP((VLOOKUP($AE57,参数!$G:$H,2,FALSE)&amp;$W$21&amp;$V$21),装备量化!$D$2:$J$241,装备量化!W$11,FALSE)),0))+IF($W$3="关闭",0,IFERROR((VLOOKUP((VLOOKUP($AE57,参数!$G:$H,2,FALSE)&amp;$W$22&amp;$V$22),装备量化!$D$2:$J$241,装备量化!W$11,FALSE)),0))+IF($W$3="关闭",0,IFERROR((VLOOKUP((VLOOKUP($AE57,参数!$G:$H,2,FALSE)&amp;$W$23&amp;$V$23),装备量化!$D$2:$J$241,装备量化!W$11,FALSE)),0))+IF($W$3="关闭",0,IFERROR((VLOOKUP((VLOOKUP($AE57,参数!$G:$H,2,FALSE)&amp;$W$24&amp;$V$24),装备量化!$D$2:$J$241,装备量化!W$11,FALSE)),0))+IF($W$3="关闭",0,IFERROR((VLOOKUP((VLOOKUP($AE57,参数!$G:$H,2,FALSE)&amp;$W$25&amp;$V$25),装备量化!$D$2:$J$241,装备量化!W$11,FALSE)),0))</f>
        <v>0</v>
      </c>
      <c r="AM57" s="64">
        <f>IF($W$3="关闭",0,IFERROR((VLOOKUP((VLOOKUP($AE57,参数!$G:$H,2,FALSE)&amp;$W$18&amp;$V$18),装备量化!$D$2:$J$241,装备量化!X$11,FALSE)),0))+IF($W$3="关闭",0,IFERROR((VLOOKUP((VLOOKUP($AE57,参数!$G:$H,2,FALSE)&amp;$W$19&amp;$V$19),装备量化!$D$2:$J$241,装备量化!X$11,FALSE)),0))+IF($W$3="关闭",0,IFERROR((VLOOKUP((VLOOKUP($AE57,参数!$G:$H,2,FALSE)&amp;$W$20&amp;$V$20),装备量化!$D$2:$J$241,装备量化!X$11,FALSE)),0))+IF($W$3="关闭",0,IFERROR((VLOOKUP((VLOOKUP($AE57,参数!$G:$H,2,FALSE)&amp;$W$21&amp;$V$21),装备量化!$D$2:$J$241,装备量化!X$11,FALSE)),0))+IF($W$3="关闭",0,IFERROR((VLOOKUP((VLOOKUP($AE57,参数!$G:$H,2,FALSE)&amp;$W$22&amp;$V$22),装备量化!$D$2:$J$241,装备量化!X$11,FALSE)),0))+IF($W$3="关闭",0,IFERROR((VLOOKUP((VLOOKUP($AE57,参数!$G:$H,2,FALSE)&amp;$W$23&amp;$V$23),装备量化!$D$2:$J$241,装备量化!X$11,FALSE)),0))+IF($W$3="关闭",0,IFERROR((VLOOKUP((VLOOKUP($AE57,参数!$G:$H,2,FALSE)&amp;$W$24&amp;$V$24),装备量化!$D$2:$J$241,装备量化!X$11,FALSE)),0))+IF($W$3="关闭",0,IFERROR((VLOOKUP((VLOOKUP($AE57,参数!$G:$H,2,FALSE)&amp;$W$25&amp;$V$25),装备量化!$D$2:$J$241,装备量化!X$11,FALSE)),0))</f>
        <v>0</v>
      </c>
      <c r="AN57" s="64">
        <f>IF($W$3="关闭",0,IFERROR((VLOOKUP((VLOOKUP($AE57,参数!$G:$H,2,FALSE)&amp;$W$18&amp;$V$18),装备量化!$D$2:$J$241,装备量化!Y$11,FALSE)),0))+IF($W$3="关闭",0,IFERROR((VLOOKUP((VLOOKUP($AE57,参数!$G:$H,2,FALSE)&amp;$W$19&amp;$V$19),装备量化!$D$2:$J$241,装备量化!Y$11,FALSE)),0))+IF($W$3="关闭",0,IFERROR((VLOOKUP((VLOOKUP($AE57,参数!$G:$H,2,FALSE)&amp;$W$20&amp;$V$20),装备量化!$D$2:$J$241,装备量化!Y$11,FALSE)),0))+IF($W$3="关闭",0,IFERROR((VLOOKUP((VLOOKUP($AE57,参数!$G:$H,2,FALSE)&amp;$W$21&amp;$V$21),装备量化!$D$2:$J$241,装备量化!Y$11,FALSE)),0))+IF($W$3="关闭",0,IFERROR((VLOOKUP((VLOOKUP($AE57,参数!$G:$H,2,FALSE)&amp;$W$22&amp;$V$22),装备量化!$D$2:$J$241,装备量化!Y$11,FALSE)),0))+IF($W$3="关闭",0,IFERROR((VLOOKUP((VLOOKUP($AE57,参数!$G:$H,2,FALSE)&amp;$W$23&amp;$V$23),装备量化!$D$2:$J$241,装备量化!Y$11,FALSE)),0))+IF($W$3="关闭",0,IFERROR((VLOOKUP((VLOOKUP($AE57,参数!$G:$H,2,FALSE)&amp;$W$24&amp;$V$24),装备量化!$D$2:$J$241,装备量化!Y$11,FALSE)),0))+IF($W$3="关闭",0,IFERROR((VLOOKUP((VLOOKUP($AE57,参数!$G:$H,2,FALSE)&amp;$W$25&amp;$V$25),装备量化!$D$2:$J$241,装备量化!Y$11,FALSE)),0))</f>
        <v>0</v>
      </c>
      <c r="AO57" s="64">
        <f>IF($W$3="关闭",0,IFERROR((VLOOKUP((VLOOKUP($AE57,参数!$G:$H,2,FALSE)&amp;$W$18&amp;$V$18),装备量化!$D$2:$J$241,装备量化!Z$11,FALSE)),0))+IF($W$3="关闭",0,IFERROR((VLOOKUP((VLOOKUP($AE57,参数!$G:$H,2,FALSE)&amp;$W$19&amp;$V$19),装备量化!$D$2:$J$241,装备量化!Z$11,FALSE)),0))+IF($W$3="关闭",0,IFERROR((VLOOKUP((VLOOKUP($AE57,参数!$G:$H,2,FALSE)&amp;$W$20&amp;$V$20),装备量化!$D$2:$J$241,装备量化!Z$11,FALSE)),0))+IF($W$3="关闭",0,IFERROR((VLOOKUP((VLOOKUP($AE57,参数!$G:$H,2,FALSE)&amp;$W$21&amp;$V$21),装备量化!$D$2:$J$241,装备量化!Z$11,FALSE)),0))+IF($W$3="关闭",0,IFERROR((VLOOKUP((VLOOKUP($AE57,参数!$G:$H,2,FALSE)&amp;$W$22&amp;$V$22),装备量化!$D$2:$J$241,装备量化!Z$11,FALSE)),0))+IF($W$3="关闭",0,IFERROR((VLOOKUP((VLOOKUP($AE57,参数!$G:$H,2,FALSE)&amp;$W$23&amp;$V$23),装备量化!$D$2:$J$241,装备量化!Z$11,FALSE)),0))+IF($W$3="关闭",0,IFERROR((VLOOKUP((VLOOKUP($AE57,参数!$G:$H,2,FALSE)&amp;$W$24&amp;$V$24),装备量化!$D$2:$J$241,装备量化!Z$11,FALSE)),0))+IF($W$3="关闭",0,IFERROR((VLOOKUP((VLOOKUP($AE57,参数!$G:$H,2,FALSE)&amp;$W$25&amp;$V$25),装备量化!$D$2:$J$241,装备量化!Z$11,FALSE)),0))</f>
        <v>0</v>
      </c>
      <c r="AP57" s="64">
        <f>IF($W$3="关闭",0,IFERROR((VLOOKUP((VLOOKUP($AE57,参数!$G:$H,2,FALSE)&amp;$W$18&amp;$V$18),装备量化!$D$2:$J$241,装备量化!AA$11,FALSE)),0))+IF($W$3="关闭",0,IFERROR((VLOOKUP((VLOOKUP($AE57,参数!$G:$H,2,FALSE)&amp;$W$19&amp;$V$19),装备量化!$D$2:$J$241,装备量化!AA$11,FALSE)),0))+IF($W$3="关闭",0,IFERROR((VLOOKUP((VLOOKUP($AE57,参数!$G:$H,2,FALSE)&amp;$W$20&amp;$V$20),装备量化!$D$2:$J$241,装备量化!AA$11,FALSE)),0))+IF($W$3="关闭",0,IFERROR((VLOOKUP((VLOOKUP($AE57,参数!$G:$H,2,FALSE)&amp;$W$21&amp;$V$21),装备量化!$D$2:$J$241,装备量化!AA$11,FALSE)),0))+IF($W$3="关闭",0,IFERROR((VLOOKUP((VLOOKUP($AE57,参数!$G:$H,2,FALSE)&amp;$W$22&amp;$V$22),装备量化!$D$2:$J$241,装备量化!AA$11,FALSE)),0))+IF($W$3="关闭",0,IFERROR((VLOOKUP((VLOOKUP($AE57,参数!$G:$H,2,FALSE)&amp;$W$23&amp;$V$23),装备量化!$D$2:$J$241,装备量化!AA$11,FALSE)),0))+IF($W$3="关闭",0,IFERROR((VLOOKUP((VLOOKUP($AE57,参数!$G:$H,2,FALSE)&amp;$W$24&amp;$V$24),装备量化!$D$2:$J$241,装备量化!AA$11,FALSE)),0))+IF($W$3="关闭",0,IFERROR((VLOOKUP((VLOOKUP($AE57,参数!$G:$H,2,FALSE)&amp;$W$25&amp;$V$25),装备量化!$D$2:$J$241,装备量化!AA$11,FALSE)),0))</f>
        <v>0</v>
      </c>
      <c r="AQ57" s="64">
        <f>IF($W$3="关闭",0,IFERROR((VLOOKUP((VLOOKUP($AE57,参数!$G:$H,2,FALSE)&amp;$W$18&amp;$V$18),装备量化!$D$2:$J$241,装备量化!AB$11,FALSE)),0))+IF($W$3="关闭",0,IFERROR((VLOOKUP((VLOOKUP($AE57,参数!$G:$H,2,FALSE)&amp;$W$19&amp;$V$19),装备量化!$D$2:$J$241,装备量化!AB$11,FALSE)),0))+IF($W$3="关闭",0,IFERROR((VLOOKUP((VLOOKUP($AE57,参数!$G:$H,2,FALSE)&amp;$W$20&amp;$V$20),装备量化!$D$2:$J$241,装备量化!AB$11,FALSE)),0))+IF($W$3="关闭",0,IFERROR((VLOOKUP((VLOOKUP($AE57,参数!$G:$H,2,FALSE)&amp;$W$21&amp;$V$21),装备量化!$D$2:$J$241,装备量化!AB$11,FALSE)),0))+IF($W$3="关闭",0,IFERROR((VLOOKUP((VLOOKUP($AE57,参数!$G:$H,2,FALSE)&amp;$W$22&amp;$V$22),装备量化!$D$2:$J$241,装备量化!AB$11,FALSE)),0))+IF($W$3="关闭",0,IFERROR((VLOOKUP((VLOOKUP($AE57,参数!$G:$H,2,FALSE)&amp;$W$23&amp;$V$23),装备量化!$D$2:$J$241,装备量化!AB$11,FALSE)),0))+IF($W$3="关闭",0,IFERROR((VLOOKUP((VLOOKUP($AE57,参数!$G:$H,2,FALSE)&amp;$W$24&amp;$V$24),装备量化!$D$2:$J$241,装备量化!AB$11,FALSE)),0))+IF($W$3="关闭",0,IFERROR((VLOOKUP((VLOOKUP($AE57,参数!$G:$H,2,FALSE)&amp;$W$25&amp;$V$25),装备量化!$D$2:$J$241,装备量化!AB$11,FALSE)),0))</f>
        <v>0</v>
      </c>
      <c r="AR57" s="64">
        <f>IF($W$3="关闭",0,IFERROR((VLOOKUP((VLOOKUP($AE57,参数!$G:$H,2,FALSE)&amp;$W$18&amp;$V$18),装备量化!$D$2:$J$241,装备量化!AC$11,FALSE)),0))+IF($W$3="关闭",0,IFERROR((VLOOKUP((VLOOKUP($AE57,参数!$G:$H,2,FALSE)&amp;$W$19&amp;$V$19),装备量化!$D$2:$J$241,装备量化!AC$11,FALSE)),0))+IF($W$3="关闭",0,IFERROR((VLOOKUP((VLOOKUP($AE57,参数!$G:$H,2,FALSE)&amp;$W$20&amp;$V$20),装备量化!$D$2:$J$241,装备量化!AC$11,FALSE)),0))+IF($W$3="关闭",0,IFERROR((VLOOKUP((VLOOKUP($AE57,参数!$G:$H,2,FALSE)&amp;$W$21&amp;$V$21),装备量化!$D$2:$J$241,装备量化!AC$11,FALSE)),0))+IF($W$3="关闭",0,IFERROR((VLOOKUP((VLOOKUP($AE57,参数!$G:$H,2,FALSE)&amp;$W$22&amp;$V$22),装备量化!$D$2:$J$241,装备量化!AC$11,FALSE)),0))+IF($W$3="关闭",0,IFERROR((VLOOKUP((VLOOKUP($AE57,参数!$G:$H,2,FALSE)&amp;$W$23&amp;$V$23),装备量化!$D$2:$J$241,装备量化!AC$11,FALSE)),0))+IF($W$3="关闭",0,IFERROR((VLOOKUP((VLOOKUP($AE57,参数!$G:$H,2,FALSE)&amp;$W$24&amp;$V$24),装备量化!$D$2:$J$241,装备量化!AC$11,FALSE)),0))+IF($W$3="关闭",0,IFERROR((VLOOKUP((VLOOKUP($AE57,参数!$G:$H,2,FALSE)&amp;$W$25&amp;$V$25),装备量化!$D$2:$J$241,装备量化!AC$11,FALSE)),0))</f>
        <v>0</v>
      </c>
      <c r="AS57" s="64">
        <f>IF($W$3="关闭",0,IFERROR((VLOOKUP((VLOOKUP($AE57,参数!$G:$H,2,FALSE)&amp;$W$18&amp;$V$18),装备量化!$D$2:$J$241,装备量化!AD$11,FALSE)),0))+IF($W$3="关闭",0,IFERROR((VLOOKUP((VLOOKUP($AE57,参数!$G:$H,2,FALSE)&amp;$W$19&amp;$V$19),装备量化!$D$2:$J$241,装备量化!AD$11,FALSE)),0))+IF($W$3="关闭",0,IFERROR((VLOOKUP((VLOOKUP($AE57,参数!$G:$H,2,FALSE)&amp;$W$20&amp;$V$20),装备量化!$D$2:$J$241,装备量化!AD$11,FALSE)),0))+IF($W$3="关闭",0,IFERROR((VLOOKUP((VLOOKUP($AE57,参数!$G:$H,2,FALSE)&amp;$W$21&amp;$V$21),装备量化!$D$2:$J$241,装备量化!AD$11,FALSE)),0))+IF($W$3="关闭",0,IFERROR((VLOOKUP((VLOOKUP($AE57,参数!$G:$H,2,FALSE)&amp;$W$22&amp;$V$22),装备量化!$D$2:$J$241,装备量化!AD$11,FALSE)),0))+IF($W$3="关闭",0,IFERROR((VLOOKUP((VLOOKUP($AE57,参数!$G:$H,2,FALSE)&amp;$W$23&amp;$V$23),装备量化!$D$2:$J$241,装备量化!AD$11,FALSE)),0))+IF($W$3="关闭",0,IFERROR((VLOOKUP((VLOOKUP($AE57,参数!$G:$H,2,FALSE)&amp;$W$24&amp;$V$24),装备量化!$D$2:$J$241,装备量化!AD$11,FALSE)),0))+IF($W$3="关闭",0,IFERROR((VLOOKUP((VLOOKUP($AE57,参数!$G:$H,2,FALSE)&amp;$W$25&amp;$V$25),装备量化!$D$2:$J$241,装备量化!AD$11,FALSE)),0))</f>
        <v>0</v>
      </c>
      <c r="AV57" s="1">
        <v>56</v>
      </c>
      <c r="AW57" s="64">
        <f>IF($W$6="关闭",0,IFERROR((VLOOKUP((VLOOKUP($AE57,参数!$G:$H,2,FALSE)&amp;$V$18),装备强化属性!$V$3:$FP$50,$X$18+VLOOKUP(AW$1,参数!$J$1:$K$6,2,FALSE),FALSE)),0))+IF($W$6="关闭",0,IFERROR((VLOOKUP((VLOOKUP($AE57,参数!$G:$H,2,FALSE)&amp;$V$19),装备强化属性!$V$3:$FP$50,$X$19+VLOOKUP(AW$1,参数!$J$1:$K$6,2,FALSE),FALSE)),0))+IF($W$6="关闭",0,IFERROR((VLOOKUP((VLOOKUP($AE57,参数!$G:$H,2,FALSE)&amp;$V$20),装备强化属性!$V$3:$FP$50,$X$20+VLOOKUP(AW$1,参数!$J$1:$K$6,2,FALSE),FALSE)),0))+IF($W$6="关闭",0,IFERROR((VLOOKUP((VLOOKUP($AE57,参数!$G:$H,2,FALSE)&amp;$V$21),装备强化属性!$V$3:$FP$50,$X$21+VLOOKUP(AW$1,参数!$J$1:$K$6,2,FALSE),FALSE)),0))+IF($W$6="关闭",0,IFERROR((VLOOKUP((VLOOKUP($AE57,参数!$G:$H,2,FALSE)&amp;$V$22),装备强化属性!$V$3:$FP$50,$X$22+VLOOKUP(AW$1,参数!$J$1:$K$6,2,FALSE),FALSE)),0))+IF($W$6="关闭",0,IFERROR((VLOOKUP((VLOOKUP($AE57,参数!$G:$H,2,FALSE)&amp;$V$23),装备强化属性!$V$3:$FP$50,$X$23+VLOOKUP(AW$1,参数!$J$1:$K$6,2,FALSE),FALSE)),0))+IF($W$6="关闭",0,IFERROR((VLOOKUP((VLOOKUP($AE57,参数!$G:$H,2,FALSE)&amp;$V$24),装备强化属性!$V$3:$FP$50,$X$24+VLOOKUP(AW$1,参数!$J$1:$K$6,2,FALSE),FALSE)),0))+IF($W$6="关闭",0,IFERROR((VLOOKUP((VLOOKUP($AE57,参数!$G:$H,2,FALSE)&amp;$V$25),装备强化属性!$V$3:$FP$50,$X$25+VLOOKUP(AW$1,参数!$J$1:$K$6,2,FALSE),FALSE)),0))</f>
        <v>1634</v>
      </c>
      <c r="AX57" s="64"/>
      <c r="AY57" s="64">
        <f>IF($W$6="关闭",0,IFERROR((VLOOKUP((VLOOKUP($AE57,参数!$G:$H,2,FALSE)&amp;$V$18),装备强化属性!$V$3:$FP$50,$X$18+VLOOKUP(AY$1,参数!$J$1:$K$6,2,FALSE),FALSE)),0))+IF($W$6="关闭",0,IFERROR((VLOOKUP((VLOOKUP($AE57,参数!$G:$H,2,FALSE)&amp;$V$19),装备强化属性!$V$3:$FP$50,$X$19+VLOOKUP(AY$1,参数!$J$1:$K$6,2,FALSE),FALSE)),0))+IF($W$6="关闭",0,IFERROR((VLOOKUP((VLOOKUP($AE57,参数!$G:$H,2,FALSE)&amp;$V$20),装备强化属性!$V$3:$FP$50,$X$20+VLOOKUP(AY$1,参数!$J$1:$K$6,2,FALSE),FALSE)),0))+IF($W$6="关闭",0,IFERROR((VLOOKUP((VLOOKUP($AE57,参数!$G:$H,2,FALSE)&amp;$V$21),装备强化属性!$V$3:$FP$50,$X$21+VLOOKUP(AY$1,参数!$J$1:$K$6,2,FALSE),FALSE)),0))+IF($W$6="关闭",0,IFERROR((VLOOKUP((VLOOKUP($AE57,参数!$G:$H,2,FALSE)&amp;$V$22),装备强化属性!$V$3:$FP$50,$X$22+VLOOKUP(AY$1,参数!$J$1:$K$6,2,FALSE),FALSE)),0))+IF($W$6="关闭",0,IFERROR((VLOOKUP((VLOOKUP($AE57,参数!$G:$H,2,FALSE)&amp;$V$23),装备强化属性!$V$3:$FP$50,$X$23+VLOOKUP(AY$1,参数!$J$1:$K$6,2,FALSE),FALSE)),0))+IF($W$6="关闭",0,IFERROR((VLOOKUP((VLOOKUP($AE57,参数!$G:$H,2,FALSE)&amp;$V$24),装备强化属性!$V$3:$FP$50,$X$24+VLOOKUP(AY$1,参数!$J$1:$K$6,2,FALSE),FALSE)),0))+IF($W$6="关闭",0,IFERROR((VLOOKUP((VLOOKUP($AE57,参数!$G:$H,2,FALSE)&amp;$V$25),装备强化属性!$V$3:$FP$50,$X$25+VLOOKUP(AY$1,参数!$J$1:$K$6,2,FALSE),FALSE)),0))</f>
        <v>195</v>
      </c>
      <c r="AZ57" s="64">
        <f>IF($W$6="关闭",0,IFERROR((VLOOKUP((VLOOKUP($AE57,参数!$G:$H,2,FALSE)&amp;$V$18),装备强化属性!$V$3:$FP$50,$X$18+VLOOKUP(AZ$1,参数!$J$1:$K$6,2,FALSE),FALSE)),0))+IF($W$6="关闭",0,IFERROR((VLOOKUP((VLOOKUP($AE57,参数!$G:$H,2,FALSE)&amp;$V$19),装备强化属性!$V$3:$FP$50,$X$19+VLOOKUP(AZ$1,参数!$J$1:$K$6,2,FALSE),FALSE)),0))+IF($W$6="关闭",0,IFERROR((VLOOKUP((VLOOKUP($AE57,参数!$G:$H,2,FALSE)&amp;$V$20),装备强化属性!$V$3:$FP$50,$X$20+VLOOKUP(AZ$1,参数!$J$1:$K$6,2,FALSE),FALSE)),0))+IF($W$6="关闭",0,IFERROR((VLOOKUP((VLOOKUP($AE57,参数!$G:$H,2,FALSE)&amp;$V$21),装备强化属性!$V$3:$FP$50,$X$21+VLOOKUP(AZ$1,参数!$J$1:$K$6,2,FALSE),FALSE)),0))+IF($W$6="关闭",0,IFERROR((VLOOKUP((VLOOKUP($AE57,参数!$G:$H,2,FALSE)&amp;$V$22),装备强化属性!$V$3:$FP$50,$X$22+VLOOKUP(AZ$1,参数!$J$1:$K$6,2,FALSE),FALSE)),0))+IF($W$6="关闭",0,IFERROR((VLOOKUP((VLOOKUP($AE57,参数!$G:$H,2,FALSE)&amp;$V$23),装备强化属性!$V$3:$FP$50,$X$23+VLOOKUP(AZ$1,参数!$J$1:$K$6,2,FALSE),FALSE)),0))+IF($W$6="关闭",0,IFERROR((VLOOKUP((VLOOKUP($AE57,参数!$G:$H,2,FALSE)&amp;$V$24),装备强化属性!$V$3:$FP$50,$X$24+VLOOKUP(AZ$1,参数!$J$1:$K$6,2,FALSE),FALSE)),0))+IF($W$6="关闭",0,IFERROR((VLOOKUP((VLOOKUP($AE57,参数!$G:$H,2,FALSE)&amp;$V$25),装备强化属性!$V$3:$FP$50,$X$25+VLOOKUP(AZ$1,参数!$J$1:$K$6,2,FALSE),FALSE)),0))</f>
        <v>195</v>
      </c>
      <c r="BA57" s="64">
        <f>IF($W$6="关闭",0,IFERROR((VLOOKUP((VLOOKUP($AE57,参数!$G:$H,2,FALSE)&amp;$V$18),装备强化属性!$V$3:$FP$50,$X$18+VLOOKUP(BA$1,参数!$J$1:$K$6,2,FALSE),FALSE)),0))+IF($W$6="关闭",0,IFERROR((VLOOKUP((VLOOKUP($AE57,参数!$G:$H,2,FALSE)&amp;$V$19),装备强化属性!$V$3:$FP$50,$X$19+VLOOKUP(BA$1,参数!$J$1:$K$6,2,FALSE),FALSE)),0))+IF($W$6="关闭",0,IFERROR((VLOOKUP((VLOOKUP($AE57,参数!$G:$H,2,FALSE)&amp;$V$20),装备强化属性!$V$3:$FP$50,$X$20+VLOOKUP(BA$1,参数!$J$1:$K$6,2,FALSE),FALSE)),0))+IF($W$6="关闭",0,IFERROR((VLOOKUP((VLOOKUP($AE57,参数!$G:$H,2,FALSE)&amp;$V$21),装备强化属性!$V$3:$FP$50,$X$21+VLOOKUP(BA$1,参数!$J$1:$K$6,2,FALSE),FALSE)),0))+IF($W$6="关闭",0,IFERROR((VLOOKUP((VLOOKUP($AE57,参数!$G:$H,2,FALSE)&amp;$V$22),装备强化属性!$V$3:$FP$50,$X$22+VLOOKUP(BA$1,参数!$J$1:$K$6,2,FALSE),FALSE)),0))+IF($W$6="关闭",0,IFERROR((VLOOKUP((VLOOKUP($AE57,参数!$G:$H,2,FALSE)&amp;$V$23),装备强化属性!$V$3:$FP$50,$X$23+VLOOKUP(BA$1,参数!$J$1:$K$6,2,FALSE),FALSE)),0))+IF($W$6="关闭",0,IFERROR((VLOOKUP((VLOOKUP($AE57,参数!$G:$H,2,FALSE)&amp;$V$24),装备强化属性!$V$3:$FP$50,$X$24+VLOOKUP(BA$1,参数!$J$1:$K$6,2,FALSE),FALSE)),0))+IF($W$6="关闭",0,IFERROR((VLOOKUP((VLOOKUP($AE57,参数!$G:$H,2,FALSE)&amp;$V$25),装备强化属性!$V$3:$FP$50,$X$25+VLOOKUP(BA$1,参数!$J$1:$K$6,2,FALSE),FALSE)),0))</f>
        <v>217</v>
      </c>
      <c r="BB57" s="64">
        <f>IF($W$6="关闭",0,IFERROR((VLOOKUP((VLOOKUP($AE57,参数!$G:$H,2,FALSE)&amp;$V$18),装备强化属性!$V$3:$FP$50,$X$18+VLOOKUP(BB$1,参数!$J$1:$K$6,2,FALSE),FALSE)),0))+IF($W$6="关闭",0,IFERROR((VLOOKUP((VLOOKUP($AE57,参数!$G:$H,2,FALSE)&amp;$V$19),装备强化属性!$V$3:$FP$50,$X$19+VLOOKUP(BB$1,参数!$J$1:$K$6,2,FALSE),FALSE)),0))+IF($W$6="关闭",0,IFERROR((VLOOKUP((VLOOKUP($AE57,参数!$G:$H,2,FALSE)&amp;$V$20),装备强化属性!$V$3:$FP$50,$X$20+VLOOKUP(BB$1,参数!$J$1:$K$6,2,FALSE),FALSE)),0))+IF($W$6="关闭",0,IFERROR((VLOOKUP((VLOOKUP($AE57,参数!$G:$H,2,FALSE)&amp;$V$21),装备强化属性!$V$3:$FP$50,$X$21+VLOOKUP(BB$1,参数!$J$1:$K$6,2,FALSE),FALSE)),0))+IF($W$6="关闭",0,IFERROR((VLOOKUP((VLOOKUP($AE57,参数!$G:$H,2,FALSE)&amp;$V$22),装备强化属性!$V$3:$FP$50,$X$22+VLOOKUP(BB$1,参数!$J$1:$K$6,2,FALSE),FALSE)),0))+IF($W$6="关闭",0,IFERROR((VLOOKUP((VLOOKUP($AE57,参数!$G:$H,2,FALSE)&amp;$V$23),装备强化属性!$V$3:$FP$50,$X$23+VLOOKUP(BB$1,参数!$J$1:$K$6,2,FALSE),FALSE)),0))+IF($W$6="关闭",0,IFERROR((VLOOKUP((VLOOKUP($AE57,参数!$G:$H,2,FALSE)&amp;$V$24),装备强化属性!$V$3:$FP$50,$X$24+VLOOKUP(BB$1,参数!$J$1:$K$6,2,FALSE),FALSE)),0))+IF($W$6="关闭",0,IFERROR((VLOOKUP((VLOOKUP($AE57,参数!$G:$H,2,FALSE)&amp;$V$25),装备强化属性!$V$3:$FP$50,$X$25+VLOOKUP(BB$1,参数!$J$1:$K$6,2,FALSE),FALSE)),0))</f>
        <v>217</v>
      </c>
      <c r="BC57" s="64">
        <f>IF($W$3="关闭",0,IFERROR((VLOOKUP((VLOOKUP($AE57,参数!$G:$H,2,FALSE)&amp;$W$18&amp;$V$18),装备量化!$D$2:$J$241,装备量化!AN$11,FALSE)),0))+IF($W$3="关闭",0,IFERROR((VLOOKUP((VLOOKUP($AE57,参数!$G:$H,2,FALSE)&amp;$W$19&amp;$V$19),装备量化!$D$2:$J$241,装备量化!AN$11,FALSE)),0))+IF($W$3="关闭",0,IFERROR((VLOOKUP((VLOOKUP($AE57,参数!$G:$H,2,FALSE)&amp;$W$20&amp;$V$20),装备量化!$D$2:$J$241,装备量化!AN$11,FALSE)),0))+IF($W$3="关闭",0,IFERROR((VLOOKUP((VLOOKUP($AE57,参数!$G:$H,2,FALSE)&amp;$W$21&amp;$V$21),装备量化!$D$2:$J$241,装备量化!AN$11,FALSE)),0))+IF($W$3="关闭",0,IFERROR((VLOOKUP((VLOOKUP($AE57,参数!$G:$H,2,FALSE)&amp;$W$22&amp;$V$22),装备量化!$D$2:$J$241,装备量化!AN$11,FALSE)),0))+IF($W$3="关闭",0,IFERROR((VLOOKUP((VLOOKUP($AE57,参数!$G:$H,2,FALSE)&amp;$W$23&amp;$V$23),装备量化!$D$2:$J$241,装备量化!AN$11,FALSE)),0))+IF($W$3="关闭",0,IFERROR((VLOOKUP((VLOOKUP($AE57,参数!$G:$H,2,FALSE)&amp;$W$24&amp;$V$24),装备量化!$D$2:$J$241,装备量化!AN$11,FALSE)),0))+IF($W$3="关闭",0,IFERROR((VLOOKUP((VLOOKUP($AE57,参数!$G:$H,2,FALSE)&amp;$W$25&amp;$V$25),装备量化!$D$2:$J$241,装备量化!AN$11,FALSE)),0))</f>
        <v>0</v>
      </c>
      <c r="BD57" s="64">
        <f>IF($W$3="关闭",0,IFERROR((VLOOKUP((VLOOKUP($AE57,参数!$G:$H,2,FALSE)&amp;$W$18&amp;$V$18),装备量化!$D$2:$J$241,装备量化!AO$11,FALSE)),0))+IF($W$3="关闭",0,IFERROR((VLOOKUP((VLOOKUP($AE57,参数!$G:$H,2,FALSE)&amp;$W$19&amp;$V$19),装备量化!$D$2:$J$241,装备量化!AO$11,FALSE)),0))+IF($W$3="关闭",0,IFERROR((VLOOKUP((VLOOKUP($AE57,参数!$G:$H,2,FALSE)&amp;$W$20&amp;$V$20),装备量化!$D$2:$J$241,装备量化!AO$11,FALSE)),0))+IF($W$3="关闭",0,IFERROR((VLOOKUP((VLOOKUP($AE57,参数!$G:$H,2,FALSE)&amp;$W$21&amp;$V$21),装备量化!$D$2:$J$241,装备量化!AO$11,FALSE)),0))+IF($W$3="关闭",0,IFERROR((VLOOKUP((VLOOKUP($AE57,参数!$G:$H,2,FALSE)&amp;$W$22&amp;$V$22),装备量化!$D$2:$J$241,装备量化!AO$11,FALSE)),0))+IF($W$3="关闭",0,IFERROR((VLOOKUP((VLOOKUP($AE57,参数!$G:$H,2,FALSE)&amp;$W$23&amp;$V$23),装备量化!$D$2:$J$241,装备量化!AO$11,FALSE)),0))+IF($W$3="关闭",0,IFERROR((VLOOKUP((VLOOKUP($AE57,参数!$G:$H,2,FALSE)&amp;$W$24&amp;$V$24),装备量化!$D$2:$J$241,装备量化!AO$11,FALSE)),0))+IF($W$3="关闭",0,IFERROR((VLOOKUP((VLOOKUP($AE57,参数!$G:$H,2,FALSE)&amp;$W$25&amp;$V$25),装备量化!$D$2:$J$241,装备量化!AO$11,FALSE)),0))</f>
        <v>0</v>
      </c>
      <c r="BE57" s="64">
        <f>IF($W$3="关闭",0,IFERROR((VLOOKUP((VLOOKUP($AE57,参数!$G:$H,2,FALSE)&amp;$W$18&amp;$V$18),装备量化!$D$2:$J$241,装备量化!AP$11,FALSE)),0))+IF($W$3="关闭",0,IFERROR((VLOOKUP((VLOOKUP($AE57,参数!$G:$H,2,FALSE)&amp;$W$19&amp;$V$19),装备量化!$D$2:$J$241,装备量化!AP$11,FALSE)),0))+IF($W$3="关闭",0,IFERROR((VLOOKUP((VLOOKUP($AE57,参数!$G:$H,2,FALSE)&amp;$W$20&amp;$V$20),装备量化!$D$2:$J$241,装备量化!AP$11,FALSE)),0))+IF($W$3="关闭",0,IFERROR((VLOOKUP((VLOOKUP($AE57,参数!$G:$H,2,FALSE)&amp;$W$21&amp;$V$21),装备量化!$D$2:$J$241,装备量化!AP$11,FALSE)),0))+IF($W$3="关闭",0,IFERROR((VLOOKUP((VLOOKUP($AE57,参数!$G:$H,2,FALSE)&amp;$W$22&amp;$V$22),装备量化!$D$2:$J$241,装备量化!AP$11,FALSE)),0))+IF($W$3="关闭",0,IFERROR((VLOOKUP((VLOOKUP($AE57,参数!$G:$H,2,FALSE)&amp;$W$23&amp;$V$23),装备量化!$D$2:$J$241,装备量化!AP$11,FALSE)),0))+IF($W$3="关闭",0,IFERROR((VLOOKUP((VLOOKUP($AE57,参数!$G:$H,2,FALSE)&amp;$W$24&amp;$V$24),装备量化!$D$2:$J$241,装备量化!AP$11,FALSE)),0))+IF($W$3="关闭",0,IFERROR((VLOOKUP((VLOOKUP($AE57,参数!$G:$H,2,FALSE)&amp;$W$25&amp;$V$25),装备量化!$D$2:$J$241,装备量化!AP$11,FALSE)),0))</f>
        <v>0</v>
      </c>
      <c r="BF57" s="64">
        <f>IF($W$3="关闭",0,IFERROR((VLOOKUP((VLOOKUP($AE57,参数!$G:$H,2,FALSE)&amp;$W$18&amp;$V$18),装备量化!$D$2:$J$241,装备量化!AQ$11,FALSE)),0))+IF($W$3="关闭",0,IFERROR((VLOOKUP((VLOOKUP($AE57,参数!$G:$H,2,FALSE)&amp;$W$19&amp;$V$19),装备量化!$D$2:$J$241,装备量化!AQ$11,FALSE)),0))+IF($W$3="关闭",0,IFERROR((VLOOKUP((VLOOKUP($AE57,参数!$G:$H,2,FALSE)&amp;$W$20&amp;$V$20),装备量化!$D$2:$J$241,装备量化!AQ$11,FALSE)),0))+IF($W$3="关闭",0,IFERROR((VLOOKUP((VLOOKUP($AE57,参数!$G:$H,2,FALSE)&amp;$W$21&amp;$V$21),装备量化!$D$2:$J$241,装备量化!AQ$11,FALSE)),0))+IF($W$3="关闭",0,IFERROR((VLOOKUP((VLOOKUP($AE57,参数!$G:$H,2,FALSE)&amp;$W$22&amp;$V$22),装备量化!$D$2:$J$241,装备量化!AQ$11,FALSE)),0))+IF($W$3="关闭",0,IFERROR((VLOOKUP((VLOOKUP($AE57,参数!$G:$H,2,FALSE)&amp;$W$23&amp;$V$23),装备量化!$D$2:$J$241,装备量化!AQ$11,FALSE)),0))+IF($W$3="关闭",0,IFERROR((VLOOKUP((VLOOKUP($AE57,参数!$G:$H,2,FALSE)&amp;$W$24&amp;$V$24),装备量化!$D$2:$J$241,装备量化!AQ$11,FALSE)),0))+IF($W$3="关闭",0,IFERROR((VLOOKUP((VLOOKUP($AE57,参数!$G:$H,2,FALSE)&amp;$W$25&amp;$V$25),装备量化!$D$2:$J$241,装备量化!AQ$11,FALSE)),0))</f>
        <v>0</v>
      </c>
      <c r="BG57" s="64">
        <f>IF($W$3="关闭",0,IFERROR((VLOOKUP((VLOOKUP($AE57,参数!$G:$H,2,FALSE)&amp;$W$18&amp;$V$18),装备量化!$D$2:$J$241,装备量化!AR$11,FALSE)),0))+IF($W$3="关闭",0,IFERROR((VLOOKUP((VLOOKUP($AE57,参数!$G:$H,2,FALSE)&amp;$W$19&amp;$V$19),装备量化!$D$2:$J$241,装备量化!AR$11,FALSE)),0))+IF($W$3="关闭",0,IFERROR((VLOOKUP((VLOOKUP($AE57,参数!$G:$H,2,FALSE)&amp;$W$20&amp;$V$20),装备量化!$D$2:$J$241,装备量化!AR$11,FALSE)),0))+IF($W$3="关闭",0,IFERROR((VLOOKUP((VLOOKUP($AE57,参数!$G:$H,2,FALSE)&amp;$W$21&amp;$V$21),装备量化!$D$2:$J$241,装备量化!AR$11,FALSE)),0))+IF($W$3="关闭",0,IFERROR((VLOOKUP((VLOOKUP($AE57,参数!$G:$H,2,FALSE)&amp;$W$22&amp;$V$22),装备量化!$D$2:$J$241,装备量化!AR$11,FALSE)),0))+IF($W$3="关闭",0,IFERROR((VLOOKUP((VLOOKUP($AE57,参数!$G:$H,2,FALSE)&amp;$W$23&amp;$V$23),装备量化!$D$2:$J$241,装备量化!AR$11,FALSE)),0))+IF($W$3="关闭",0,IFERROR((VLOOKUP((VLOOKUP($AE57,参数!$G:$H,2,FALSE)&amp;$W$24&amp;$V$24),装备量化!$D$2:$J$241,装备量化!AR$11,FALSE)),0))+IF($W$3="关闭",0,IFERROR((VLOOKUP((VLOOKUP($AE57,参数!$G:$H,2,FALSE)&amp;$W$25&amp;$V$25),装备量化!$D$2:$J$241,装备量化!AR$11,FALSE)),0))</f>
        <v>0</v>
      </c>
      <c r="BH57" s="64">
        <f>IF($W$3="关闭",0,IFERROR((VLOOKUP((VLOOKUP($AE57,参数!$G:$H,2,FALSE)&amp;$W$18&amp;$V$18),装备量化!$D$2:$J$241,装备量化!AS$11,FALSE)),0))+IF($W$3="关闭",0,IFERROR((VLOOKUP((VLOOKUP($AE57,参数!$G:$H,2,FALSE)&amp;$W$19&amp;$V$19),装备量化!$D$2:$J$241,装备量化!AS$11,FALSE)),0))+IF($W$3="关闭",0,IFERROR((VLOOKUP((VLOOKUP($AE57,参数!$G:$H,2,FALSE)&amp;$W$20&amp;$V$20),装备量化!$D$2:$J$241,装备量化!AS$11,FALSE)),0))+IF($W$3="关闭",0,IFERROR((VLOOKUP((VLOOKUP($AE57,参数!$G:$H,2,FALSE)&amp;$W$21&amp;$V$21),装备量化!$D$2:$J$241,装备量化!AS$11,FALSE)),0))+IF($W$3="关闭",0,IFERROR((VLOOKUP((VLOOKUP($AE57,参数!$G:$H,2,FALSE)&amp;$W$22&amp;$V$22),装备量化!$D$2:$J$241,装备量化!AS$11,FALSE)),0))+IF($W$3="关闭",0,IFERROR((VLOOKUP((VLOOKUP($AE57,参数!$G:$H,2,FALSE)&amp;$W$23&amp;$V$23),装备量化!$D$2:$J$241,装备量化!AS$11,FALSE)),0))+IF($W$3="关闭",0,IFERROR((VLOOKUP((VLOOKUP($AE57,参数!$G:$H,2,FALSE)&amp;$W$24&amp;$V$24),装备量化!$D$2:$J$241,装备量化!AS$11,FALSE)),0))+IF($W$3="关闭",0,IFERROR((VLOOKUP((VLOOKUP($AE57,参数!$G:$H,2,FALSE)&amp;$W$25&amp;$V$25),装备量化!$D$2:$J$241,装备量化!AS$11,FALSE)),0))</f>
        <v>0</v>
      </c>
      <c r="BI57" s="64">
        <f>IF($W$3="关闭",0,IFERROR((VLOOKUP((VLOOKUP($AE57,参数!$G:$H,2,FALSE)&amp;$W$18&amp;$V$18),装备量化!$D$2:$J$241,装备量化!AT$11,FALSE)),0))+IF($W$3="关闭",0,IFERROR((VLOOKUP((VLOOKUP($AE57,参数!$G:$H,2,FALSE)&amp;$W$19&amp;$V$19),装备量化!$D$2:$J$241,装备量化!AT$11,FALSE)),0))+IF($W$3="关闭",0,IFERROR((VLOOKUP((VLOOKUP($AE57,参数!$G:$H,2,FALSE)&amp;$W$20&amp;$V$20),装备量化!$D$2:$J$241,装备量化!AT$11,FALSE)),0))+IF($W$3="关闭",0,IFERROR((VLOOKUP((VLOOKUP($AE57,参数!$G:$H,2,FALSE)&amp;$W$21&amp;$V$21),装备量化!$D$2:$J$241,装备量化!AT$11,FALSE)),0))+IF($W$3="关闭",0,IFERROR((VLOOKUP((VLOOKUP($AE57,参数!$G:$H,2,FALSE)&amp;$W$22&amp;$V$22),装备量化!$D$2:$J$241,装备量化!AT$11,FALSE)),0))+IF($W$3="关闭",0,IFERROR((VLOOKUP((VLOOKUP($AE57,参数!$G:$H,2,FALSE)&amp;$W$23&amp;$V$23),装备量化!$D$2:$J$241,装备量化!AT$11,FALSE)),0))+IF($W$3="关闭",0,IFERROR((VLOOKUP((VLOOKUP($AE57,参数!$G:$H,2,FALSE)&amp;$W$24&amp;$V$24),装备量化!$D$2:$J$241,装备量化!AT$11,FALSE)),0))+IF($W$3="关闭",0,IFERROR((VLOOKUP((VLOOKUP($AE57,参数!$G:$H,2,FALSE)&amp;$W$25&amp;$V$25),装备量化!$D$2:$J$241,装备量化!AT$11,FALSE)),0))</f>
        <v>0</v>
      </c>
      <c r="BJ57" s="64">
        <f>IF($W$3="关闭",0,IFERROR((VLOOKUP((VLOOKUP($AE57,参数!$G:$H,2,FALSE)&amp;$W$18&amp;$V$18),装备量化!$D$2:$J$241,装备量化!AU$11,FALSE)),0))+IF($W$3="关闭",0,IFERROR((VLOOKUP((VLOOKUP($AE57,参数!$G:$H,2,FALSE)&amp;$W$19&amp;$V$19),装备量化!$D$2:$J$241,装备量化!AU$11,FALSE)),0))+IF($W$3="关闭",0,IFERROR((VLOOKUP((VLOOKUP($AE57,参数!$G:$H,2,FALSE)&amp;$W$20&amp;$V$20),装备量化!$D$2:$J$241,装备量化!AU$11,FALSE)),0))+IF($W$3="关闭",0,IFERROR((VLOOKUP((VLOOKUP($AE57,参数!$G:$H,2,FALSE)&amp;$W$21&amp;$V$21),装备量化!$D$2:$J$241,装备量化!AU$11,FALSE)),0))+IF($W$3="关闭",0,IFERROR((VLOOKUP((VLOOKUP($AE57,参数!$G:$H,2,FALSE)&amp;$W$22&amp;$V$22),装备量化!$D$2:$J$241,装备量化!AU$11,FALSE)),0))+IF($W$3="关闭",0,IFERROR((VLOOKUP((VLOOKUP($AE57,参数!$G:$H,2,FALSE)&amp;$W$23&amp;$V$23),装备量化!$D$2:$J$241,装备量化!AU$11,FALSE)),0))+IF($W$3="关闭",0,IFERROR((VLOOKUP((VLOOKUP($AE57,参数!$G:$H,2,FALSE)&amp;$W$24&amp;$V$24),装备量化!$D$2:$J$241,装备量化!AU$11,FALSE)),0))+IF($W$3="关闭",0,IFERROR((VLOOKUP((VLOOKUP($AE57,参数!$G:$H,2,FALSE)&amp;$W$25&amp;$V$25),装备量化!$D$2:$J$241,装备量化!AU$11,FALSE)),0))</f>
        <v>0</v>
      </c>
      <c r="BM57" s="1">
        <v>56</v>
      </c>
      <c r="BN57" s="64">
        <f>IF($W$2="关闭",0,角色升级!B57)</f>
        <v>7187</v>
      </c>
      <c r="BO57" s="64">
        <v>200</v>
      </c>
      <c r="BP57" s="64">
        <f>IF($W$2="关闭",0,角色升级!D57)</f>
        <v>512</v>
      </c>
      <c r="BQ57" s="64">
        <f>IF($W$2="关闭",0,角色升级!E57)</f>
        <v>512</v>
      </c>
      <c r="BR57" s="64">
        <f>IF($W$2="关闭",0,角色升级!F57)</f>
        <v>1025</v>
      </c>
      <c r="BS57" s="64">
        <f>IF($W$2="关闭",0,角色升级!G57)</f>
        <v>1025</v>
      </c>
      <c r="BT57" s="64">
        <f>IF($W$3="关闭",0,IFERROR((VLOOKUP((VLOOKUP($AE57,参数!$G:$H,2,FALSE)&amp;$W$18&amp;$V$18),装备量化!$D$2:$J$241,装备量化!BE$11,FALSE)),0))+IF($W$3="关闭",0,IFERROR((VLOOKUP((VLOOKUP($AE57,参数!$G:$H,2,FALSE)&amp;$W$19&amp;$V$19),装备量化!$D$2:$J$241,装备量化!BE$11,FALSE)),0))+IF($W$3="关闭",0,IFERROR((VLOOKUP((VLOOKUP($AE57,参数!$G:$H,2,FALSE)&amp;$W$20&amp;$V$20),装备量化!$D$2:$J$241,装备量化!BE$11,FALSE)),0))+IF($W$3="关闭",0,IFERROR((VLOOKUP((VLOOKUP($AE57,参数!$G:$H,2,FALSE)&amp;$W$21&amp;$V$21),装备量化!$D$2:$J$241,装备量化!BE$11,FALSE)),0))+IF($W$3="关闭",0,IFERROR((VLOOKUP((VLOOKUP($AE57,参数!$G:$H,2,FALSE)&amp;$W$22&amp;$V$22),装备量化!$D$2:$J$241,装备量化!BE$11,FALSE)),0))+IF($W$3="关闭",0,IFERROR((VLOOKUP((VLOOKUP($AE57,参数!$G:$H,2,FALSE)&amp;$W$23&amp;$V$23),装备量化!$D$2:$J$241,装备量化!BE$11,FALSE)),0))+IF($W$3="关闭",0,IFERROR((VLOOKUP((VLOOKUP($AE57,参数!$G:$H,2,FALSE)&amp;$W$24&amp;$V$24),装备量化!$D$2:$J$241,装备量化!BE$11,FALSE)),0))+IF($W$3="关闭",0,IFERROR((VLOOKUP((VLOOKUP($AE57,参数!$G:$H,2,FALSE)&amp;$W$25&amp;$V$25),装备量化!$D$2:$J$241,装备量化!BE$11,FALSE)),0))</f>
        <v>0</v>
      </c>
      <c r="BU57" s="64">
        <f>IF($W$3="关闭",0,IFERROR((VLOOKUP((VLOOKUP($AE57,参数!$G:$H,2,FALSE)&amp;$W$18&amp;$V$18),装备量化!$D$2:$J$241,装备量化!BF$11,FALSE)),0))+IF($W$3="关闭",0,IFERROR((VLOOKUP((VLOOKUP($AE57,参数!$G:$H,2,FALSE)&amp;$W$19&amp;$V$19),装备量化!$D$2:$J$241,装备量化!BF$11,FALSE)),0))+IF($W$3="关闭",0,IFERROR((VLOOKUP((VLOOKUP($AE57,参数!$G:$H,2,FALSE)&amp;$W$20&amp;$V$20),装备量化!$D$2:$J$241,装备量化!BF$11,FALSE)),0))+IF($W$3="关闭",0,IFERROR((VLOOKUP((VLOOKUP($AE57,参数!$G:$H,2,FALSE)&amp;$W$21&amp;$V$21),装备量化!$D$2:$J$241,装备量化!BF$11,FALSE)),0))+IF($W$3="关闭",0,IFERROR((VLOOKUP((VLOOKUP($AE57,参数!$G:$H,2,FALSE)&amp;$W$22&amp;$V$22),装备量化!$D$2:$J$241,装备量化!BF$11,FALSE)),0))+IF($W$3="关闭",0,IFERROR((VLOOKUP((VLOOKUP($AE57,参数!$G:$H,2,FALSE)&amp;$W$23&amp;$V$23),装备量化!$D$2:$J$241,装备量化!BF$11,FALSE)),0))+IF($W$3="关闭",0,IFERROR((VLOOKUP((VLOOKUP($AE57,参数!$G:$H,2,FALSE)&amp;$W$24&amp;$V$24),装备量化!$D$2:$J$241,装备量化!BF$11,FALSE)),0))+IF($W$3="关闭",0,IFERROR((VLOOKUP((VLOOKUP($AE57,参数!$G:$H,2,FALSE)&amp;$W$25&amp;$V$25),装备量化!$D$2:$J$241,装备量化!BF$11,FALSE)),0))</f>
        <v>0</v>
      </c>
      <c r="BV57" s="64">
        <f>IF($W$3="关闭",0,IFERROR((VLOOKUP((VLOOKUP($AE57,参数!$G:$H,2,FALSE)&amp;$W$18&amp;$V$18),装备量化!$D$2:$J$241,装备量化!BG$11,FALSE)),0))+IF($W$3="关闭",0,IFERROR((VLOOKUP((VLOOKUP($AE57,参数!$G:$H,2,FALSE)&amp;$W$19&amp;$V$19),装备量化!$D$2:$J$241,装备量化!BG$11,FALSE)),0))+IF($W$3="关闭",0,IFERROR((VLOOKUP((VLOOKUP($AE57,参数!$G:$H,2,FALSE)&amp;$W$20&amp;$V$20),装备量化!$D$2:$J$241,装备量化!BG$11,FALSE)),0))+IF($W$3="关闭",0,IFERROR((VLOOKUP((VLOOKUP($AE57,参数!$G:$H,2,FALSE)&amp;$W$21&amp;$V$21),装备量化!$D$2:$J$241,装备量化!BG$11,FALSE)),0))+IF($W$3="关闭",0,IFERROR((VLOOKUP((VLOOKUP($AE57,参数!$G:$H,2,FALSE)&amp;$W$22&amp;$V$22),装备量化!$D$2:$J$241,装备量化!BG$11,FALSE)),0))+IF($W$3="关闭",0,IFERROR((VLOOKUP((VLOOKUP($AE57,参数!$G:$H,2,FALSE)&amp;$W$23&amp;$V$23),装备量化!$D$2:$J$241,装备量化!BG$11,FALSE)),0))+IF($W$3="关闭",0,IFERROR((VLOOKUP((VLOOKUP($AE57,参数!$G:$H,2,FALSE)&amp;$W$24&amp;$V$24),装备量化!$D$2:$J$241,装备量化!BG$11,FALSE)),0))+IF($W$3="关闭",0,IFERROR((VLOOKUP((VLOOKUP($AE57,参数!$G:$H,2,FALSE)&amp;$W$25&amp;$V$25),装备量化!$D$2:$J$241,装备量化!BG$11,FALSE)),0))</f>
        <v>0</v>
      </c>
      <c r="BW57" s="64">
        <f>IF($W$3="关闭",0,IFERROR((VLOOKUP((VLOOKUP($AE57,参数!$G:$H,2,FALSE)&amp;$W$18&amp;$V$18),装备量化!$D$2:$J$241,装备量化!BH$11,FALSE)),0))+IF($W$3="关闭",0,IFERROR((VLOOKUP((VLOOKUP($AE57,参数!$G:$H,2,FALSE)&amp;$W$19&amp;$V$19),装备量化!$D$2:$J$241,装备量化!BH$11,FALSE)),0))+IF($W$3="关闭",0,IFERROR((VLOOKUP((VLOOKUP($AE57,参数!$G:$H,2,FALSE)&amp;$W$20&amp;$V$20),装备量化!$D$2:$J$241,装备量化!BH$11,FALSE)),0))+IF($W$3="关闭",0,IFERROR((VLOOKUP((VLOOKUP($AE57,参数!$G:$H,2,FALSE)&amp;$W$21&amp;$V$21),装备量化!$D$2:$J$241,装备量化!BH$11,FALSE)),0))+IF($W$3="关闭",0,IFERROR((VLOOKUP((VLOOKUP($AE57,参数!$G:$H,2,FALSE)&amp;$W$22&amp;$V$22),装备量化!$D$2:$J$241,装备量化!BH$11,FALSE)),0))+IF($W$3="关闭",0,IFERROR((VLOOKUP((VLOOKUP($AE57,参数!$G:$H,2,FALSE)&amp;$W$23&amp;$V$23),装备量化!$D$2:$J$241,装备量化!BH$11,FALSE)),0))+IF($W$3="关闭",0,IFERROR((VLOOKUP((VLOOKUP($AE57,参数!$G:$H,2,FALSE)&amp;$W$24&amp;$V$24),装备量化!$D$2:$J$241,装备量化!BH$11,FALSE)),0))+IF($W$3="关闭",0,IFERROR((VLOOKUP((VLOOKUP($AE57,参数!$G:$H,2,FALSE)&amp;$W$25&amp;$V$25),装备量化!$D$2:$J$241,装备量化!BH$11,FALSE)),0))</f>
        <v>0</v>
      </c>
      <c r="BX57" s="64">
        <f>IF($W$3="关闭",0,IFERROR((VLOOKUP((VLOOKUP($AE57,参数!$G:$H,2,FALSE)&amp;$W$18&amp;$V$18),装备量化!$D$2:$J$241,装备量化!BI$11,FALSE)),0))+IF($W$3="关闭",0,IFERROR((VLOOKUP((VLOOKUP($AE57,参数!$G:$H,2,FALSE)&amp;$W$19&amp;$V$19),装备量化!$D$2:$J$241,装备量化!BI$11,FALSE)),0))+IF($W$3="关闭",0,IFERROR((VLOOKUP((VLOOKUP($AE57,参数!$G:$H,2,FALSE)&amp;$W$20&amp;$V$20),装备量化!$D$2:$J$241,装备量化!BI$11,FALSE)),0))+IF($W$3="关闭",0,IFERROR((VLOOKUP((VLOOKUP($AE57,参数!$G:$H,2,FALSE)&amp;$W$21&amp;$V$21),装备量化!$D$2:$J$241,装备量化!BI$11,FALSE)),0))+IF($W$3="关闭",0,IFERROR((VLOOKUP((VLOOKUP($AE57,参数!$G:$H,2,FALSE)&amp;$W$22&amp;$V$22),装备量化!$D$2:$J$241,装备量化!BI$11,FALSE)),0))+IF($W$3="关闭",0,IFERROR((VLOOKUP((VLOOKUP($AE57,参数!$G:$H,2,FALSE)&amp;$W$23&amp;$V$23),装备量化!$D$2:$J$241,装备量化!BI$11,FALSE)),0))+IF($W$3="关闭",0,IFERROR((VLOOKUP((VLOOKUP($AE57,参数!$G:$H,2,FALSE)&amp;$W$24&amp;$V$24),装备量化!$D$2:$J$241,装备量化!BI$11,FALSE)),0))+IF($W$3="关闭",0,IFERROR((VLOOKUP((VLOOKUP($AE57,参数!$G:$H,2,FALSE)&amp;$W$25&amp;$V$25),装备量化!$D$2:$J$241,装备量化!BI$11,FALSE)),0))</f>
        <v>0</v>
      </c>
      <c r="BY57" s="64">
        <f>IF($W$3="关闭",0,IFERROR((VLOOKUP((VLOOKUP($AE57,参数!$G:$H,2,FALSE)&amp;$W$18&amp;$V$18),装备量化!$D$2:$J$241,装备量化!BJ$11,FALSE)),0))+IF($W$3="关闭",0,IFERROR((VLOOKUP((VLOOKUP($AE57,参数!$G:$H,2,FALSE)&amp;$W$19&amp;$V$19),装备量化!$D$2:$J$241,装备量化!BJ$11,FALSE)),0))+IF($W$3="关闭",0,IFERROR((VLOOKUP((VLOOKUP($AE57,参数!$G:$H,2,FALSE)&amp;$W$20&amp;$V$20),装备量化!$D$2:$J$241,装备量化!BJ$11,FALSE)),0))+IF($W$3="关闭",0,IFERROR((VLOOKUP((VLOOKUP($AE57,参数!$G:$H,2,FALSE)&amp;$W$21&amp;$V$21),装备量化!$D$2:$J$241,装备量化!BJ$11,FALSE)),0))+IF($W$3="关闭",0,IFERROR((VLOOKUP((VLOOKUP($AE57,参数!$G:$H,2,FALSE)&amp;$W$22&amp;$V$22),装备量化!$D$2:$J$241,装备量化!BJ$11,FALSE)),0))+IF($W$3="关闭",0,IFERROR((VLOOKUP((VLOOKUP($AE57,参数!$G:$H,2,FALSE)&amp;$W$23&amp;$V$23),装备量化!$D$2:$J$241,装备量化!BJ$11,FALSE)),0))+IF($W$3="关闭",0,IFERROR((VLOOKUP((VLOOKUP($AE57,参数!$G:$H,2,FALSE)&amp;$W$24&amp;$V$24),装备量化!$D$2:$J$241,装备量化!BJ$11,FALSE)),0))+IF($W$3="关闭",0,IFERROR((VLOOKUP((VLOOKUP($AE57,参数!$G:$H,2,FALSE)&amp;$W$25&amp;$V$25),装备量化!$D$2:$J$241,装备量化!BJ$11,FALSE)),0))</f>
        <v>0</v>
      </c>
      <c r="BZ57" s="64">
        <f>IF($W$3="关闭",0,IFERROR((VLOOKUP((VLOOKUP($AE57,参数!$G:$H,2,FALSE)&amp;$W$18&amp;$V$18),装备量化!$D$2:$J$241,装备量化!BK$11,FALSE)),0))+IF($W$3="关闭",0,IFERROR((VLOOKUP((VLOOKUP($AE57,参数!$G:$H,2,FALSE)&amp;$W$19&amp;$V$19),装备量化!$D$2:$J$241,装备量化!BK$11,FALSE)),0))+IF($W$3="关闭",0,IFERROR((VLOOKUP((VLOOKUP($AE57,参数!$G:$H,2,FALSE)&amp;$W$20&amp;$V$20),装备量化!$D$2:$J$241,装备量化!BK$11,FALSE)),0))+IF($W$3="关闭",0,IFERROR((VLOOKUP((VLOOKUP($AE57,参数!$G:$H,2,FALSE)&amp;$W$21&amp;$V$21),装备量化!$D$2:$J$241,装备量化!BK$11,FALSE)),0))+IF($W$3="关闭",0,IFERROR((VLOOKUP((VLOOKUP($AE57,参数!$G:$H,2,FALSE)&amp;$W$22&amp;$V$22),装备量化!$D$2:$J$241,装备量化!BK$11,FALSE)),0))+IF($W$3="关闭",0,IFERROR((VLOOKUP((VLOOKUP($AE57,参数!$G:$H,2,FALSE)&amp;$W$23&amp;$V$23),装备量化!$D$2:$J$241,装备量化!BK$11,FALSE)),0))+IF($W$3="关闭",0,IFERROR((VLOOKUP((VLOOKUP($AE57,参数!$G:$H,2,FALSE)&amp;$W$24&amp;$V$24),装备量化!$D$2:$J$241,装备量化!BK$11,FALSE)),0))+IF($W$3="关闭",0,IFERROR((VLOOKUP((VLOOKUP($AE57,参数!$G:$H,2,FALSE)&amp;$W$25&amp;$V$25),装备量化!$D$2:$J$241,装备量化!BK$11,FALSE)),0))</f>
        <v>0</v>
      </c>
      <c r="CA57" s="64">
        <f>IF($W$3="关闭",0,IFERROR((VLOOKUP((VLOOKUP($AE57,参数!$G:$H,2,FALSE)&amp;$W$18&amp;$V$18),装备量化!$D$2:$J$241,装备量化!BL$11,FALSE)),0))+IF($W$3="关闭",0,IFERROR((VLOOKUP((VLOOKUP($AE57,参数!$G:$H,2,FALSE)&amp;$W$19&amp;$V$19),装备量化!$D$2:$J$241,装备量化!BL$11,FALSE)),0))+IF($W$3="关闭",0,IFERROR((VLOOKUP((VLOOKUP($AE57,参数!$G:$H,2,FALSE)&amp;$W$20&amp;$V$20),装备量化!$D$2:$J$241,装备量化!BL$11,FALSE)),0))+IF($W$3="关闭",0,IFERROR((VLOOKUP((VLOOKUP($AE57,参数!$G:$H,2,FALSE)&amp;$W$21&amp;$V$21),装备量化!$D$2:$J$241,装备量化!BL$11,FALSE)),0))+IF($W$3="关闭",0,IFERROR((VLOOKUP((VLOOKUP($AE57,参数!$G:$H,2,FALSE)&amp;$W$22&amp;$V$22),装备量化!$D$2:$J$241,装备量化!BL$11,FALSE)),0))+IF($W$3="关闭",0,IFERROR((VLOOKUP((VLOOKUP($AE57,参数!$G:$H,2,FALSE)&amp;$W$23&amp;$V$23),装备量化!$D$2:$J$241,装备量化!BL$11,FALSE)),0))+IF($W$3="关闭",0,IFERROR((VLOOKUP((VLOOKUP($AE57,参数!$G:$H,2,FALSE)&amp;$W$24&amp;$V$24),装备量化!$D$2:$J$241,装备量化!BL$11,FALSE)),0))+IF($W$3="关闭",0,IFERROR((VLOOKUP((VLOOKUP($AE57,参数!$G:$H,2,FALSE)&amp;$W$25&amp;$V$25),装备量化!$D$2:$J$241,装备量化!BL$11,FALSE)),0))</f>
        <v>0</v>
      </c>
    </row>
    <row r="58" spans="1:79">
      <c r="A58" s="1">
        <v>57</v>
      </c>
      <c r="B58" s="1">
        <f t="shared" si="2"/>
        <v>12684</v>
      </c>
      <c r="C58" s="1">
        <f t="shared" si="11"/>
        <v>200</v>
      </c>
      <c r="D58" s="1">
        <f t="shared" si="12"/>
        <v>1040</v>
      </c>
      <c r="E58" s="1">
        <f t="shared" si="13"/>
        <v>1040</v>
      </c>
      <c r="F58" s="1">
        <f t="shared" si="14"/>
        <v>1757</v>
      </c>
      <c r="G58" s="1">
        <f t="shared" si="15"/>
        <v>1757</v>
      </c>
      <c r="H58" s="1">
        <f t="shared" si="3"/>
        <v>0</v>
      </c>
      <c r="I58" s="1">
        <f t="shared" si="4"/>
        <v>0</v>
      </c>
      <c r="J58" s="1">
        <f t="shared" si="5"/>
        <v>0</v>
      </c>
      <c r="K58" s="1">
        <f t="shared" si="6"/>
        <v>0</v>
      </c>
      <c r="L58" s="1">
        <f t="shared" si="7"/>
        <v>0</v>
      </c>
      <c r="M58" s="1">
        <f t="shared" si="8"/>
        <v>0</v>
      </c>
      <c r="N58" s="1">
        <f t="shared" si="9"/>
        <v>0</v>
      </c>
      <c r="O58" s="1">
        <f t="shared" si="10"/>
        <v>0</v>
      </c>
      <c r="P58" s="32"/>
      <c r="Q58" s="32"/>
      <c r="R58" s="32"/>
      <c r="S58" s="32"/>
      <c r="AE58" s="1">
        <v>57</v>
      </c>
      <c r="AF58" s="64">
        <f>IF($W$3="关闭",0,IFERROR((VLOOKUP((VLOOKUP($AE58,参数!$G:$H,2,FALSE)&amp;$W$18&amp;$V$18),装备量化!$D$2:$J$241,装备量化!Q$11,FALSE)),0))+IF($W$3="关闭",0,IFERROR((VLOOKUP((VLOOKUP($AE58,参数!$G:$H,2,FALSE)&amp;$W$19&amp;$V$19),装备量化!$D$2:$J$241,装备量化!Q$11,FALSE)),0))+IF($W$3="关闭",0,IFERROR((VLOOKUP((VLOOKUP($AE58,参数!$G:$H,2,FALSE)&amp;$W$20&amp;$V$20),装备量化!$D$2:$J$241,装备量化!Q$11,FALSE)),0))+IF($W$3="关闭",0,IFERROR((VLOOKUP((VLOOKUP($AE58,参数!$G:$H,2,FALSE)&amp;$W$21&amp;$V$21),装备量化!$D$2:$J$241,装备量化!Q$11,FALSE)),0))+IF($W$3="关闭",0,IFERROR((VLOOKUP((VLOOKUP($AE58,参数!$G:$H,2,FALSE)&amp;$W$22&amp;$V$22),装备量化!$D$2:$J$241,装备量化!Q$11,FALSE)),0))+IF($W$3="关闭",0,IFERROR((VLOOKUP((VLOOKUP($AE58,参数!$G:$H,2,FALSE)&amp;$W$23&amp;$V$23),装备量化!$D$2:$J$241,装备量化!Q$11,FALSE)),0))+IF($W$3="关闭",0,IFERROR((VLOOKUP((VLOOKUP($AE58,参数!$G:$H,2,FALSE)&amp;$W$24&amp;$V$24),装备量化!$D$2:$J$241,装备量化!Q$11,FALSE)),0))+IF($W$3="关闭",0,IFERROR((VLOOKUP((VLOOKUP($AE58,参数!$G:$H,2,FALSE)&amp;$W$25&amp;$V$25),装备量化!$D$2:$J$241,装备量化!Q$11,FALSE)),0))</f>
        <v>3750</v>
      </c>
      <c r="AG58" s="64"/>
      <c r="AH58" s="64">
        <f>IF($W$3="关闭",0,IFERROR((VLOOKUP((VLOOKUP($AE58,参数!$G:$H,2,FALSE)&amp;$W$18&amp;$V$18),装备量化!$D$2:$J$241,装备量化!S$11,FALSE)),0))+IF($W$3="关闭",0,IFERROR((VLOOKUP((VLOOKUP($AE58,参数!$G:$H,2,FALSE)&amp;$W$19&amp;$V$19),装备量化!$D$2:$J$241,装备量化!S$11,FALSE)),0))+IF($W$3="关闭",0,IFERROR((VLOOKUP((VLOOKUP($AE58,参数!$G:$H,2,FALSE)&amp;$W$20&amp;$V$20),装备量化!$D$2:$J$241,装备量化!S$11,FALSE)),0))+IF($W$3="关闭",0,IFERROR((VLOOKUP((VLOOKUP($AE58,参数!$G:$H,2,FALSE)&amp;$W$21&amp;$V$21),装备量化!$D$2:$J$241,装备量化!S$11,FALSE)),0))+IF($W$3="关闭",0,IFERROR((VLOOKUP((VLOOKUP($AE58,参数!$G:$H,2,FALSE)&amp;$W$22&amp;$V$22),装备量化!$D$2:$J$241,装备量化!S$11,FALSE)),0))+IF($W$3="关闭",0,IFERROR((VLOOKUP((VLOOKUP($AE58,参数!$G:$H,2,FALSE)&amp;$W$23&amp;$V$23),装备量化!$D$2:$J$241,装备量化!S$11,FALSE)),0))+IF($W$3="关闭",0,IFERROR((VLOOKUP((VLOOKUP($AE58,参数!$G:$H,2,FALSE)&amp;$W$24&amp;$V$24),装备量化!$D$2:$J$241,装备量化!S$11,FALSE)),0))+IF($W$3="关闭",0,IFERROR((VLOOKUP((VLOOKUP($AE58,参数!$G:$H,2,FALSE)&amp;$W$25&amp;$V$25),装备量化!$D$2:$J$241,装备量化!S$11,FALSE)),0))</f>
        <v>325</v>
      </c>
      <c r="AI58" s="64">
        <f>IF($W$3="关闭",0,IFERROR((VLOOKUP((VLOOKUP($AE58,参数!$G:$H,2,FALSE)&amp;$W$18&amp;$V$18),装备量化!$D$2:$J$241,装备量化!T$11,FALSE)),0))+IF($W$3="关闭",0,IFERROR((VLOOKUP((VLOOKUP($AE58,参数!$G:$H,2,FALSE)&amp;$W$19&amp;$V$19),装备量化!$D$2:$J$241,装备量化!T$11,FALSE)),0))+IF($W$3="关闭",0,IFERROR((VLOOKUP((VLOOKUP($AE58,参数!$G:$H,2,FALSE)&amp;$W$20&amp;$V$20),装备量化!$D$2:$J$241,装备量化!T$11,FALSE)),0))+IF($W$3="关闭",0,IFERROR((VLOOKUP((VLOOKUP($AE58,参数!$G:$H,2,FALSE)&amp;$W$21&amp;$V$21),装备量化!$D$2:$J$241,装备量化!T$11,FALSE)),0))+IF($W$3="关闭",0,IFERROR((VLOOKUP((VLOOKUP($AE58,参数!$G:$H,2,FALSE)&amp;$W$22&amp;$V$22),装备量化!$D$2:$J$241,装备量化!T$11,FALSE)),0))+IF($W$3="关闭",0,IFERROR((VLOOKUP((VLOOKUP($AE58,参数!$G:$H,2,FALSE)&amp;$W$23&amp;$V$23),装备量化!$D$2:$J$241,装备量化!T$11,FALSE)),0))+IF($W$3="关闭",0,IFERROR((VLOOKUP((VLOOKUP($AE58,参数!$G:$H,2,FALSE)&amp;$W$24&amp;$V$24),装备量化!$D$2:$J$241,装备量化!T$11,FALSE)),0))+IF($W$3="关闭",0,IFERROR((VLOOKUP((VLOOKUP($AE58,参数!$G:$H,2,FALSE)&amp;$W$25&amp;$V$25),装备量化!$D$2:$J$241,装备量化!T$11,FALSE)),0))</f>
        <v>325</v>
      </c>
      <c r="AJ58" s="64">
        <f>IF($W$3="关闭",0,IFERROR((VLOOKUP((VLOOKUP($AE58,参数!$G:$H,2,FALSE)&amp;$W$18&amp;$V$18),装备量化!$D$2:$J$241,装备量化!U$11,FALSE)),0))+IF($W$3="关闭",0,IFERROR((VLOOKUP((VLOOKUP($AE58,参数!$G:$H,2,FALSE)&amp;$W$19&amp;$V$19),装备量化!$D$2:$J$241,装备量化!U$11,FALSE)),0))+IF($W$3="关闭",0,IFERROR((VLOOKUP((VLOOKUP($AE58,参数!$G:$H,2,FALSE)&amp;$W$20&amp;$V$20),装备量化!$D$2:$J$241,装备量化!U$11,FALSE)),0))+IF($W$3="关闭",0,IFERROR((VLOOKUP((VLOOKUP($AE58,参数!$G:$H,2,FALSE)&amp;$W$21&amp;$V$21),装备量化!$D$2:$J$241,装备量化!U$11,FALSE)),0))+IF($W$3="关闭",0,IFERROR((VLOOKUP((VLOOKUP($AE58,参数!$G:$H,2,FALSE)&amp;$W$22&amp;$V$22),装备量化!$D$2:$J$241,装备量化!U$11,FALSE)),0))+IF($W$3="关闭",0,IFERROR((VLOOKUP((VLOOKUP($AE58,参数!$G:$H,2,FALSE)&amp;$W$23&amp;$V$23),装备量化!$D$2:$J$241,装备量化!U$11,FALSE)),0))+IF($W$3="关闭",0,IFERROR((VLOOKUP((VLOOKUP($AE58,参数!$G:$H,2,FALSE)&amp;$W$24&amp;$V$24),装备量化!$D$2:$J$241,装备量化!U$11,FALSE)),0))+IF($W$3="关闭",0,IFERROR((VLOOKUP((VLOOKUP($AE58,参数!$G:$H,2,FALSE)&amp;$W$25&amp;$V$25),装备量化!$D$2:$J$241,装备量化!U$11,FALSE)),0))</f>
        <v>500</v>
      </c>
      <c r="AK58" s="64">
        <f>IF($W$3="关闭",0,IFERROR((VLOOKUP((VLOOKUP($AE58,参数!$G:$H,2,FALSE)&amp;$W$18&amp;$V$18),装备量化!$D$2:$J$241,装备量化!V$11,FALSE)),0))+IF($W$3="关闭",0,IFERROR((VLOOKUP((VLOOKUP($AE58,参数!$G:$H,2,FALSE)&amp;$W$19&amp;$V$19),装备量化!$D$2:$J$241,装备量化!V$11,FALSE)),0))+IF($W$3="关闭",0,IFERROR((VLOOKUP((VLOOKUP($AE58,参数!$G:$H,2,FALSE)&amp;$W$20&amp;$V$20),装备量化!$D$2:$J$241,装备量化!V$11,FALSE)),0))+IF($W$3="关闭",0,IFERROR((VLOOKUP((VLOOKUP($AE58,参数!$G:$H,2,FALSE)&amp;$W$21&amp;$V$21),装备量化!$D$2:$J$241,装备量化!V$11,FALSE)),0))+IF($W$3="关闭",0,IFERROR((VLOOKUP((VLOOKUP($AE58,参数!$G:$H,2,FALSE)&amp;$W$22&amp;$V$22),装备量化!$D$2:$J$241,装备量化!V$11,FALSE)),0))+IF($W$3="关闭",0,IFERROR((VLOOKUP((VLOOKUP($AE58,参数!$G:$H,2,FALSE)&amp;$W$23&amp;$V$23),装备量化!$D$2:$J$241,装备量化!V$11,FALSE)),0))+IF($W$3="关闭",0,IFERROR((VLOOKUP((VLOOKUP($AE58,参数!$G:$H,2,FALSE)&amp;$W$24&amp;$V$24),装备量化!$D$2:$J$241,装备量化!V$11,FALSE)),0))+IF($W$3="关闭",0,IFERROR((VLOOKUP((VLOOKUP($AE58,参数!$G:$H,2,FALSE)&amp;$W$25&amp;$V$25),装备量化!$D$2:$J$241,装备量化!V$11,FALSE)),0))</f>
        <v>500</v>
      </c>
      <c r="AL58" s="64">
        <f>IF($W$3="关闭",0,IFERROR((VLOOKUP((VLOOKUP($AE58,参数!$G:$H,2,FALSE)&amp;$W$18&amp;$V$18),装备量化!$D$2:$J$241,装备量化!W$11,FALSE)),0))+IF($W$3="关闭",0,IFERROR((VLOOKUP((VLOOKUP($AE58,参数!$G:$H,2,FALSE)&amp;$W$19&amp;$V$19),装备量化!$D$2:$J$241,装备量化!W$11,FALSE)),0))+IF($W$3="关闭",0,IFERROR((VLOOKUP((VLOOKUP($AE58,参数!$G:$H,2,FALSE)&amp;$W$20&amp;$V$20),装备量化!$D$2:$J$241,装备量化!W$11,FALSE)),0))+IF($W$3="关闭",0,IFERROR((VLOOKUP((VLOOKUP($AE58,参数!$G:$H,2,FALSE)&amp;$W$21&amp;$V$21),装备量化!$D$2:$J$241,装备量化!W$11,FALSE)),0))+IF($W$3="关闭",0,IFERROR((VLOOKUP((VLOOKUP($AE58,参数!$G:$H,2,FALSE)&amp;$W$22&amp;$V$22),装备量化!$D$2:$J$241,装备量化!W$11,FALSE)),0))+IF($W$3="关闭",0,IFERROR((VLOOKUP((VLOOKUP($AE58,参数!$G:$H,2,FALSE)&amp;$W$23&amp;$V$23),装备量化!$D$2:$J$241,装备量化!W$11,FALSE)),0))+IF($W$3="关闭",0,IFERROR((VLOOKUP((VLOOKUP($AE58,参数!$G:$H,2,FALSE)&amp;$W$24&amp;$V$24),装备量化!$D$2:$J$241,装备量化!W$11,FALSE)),0))+IF($W$3="关闭",0,IFERROR((VLOOKUP((VLOOKUP($AE58,参数!$G:$H,2,FALSE)&amp;$W$25&amp;$V$25),装备量化!$D$2:$J$241,装备量化!W$11,FALSE)),0))</f>
        <v>0</v>
      </c>
      <c r="AM58" s="64">
        <f>IF($W$3="关闭",0,IFERROR((VLOOKUP((VLOOKUP($AE58,参数!$G:$H,2,FALSE)&amp;$W$18&amp;$V$18),装备量化!$D$2:$J$241,装备量化!X$11,FALSE)),0))+IF($W$3="关闭",0,IFERROR((VLOOKUP((VLOOKUP($AE58,参数!$G:$H,2,FALSE)&amp;$W$19&amp;$V$19),装备量化!$D$2:$J$241,装备量化!X$11,FALSE)),0))+IF($W$3="关闭",0,IFERROR((VLOOKUP((VLOOKUP($AE58,参数!$G:$H,2,FALSE)&amp;$W$20&amp;$V$20),装备量化!$D$2:$J$241,装备量化!X$11,FALSE)),0))+IF($W$3="关闭",0,IFERROR((VLOOKUP((VLOOKUP($AE58,参数!$G:$H,2,FALSE)&amp;$W$21&amp;$V$21),装备量化!$D$2:$J$241,装备量化!X$11,FALSE)),0))+IF($W$3="关闭",0,IFERROR((VLOOKUP((VLOOKUP($AE58,参数!$G:$H,2,FALSE)&amp;$W$22&amp;$V$22),装备量化!$D$2:$J$241,装备量化!X$11,FALSE)),0))+IF($W$3="关闭",0,IFERROR((VLOOKUP((VLOOKUP($AE58,参数!$G:$H,2,FALSE)&amp;$W$23&amp;$V$23),装备量化!$D$2:$J$241,装备量化!X$11,FALSE)),0))+IF($W$3="关闭",0,IFERROR((VLOOKUP((VLOOKUP($AE58,参数!$G:$H,2,FALSE)&amp;$W$24&amp;$V$24),装备量化!$D$2:$J$241,装备量化!X$11,FALSE)),0))+IF($W$3="关闭",0,IFERROR((VLOOKUP((VLOOKUP($AE58,参数!$G:$H,2,FALSE)&amp;$W$25&amp;$V$25),装备量化!$D$2:$J$241,装备量化!X$11,FALSE)),0))</f>
        <v>0</v>
      </c>
      <c r="AN58" s="64">
        <f>IF($W$3="关闭",0,IFERROR((VLOOKUP((VLOOKUP($AE58,参数!$G:$H,2,FALSE)&amp;$W$18&amp;$V$18),装备量化!$D$2:$J$241,装备量化!Y$11,FALSE)),0))+IF($W$3="关闭",0,IFERROR((VLOOKUP((VLOOKUP($AE58,参数!$G:$H,2,FALSE)&amp;$W$19&amp;$V$19),装备量化!$D$2:$J$241,装备量化!Y$11,FALSE)),0))+IF($W$3="关闭",0,IFERROR((VLOOKUP((VLOOKUP($AE58,参数!$G:$H,2,FALSE)&amp;$W$20&amp;$V$20),装备量化!$D$2:$J$241,装备量化!Y$11,FALSE)),0))+IF($W$3="关闭",0,IFERROR((VLOOKUP((VLOOKUP($AE58,参数!$G:$H,2,FALSE)&amp;$W$21&amp;$V$21),装备量化!$D$2:$J$241,装备量化!Y$11,FALSE)),0))+IF($W$3="关闭",0,IFERROR((VLOOKUP((VLOOKUP($AE58,参数!$G:$H,2,FALSE)&amp;$W$22&amp;$V$22),装备量化!$D$2:$J$241,装备量化!Y$11,FALSE)),0))+IF($W$3="关闭",0,IFERROR((VLOOKUP((VLOOKUP($AE58,参数!$G:$H,2,FALSE)&amp;$W$23&amp;$V$23),装备量化!$D$2:$J$241,装备量化!Y$11,FALSE)),0))+IF($W$3="关闭",0,IFERROR((VLOOKUP((VLOOKUP($AE58,参数!$G:$H,2,FALSE)&amp;$W$24&amp;$V$24),装备量化!$D$2:$J$241,装备量化!Y$11,FALSE)),0))+IF($W$3="关闭",0,IFERROR((VLOOKUP((VLOOKUP($AE58,参数!$G:$H,2,FALSE)&amp;$W$25&amp;$V$25),装备量化!$D$2:$J$241,装备量化!Y$11,FALSE)),0))</f>
        <v>0</v>
      </c>
      <c r="AO58" s="64">
        <f>IF($W$3="关闭",0,IFERROR((VLOOKUP((VLOOKUP($AE58,参数!$G:$H,2,FALSE)&amp;$W$18&amp;$V$18),装备量化!$D$2:$J$241,装备量化!Z$11,FALSE)),0))+IF($W$3="关闭",0,IFERROR((VLOOKUP((VLOOKUP($AE58,参数!$G:$H,2,FALSE)&amp;$W$19&amp;$V$19),装备量化!$D$2:$J$241,装备量化!Z$11,FALSE)),0))+IF($W$3="关闭",0,IFERROR((VLOOKUP((VLOOKUP($AE58,参数!$G:$H,2,FALSE)&amp;$W$20&amp;$V$20),装备量化!$D$2:$J$241,装备量化!Z$11,FALSE)),0))+IF($W$3="关闭",0,IFERROR((VLOOKUP((VLOOKUP($AE58,参数!$G:$H,2,FALSE)&amp;$W$21&amp;$V$21),装备量化!$D$2:$J$241,装备量化!Z$11,FALSE)),0))+IF($W$3="关闭",0,IFERROR((VLOOKUP((VLOOKUP($AE58,参数!$G:$H,2,FALSE)&amp;$W$22&amp;$V$22),装备量化!$D$2:$J$241,装备量化!Z$11,FALSE)),0))+IF($W$3="关闭",0,IFERROR((VLOOKUP((VLOOKUP($AE58,参数!$G:$H,2,FALSE)&amp;$W$23&amp;$V$23),装备量化!$D$2:$J$241,装备量化!Z$11,FALSE)),0))+IF($W$3="关闭",0,IFERROR((VLOOKUP((VLOOKUP($AE58,参数!$G:$H,2,FALSE)&amp;$W$24&amp;$V$24),装备量化!$D$2:$J$241,装备量化!Z$11,FALSE)),0))+IF($W$3="关闭",0,IFERROR((VLOOKUP((VLOOKUP($AE58,参数!$G:$H,2,FALSE)&amp;$W$25&amp;$V$25),装备量化!$D$2:$J$241,装备量化!Z$11,FALSE)),0))</f>
        <v>0</v>
      </c>
      <c r="AP58" s="64">
        <f>IF($W$3="关闭",0,IFERROR((VLOOKUP((VLOOKUP($AE58,参数!$G:$H,2,FALSE)&amp;$W$18&amp;$V$18),装备量化!$D$2:$J$241,装备量化!AA$11,FALSE)),0))+IF($W$3="关闭",0,IFERROR((VLOOKUP((VLOOKUP($AE58,参数!$G:$H,2,FALSE)&amp;$W$19&amp;$V$19),装备量化!$D$2:$J$241,装备量化!AA$11,FALSE)),0))+IF($W$3="关闭",0,IFERROR((VLOOKUP((VLOOKUP($AE58,参数!$G:$H,2,FALSE)&amp;$W$20&amp;$V$20),装备量化!$D$2:$J$241,装备量化!AA$11,FALSE)),0))+IF($W$3="关闭",0,IFERROR((VLOOKUP((VLOOKUP($AE58,参数!$G:$H,2,FALSE)&amp;$W$21&amp;$V$21),装备量化!$D$2:$J$241,装备量化!AA$11,FALSE)),0))+IF($W$3="关闭",0,IFERROR((VLOOKUP((VLOOKUP($AE58,参数!$G:$H,2,FALSE)&amp;$W$22&amp;$V$22),装备量化!$D$2:$J$241,装备量化!AA$11,FALSE)),0))+IF($W$3="关闭",0,IFERROR((VLOOKUP((VLOOKUP($AE58,参数!$G:$H,2,FALSE)&amp;$W$23&amp;$V$23),装备量化!$D$2:$J$241,装备量化!AA$11,FALSE)),0))+IF($W$3="关闭",0,IFERROR((VLOOKUP((VLOOKUP($AE58,参数!$G:$H,2,FALSE)&amp;$W$24&amp;$V$24),装备量化!$D$2:$J$241,装备量化!AA$11,FALSE)),0))+IF($W$3="关闭",0,IFERROR((VLOOKUP((VLOOKUP($AE58,参数!$G:$H,2,FALSE)&amp;$W$25&amp;$V$25),装备量化!$D$2:$J$241,装备量化!AA$11,FALSE)),0))</f>
        <v>0</v>
      </c>
      <c r="AQ58" s="64">
        <f>IF($W$3="关闭",0,IFERROR((VLOOKUP((VLOOKUP($AE58,参数!$G:$H,2,FALSE)&amp;$W$18&amp;$V$18),装备量化!$D$2:$J$241,装备量化!AB$11,FALSE)),0))+IF($W$3="关闭",0,IFERROR((VLOOKUP((VLOOKUP($AE58,参数!$G:$H,2,FALSE)&amp;$W$19&amp;$V$19),装备量化!$D$2:$J$241,装备量化!AB$11,FALSE)),0))+IF($W$3="关闭",0,IFERROR((VLOOKUP((VLOOKUP($AE58,参数!$G:$H,2,FALSE)&amp;$W$20&amp;$V$20),装备量化!$D$2:$J$241,装备量化!AB$11,FALSE)),0))+IF($W$3="关闭",0,IFERROR((VLOOKUP((VLOOKUP($AE58,参数!$G:$H,2,FALSE)&amp;$W$21&amp;$V$21),装备量化!$D$2:$J$241,装备量化!AB$11,FALSE)),0))+IF($W$3="关闭",0,IFERROR((VLOOKUP((VLOOKUP($AE58,参数!$G:$H,2,FALSE)&amp;$W$22&amp;$V$22),装备量化!$D$2:$J$241,装备量化!AB$11,FALSE)),0))+IF($W$3="关闭",0,IFERROR((VLOOKUP((VLOOKUP($AE58,参数!$G:$H,2,FALSE)&amp;$W$23&amp;$V$23),装备量化!$D$2:$J$241,装备量化!AB$11,FALSE)),0))+IF($W$3="关闭",0,IFERROR((VLOOKUP((VLOOKUP($AE58,参数!$G:$H,2,FALSE)&amp;$W$24&amp;$V$24),装备量化!$D$2:$J$241,装备量化!AB$11,FALSE)),0))+IF($W$3="关闭",0,IFERROR((VLOOKUP((VLOOKUP($AE58,参数!$G:$H,2,FALSE)&amp;$W$25&amp;$V$25),装备量化!$D$2:$J$241,装备量化!AB$11,FALSE)),0))</f>
        <v>0</v>
      </c>
      <c r="AR58" s="64">
        <f>IF($W$3="关闭",0,IFERROR((VLOOKUP((VLOOKUP($AE58,参数!$G:$H,2,FALSE)&amp;$W$18&amp;$V$18),装备量化!$D$2:$J$241,装备量化!AC$11,FALSE)),0))+IF($W$3="关闭",0,IFERROR((VLOOKUP((VLOOKUP($AE58,参数!$G:$H,2,FALSE)&amp;$W$19&amp;$V$19),装备量化!$D$2:$J$241,装备量化!AC$11,FALSE)),0))+IF($W$3="关闭",0,IFERROR((VLOOKUP((VLOOKUP($AE58,参数!$G:$H,2,FALSE)&amp;$W$20&amp;$V$20),装备量化!$D$2:$J$241,装备量化!AC$11,FALSE)),0))+IF($W$3="关闭",0,IFERROR((VLOOKUP((VLOOKUP($AE58,参数!$G:$H,2,FALSE)&amp;$W$21&amp;$V$21),装备量化!$D$2:$J$241,装备量化!AC$11,FALSE)),0))+IF($W$3="关闭",0,IFERROR((VLOOKUP((VLOOKUP($AE58,参数!$G:$H,2,FALSE)&amp;$W$22&amp;$V$22),装备量化!$D$2:$J$241,装备量化!AC$11,FALSE)),0))+IF($W$3="关闭",0,IFERROR((VLOOKUP((VLOOKUP($AE58,参数!$G:$H,2,FALSE)&amp;$W$23&amp;$V$23),装备量化!$D$2:$J$241,装备量化!AC$11,FALSE)),0))+IF($W$3="关闭",0,IFERROR((VLOOKUP((VLOOKUP($AE58,参数!$G:$H,2,FALSE)&amp;$W$24&amp;$V$24),装备量化!$D$2:$J$241,装备量化!AC$11,FALSE)),0))+IF($W$3="关闭",0,IFERROR((VLOOKUP((VLOOKUP($AE58,参数!$G:$H,2,FALSE)&amp;$W$25&amp;$V$25),装备量化!$D$2:$J$241,装备量化!AC$11,FALSE)),0))</f>
        <v>0</v>
      </c>
      <c r="AS58" s="64">
        <f>IF($W$3="关闭",0,IFERROR((VLOOKUP((VLOOKUP($AE58,参数!$G:$H,2,FALSE)&amp;$W$18&amp;$V$18),装备量化!$D$2:$J$241,装备量化!AD$11,FALSE)),0))+IF($W$3="关闭",0,IFERROR((VLOOKUP((VLOOKUP($AE58,参数!$G:$H,2,FALSE)&amp;$W$19&amp;$V$19),装备量化!$D$2:$J$241,装备量化!AD$11,FALSE)),0))+IF($W$3="关闭",0,IFERROR((VLOOKUP((VLOOKUP($AE58,参数!$G:$H,2,FALSE)&amp;$W$20&amp;$V$20),装备量化!$D$2:$J$241,装备量化!AD$11,FALSE)),0))+IF($W$3="关闭",0,IFERROR((VLOOKUP((VLOOKUP($AE58,参数!$G:$H,2,FALSE)&amp;$W$21&amp;$V$21),装备量化!$D$2:$J$241,装备量化!AD$11,FALSE)),0))+IF($W$3="关闭",0,IFERROR((VLOOKUP((VLOOKUP($AE58,参数!$G:$H,2,FALSE)&amp;$W$22&amp;$V$22),装备量化!$D$2:$J$241,装备量化!AD$11,FALSE)),0))+IF($W$3="关闭",0,IFERROR((VLOOKUP((VLOOKUP($AE58,参数!$G:$H,2,FALSE)&amp;$W$23&amp;$V$23),装备量化!$D$2:$J$241,装备量化!AD$11,FALSE)),0))+IF($W$3="关闭",0,IFERROR((VLOOKUP((VLOOKUP($AE58,参数!$G:$H,2,FALSE)&amp;$W$24&amp;$V$24),装备量化!$D$2:$J$241,装备量化!AD$11,FALSE)),0))+IF($W$3="关闭",0,IFERROR((VLOOKUP((VLOOKUP($AE58,参数!$G:$H,2,FALSE)&amp;$W$25&amp;$V$25),装备量化!$D$2:$J$241,装备量化!AD$11,FALSE)),0))</f>
        <v>0</v>
      </c>
      <c r="AV58" s="1">
        <v>57</v>
      </c>
      <c r="AW58" s="64">
        <f>IF($W$6="关闭",0,IFERROR((VLOOKUP((VLOOKUP($AE58,参数!$G:$H,2,FALSE)&amp;$V$18),装备强化属性!$V$3:$FP$50,$X$18+VLOOKUP(AW$1,参数!$J$1:$K$6,2,FALSE),FALSE)),0))+IF($W$6="关闭",0,IFERROR((VLOOKUP((VLOOKUP($AE58,参数!$G:$H,2,FALSE)&amp;$V$19),装备强化属性!$V$3:$FP$50,$X$19+VLOOKUP(AW$1,参数!$J$1:$K$6,2,FALSE),FALSE)),0))+IF($W$6="关闭",0,IFERROR((VLOOKUP((VLOOKUP($AE58,参数!$G:$H,2,FALSE)&amp;$V$20),装备强化属性!$V$3:$FP$50,$X$20+VLOOKUP(AW$1,参数!$J$1:$K$6,2,FALSE),FALSE)),0))+IF($W$6="关闭",0,IFERROR((VLOOKUP((VLOOKUP($AE58,参数!$G:$H,2,FALSE)&amp;$V$21),装备强化属性!$V$3:$FP$50,$X$21+VLOOKUP(AW$1,参数!$J$1:$K$6,2,FALSE),FALSE)),0))+IF($W$6="关闭",0,IFERROR((VLOOKUP((VLOOKUP($AE58,参数!$G:$H,2,FALSE)&amp;$V$22),装备强化属性!$V$3:$FP$50,$X$22+VLOOKUP(AW$1,参数!$J$1:$K$6,2,FALSE),FALSE)),0))+IF($W$6="关闭",0,IFERROR((VLOOKUP((VLOOKUP($AE58,参数!$G:$H,2,FALSE)&amp;$V$23),装备强化属性!$V$3:$FP$50,$X$23+VLOOKUP(AW$1,参数!$J$1:$K$6,2,FALSE),FALSE)),0))+IF($W$6="关闭",0,IFERROR((VLOOKUP((VLOOKUP($AE58,参数!$G:$H,2,FALSE)&amp;$V$24),装备强化属性!$V$3:$FP$50,$X$24+VLOOKUP(AW$1,参数!$J$1:$K$6,2,FALSE),FALSE)),0))+IF($W$6="关闭",0,IFERROR((VLOOKUP((VLOOKUP($AE58,参数!$G:$H,2,FALSE)&amp;$V$25),装备强化属性!$V$3:$FP$50,$X$25+VLOOKUP(AW$1,参数!$J$1:$K$6,2,FALSE),FALSE)),0))</f>
        <v>1634</v>
      </c>
      <c r="AX58" s="64"/>
      <c r="AY58" s="64">
        <f>IF($W$6="关闭",0,IFERROR((VLOOKUP((VLOOKUP($AE58,参数!$G:$H,2,FALSE)&amp;$V$18),装备强化属性!$V$3:$FP$50,$X$18+VLOOKUP(AY$1,参数!$J$1:$K$6,2,FALSE),FALSE)),0))+IF($W$6="关闭",0,IFERROR((VLOOKUP((VLOOKUP($AE58,参数!$G:$H,2,FALSE)&amp;$V$19),装备强化属性!$V$3:$FP$50,$X$19+VLOOKUP(AY$1,参数!$J$1:$K$6,2,FALSE),FALSE)),0))+IF($W$6="关闭",0,IFERROR((VLOOKUP((VLOOKUP($AE58,参数!$G:$H,2,FALSE)&amp;$V$20),装备强化属性!$V$3:$FP$50,$X$20+VLOOKUP(AY$1,参数!$J$1:$K$6,2,FALSE),FALSE)),0))+IF($W$6="关闭",0,IFERROR((VLOOKUP((VLOOKUP($AE58,参数!$G:$H,2,FALSE)&amp;$V$21),装备强化属性!$V$3:$FP$50,$X$21+VLOOKUP(AY$1,参数!$J$1:$K$6,2,FALSE),FALSE)),0))+IF($W$6="关闭",0,IFERROR((VLOOKUP((VLOOKUP($AE58,参数!$G:$H,2,FALSE)&amp;$V$22),装备强化属性!$V$3:$FP$50,$X$22+VLOOKUP(AY$1,参数!$J$1:$K$6,2,FALSE),FALSE)),0))+IF($W$6="关闭",0,IFERROR((VLOOKUP((VLOOKUP($AE58,参数!$G:$H,2,FALSE)&amp;$V$23),装备强化属性!$V$3:$FP$50,$X$23+VLOOKUP(AY$1,参数!$J$1:$K$6,2,FALSE),FALSE)),0))+IF($W$6="关闭",0,IFERROR((VLOOKUP((VLOOKUP($AE58,参数!$G:$H,2,FALSE)&amp;$V$24),装备强化属性!$V$3:$FP$50,$X$24+VLOOKUP(AY$1,参数!$J$1:$K$6,2,FALSE),FALSE)),0))+IF($W$6="关闭",0,IFERROR((VLOOKUP((VLOOKUP($AE58,参数!$G:$H,2,FALSE)&amp;$V$25),装备强化属性!$V$3:$FP$50,$X$25+VLOOKUP(AY$1,参数!$J$1:$K$6,2,FALSE),FALSE)),0))</f>
        <v>195</v>
      </c>
      <c r="AZ58" s="64">
        <f>IF($W$6="关闭",0,IFERROR((VLOOKUP((VLOOKUP($AE58,参数!$G:$H,2,FALSE)&amp;$V$18),装备强化属性!$V$3:$FP$50,$X$18+VLOOKUP(AZ$1,参数!$J$1:$K$6,2,FALSE),FALSE)),0))+IF($W$6="关闭",0,IFERROR((VLOOKUP((VLOOKUP($AE58,参数!$G:$H,2,FALSE)&amp;$V$19),装备强化属性!$V$3:$FP$50,$X$19+VLOOKUP(AZ$1,参数!$J$1:$K$6,2,FALSE),FALSE)),0))+IF($W$6="关闭",0,IFERROR((VLOOKUP((VLOOKUP($AE58,参数!$G:$H,2,FALSE)&amp;$V$20),装备强化属性!$V$3:$FP$50,$X$20+VLOOKUP(AZ$1,参数!$J$1:$K$6,2,FALSE),FALSE)),0))+IF($W$6="关闭",0,IFERROR((VLOOKUP((VLOOKUP($AE58,参数!$G:$H,2,FALSE)&amp;$V$21),装备强化属性!$V$3:$FP$50,$X$21+VLOOKUP(AZ$1,参数!$J$1:$K$6,2,FALSE),FALSE)),0))+IF($W$6="关闭",0,IFERROR((VLOOKUP((VLOOKUP($AE58,参数!$G:$H,2,FALSE)&amp;$V$22),装备强化属性!$V$3:$FP$50,$X$22+VLOOKUP(AZ$1,参数!$J$1:$K$6,2,FALSE),FALSE)),0))+IF($W$6="关闭",0,IFERROR((VLOOKUP((VLOOKUP($AE58,参数!$G:$H,2,FALSE)&amp;$V$23),装备强化属性!$V$3:$FP$50,$X$23+VLOOKUP(AZ$1,参数!$J$1:$K$6,2,FALSE),FALSE)),0))+IF($W$6="关闭",0,IFERROR((VLOOKUP((VLOOKUP($AE58,参数!$G:$H,2,FALSE)&amp;$V$24),装备强化属性!$V$3:$FP$50,$X$24+VLOOKUP(AZ$1,参数!$J$1:$K$6,2,FALSE),FALSE)),0))+IF($W$6="关闭",0,IFERROR((VLOOKUP((VLOOKUP($AE58,参数!$G:$H,2,FALSE)&amp;$V$25),装备强化属性!$V$3:$FP$50,$X$25+VLOOKUP(AZ$1,参数!$J$1:$K$6,2,FALSE),FALSE)),0))</f>
        <v>195</v>
      </c>
      <c r="BA58" s="64">
        <f>IF($W$6="关闭",0,IFERROR((VLOOKUP((VLOOKUP($AE58,参数!$G:$H,2,FALSE)&amp;$V$18),装备强化属性!$V$3:$FP$50,$X$18+VLOOKUP(BA$1,参数!$J$1:$K$6,2,FALSE),FALSE)),0))+IF($W$6="关闭",0,IFERROR((VLOOKUP((VLOOKUP($AE58,参数!$G:$H,2,FALSE)&amp;$V$19),装备强化属性!$V$3:$FP$50,$X$19+VLOOKUP(BA$1,参数!$J$1:$K$6,2,FALSE),FALSE)),0))+IF($W$6="关闭",0,IFERROR((VLOOKUP((VLOOKUP($AE58,参数!$G:$H,2,FALSE)&amp;$V$20),装备强化属性!$V$3:$FP$50,$X$20+VLOOKUP(BA$1,参数!$J$1:$K$6,2,FALSE),FALSE)),0))+IF($W$6="关闭",0,IFERROR((VLOOKUP((VLOOKUP($AE58,参数!$G:$H,2,FALSE)&amp;$V$21),装备强化属性!$V$3:$FP$50,$X$21+VLOOKUP(BA$1,参数!$J$1:$K$6,2,FALSE),FALSE)),0))+IF($W$6="关闭",0,IFERROR((VLOOKUP((VLOOKUP($AE58,参数!$G:$H,2,FALSE)&amp;$V$22),装备强化属性!$V$3:$FP$50,$X$22+VLOOKUP(BA$1,参数!$J$1:$K$6,2,FALSE),FALSE)),0))+IF($W$6="关闭",0,IFERROR((VLOOKUP((VLOOKUP($AE58,参数!$G:$H,2,FALSE)&amp;$V$23),装备强化属性!$V$3:$FP$50,$X$23+VLOOKUP(BA$1,参数!$J$1:$K$6,2,FALSE),FALSE)),0))+IF($W$6="关闭",0,IFERROR((VLOOKUP((VLOOKUP($AE58,参数!$G:$H,2,FALSE)&amp;$V$24),装备强化属性!$V$3:$FP$50,$X$24+VLOOKUP(BA$1,参数!$J$1:$K$6,2,FALSE),FALSE)),0))+IF($W$6="关闭",0,IFERROR((VLOOKUP((VLOOKUP($AE58,参数!$G:$H,2,FALSE)&amp;$V$25),装备强化属性!$V$3:$FP$50,$X$25+VLOOKUP(BA$1,参数!$J$1:$K$6,2,FALSE),FALSE)),0))</f>
        <v>217</v>
      </c>
      <c r="BB58" s="64">
        <f>IF($W$6="关闭",0,IFERROR((VLOOKUP((VLOOKUP($AE58,参数!$G:$H,2,FALSE)&amp;$V$18),装备强化属性!$V$3:$FP$50,$X$18+VLOOKUP(BB$1,参数!$J$1:$K$6,2,FALSE),FALSE)),0))+IF($W$6="关闭",0,IFERROR((VLOOKUP((VLOOKUP($AE58,参数!$G:$H,2,FALSE)&amp;$V$19),装备强化属性!$V$3:$FP$50,$X$19+VLOOKUP(BB$1,参数!$J$1:$K$6,2,FALSE),FALSE)),0))+IF($W$6="关闭",0,IFERROR((VLOOKUP((VLOOKUP($AE58,参数!$G:$H,2,FALSE)&amp;$V$20),装备强化属性!$V$3:$FP$50,$X$20+VLOOKUP(BB$1,参数!$J$1:$K$6,2,FALSE),FALSE)),0))+IF($W$6="关闭",0,IFERROR((VLOOKUP((VLOOKUP($AE58,参数!$G:$H,2,FALSE)&amp;$V$21),装备强化属性!$V$3:$FP$50,$X$21+VLOOKUP(BB$1,参数!$J$1:$K$6,2,FALSE),FALSE)),0))+IF($W$6="关闭",0,IFERROR((VLOOKUP((VLOOKUP($AE58,参数!$G:$H,2,FALSE)&amp;$V$22),装备强化属性!$V$3:$FP$50,$X$22+VLOOKUP(BB$1,参数!$J$1:$K$6,2,FALSE),FALSE)),0))+IF($W$6="关闭",0,IFERROR((VLOOKUP((VLOOKUP($AE58,参数!$G:$H,2,FALSE)&amp;$V$23),装备强化属性!$V$3:$FP$50,$X$23+VLOOKUP(BB$1,参数!$J$1:$K$6,2,FALSE),FALSE)),0))+IF($W$6="关闭",0,IFERROR((VLOOKUP((VLOOKUP($AE58,参数!$G:$H,2,FALSE)&amp;$V$24),装备强化属性!$V$3:$FP$50,$X$24+VLOOKUP(BB$1,参数!$J$1:$K$6,2,FALSE),FALSE)),0))+IF($W$6="关闭",0,IFERROR((VLOOKUP((VLOOKUP($AE58,参数!$G:$H,2,FALSE)&amp;$V$25),装备强化属性!$V$3:$FP$50,$X$25+VLOOKUP(BB$1,参数!$J$1:$K$6,2,FALSE),FALSE)),0))</f>
        <v>217</v>
      </c>
      <c r="BC58" s="64">
        <f>IF($W$3="关闭",0,IFERROR((VLOOKUP((VLOOKUP($AE58,参数!$G:$H,2,FALSE)&amp;$W$18&amp;$V$18),装备量化!$D$2:$J$241,装备量化!AN$11,FALSE)),0))+IF($W$3="关闭",0,IFERROR((VLOOKUP((VLOOKUP($AE58,参数!$G:$H,2,FALSE)&amp;$W$19&amp;$V$19),装备量化!$D$2:$J$241,装备量化!AN$11,FALSE)),0))+IF($W$3="关闭",0,IFERROR((VLOOKUP((VLOOKUP($AE58,参数!$G:$H,2,FALSE)&amp;$W$20&amp;$V$20),装备量化!$D$2:$J$241,装备量化!AN$11,FALSE)),0))+IF($W$3="关闭",0,IFERROR((VLOOKUP((VLOOKUP($AE58,参数!$G:$H,2,FALSE)&amp;$W$21&amp;$V$21),装备量化!$D$2:$J$241,装备量化!AN$11,FALSE)),0))+IF($W$3="关闭",0,IFERROR((VLOOKUP((VLOOKUP($AE58,参数!$G:$H,2,FALSE)&amp;$W$22&amp;$V$22),装备量化!$D$2:$J$241,装备量化!AN$11,FALSE)),0))+IF($W$3="关闭",0,IFERROR((VLOOKUP((VLOOKUP($AE58,参数!$G:$H,2,FALSE)&amp;$W$23&amp;$V$23),装备量化!$D$2:$J$241,装备量化!AN$11,FALSE)),0))+IF($W$3="关闭",0,IFERROR((VLOOKUP((VLOOKUP($AE58,参数!$G:$H,2,FALSE)&amp;$W$24&amp;$V$24),装备量化!$D$2:$J$241,装备量化!AN$11,FALSE)),0))+IF($W$3="关闭",0,IFERROR((VLOOKUP((VLOOKUP($AE58,参数!$G:$H,2,FALSE)&amp;$W$25&amp;$V$25),装备量化!$D$2:$J$241,装备量化!AN$11,FALSE)),0))</f>
        <v>0</v>
      </c>
      <c r="BD58" s="64">
        <f>IF($W$3="关闭",0,IFERROR((VLOOKUP((VLOOKUP($AE58,参数!$G:$H,2,FALSE)&amp;$W$18&amp;$V$18),装备量化!$D$2:$J$241,装备量化!AO$11,FALSE)),0))+IF($W$3="关闭",0,IFERROR((VLOOKUP((VLOOKUP($AE58,参数!$G:$H,2,FALSE)&amp;$W$19&amp;$V$19),装备量化!$D$2:$J$241,装备量化!AO$11,FALSE)),0))+IF($W$3="关闭",0,IFERROR((VLOOKUP((VLOOKUP($AE58,参数!$G:$H,2,FALSE)&amp;$W$20&amp;$V$20),装备量化!$D$2:$J$241,装备量化!AO$11,FALSE)),0))+IF($W$3="关闭",0,IFERROR((VLOOKUP((VLOOKUP($AE58,参数!$G:$H,2,FALSE)&amp;$W$21&amp;$V$21),装备量化!$D$2:$J$241,装备量化!AO$11,FALSE)),0))+IF($W$3="关闭",0,IFERROR((VLOOKUP((VLOOKUP($AE58,参数!$G:$H,2,FALSE)&amp;$W$22&amp;$V$22),装备量化!$D$2:$J$241,装备量化!AO$11,FALSE)),0))+IF($W$3="关闭",0,IFERROR((VLOOKUP((VLOOKUP($AE58,参数!$G:$H,2,FALSE)&amp;$W$23&amp;$V$23),装备量化!$D$2:$J$241,装备量化!AO$11,FALSE)),0))+IF($W$3="关闭",0,IFERROR((VLOOKUP((VLOOKUP($AE58,参数!$G:$H,2,FALSE)&amp;$W$24&amp;$V$24),装备量化!$D$2:$J$241,装备量化!AO$11,FALSE)),0))+IF($W$3="关闭",0,IFERROR((VLOOKUP((VLOOKUP($AE58,参数!$G:$H,2,FALSE)&amp;$W$25&amp;$V$25),装备量化!$D$2:$J$241,装备量化!AO$11,FALSE)),0))</f>
        <v>0</v>
      </c>
      <c r="BE58" s="64">
        <f>IF($W$3="关闭",0,IFERROR((VLOOKUP((VLOOKUP($AE58,参数!$G:$H,2,FALSE)&amp;$W$18&amp;$V$18),装备量化!$D$2:$J$241,装备量化!AP$11,FALSE)),0))+IF($W$3="关闭",0,IFERROR((VLOOKUP((VLOOKUP($AE58,参数!$G:$H,2,FALSE)&amp;$W$19&amp;$V$19),装备量化!$D$2:$J$241,装备量化!AP$11,FALSE)),0))+IF($W$3="关闭",0,IFERROR((VLOOKUP((VLOOKUP($AE58,参数!$G:$H,2,FALSE)&amp;$W$20&amp;$V$20),装备量化!$D$2:$J$241,装备量化!AP$11,FALSE)),0))+IF($W$3="关闭",0,IFERROR((VLOOKUP((VLOOKUP($AE58,参数!$G:$H,2,FALSE)&amp;$W$21&amp;$V$21),装备量化!$D$2:$J$241,装备量化!AP$11,FALSE)),0))+IF($W$3="关闭",0,IFERROR((VLOOKUP((VLOOKUP($AE58,参数!$G:$H,2,FALSE)&amp;$W$22&amp;$V$22),装备量化!$D$2:$J$241,装备量化!AP$11,FALSE)),0))+IF($W$3="关闭",0,IFERROR((VLOOKUP((VLOOKUP($AE58,参数!$G:$H,2,FALSE)&amp;$W$23&amp;$V$23),装备量化!$D$2:$J$241,装备量化!AP$11,FALSE)),0))+IF($W$3="关闭",0,IFERROR((VLOOKUP((VLOOKUP($AE58,参数!$G:$H,2,FALSE)&amp;$W$24&amp;$V$24),装备量化!$D$2:$J$241,装备量化!AP$11,FALSE)),0))+IF($W$3="关闭",0,IFERROR((VLOOKUP((VLOOKUP($AE58,参数!$G:$H,2,FALSE)&amp;$W$25&amp;$V$25),装备量化!$D$2:$J$241,装备量化!AP$11,FALSE)),0))</f>
        <v>0</v>
      </c>
      <c r="BF58" s="64">
        <f>IF($W$3="关闭",0,IFERROR((VLOOKUP((VLOOKUP($AE58,参数!$G:$H,2,FALSE)&amp;$W$18&amp;$V$18),装备量化!$D$2:$J$241,装备量化!AQ$11,FALSE)),0))+IF($W$3="关闭",0,IFERROR((VLOOKUP((VLOOKUP($AE58,参数!$G:$H,2,FALSE)&amp;$W$19&amp;$V$19),装备量化!$D$2:$J$241,装备量化!AQ$11,FALSE)),0))+IF($W$3="关闭",0,IFERROR((VLOOKUP((VLOOKUP($AE58,参数!$G:$H,2,FALSE)&amp;$W$20&amp;$V$20),装备量化!$D$2:$J$241,装备量化!AQ$11,FALSE)),0))+IF($W$3="关闭",0,IFERROR((VLOOKUP((VLOOKUP($AE58,参数!$G:$H,2,FALSE)&amp;$W$21&amp;$V$21),装备量化!$D$2:$J$241,装备量化!AQ$11,FALSE)),0))+IF($W$3="关闭",0,IFERROR((VLOOKUP((VLOOKUP($AE58,参数!$G:$H,2,FALSE)&amp;$W$22&amp;$V$22),装备量化!$D$2:$J$241,装备量化!AQ$11,FALSE)),0))+IF($W$3="关闭",0,IFERROR((VLOOKUP((VLOOKUP($AE58,参数!$G:$H,2,FALSE)&amp;$W$23&amp;$V$23),装备量化!$D$2:$J$241,装备量化!AQ$11,FALSE)),0))+IF($W$3="关闭",0,IFERROR((VLOOKUP((VLOOKUP($AE58,参数!$G:$H,2,FALSE)&amp;$W$24&amp;$V$24),装备量化!$D$2:$J$241,装备量化!AQ$11,FALSE)),0))+IF($W$3="关闭",0,IFERROR((VLOOKUP((VLOOKUP($AE58,参数!$G:$H,2,FALSE)&amp;$W$25&amp;$V$25),装备量化!$D$2:$J$241,装备量化!AQ$11,FALSE)),0))</f>
        <v>0</v>
      </c>
      <c r="BG58" s="64">
        <f>IF($W$3="关闭",0,IFERROR((VLOOKUP((VLOOKUP($AE58,参数!$G:$H,2,FALSE)&amp;$W$18&amp;$V$18),装备量化!$D$2:$J$241,装备量化!AR$11,FALSE)),0))+IF($W$3="关闭",0,IFERROR((VLOOKUP((VLOOKUP($AE58,参数!$G:$H,2,FALSE)&amp;$W$19&amp;$V$19),装备量化!$D$2:$J$241,装备量化!AR$11,FALSE)),0))+IF($W$3="关闭",0,IFERROR((VLOOKUP((VLOOKUP($AE58,参数!$G:$H,2,FALSE)&amp;$W$20&amp;$V$20),装备量化!$D$2:$J$241,装备量化!AR$11,FALSE)),0))+IF($W$3="关闭",0,IFERROR((VLOOKUP((VLOOKUP($AE58,参数!$G:$H,2,FALSE)&amp;$W$21&amp;$V$21),装备量化!$D$2:$J$241,装备量化!AR$11,FALSE)),0))+IF($W$3="关闭",0,IFERROR((VLOOKUP((VLOOKUP($AE58,参数!$G:$H,2,FALSE)&amp;$W$22&amp;$V$22),装备量化!$D$2:$J$241,装备量化!AR$11,FALSE)),0))+IF($W$3="关闭",0,IFERROR((VLOOKUP((VLOOKUP($AE58,参数!$G:$H,2,FALSE)&amp;$W$23&amp;$V$23),装备量化!$D$2:$J$241,装备量化!AR$11,FALSE)),0))+IF($W$3="关闭",0,IFERROR((VLOOKUP((VLOOKUP($AE58,参数!$G:$H,2,FALSE)&amp;$W$24&amp;$V$24),装备量化!$D$2:$J$241,装备量化!AR$11,FALSE)),0))+IF($W$3="关闭",0,IFERROR((VLOOKUP((VLOOKUP($AE58,参数!$G:$H,2,FALSE)&amp;$W$25&amp;$V$25),装备量化!$D$2:$J$241,装备量化!AR$11,FALSE)),0))</f>
        <v>0</v>
      </c>
      <c r="BH58" s="64">
        <f>IF($W$3="关闭",0,IFERROR((VLOOKUP((VLOOKUP($AE58,参数!$G:$H,2,FALSE)&amp;$W$18&amp;$V$18),装备量化!$D$2:$J$241,装备量化!AS$11,FALSE)),0))+IF($W$3="关闭",0,IFERROR((VLOOKUP((VLOOKUP($AE58,参数!$G:$H,2,FALSE)&amp;$W$19&amp;$V$19),装备量化!$D$2:$J$241,装备量化!AS$11,FALSE)),0))+IF($W$3="关闭",0,IFERROR((VLOOKUP((VLOOKUP($AE58,参数!$G:$H,2,FALSE)&amp;$W$20&amp;$V$20),装备量化!$D$2:$J$241,装备量化!AS$11,FALSE)),0))+IF($W$3="关闭",0,IFERROR((VLOOKUP((VLOOKUP($AE58,参数!$G:$H,2,FALSE)&amp;$W$21&amp;$V$21),装备量化!$D$2:$J$241,装备量化!AS$11,FALSE)),0))+IF($W$3="关闭",0,IFERROR((VLOOKUP((VLOOKUP($AE58,参数!$G:$H,2,FALSE)&amp;$W$22&amp;$V$22),装备量化!$D$2:$J$241,装备量化!AS$11,FALSE)),0))+IF($W$3="关闭",0,IFERROR((VLOOKUP((VLOOKUP($AE58,参数!$G:$H,2,FALSE)&amp;$W$23&amp;$V$23),装备量化!$D$2:$J$241,装备量化!AS$11,FALSE)),0))+IF($W$3="关闭",0,IFERROR((VLOOKUP((VLOOKUP($AE58,参数!$G:$H,2,FALSE)&amp;$W$24&amp;$V$24),装备量化!$D$2:$J$241,装备量化!AS$11,FALSE)),0))+IF($W$3="关闭",0,IFERROR((VLOOKUP((VLOOKUP($AE58,参数!$G:$H,2,FALSE)&amp;$W$25&amp;$V$25),装备量化!$D$2:$J$241,装备量化!AS$11,FALSE)),0))</f>
        <v>0</v>
      </c>
      <c r="BI58" s="64">
        <f>IF($W$3="关闭",0,IFERROR((VLOOKUP((VLOOKUP($AE58,参数!$G:$H,2,FALSE)&amp;$W$18&amp;$V$18),装备量化!$D$2:$J$241,装备量化!AT$11,FALSE)),0))+IF($W$3="关闭",0,IFERROR((VLOOKUP((VLOOKUP($AE58,参数!$G:$H,2,FALSE)&amp;$W$19&amp;$V$19),装备量化!$D$2:$J$241,装备量化!AT$11,FALSE)),0))+IF($W$3="关闭",0,IFERROR((VLOOKUP((VLOOKUP($AE58,参数!$G:$H,2,FALSE)&amp;$W$20&amp;$V$20),装备量化!$D$2:$J$241,装备量化!AT$11,FALSE)),0))+IF($W$3="关闭",0,IFERROR((VLOOKUP((VLOOKUP($AE58,参数!$G:$H,2,FALSE)&amp;$W$21&amp;$V$21),装备量化!$D$2:$J$241,装备量化!AT$11,FALSE)),0))+IF($W$3="关闭",0,IFERROR((VLOOKUP((VLOOKUP($AE58,参数!$G:$H,2,FALSE)&amp;$W$22&amp;$V$22),装备量化!$D$2:$J$241,装备量化!AT$11,FALSE)),0))+IF($W$3="关闭",0,IFERROR((VLOOKUP((VLOOKUP($AE58,参数!$G:$H,2,FALSE)&amp;$W$23&amp;$V$23),装备量化!$D$2:$J$241,装备量化!AT$11,FALSE)),0))+IF($W$3="关闭",0,IFERROR((VLOOKUP((VLOOKUP($AE58,参数!$G:$H,2,FALSE)&amp;$W$24&amp;$V$24),装备量化!$D$2:$J$241,装备量化!AT$11,FALSE)),0))+IF($W$3="关闭",0,IFERROR((VLOOKUP((VLOOKUP($AE58,参数!$G:$H,2,FALSE)&amp;$W$25&amp;$V$25),装备量化!$D$2:$J$241,装备量化!AT$11,FALSE)),0))</f>
        <v>0</v>
      </c>
      <c r="BJ58" s="64">
        <f>IF($W$3="关闭",0,IFERROR((VLOOKUP((VLOOKUP($AE58,参数!$G:$H,2,FALSE)&amp;$W$18&amp;$V$18),装备量化!$D$2:$J$241,装备量化!AU$11,FALSE)),0))+IF($W$3="关闭",0,IFERROR((VLOOKUP((VLOOKUP($AE58,参数!$G:$H,2,FALSE)&amp;$W$19&amp;$V$19),装备量化!$D$2:$J$241,装备量化!AU$11,FALSE)),0))+IF($W$3="关闭",0,IFERROR((VLOOKUP((VLOOKUP($AE58,参数!$G:$H,2,FALSE)&amp;$W$20&amp;$V$20),装备量化!$D$2:$J$241,装备量化!AU$11,FALSE)),0))+IF($W$3="关闭",0,IFERROR((VLOOKUP((VLOOKUP($AE58,参数!$G:$H,2,FALSE)&amp;$W$21&amp;$V$21),装备量化!$D$2:$J$241,装备量化!AU$11,FALSE)),0))+IF($W$3="关闭",0,IFERROR((VLOOKUP((VLOOKUP($AE58,参数!$G:$H,2,FALSE)&amp;$W$22&amp;$V$22),装备量化!$D$2:$J$241,装备量化!AU$11,FALSE)),0))+IF($W$3="关闭",0,IFERROR((VLOOKUP((VLOOKUP($AE58,参数!$G:$H,2,FALSE)&amp;$W$23&amp;$V$23),装备量化!$D$2:$J$241,装备量化!AU$11,FALSE)),0))+IF($W$3="关闭",0,IFERROR((VLOOKUP((VLOOKUP($AE58,参数!$G:$H,2,FALSE)&amp;$W$24&amp;$V$24),装备量化!$D$2:$J$241,装备量化!AU$11,FALSE)),0))+IF($W$3="关闭",0,IFERROR((VLOOKUP((VLOOKUP($AE58,参数!$G:$H,2,FALSE)&amp;$W$25&amp;$V$25),装备量化!$D$2:$J$241,装备量化!AU$11,FALSE)),0))</f>
        <v>0</v>
      </c>
      <c r="BM58" s="1">
        <v>57</v>
      </c>
      <c r="BN58" s="64">
        <f>IF($W$2="关闭",0,角色升级!B58)</f>
        <v>7300</v>
      </c>
      <c r="BO58" s="64">
        <v>200</v>
      </c>
      <c r="BP58" s="64">
        <f>IF($W$2="关闭",0,角色升级!D58)</f>
        <v>520</v>
      </c>
      <c r="BQ58" s="64">
        <f>IF($W$2="关闭",0,角色升级!E58)</f>
        <v>520</v>
      </c>
      <c r="BR58" s="64">
        <f>IF($W$2="关闭",0,角色升级!F58)</f>
        <v>1040</v>
      </c>
      <c r="BS58" s="64">
        <f>IF($W$2="关闭",0,角色升级!G58)</f>
        <v>1040</v>
      </c>
      <c r="BT58" s="64">
        <f>IF($W$3="关闭",0,IFERROR((VLOOKUP((VLOOKUP($AE58,参数!$G:$H,2,FALSE)&amp;$W$18&amp;$V$18),装备量化!$D$2:$J$241,装备量化!BE$11,FALSE)),0))+IF($W$3="关闭",0,IFERROR((VLOOKUP((VLOOKUP($AE58,参数!$G:$H,2,FALSE)&amp;$W$19&amp;$V$19),装备量化!$D$2:$J$241,装备量化!BE$11,FALSE)),0))+IF($W$3="关闭",0,IFERROR((VLOOKUP((VLOOKUP($AE58,参数!$G:$H,2,FALSE)&amp;$W$20&amp;$V$20),装备量化!$D$2:$J$241,装备量化!BE$11,FALSE)),0))+IF($W$3="关闭",0,IFERROR((VLOOKUP((VLOOKUP($AE58,参数!$G:$H,2,FALSE)&amp;$W$21&amp;$V$21),装备量化!$D$2:$J$241,装备量化!BE$11,FALSE)),0))+IF($W$3="关闭",0,IFERROR((VLOOKUP((VLOOKUP($AE58,参数!$G:$H,2,FALSE)&amp;$W$22&amp;$V$22),装备量化!$D$2:$J$241,装备量化!BE$11,FALSE)),0))+IF($W$3="关闭",0,IFERROR((VLOOKUP((VLOOKUP($AE58,参数!$G:$H,2,FALSE)&amp;$W$23&amp;$V$23),装备量化!$D$2:$J$241,装备量化!BE$11,FALSE)),0))+IF($W$3="关闭",0,IFERROR((VLOOKUP((VLOOKUP($AE58,参数!$G:$H,2,FALSE)&amp;$W$24&amp;$V$24),装备量化!$D$2:$J$241,装备量化!BE$11,FALSE)),0))+IF($W$3="关闭",0,IFERROR((VLOOKUP((VLOOKUP($AE58,参数!$G:$H,2,FALSE)&amp;$W$25&amp;$V$25),装备量化!$D$2:$J$241,装备量化!BE$11,FALSE)),0))</f>
        <v>0</v>
      </c>
      <c r="BU58" s="64">
        <f>IF($W$3="关闭",0,IFERROR((VLOOKUP((VLOOKUP($AE58,参数!$G:$H,2,FALSE)&amp;$W$18&amp;$V$18),装备量化!$D$2:$J$241,装备量化!BF$11,FALSE)),0))+IF($W$3="关闭",0,IFERROR((VLOOKUP((VLOOKUP($AE58,参数!$G:$H,2,FALSE)&amp;$W$19&amp;$V$19),装备量化!$D$2:$J$241,装备量化!BF$11,FALSE)),0))+IF($W$3="关闭",0,IFERROR((VLOOKUP((VLOOKUP($AE58,参数!$G:$H,2,FALSE)&amp;$W$20&amp;$V$20),装备量化!$D$2:$J$241,装备量化!BF$11,FALSE)),0))+IF($W$3="关闭",0,IFERROR((VLOOKUP((VLOOKUP($AE58,参数!$G:$H,2,FALSE)&amp;$W$21&amp;$V$21),装备量化!$D$2:$J$241,装备量化!BF$11,FALSE)),0))+IF($W$3="关闭",0,IFERROR((VLOOKUP((VLOOKUP($AE58,参数!$G:$H,2,FALSE)&amp;$W$22&amp;$V$22),装备量化!$D$2:$J$241,装备量化!BF$11,FALSE)),0))+IF($W$3="关闭",0,IFERROR((VLOOKUP((VLOOKUP($AE58,参数!$G:$H,2,FALSE)&amp;$W$23&amp;$V$23),装备量化!$D$2:$J$241,装备量化!BF$11,FALSE)),0))+IF($W$3="关闭",0,IFERROR((VLOOKUP((VLOOKUP($AE58,参数!$G:$H,2,FALSE)&amp;$W$24&amp;$V$24),装备量化!$D$2:$J$241,装备量化!BF$11,FALSE)),0))+IF($W$3="关闭",0,IFERROR((VLOOKUP((VLOOKUP($AE58,参数!$G:$H,2,FALSE)&amp;$W$25&amp;$V$25),装备量化!$D$2:$J$241,装备量化!BF$11,FALSE)),0))</f>
        <v>0</v>
      </c>
      <c r="BV58" s="64">
        <f>IF($W$3="关闭",0,IFERROR((VLOOKUP((VLOOKUP($AE58,参数!$G:$H,2,FALSE)&amp;$W$18&amp;$V$18),装备量化!$D$2:$J$241,装备量化!BG$11,FALSE)),0))+IF($W$3="关闭",0,IFERROR((VLOOKUP((VLOOKUP($AE58,参数!$G:$H,2,FALSE)&amp;$W$19&amp;$V$19),装备量化!$D$2:$J$241,装备量化!BG$11,FALSE)),0))+IF($W$3="关闭",0,IFERROR((VLOOKUP((VLOOKUP($AE58,参数!$G:$H,2,FALSE)&amp;$W$20&amp;$V$20),装备量化!$D$2:$J$241,装备量化!BG$11,FALSE)),0))+IF($W$3="关闭",0,IFERROR((VLOOKUP((VLOOKUP($AE58,参数!$G:$H,2,FALSE)&amp;$W$21&amp;$V$21),装备量化!$D$2:$J$241,装备量化!BG$11,FALSE)),0))+IF($W$3="关闭",0,IFERROR((VLOOKUP((VLOOKUP($AE58,参数!$G:$H,2,FALSE)&amp;$W$22&amp;$V$22),装备量化!$D$2:$J$241,装备量化!BG$11,FALSE)),0))+IF($W$3="关闭",0,IFERROR((VLOOKUP((VLOOKUP($AE58,参数!$G:$H,2,FALSE)&amp;$W$23&amp;$V$23),装备量化!$D$2:$J$241,装备量化!BG$11,FALSE)),0))+IF($W$3="关闭",0,IFERROR((VLOOKUP((VLOOKUP($AE58,参数!$G:$H,2,FALSE)&amp;$W$24&amp;$V$24),装备量化!$D$2:$J$241,装备量化!BG$11,FALSE)),0))+IF($W$3="关闭",0,IFERROR((VLOOKUP((VLOOKUP($AE58,参数!$G:$H,2,FALSE)&amp;$W$25&amp;$V$25),装备量化!$D$2:$J$241,装备量化!BG$11,FALSE)),0))</f>
        <v>0</v>
      </c>
      <c r="BW58" s="64">
        <f>IF($W$3="关闭",0,IFERROR((VLOOKUP((VLOOKUP($AE58,参数!$G:$H,2,FALSE)&amp;$W$18&amp;$V$18),装备量化!$D$2:$J$241,装备量化!BH$11,FALSE)),0))+IF($W$3="关闭",0,IFERROR((VLOOKUP((VLOOKUP($AE58,参数!$G:$H,2,FALSE)&amp;$W$19&amp;$V$19),装备量化!$D$2:$J$241,装备量化!BH$11,FALSE)),0))+IF($W$3="关闭",0,IFERROR((VLOOKUP((VLOOKUP($AE58,参数!$G:$H,2,FALSE)&amp;$W$20&amp;$V$20),装备量化!$D$2:$J$241,装备量化!BH$11,FALSE)),0))+IF($W$3="关闭",0,IFERROR((VLOOKUP((VLOOKUP($AE58,参数!$G:$H,2,FALSE)&amp;$W$21&amp;$V$21),装备量化!$D$2:$J$241,装备量化!BH$11,FALSE)),0))+IF($W$3="关闭",0,IFERROR((VLOOKUP((VLOOKUP($AE58,参数!$G:$H,2,FALSE)&amp;$W$22&amp;$V$22),装备量化!$D$2:$J$241,装备量化!BH$11,FALSE)),0))+IF($W$3="关闭",0,IFERROR((VLOOKUP((VLOOKUP($AE58,参数!$G:$H,2,FALSE)&amp;$W$23&amp;$V$23),装备量化!$D$2:$J$241,装备量化!BH$11,FALSE)),0))+IF($W$3="关闭",0,IFERROR((VLOOKUP((VLOOKUP($AE58,参数!$G:$H,2,FALSE)&amp;$W$24&amp;$V$24),装备量化!$D$2:$J$241,装备量化!BH$11,FALSE)),0))+IF($W$3="关闭",0,IFERROR((VLOOKUP((VLOOKUP($AE58,参数!$G:$H,2,FALSE)&amp;$W$25&amp;$V$25),装备量化!$D$2:$J$241,装备量化!BH$11,FALSE)),0))</f>
        <v>0</v>
      </c>
      <c r="BX58" s="64">
        <f>IF($W$3="关闭",0,IFERROR((VLOOKUP((VLOOKUP($AE58,参数!$G:$H,2,FALSE)&amp;$W$18&amp;$V$18),装备量化!$D$2:$J$241,装备量化!BI$11,FALSE)),0))+IF($W$3="关闭",0,IFERROR((VLOOKUP((VLOOKUP($AE58,参数!$G:$H,2,FALSE)&amp;$W$19&amp;$V$19),装备量化!$D$2:$J$241,装备量化!BI$11,FALSE)),0))+IF($W$3="关闭",0,IFERROR((VLOOKUP((VLOOKUP($AE58,参数!$G:$H,2,FALSE)&amp;$W$20&amp;$V$20),装备量化!$D$2:$J$241,装备量化!BI$11,FALSE)),0))+IF($W$3="关闭",0,IFERROR((VLOOKUP((VLOOKUP($AE58,参数!$G:$H,2,FALSE)&amp;$W$21&amp;$V$21),装备量化!$D$2:$J$241,装备量化!BI$11,FALSE)),0))+IF($W$3="关闭",0,IFERROR((VLOOKUP((VLOOKUP($AE58,参数!$G:$H,2,FALSE)&amp;$W$22&amp;$V$22),装备量化!$D$2:$J$241,装备量化!BI$11,FALSE)),0))+IF($W$3="关闭",0,IFERROR((VLOOKUP((VLOOKUP($AE58,参数!$G:$H,2,FALSE)&amp;$W$23&amp;$V$23),装备量化!$D$2:$J$241,装备量化!BI$11,FALSE)),0))+IF($W$3="关闭",0,IFERROR((VLOOKUP((VLOOKUP($AE58,参数!$G:$H,2,FALSE)&amp;$W$24&amp;$V$24),装备量化!$D$2:$J$241,装备量化!BI$11,FALSE)),0))+IF($W$3="关闭",0,IFERROR((VLOOKUP((VLOOKUP($AE58,参数!$G:$H,2,FALSE)&amp;$W$25&amp;$V$25),装备量化!$D$2:$J$241,装备量化!BI$11,FALSE)),0))</f>
        <v>0</v>
      </c>
      <c r="BY58" s="64">
        <f>IF($W$3="关闭",0,IFERROR((VLOOKUP((VLOOKUP($AE58,参数!$G:$H,2,FALSE)&amp;$W$18&amp;$V$18),装备量化!$D$2:$J$241,装备量化!BJ$11,FALSE)),0))+IF($W$3="关闭",0,IFERROR((VLOOKUP((VLOOKUP($AE58,参数!$G:$H,2,FALSE)&amp;$W$19&amp;$V$19),装备量化!$D$2:$J$241,装备量化!BJ$11,FALSE)),0))+IF($W$3="关闭",0,IFERROR((VLOOKUP((VLOOKUP($AE58,参数!$G:$H,2,FALSE)&amp;$W$20&amp;$V$20),装备量化!$D$2:$J$241,装备量化!BJ$11,FALSE)),0))+IF($W$3="关闭",0,IFERROR((VLOOKUP((VLOOKUP($AE58,参数!$G:$H,2,FALSE)&amp;$W$21&amp;$V$21),装备量化!$D$2:$J$241,装备量化!BJ$11,FALSE)),0))+IF($W$3="关闭",0,IFERROR((VLOOKUP((VLOOKUP($AE58,参数!$G:$H,2,FALSE)&amp;$W$22&amp;$V$22),装备量化!$D$2:$J$241,装备量化!BJ$11,FALSE)),0))+IF($W$3="关闭",0,IFERROR((VLOOKUP((VLOOKUP($AE58,参数!$G:$H,2,FALSE)&amp;$W$23&amp;$V$23),装备量化!$D$2:$J$241,装备量化!BJ$11,FALSE)),0))+IF($W$3="关闭",0,IFERROR((VLOOKUP((VLOOKUP($AE58,参数!$G:$H,2,FALSE)&amp;$W$24&amp;$V$24),装备量化!$D$2:$J$241,装备量化!BJ$11,FALSE)),0))+IF($W$3="关闭",0,IFERROR((VLOOKUP((VLOOKUP($AE58,参数!$G:$H,2,FALSE)&amp;$W$25&amp;$V$25),装备量化!$D$2:$J$241,装备量化!BJ$11,FALSE)),0))</f>
        <v>0</v>
      </c>
      <c r="BZ58" s="64">
        <f>IF($W$3="关闭",0,IFERROR((VLOOKUP((VLOOKUP($AE58,参数!$G:$H,2,FALSE)&amp;$W$18&amp;$V$18),装备量化!$D$2:$J$241,装备量化!BK$11,FALSE)),0))+IF($W$3="关闭",0,IFERROR((VLOOKUP((VLOOKUP($AE58,参数!$G:$H,2,FALSE)&amp;$W$19&amp;$V$19),装备量化!$D$2:$J$241,装备量化!BK$11,FALSE)),0))+IF($W$3="关闭",0,IFERROR((VLOOKUP((VLOOKUP($AE58,参数!$G:$H,2,FALSE)&amp;$W$20&amp;$V$20),装备量化!$D$2:$J$241,装备量化!BK$11,FALSE)),0))+IF($W$3="关闭",0,IFERROR((VLOOKUP((VLOOKUP($AE58,参数!$G:$H,2,FALSE)&amp;$W$21&amp;$V$21),装备量化!$D$2:$J$241,装备量化!BK$11,FALSE)),0))+IF($W$3="关闭",0,IFERROR((VLOOKUP((VLOOKUP($AE58,参数!$G:$H,2,FALSE)&amp;$W$22&amp;$V$22),装备量化!$D$2:$J$241,装备量化!BK$11,FALSE)),0))+IF($W$3="关闭",0,IFERROR((VLOOKUP((VLOOKUP($AE58,参数!$G:$H,2,FALSE)&amp;$W$23&amp;$V$23),装备量化!$D$2:$J$241,装备量化!BK$11,FALSE)),0))+IF($W$3="关闭",0,IFERROR((VLOOKUP((VLOOKUP($AE58,参数!$G:$H,2,FALSE)&amp;$W$24&amp;$V$24),装备量化!$D$2:$J$241,装备量化!BK$11,FALSE)),0))+IF($W$3="关闭",0,IFERROR((VLOOKUP((VLOOKUP($AE58,参数!$G:$H,2,FALSE)&amp;$W$25&amp;$V$25),装备量化!$D$2:$J$241,装备量化!BK$11,FALSE)),0))</f>
        <v>0</v>
      </c>
      <c r="CA58" s="64">
        <f>IF($W$3="关闭",0,IFERROR((VLOOKUP((VLOOKUP($AE58,参数!$G:$H,2,FALSE)&amp;$W$18&amp;$V$18),装备量化!$D$2:$J$241,装备量化!BL$11,FALSE)),0))+IF($W$3="关闭",0,IFERROR((VLOOKUP((VLOOKUP($AE58,参数!$G:$H,2,FALSE)&amp;$W$19&amp;$V$19),装备量化!$D$2:$J$241,装备量化!BL$11,FALSE)),0))+IF($W$3="关闭",0,IFERROR((VLOOKUP((VLOOKUP($AE58,参数!$G:$H,2,FALSE)&amp;$W$20&amp;$V$20),装备量化!$D$2:$J$241,装备量化!BL$11,FALSE)),0))+IF($W$3="关闭",0,IFERROR((VLOOKUP((VLOOKUP($AE58,参数!$G:$H,2,FALSE)&amp;$W$21&amp;$V$21),装备量化!$D$2:$J$241,装备量化!BL$11,FALSE)),0))+IF($W$3="关闭",0,IFERROR((VLOOKUP((VLOOKUP($AE58,参数!$G:$H,2,FALSE)&amp;$W$22&amp;$V$22),装备量化!$D$2:$J$241,装备量化!BL$11,FALSE)),0))+IF($W$3="关闭",0,IFERROR((VLOOKUP((VLOOKUP($AE58,参数!$G:$H,2,FALSE)&amp;$W$23&amp;$V$23),装备量化!$D$2:$J$241,装备量化!BL$11,FALSE)),0))+IF($W$3="关闭",0,IFERROR((VLOOKUP((VLOOKUP($AE58,参数!$G:$H,2,FALSE)&amp;$W$24&amp;$V$24),装备量化!$D$2:$J$241,装备量化!BL$11,FALSE)),0))+IF($W$3="关闭",0,IFERROR((VLOOKUP((VLOOKUP($AE58,参数!$G:$H,2,FALSE)&amp;$W$25&amp;$V$25),装备量化!$D$2:$J$241,装备量化!BL$11,FALSE)),0))</f>
        <v>0</v>
      </c>
    </row>
    <row r="59" spans="1:79">
      <c r="A59" s="1">
        <v>58</v>
      </c>
      <c r="B59" s="1">
        <f t="shared" si="2"/>
        <v>12796</v>
      </c>
      <c r="C59" s="1">
        <f t="shared" si="11"/>
        <v>200</v>
      </c>
      <c r="D59" s="1">
        <f t="shared" si="12"/>
        <v>1047</v>
      </c>
      <c r="E59" s="1">
        <f t="shared" si="13"/>
        <v>1047</v>
      </c>
      <c r="F59" s="1">
        <f t="shared" si="14"/>
        <v>1772</v>
      </c>
      <c r="G59" s="1">
        <f t="shared" si="15"/>
        <v>1772</v>
      </c>
      <c r="H59" s="1">
        <f t="shared" si="3"/>
        <v>0</v>
      </c>
      <c r="I59" s="1">
        <f t="shared" si="4"/>
        <v>0</v>
      </c>
      <c r="J59" s="1">
        <f t="shared" si="5"/>
        <v>0</v>
      </c>
      <c r="K59" s="1">
        <f t="shared" si="6"/>
        <v>0</v>
      </c>
      <c r="L59" s="1">
        <f t="shared" si="7"/>
        <v>0</v>
      </c>
      <c r="M59" s="1">
        <f t="shared" si="8"/>
        <v>0</v>
      </c>
      <c r="N59" s="1">
        <f t="shared" si="9"/>
        <v>0</v>
      </c>
      <c r="O59" s="1">
        <f t="shared" si="10"/>
        <v>0</v>
      </c>
      <c r="P59" s="32"/>
      <c r="Q59" s="32"/>
      <c r="R59" s="32"/>
      <c r="S59" s="32"/>
      <c r="AE59" s="1">
        <v>58</v>
      </c>
      <c r="AF59" s="64">
        <f>IF($W$3="关闭",0,IFERROR((VLOOKUP((VLOOKUP($AE59,参数!$G:$H,2,FALSE)&amp;$W$18&amp;$V$18),装备量化!$D$2:$J$241,装备量化!Q$11,FALSE)),0))+IF($W$3="关闭",0,IFERROR((VLOOKUP((VLOOKUP($AE59,参数!$G:$H,2,FALSE)&amp;$W$19&amp;$V$19),装备量化!$D$2:$J$241,装备量化!Q$11,FALSE)),0))+IF($W$3="关闭",0,IFERROR((VLOOKUP((VLOOKUP($AE59,参数!$G:$H,2,FALSE)&amp;$W$20&amp;$V$20),装备量化!$D$2:$J$241,装备量化!Q$11,FALSE)),0))+IF($W$3="关闭",0,IFERROR((VLOOKUP((VLOOKUP($AE59,参数!$G:$H,2,FALSE)&amp;$W$21&amp;$V$21),装备量化!$D$2:$J$241,装备量化!Q$11,FALSE)),0))+IF($W$3="关闭",0,IFERROR((VLOOKUP((VLOOKUP($AE59,参数!$G:$H,2,FALSE)&amp;$W$22&amp;$V$22),装备量化!$D$2:$J$241,装备量化!Q$11,FALSE)),0))+IF($W$3="关闭",0,IFERROR((VLOOKUP((VLOOKUP($AE59,参数!$G:$H,2,FALSE)&amp;$W$23&amp;$V$23),装备量化!$D$2:$J$241,装备量化!Q$11,FALSE)),0))+IF($W$3="关闭",0,IFERROR((VLOOKUP((VLOOKUP($AE59,参数!$G:$H,2,FALSE)&amp;$W$24&amp;$V$24),装备量化!$D$2:$J$241,装备量化!Q$11,FALSE)),0))+IF($W$3="关闭",0,IFERROR((VLOOKUP((VLOOKUP($AE59,参数!$G:$H,2,FALSE)&amp;$W$25&amp;$V$25),装备量化!$D$2:$J$241,装备量化!Q$11,FALSE)),0))</f>
        <v>3750</v>
      </c>
      <c r="AG59" s="64"/>
      <c r="AH59" s="64">
        <f>IF($W$3="关闭",0,IFERROR((VLOOKUP((VLOOKUP($AE59,参数!$G:$H,2,FALSE)&amp;$W$18&amp;$V$18),装备量化!$D$2:$J$241,装备量化!S$11,FALSE)),0))+IF($W$3="关闭",0,IFERROR((VLOOKUP((VLOOKUP($AE59,参数!$G:$H,2,FALSE)&amp;$W$19&amp;$V$19),装备量化!$D$2:$J$241,装备量化!S$11,FALSE)),0))+IF($W$3="关闭",0,IFERROR((VLOOKUP((VLOOKUP($AE59,参数!$G:$H,2,FALSE)&amp;$W$20&amp;$V$20),装备量化!$D$2:$J$241,装备量化!S$11,FALSE)),0))+IF($W$3="关闭",0,IFERROR((VLOOKUP((VLOOKUP($AE59,参数!$G:$H,2,FALSE)&amp;$W$21&amp;$V$21),装备量化!$D$2:$J$241,装备量化!S$11,FALSE)),0))+IF($W$3="关闭",0,IFERROR((VLOOKUP((VLOOKUP($AE59,参数!$G:$H,2,FALSE)&amp;$W$22&amp;$V$22),装备量化!$D$2:$J$241,装备量化!S$11,FALSE)),0))+IF($W$3="关闭",0,IFERROR((VLOOKUP((VLOOKUP($AE59,参数!$G:$H,2,FALSE)&amp;$W$23&amp;$V$23),装备量化!$D$2:$J$241,装备量化!S$11,FALSE)),0))+IF($W$3="关闭",0,IFERROR((VLOOKUP((VLOOKUP($AE59,参数!$G:$H,2,FALSE)&amp;$W$24&amp;$V$24),装备量化!$D$2:$J$241,装备量化!S$11,FALSE)),0))+IF($W$3="关闭",0,IFERROR((VLOOKUP((VLOOKUP($AE59,参数!$G:$H,2,FALSE)&amp;$W$25&amp;$V$25),装备量化!$D$2:$J$241,装备量化!S$11,FALSE)),0))</f>
        <v>325</v>
      </c>
      <c r="AI59" s="64">
        <f>IF($W$3="关闭",0,IFERROR((VLOOKUP((VLOOKUP($AE59,参数!$G:$H,2,FALSE)&amp;$W$18&amp;$V$18),装备量化!$D$2:$J$241,装备量化!T$11,FALSE)),0))+IF($W$3="关闭",0,IFERROR((VLOOKUP((VLOOKUP($AE59,参数!$G:$H,2,FALSE)&amp;$W$19&amp;$V$19),装备量化!$D$2:$J$241,装备量化!T$11,FALSE)),0))+IF($W$3="关闭",0,IFERROR((VLOOKUP((VLOOKUP($AE59,参数!$G:$H,2,FALSE)&amp;$W$20&amp;$V$20),装备量化!$D$2:$J$241,装备量化!T$11,FALSE)),0))+IF($W$3="关闭",0,IFERROR((VLOOKUP((VLOOKUP($AE59,参数!$G:$H,2,FALSE)&amp;$W$21&amp;$V$21),装备量化!$D$2:$J$241,装备量化!T$11,FALSE)),0))+IF($W$3="关闭",0,IFERROR((VLOOKUP((VLOOKUP($AE59,参数!$G:$H,2,FALSE)&amp;$W$22&amp;$V$22),装备量化!$D$2:$J$241,装备量化!T$11,FALSE)),0))+IF($W$3="关闭",0,IFERROR((VLOOKUP((VLOOKUP($AE59,参数!$G:$H,2,FALSE)&amp;$W$23&amp;$V$23),装备量化!$D$2:$J$241,装备量化!T$11,FALSE)),0))+IF($W$3="关闭",0,IFERROR((VLOOKUP((VLOOKUP($AE59,参数!$G:$H,2,FALSE)&amp;$W$24&amp;$V$24),装备量化!$D$2:$J$241,装备量化!T$11,FALSE)),0))+IF($W$3="关闭",0,IFERROR((VLOOKUP((VLOOKUP($AE59,参数!$G:$H,2,FALSE)&amp;$W$25&amp;$V$25),装备量化!$D$2:$J$241,装备量化!T$11,FALSE)),0))</f>
        <v>325</v>
      </c>
      <c r="AJ59" s="64">
        <f>IF($W$3="关闭",0,IFERROR((VLOOKUP((VLOOKUP($AE59,参数!$G:$H,2,FALSE)&amp;$W$18&amp;$V$18),装备量化!$D$2:$J$241,装备量化!U$11,FALSE)),0))+IF($W$3="关闭",0,IFERROR((VLOOKUP((VLOOKUP($AE59,参数!$G:$H,2,FALSE)&amp;$W$19&amp;$V$19),装备量化!$D$2:$J$241,装备量化!U$11,FALSE)),0))+IF($W$3="关闭",0,IFERROR((VLOOKUP((VLOOKUP($AE59,参数!$G:$H,2,FALSE)&amp;$W$20&amp;$V$20),装备量化!$D$2:$J$241,装备量化!U$11,FALSE)),0))+IF($W$3="关闭",0,IFERROR((VLOOKUP((VLOOKUP($AE59,参数!$G:$H,2,FALSE)&amp;$W$21&amp;$V$21),装备量化!$D$2:$J$241,装备量化!U$11,FALSE)),0))+IF($W$3="关闭",0,IFERROR((VLOOKUP((VLOOKUP($AE59,参数!$G:$H,2,FALSE)&amp;$W$22&amp;$V$22),装备量化!$D$2:$J$241,装备量化!U$11,FALSE)),0))+IF($W$3="关闭",0,IFERROR((VLOOKUP((VLOOKUP($AE59,参数!$G:$H,2,FALSE)&amp;$W$23&amp;$V$23),装备量化!$D$2:$J$241,装备量化!U$11,FALSE)),0))+IF($W$3="关闭",0,IFERROR((VLOOKUP((VLOOKUP($AE59,参数!$G:$H,2,FALSE)&amp;$W$24&amp;$V$24),装备量化!$D$2:$J$241,装备量化!U$11,FALSE)),0))+IF($W$3="关闭",0,IFERROR((VLOOKUP((VLOOKUP($AE59,参数!$G:$H,2,FALSE)&amp;$W$25&amp;$V$25),装备量化!$D$2:$J$241,装备量化!U$11,FALSE)),0))</f>
        <v>500</v>
      </c>
      <c r="AK59" s="64">
        <f>IF($W$3="关闭",0,IFERROR((VLOOKUP((VLOOKUP($AE59,参数!$G:$H,2,FALSE)&amp;$W$18&amp;$V$18),装备量化!$D$2:$J$241,装备量化!V$11,FALSE)),0))+IF($W$3="关闭",0,IFERROR((VLOOKUP((VLOOKUP($AE59,参数!$G:$H,2,FALSE)&amp;$W$19&amp;$V$19),装备量化!$D$2:$J$241,装备量化!V$11,FALSE)),0))+IF($W$3="关闭",0,IFERROR((VLOOKUP((VLOOKUP($AE59,参数!$G:$H,2,FALSE)&amp;$W$20&amp;$V$20),装备量化!$D$2:$J$241,装备量化!V$11,FALSE)),0))+IF($W$3="关闭",0,IFERROR((VLOOKUP((VLOOKUP($AE59,参数!$G:$H,2,FALSE)&amp;$W$21&amp;$V$21),装备量化!$D$2:$J$241,装备量化!V$11,FALSE)),0))+IF($W$3="关闭",0,IFERROR((VLOOKUP((VLOOKUP($AE59,参数!$G:$H,2,FALSE)&amp;$W$22&amp;$V$22),装备量化!$D$2:$J$241,装备量化!V$11,FALSE)),0))+IF($W$3="关闭",0,IFERROR((VLOOKUP((VLOOKUP($AE59,参数!$G:$H,2,FALSE)&amp;$W$23&amp;$V$23),装备量化!$D$2:$J$241,装备量化!V$11,FALSE)),0))+IF($W$3="关闭",0,IFERROR((VLOOKUP((VLOOKUP($AE59,参数!$G:$H,2,FALSE)&amp;$W$24&amp;$V$24),装备量化!$D$2:$J$241,装备量化!V$11,FALSE)),0))+IF($W$3="关闭",0,IFERROR((VLOOKUP((VLOOKUP($AE59,参数!$G:$H,2,FALSE)&amp;$W$25&amp;$V$25),装备量化!$D$2:$J$241,装备量化!V$11,FALSE)),0))</f>
        <v>500</v>
      </c>
      <c r="AL59" s="64">
        <f>IF($W$3="关闭",0,IFERROR((VLOOKUP((VLOOKUP($AE59,参数!$G:$H,2,FALSE)&amp;$W$18&amp;$V$18),装备量化!$D$2:$J$241,装备量化!W$11,FALSE)),0))+IF($W$3="关闭",0,IFERROR((VLOOKUP((VLOOKUP($AE59,参数!$G:$H,2,FALSE)&amp;$W$19&amp;$V$19),装备量化!$D$2:$J$241,装备量化!W$11,FALSE)),0))+IF($W$3="关闭",0,IFERROR((VLOOKUP((VLOOKUP($AE59,参数!$G:$H,2,FALSE)&amp;$W$20&amp;$V$20),装备量化!$D$2:$J$241,装备量化!W$11,FALSE)),0))+IF($W$3="关闭",0,IFERROR((VLOOKUP((VLOOKUP($AE59,参数!$G:$H,2,FALSE)&amp;$W$21&amp;$V$21),装备量化!$D$2:$J$241,装备量化!W$11,FALSE)),0))+IF($W$3="关闭",0,IFERROR((VLOOKUP((VLOOKUP($AE59,参数!$G:$H,2,FALSE)&amp;$W$22&amp;$V$22),装备量化!$D$2:$J$241,装备量化!W$11,FALSE)),0))+IF($W$3="关闭",0,IFERROR((VLOOKUP((VLOOKUP($AE59,参数!$G:$H,2,FALSE)&amp;$W$23&amp;$V$23),装备量化!$D$2:$J$241,装备量化!W$11,FALSE)),0))+IF($W$3="关闭",0,IFERROR((VLOOKUP((VLOOKUP($AE59,参数!$G:$H,2,FALSE)&amp;$W$24&amp;$V$24),装备量化!$D$2:$J$241,装备量化!W$11,FALSE)),0))+IF($W$3="关闭",0,IFERROR((VLOOKUP((VLOOKUP($AE59,参数!$G:$H,2,FALSE)&amp;$W$25&amp;$V$25),装备量化!$D$2:$J$241,装备量化!W$11,FALSE)),0))</f>
        <v>0</v>
      </c>
      <c r="AM59" s="64">
        <f>IF($W$3="关闭",0,IFERROR((VLOOKUP((VLOOKUP($AE59,参数!$G:$H,2,FALSE)&amp;$W$18&amp;$V$18),装备量化!$D$2:$J$241,装备量化!X$11,FALSE)),0))+IF($W$3="关闭",0,IFERROR((VLOOKUP((VLOOKUP($AE59,参数!$G:$H,2,FALSE)&amp;$W$19&amp;$V$19),装备量化!$D$2:$J$241,装备量化!X$11,FALSE)),0))+IF($W$3="关闭",0,IFERROR((VLOOKUP((VLOOKUP($AE59,参数!$G:$H,2,FALSE)&amp;$W$20&amp;$V$20),装备量化!$D$2:$J$241,装备量化!X$11,FALSE)),0))+IF($W$3="关闭",0,IFERROR((VLOOKUP((VLOOKUP($AE59,参数!$G:$H,2,FALSE)&amp;$W$21&amp;$V$21),装备量化!$D$2:$J$241,装备量化!X$11,FALSE)),0))+IF($W$3="关闭",0,IFERROR((VLOOKUP((VLOOKUP($AE59,参数!$G:$H,2,FALSE)&amp;$W$22&amp;$V$22),装备量化!$D$2:$J$241,装备量化!X$11,FALSE)),0))+IF($W$3="关闭",0,IFERROR((VLOOKUP((VLOOKUP($AE59,参数!$G:$H,2,FALSE)&amp;$W$23&amp;$V$23),装备量化!$D$2:$J$241,装备量化!X$11,FALSE)),0))+IF($W$3="关闭",0,IFERROR((VLOOKUP((VLOOKUP($AE59,参数!$G:$H,2,FALSE)&amp;$W$24&amp;$V$24),装备量化!$D$2:$J$241,装备量化!X$11,FALSE)),0))+IF($W$3="关闭",0,IFERROR((VLOOKUP((VLOOKUP($AE59,参数!$G:$H,2,FALSE)&amp;$W$25&amp;$V$25),装备量化!$D$2:$J$241,装备量化!X$11,FALSE)),0))</f>
        <v>0</v>
      </c>
      <c r="AN59" s="64">
        <f>IF($W$3="关闭",0,IFERROR((VLOOKUP((VLOOKUP($AE59,参数!$G:$H,2,FALSE)&amp;$W$18&amp;$V$18),装备量化!$D$2:$J$241,装备量化!Y$11,FALSE)),0))+IF($W$3="关闭",0,IFERROR((VLOOKUP((VLOOKUP($AE59,参数!$G:$H,2,FALSE)&amp;$W$19&amp;$V$19),装备量化!$D$2:$J$241,装备量化!Y$11,FALSE)),0))+IF($W$3="关闭",0,IFERROR((VLOOKUP((VLOOKUP($AE59,参数!$G:$H,2,FALSE)&amp;$W$20&amp;$V$20),装备量化!$D$2:$J$241,装备量化!Y$11,FALSE)),0))+IF($W$3="关闭",0,IFERROR((VLOOKUP((VLOOKUP($AE59,参数!$G:$H,2,FALSE)&amp;$W$21&amp;$V$21),装备量化!$D$2:$J$241,装备量化!Y$11,FALSE)),0))+IF($W$3="关闭",0,IFERROR((VLOOKUP((VLOOKUP($AE59,参数!$G:$H,2,FALSE)&amp;$W$22&amp;$V$22),装备量化!$D$2:$J$241,装备量化!Y$11,FALSE)),0))+IF($W$3="关闭",0,IFERROR((VLOOKUP((VLOOKUP($AE59,参数!$G:$H,2,FALSE)&amp;$W$23&amp;$V$23),装备量化!$D$2:$J$241,装备量化!Y$11,FALSE)),0))+IF($W$3="关闭",0,IFERROR((VLOOKUP((VLOOKUP($AE59,参数!$G:$H,2,FALSE)&amp;$W$24&amp;$V$24),装备量化!$D$2:$J$241,装备量化!Y$11,FALSE)),0))+IF($W$3="关闭",0,IFERROR((VLOOKUP((VLOOKUP($AE59,参数!$G:$H,2,FALSE)&amp;$W$25&amp;$V$25),装备量化!$D$2:$J$241,装备量化!Y$11,FALSE)),0))</f>
        <v>0</v>
      </c>
      <c r="AO59" s="64">
        <f>IF($W$3="关闭",0,IFERROR((VLOOKUP((VLOOKUP($AE59,参数!$G:$H,2,FALSE)&amp;$W$18&amp;$V$18),装备量化!$D$2:$J$241,装备量化!Z$11,FALSE)),0))+IF($W$3="关闭",0,IFERROR((VLOOKUP((VLOOKUP($AE59,参数!$G:$H,2,FALSE)&amp;$W$19&amp;$V$19),装备量化!$D$2:$J$241,装备量化!Z$11,FALSE)),0))+IF($W$3="关闭",0,IFERROR((VLOOKUP((VLOOKUP($AE59,参数!$G:$H,2,FALSE)&amp;$W$20&amp;$V$20),装备量化!$D$2:$J$241,装备量化!Z$11,FALSE)),0))+IF($W$3="关闭",0,IFERROR((VLOOKUP((VLOOKUP($AE59,参数!$G:$H,2,FALSE)&amp;$W$21&amp;$V$21),装备量化!$D$2:$J$241,装备量化!Z$11,FALSE)),0))+IF($W$3="关闭",0,IFERROR((VLOOKUP((VLOOKUP($AE59,参数!$G:$H,2,FALSE)&amp;$W$22&amp;$V$22),装备量化!$D$2:$J$241,装备量化!Z$11,FALSE)),0))+IF($W$3="关闭",0,IFERROR((VLOOKUP((VLOOKUP($AE59,参数!$G:$H,2,FALSE)&amp;$W$23&amp;$V$23),装备量化!$D$2:$J$241,装备量化!Z$11,FALSE)),0))+IF($W$3="关闭",0,IFERROR((VLOOKUP((VLOOKUP($AE59,参数!$G:$H,2,FALSE)&amp;$W$24&amp;$V$24),装备量化!$D$2:$J$241,装备量化!Z$11,FALSE)),0))+IF($W$3="关闭",0,IFERROR((VLOOKUP((VLOOKUP($AE59,参数!$G:$H,2,FALSE)&amp;$W$25&amp;$V$25),装备量化!$D$2:$J$241,装备量化!Z$11,FALSE)),0))</f>
        <v>0</v>
      </c>
      <c r="AP59" s="64">
        <f>IF($W$3="关闭",0,IFERROR((VLOOKUP((VLOOKUP($AE59,参数!$G:$H,2,FALSE)&amp;$W$18&amp;$V$18),装备量化!$D$2:$J$241,装备量化!AA$11,FALSE)),0))+IF($W$3="关闭",0,IFERROR((VLOOKUP((VLOOKUP($AE59,参数!$G:$H,2,FALSE)&amp;$W$19&amp;$V$19),装备量化!$D$2:$J$241,装备量化!AA$11,FALSE)),0))+IF($W$3="关闭",0,IFERROR((VLOOKUP((VLOOKUP($AE59,参数!$G:$H,2,FALSE)&amp;$W$20&amp;$V$20),装备量化!$D$2:$J$241,装备量化!AA$11,FALSE)),0))+IF($W$3="关闭",0,IFERROR((VLOOKUP((VLOOKUP($AE59,参数!$G:$H,2,FALSE)&amp;$W$21&amp;$V$21),装备量化!$D$2:$J$241,装备量化!AA$11,FALSE)),0))+IF($W$3="关闭",0,IFERROR((VLOOKUP((VLOOKUP($AE59,参数!$G:$H,2,FALSE)&amp;$W$22&amp;$V$22),装备量化!$D$2:$J$241,装备量化!AA$11,FALSE)),0))+IF($W$3="关闭",0,IFERROR((VLOOKUP((VLOOKUP($AE59,参数!$G:$H,2,FALSE)&amp;$W$23&amp;$V$23),装备量化!$D$2:$J$241,装备量化!AA$11,FALSE)),0))+IF($W$3="关闭",0,IFERROR((VLOOKUP((VLOOKUP($AE59,参数!$G:$H,2,FALSE)&amp;$W$24&amp;$V$24),装备量化!$D$2:$J$241,装备量化!AA$11,FALSE)),0))+IF($W$3="关闭",0,IFERROR((VLOOKUP((VLOOKUP($AE59,参数!$G:$H,2,FALSE)&amp;$W$25&amp;$V$25),装备量化!$D$2:$J$241,装备量化!AA$11,FALSE)),0))</f>
        <v>0</v>
      </c>
      <c r="AQ59" s="64">
        <f>IF($W$3="关闭",0,IFERROR((VLOOKUP((VLOOKUP($AE59,参数!$G:$H,2,FALSE)&amp;$W$18&amp;$V$18),装备量化!$D$2:$J$241,装备量化!AB$11,FALSE)),0))+IF($W$3="关闭",0,IFERROR((VLOOKUP((VLOOKUP($AE59,参数!$G:$H,2,FALSE)&amp;$W$19&amp;$V$19),装备量化!$D$2:$J$241,装备量化!AB$11,FALSE)),0))+IF($W$3="关闭",0,IFERROR((VLOOKUP((VLOOKUP($AE59,参数!$G:$H,2,FALSE)&amp;$W$20&amp;$V$20),装备量化!$D$2:$J$241,装备量化!AB$11,FALSE)),0))+IF($W$3="关闭",0,IFERROR((VLOOKUP((VLOOKUP($AE59,参数!$G:$H,2,FALSE)&amp;$W$21&amp;$V$21),装备量化!$D$2:$J$241,装备量化!AB$11,FALSE)),0))+IF($W$3="关闭",0,IFERROR((VLOOKUP((VLOOKUP($AE59,参数!$G:$H,2,FALSE)&amp;$W$22&amp;$V$22),装备量化!$D$2:$J$241,装备量化!AB$11,FALSE)),0))+IF($W$3="关闭",0,IFERROR((VLOOKUP((VLOOKUP($AE59,参数!$G:$H,2,FALSE)&amp;$W$23&amp;$V$23),装备量化!$D$2:$J$241,装备量化!AB$11,FALSE)),0))+IF($W$3="关闭",0,IFERROR((VLOOKUP((VLOOKUP($AE59,参数!$G:$H,2,FALSE)&amp;$W$24&amp;$V$24),装备量化!$D$2:$J$241,装备量化!AB$11,FALSE)),0))+IF($W$3="关闭",0,IFERROR((VLOOKUP((VLOOKUP($AE59,参数!$G:$H,2,FALSE)&amp;$W$25&amp;$V$25),装备量化!$D$2:$J$241,装备量化!AB$11,FALSE)),0))</f>
        <v>0</v>
      </c>
      <c r="AR59" s="64">
        <f>IF($W$3="关闭",0,IFERROR((VLOOKUP((VLOOKUP($AE59,参数!$G:$H,2,FALSE)&amp;$W$18&amp;$V$18),装备量化!$D$2:$J$241,装备量化!AC$11,FALSE)),0))+IF($W$3="关闭",0,IFERROR((VLOOKUP((VLOOKUP($AE59,参数!$G:$H,2,FALSE)&amp;$W$19&amp;$V$19),装备量化!$D$2:$J$241,装备量化!AC$11,FALSE)),0))+IF($W$3="关闭",0,IFERROR((VLOOKUP((VLOOKUP($AE59,参数!$G:$H,2,FALSE)&amp;$W$20&amp;$V$20),装备量化!$D$2:$J$241,装备量化!AC$11,FALSE)),0))+IF($W$3="关闭",0,IFERROR((VLOOKUP((VLOOKUP($AE59,参数!$G:$H,2,FALSE)&amp;$W$21&amp;$V$21),装备量化!$D$2:$J$241,装备量化!AC$11,FALSE)),0))+IF($W$3="关闭",0,IFERROR((VLOOKUP((VLOOKUP($AE59,参数!$G:$H,2,FALSE)&amp;$W$22&amp;$V$22),装备量化!$D$2:$J$241,装备量化!AC$11,FALSE)),0))+IF($W$3="关闭",0,IFERROR((VLOOKUP((VLOOKUP($AE59,参数!$G:$H,2,FALSE)&amp;$W$23&amp;$V$23),装备量化!$D$2:$J$241,装备量化!AC$11,FALSE)),0))+IF($W$3="关闭",0,IFERROR((VLOOKUP((VLOOKUP($AE59,参数!$G:$H,2,FALSE)&amp;$W$24&amp;$V$24),装备量化!$D$2:$J$241,装备量化!AC$11,FALSE)),0))+IF($W$3="关闭",0,IFERROR((VLOOKUP((VLOOKUP($AE59,参数!$G:$H,2,FALSE)&amp;$W$25&amp;$V$25),装备量化!$D$2:$J$241,装备量化!AC$11,FALSE)),0))</f>
        <v>0</v>
      </c>
      <c r="AS59" s="64">
        <f>IF($W$3="关闭",0,IFERROR((VLOOKUP((VLOOKUP($AE59,参数!$G:$H,2,FALSE)&amp;$W$18&amp;$V$18),装备量化!$D$2:$J$241,装备量化!AD$11,FALSE)),0))+IF($W$3="关闭",0,IFERROR((VLOOKUP((VLOOKUP($AE59,参数!$G:$H,2,FALSE)&amp;$W$19&amp;$V$19),装备量化!$D$2:$J$241,装备量化!AD$11,FALSE)),0))+IF($W$3="关闭",0,IFERROR((VLOOKUP((VLOOKUP($AE59,参数!$G:$H,2,FALSE)&amp;$W$20&amp;$V$20),装备量化!$D$2:$J$241,装备量化!AD$11,FALSE)),0))+IF($W$3="关闭",0,IFERROR((VLOOKUP((VLOOKUP($AE59,参数!$G:$H,2,FALSE)&amp;$W$21&amp;$V$21),装备量化!$D$2:$J$241,装备量化!AD$11,FALSE)),0))+IF($W$3="关闭",0,IFERROR((VLOOKUP((VLOOKUP($AE59,参数!$G:$H,2,FALSE)&amp;$W$22&amp;$V$22),装备量化!$D$2:$J$241,装备量化!AD$11,FALSE)),0))+IF($W$3="关闭",0,IFERROR((VLOOKUP((VLOOKUP($AE59,参数!$G:$H,2,FALSE)&amp;$W$23&amp;$V$23),装备量化!$D$2:$J$241,装备量化!AD$11,FALSE)),0))+IF($W$3="关闭",0,IFERROR((VLOOKUP((VLOOKUP($AE59,参数!$G:$H,2,FALSE)&amp;$W$24&amp;$V$24),装备量化!$D$2:$J$241,装备量化!AD$11,FALSE)),0))+IF($W$3="关闭",0,IFERROR((VLOOKUP((VLOOKUP($AE59,参数!$G:$H,2,FALSE)&amp;$W$25&amp;$V$25),装备量化!$D$2:$J$241,装备量化!AD$11,FALSE)),0))</f>
        <v>0</v>
      </c>
      <c r="AV59" s="1">
        <v>58</v>
      </c>
      <c r="AW59" s="64">
        <f>IF($W$6="关闭",0,IFERROR((VLOOKUP((VLOOKUP($AE59,参数!$G:$H,2,FALSE)&amp;$V$18),装备强化属性!$V$3:$FP$50,$X$18+VLOOKUP(AW$1,参数!$J$1:$K$6,2,FALSE),FALSE)),0))+IF($W$6="关闭",0,IFERROR((VLOOKUP((VLOOKUP($AE59,参数!$G:$H,2,FALSE)&amp;$V$19),装备强化属性!$V$3:$FP$50,$X$19+VLOOKUP(AW$1,参数!$J$1:$K$6,2,FALSE),FALSE)),0))+IF($W$6="关闭",0,IFERROR((VLOOKUP((VLOOKUP($AE59,参数!$G:$H,2,FALSE)&amp;$V$20),装备强化属性!$V$3:$FP$50,$X$20+VLOOKUP(AW$1,参数!$J$1:$K$6,2,FALSE),FALSE)),0))+IF($W$6="关闭",0,IFERROR((VLOOKUP((VLOOKUP($AE59,参数!$G:$H,2,FALSE)&amp;$V$21),装备强化属性!$V$3:$FP$50,$X$21+VLOOKUP(AW$1,参数!$J$1:$K$6,2,FALSE),FALSE)),0))+IF($W$6="关闭",0,IFERROR((VLOOKUP((VLOOKUP($AE59,参数!$G:$H,2,FALSE)&amp;$V$22),装备强化属性!$V$3:$FP$50,$X$22+VLOOKUP(AW$1,参数!$J$1:$K$6,2,FALSE),FALSE)),0))+IF($W$6="关闭",0,IFERROR((VLOOKUP((VLOOKUP($AE59,参数!$G:$H,2,FALSE)&amp;$V$23),装备强化属性!$V$3:$FP$50,$X$23+VLOOKUP(AW$1,参数!$J$1:$K$6,2,FALSE),FALSE)),0))+IF($W$6="关闭",0,IFERROR((VLOOKUP((VLOOKUP($AE59,参数!$G:$H,2,FALSE)&amp;$V$24),装备强化属性!$V$3:$FP$50,$X$24+VLOOKUP(AW$1,参数!$J$1:$K$6,2,FALSE),FALSE)),0))+IF($W$6="关闭",0,IFERROR((VLOOKUP((VLOOKUP($AE59,参数!$G:$H,2,FALSE)&amp;$V$25),装备强化属性!$V$3:$FP$50,$X$25+VLOOKUP(AW$1,参数!$J$1:$K$6,2,FALSE),FALSE)),0))</f>
        <v>1634</v>
      </c>
      <c r="AX59" s="64"/>
      <c r="AY59" s="64">
        <f>IF($W$6="关闭",0,IFERROR((VLOOKUP((VLOOKUP($AE59,参数!$G:$H,2,FALSE)&amp;$V$18),装备强化属性!$V$3:$FP$50,$X$18+VLOOKUP(AY$1,参数!$J$1:$K$6,2,FALSE),FALSE)),0))+IF($W$6="关闭",0,IFERROR((VLOOKUP((VLOOKUP($AE59,参数!$G:$H,2,FALSE)&amp;$V$19),装备强化属性!$V$3:$FP$50,$X$19+VLOOKUP(AY$1,参数!$J$1:$K$6,2,FALSE),FALSE)),0))+IF($W$6="关闭",0,IFERROR((VLOOKUP((VLOOKUP($AE59,参数!$G:$H,2,FALSE)&amp;$V$20),装备强化属性!$V$3:$FP$50,$X$20+VLOOKUP(AY$1,参数!$J$1:$K$6,2,FALSE),FALSE)),0))+IF($W$6="关闭",0,IFERROR((VLOOKUP((VLOOKUP($AE59,参数!$G:$H,2,FALSE)&amp;$V$21),装备强化属性!$V$3:$FP$50,$X$21+VLOOKUP(AY$1,参数!$J$1:$K$6,2,FALSE),FALSE)),0))+IF($W$6="关闭",0,IFERROR((VLOOKUP((VLOOKUP($AE59,参数!$G:$H,2,FALSE)&amp;$V$22),装备强化属性!$V$3:$FP$50,$X$22+VLOOKUP(AY$1,参数!$J$1:$K$6,2,FALSE),FALSE)),0))+IF($W$6="关闭",0,IFERROR((VLOOKUP((VLOOKUP($AE59,参数!$G:$H,2,FALSE)&amp;$V$23),装备强化属性!$V$3:$FP$50,$X$23+VLOOKUP(AY$1,参数!$J$1:$K$6,2,FALSE),FALSE)),0))+IF($W$6="关闭",0,IFERROR((VLOOKUP((VLOOKUP($AE59,参数!$G:$H,2,FALSE)&amp;$V$24),装备强化属性!$V$3:$FP$50,$X$24+VLOOKUP(AY$1,参数!$J$1:$K$6,2,FALSE),FALSE)),0))+IF($W$6="关闭",0,IFERROR((VLOOKUP((VLOOKUP($AE59,参数!$G:$H,2,FALSE)&amp;$V$25),装备强化属性!$V$3:$FP$50,$X$25+VLOOKUP(AY$1,参数!$J$1:$K$6,2,FALSE),FALSE)),0))</f>
        <v>195</v>
      </c>
      <c r="AZ59" s="64">
        <f>IF($W$6="关闭",0,IFERROR((VLOOKUP((VLOOKUP($AE59,参数!$G:$H,2,FALSE)&amp;$V$18),装备强化属性!$V$3:$FP$50,$X$18+VLOOKUP(AZ$1,参数!$J$1:$K$6,2,FALSE),FALSE)),0))+IF($W$6="关闭",0,IFERROR((VLOOKUP((VLOOKUP($AE59,参数!$G:$H,2,FALSE)&amp;$V$19),装备强化属性!$V$3:$FP$50,$X$19+VLOOKUP(AZ$1,参数!$J$1:$K$6,2,FALSE),FALSE)),0))+IF($W$6="关闭",0,IFERROR((VLOOKUP((VLOOKUP($AE59,参数!$G:$H,2,FALSE)&amp;$V$20),装备强化属性!$V$3:$FP$50,$X$20+VLOOKUP(AZ$1,参数!$J$1:$K$6,2,FALSE),FALSE)),0))+IF($W$6="关闭",0,IFERROR((VLOOKUP((VLOOKUP($AE59,参数!$G:$H,2,FALSE)&amp;$V$21),装备强化属性!$V$3:$FP$50,$X$21+VLOOKUP(AZ$1,参数!$J$1:$K$6,2,FALSE),FALSE)),0))+IF($W$6="关闭",0,IFERROR((VLOOKUP((VLOOKUP($AE59,参数!$G:$H,2,FALSE)&amp;$V$22),装备强化属性!$V$3:$FP$50,$X$22+VLOOKUP(AZ$1,参数!$J$1:$K$6,2,FALSE),FALSE)),0))+IF($W$6="关闭",0,IFERROR((VLOOKUP((VLOOKUP($AE59,参数!$G:$H,2,FALSE)&amp;$V$23),装备强化属性!$V$3:$FP$50,$X$23+VLOOKUP(AZ$1,参数!$J$1:$K$6,2,FALSE),FALSE)),0))+IF($W$6="关闭",0,IFERROR((VLOOKUP((VLOOKUP($AE59,参数!$G:$H,2,FALSE)&amp;$V$24),装备强化属性!$V$3:$FP$50,$X$24+VLOOKUP(AZ$1,参数!$J$1:$K$6,2,FALSE),FALSE)),0))+IF($W$6="关闭",0,IFERROR((VLOOKUP((VLOOKUP($AE59,参数!$G:$H,2,FALSE)&amp;$V$25),装备强化属性!$V$3:$FP$50,$X$25+VLOOKUP(AZ$1,参数!$J$1:$K$6,2,FALSE),FALSE)),0))</f>
        <v>195</v>
      </c>
      <c r="BA59" s="64">
        <f>IF($W$6="关闭",0,IFERROR((VLOOKUP((VLOOKUP($AE59,参数!$G:$H,2,FALSE)&amp;$V$18),装备强化属性!$V$3:$FP$50,$X$18+VLOOKUP(BA$1,参数!$J$1:$K$6,2,FALSE),FALSE)),0))+IF($W$6="关闭",0,IFERROR((VLOOKUP((VLOOKUP($AE59,参数!$G:$H,2,FALSE)&amp;$V$19),装备强化属性!$V$3:$FP$50,$X$19+VLOOKUP(BA$1,参数!$J$1:$K$6,2,FALSE),FALSE)),0))+IF($W$6="关闭",0,IFERROR((VLOOKUP((VLOOKUP($AE59,参数!$G:$H,2,FALSE)&amp;$V$20),装备强化属性!$V$3:$FP$50,$X$20+VLOOKUP(BA$1,参数!$J$1:$K$6,2,FALSE),FALSE)),0))+IF($W$6="关闭",0,IFERROR((VLOOKUP((VLOOKUP($AE59,参数!$G:$H,2,FALSE)&amp;$V$21),装备强化属性!$V$3:$FP$50,$X$21+VLOOKUP(BA$1,参数!$J$1:$K$6,2,FALSE),FALSE)),0))+IF($W$6="关闭",0,IFERROR((VLOOKUP((VLOOKUP($AE59,参数!$G:$H,2,FALSE)&amp;$V$22),装备强化属性!$V$3:$FP$50,$X$22+VLOOKUP(BA$1,参数!$J$1:$K$6,2,FALSE),FALSE)),0))+IF($W$6="关闭",0,IFERROR((VLOOKUP((VLOOKUP($AE59,参数!$G:$H,2,FALSE)&amp;$V$23),装备强化属性!$V$3:$FP$50,$X$23+VLOOKUP(BA$1,参数!$J$1:$K$6,2,FALSE),FALSE)),0))+IF($W$6="关闭",0,IFERROR((VLOOKUP((VLOOKUP($AE59,参数!$G:$H,2,FALSE)&amp;$V$24),装备强化属性!$V$3:$FP$50,$X$24+VLOOKUP(BA$1,参数!$J$1:$K$6,2,FALSE),FALSE)),0))+IF($W$6="关闭",0,IFERROR((VLOOKUP((VLOOKUP($AE59,参数!$G:$H,2,FALSE)&amp;$V$25),装备强化属性!$V$3:$FP$50,$X$25+VLOOKUP(BA$1,参数!$J$1:$K$6,2,FALSE),FALSE)),0))</f>
        <v>217</v>
      </c>
      <c r="BB59" s="64">
        <f>IF($W$6="关闭",0,IFERROR((VLOOKUP((VLOOKUP($AE59,参数!$G:$H,2,FALSE)&amp;$V$18),装备强化属性!$V$3:$FP$50,$X$18+VLOOKUP(BB$1,参数!$J$1:$K$6,2,FALSE),FALSE)),0))+IF($W$6="关闭",0,IFERROR((VLOOKUP((VLOOKUP($AE59,参数!$G:$H,2,FALSE)&amp;$V$19),装备强化属性!$V$3:$FP$50,$X$19+VLOOKUP(BB$1,参数!$J$1:$K$6,2,FALSE),FALSE)),0))+IF($W$6="关闭",0,IFERROR((VLOOKUP((VLOOKUP($AE59,参数!$G:$H,2,FALSE)&amp;$V$20),装备强化属性!$V$3:$FP$50,$X$20+VLOOKUP(BB$1,参数!$J$1:$K$6,2,FALSE),FALSE)),0))+IF($W$6="关闭",0,IFERROR((VLOOKUP((VLOOKUP($AE59,参数!$G:$H,2,FALSE)&amp;$V$21),装备强化属性!$V$3:$FP$50,$X$21+VLOOKUP(BB$1,参数!$J$1:$K$6,2,FALSE),FALSE)),0))+IF($W$6="关闭",0,IFERROR((VLOOKUP((VLOOKUP($AE59,参数!$G:$H,2,FALSE)&amp;$V$22),装备强化属性!$V$3:$FP$50,$X$22+VLOOKUP(BB$1,参数!$J$1:$K$6,2,FALSE),FALSE)),0))+IF($W$6="关闭",0,IFERROR((VLOOKUP((VLOOKUP($AE59,参数!$G:$H,2,FALSE)&amp;$V$23),装备强化属性!$V$3:$FP$50,$X$23+VLOOKUP(BB$1,参数!$J$1:$K$6,2,FALSE),FALSE)),0))+IF($W$6="关闭",0,IFERROR((VLOOKUP((VLOOKUP($AE59,参数!$G:$H,2,FALSE)&amp;$V$24),装备强化属性!$V$3:$FP$50,$X$24+VLOOKUP(BB$1,参数!$J$1:$K$6,2,FALSE),FALSE)),0))+IF($W$6="关闭",0,IFERROR((VLOOKUP((VLOOKUP($AE59,参数!$G:$H,2,FALSE)&amp;$V$25),装备强化属性!$V$3:$FP$50,$X$25+VLOOKUP(BB$1,参数!$J$1:$K$6,2,FALSE),FALSE)),0))</f>
        <v>217</v>
      </c>
      <c r="BC59" s="64">
        <f>IF($W$3="关闭",0,IFERROR((VLOOKUP((VLOOKUP($AE59,参数!$G:$H,2,FALSE)&amp;$W$18&amp;$V$18),装备量化!$D$2:$J$241,装备量化!AN$11,FALSE)),0))+IF($W$3="关闭",0,IFERROR((VLOOKUP((VLOOKUP($AE59,参数!$G:$H,2,FALSE)&amp;$W$19&amp;$V$19),装备量化!$D$2:$J$241,装备量化!AN$11,FALSE)),0))+IF($W$3="关闭",0,IFERROR((VLOOKUP((VLOOKUP($AE59,参数!$G:$H,2,FALSE)&amp;$W$20&amp;$V$20),装备量化!$D$2:$J$241,装备量化!AN$11,FALSE)),0))+IF($W$3="关闭",0,IFERROR((VLOOKUP((VLOOKUP($AE59,参数!$G:$H,2,FALSE)&amp;$W$21&amp;$V$21),装备量化!$D$2:$J$241,装备量化!AN$11,FALSE)),0))+IF($W$3="关闭",0,IFERROR((VLOOKUP((VLOOKUP($AE59,参数!$G:$H,2,FALSE)&amp;$W$22&amp;$V$22),装备量化!$D$2:$J$241,装备量化!AN$11,FALSE)),0))+IF($W$3="关闭",0,IFERROR((VLOOKUP((VLOOKUP($AE59,参数!$G:$H,2,FALSE)&amp;$W$23&amp;$V$23),装备量化!$D$2:$J$241,装备量化!AN$11,FALSE)),0))+IF($W$3="关闭",0,IFERROR((VLOOKUP((VLOOKUP($AE59,参数!$G:$H,2,FALSE)&amp;$W$24&amp;$V$24),装备量化!$D$2:$J$241,装备量化!AN$11,FALSE)),0))+IF($W$3="关闭",0,IFERROR((VLOOKUP((VLOOKUP($AE59,参数!$G:$H,2,FALSE)&amp;$W$25&amp;$V$25),装备量化!$D$2:$J$241,装备量化!AN$11,FALSE)),0))</f>
        <v>0</v>
      </c>
      <c r="BD59" s="64">
        <f>IF($W$3="关闭",0,IFERROR((VLOOKUP((VLOOKUP($AE59,参数!$G:$H,2,FALSE)&amp;$W$18&amp;$V$18),装备量化!$D$2:$J$241,装备量化!AO$11,FALSE)),0))+IF($W$3="关闭",0,IFERROR((VLOOKUP((VLOOKUP($AE59,参数!$G:$H,2,FALSE)&amp;$W$19&amp;$V$19),装备量化!$D$2:$J$241,装备量化!AO$11,FALSE)),0))+IF($W$3="关闭",0,IFERROR((VLOOKUP((VLOOKUP($AE59,参数!$G:$H,2,FALSE)&amp;$W$20&amp;$V$20),装备量化!$D$2:$J$241,装备量化!AO$11,FALSE)),0))+IF($W$3="关闭",0,IFERROR((VLOOKUP((VLOOKUP($AE59,参数!$G:$H,2,FALSE)&amp;$W$21&amp;$V$21),装备量化!$D$2:$J$241,装备量化!AO$11,FALSE)),0))+IF($W$3="关闭",0,IFERROR((VLOOKUP((VLOOKUP($AE59,参数!$G:$H,2,FALSE)&amp;$W$22&amp;$V$22),装备量化!$D$2:$J$241,装备量化!AO$11,FALSE)),0))+IF($W$3="关闭",0,IFERROR((VLOOKUP((VLOOKUP($AE59,参数!$G:$H,2,FALSE)&amp;$W$23&amp;$V$23),装备量化!$D$2:$J$241,装备量化!AO$11,FALSE)),0))+IF($W$3="关闭",0,IFERROR((VLOOKUP((VLOOKUP($AE59,参数!$G:$H,2,FALSE)&amp;$W$24&amp;$V$24),装备量化!$D$2:$J$241,装备量化!AO$11,FALSE)),0))+IF($W$3="关闭",0,IFERROR((VLOOKUP((VLOOKUP($AE59,参数!$G:$H,2,FALSE)&amp;$W$25&amp;$V$25),装备量化!$D$2:$J$241,装备量化!AO$11,FALSE)),0))</f>
        <v>0</v>
      </c>
      <c r="BE59" s="64">
        <f>IF($W$3="关闭",0,IFERROR((VLOOKUP((VLOOKUP($AE59,参数!$G:$H,2,FALSE)&amp;$W$18&amp;$V$18),装备量化!$D$2:$J$241,装备量化!AP$11,FALSE)),0))+IF($W$3="关闭",0,IFERROR((VLOOKUP((VLOOKUP($AE59,参数!$G:$H,2,FALSE)&amp;$W$19&amp;$V$19),装备量化!$D$2:$J$241,装备量化!AP$11,FALSE)),0))+IF($W$3="关闭",0,IFERROR((VLOOKUP((VLOOKUP($AE59,参数!$G:$H,2,FALSE)&amp;$W$20&amp;$V$20),装备量化!$D$2:$J$241,装备量化!AP$11,FALSE)),0))+IF($W$3="关闭",0,IFERROR((VLOOKUP((VLOOKUP($AE59,参数!$G:$H,2,FALSE)&amp;$W$21&amp;$V$21),装备量化!$D$2:$J$241,装备量化!AP$11,FALSE)),0))+IF($W$3="关闭",0,IFERROR((VLOOKUP((VLOOKUP($AE59,参数!$G:$H,2,FALSE)&amp;$W$22&amp;$V$22),装备量化!$D$2:$J$241,装备量化!AP$11,FALSE)),0))+IF($W$3="关闭",0,IFERROR((VLOOKUP((VLOOKUP($AE59,参数!$G:$H,2,FALSE)&amp;$W$23&amp;$V$23),装备量化!$D$2:$J$241,装备量化!AP$11,FALSE)),0))+IF($W$3="关闭",0,IFERROR((VLOOKUP((VLOOKUP($AE59,参数!$G:$H,2,FALSE)&amp;$W$24&amp;$V$24),装备量化!$D$2:$J$241,装备量化!AP$11,FALSE)),0))+IF($W$3="关闭",0,IFERROR((VLOOKUP((VLOOKUP($AE59,参数!$G:$H,2,FALSE)&amp;$W$25&amp;$V$25),装备量化!$D$2:$J$241,装备量化!AP$11,FALSE)),0))</f>
        <v>0</v>
      </c>
      <c r="BF59" s="64">
        <f>IF($W$3="关闭",0,IFERROR((VLOOKUP((VLOOKUP($AE59,参数!$G:$H,2,FALSE)&amp;$W$18&amp;$V$18),装备量化!$D$2:$J$241,装备量化!AQ$11,FALSE)),0))+IF($W$3="关闭",0,IFERROR((VLOOKUP((VLOOKUP($AE59,参数!$G:$H,2,FALSE)&amp;$W$19&amp;$V$19),装备量化!$D$2:$J$241,装备量化!AQ$11,FALSE)),0))+IF($W$3="关闭",0,IFERROR((VLOOKUP((VLOOKUP($AE59,参数!$G:$H,2,FALSE)&amp;$W$20&amp;$V$20),装备量化!$D$2:$J$241,装备量化!AQ$11,FALSE)),0))+IF($W$3="关闭",0,IFERROR((VLOOKUP((VLOOKUP($AE59,参数!$G:$H,2,FALSE)&amp;$W$21&amp;$V$21),装备量化!$D$2:$J$241,装备量化!AQ$11,FALSE)),0))+IF($W$3="关闭",0,IFERROR((VLOOKUP((VLOOKUP($AE59,参数!$G:$H,2,FALSE)&amp;$W$22&amp;$V$22),装备量化!$D$2:$J$241,装备量化!AQ$11,FALSE)),0))+IF($W$3="关闭",0,IFERROR((VLOOKUP((VLOOKUP($AE59,参数!$G:$H,2,FALSE)&amp;$W$23&amp;$V$23),装备量化!$D$2:$J$241,装备量化!AQ$11,FALSE)),0))+IF($W$3="关闭",0,IFERROR((VLOOKUP((VLOOKUP($AE59,参数!$G:$H,2,FALSE)&amp;$W$24&amp;$V$24),装备量化!$D$2:$J$241,装备量化!AQ$11,FALSE)),0))+IF($W$3="关闭",0,IFERROR((VLOOKUP((VLOOKUP($AE59,参数!$G:$H,2,FALSE)&amp;$W$25&amp;$V$25),装备量化!$D$2:$J$241,装备量化!AQ$11,FALSE)),0))</f>
        <v>0</v>
      </c>
      <c r="BG59" s="64">
        <f>IF($W$3="关闭",0,IFERROR((VLOOKUP((VLOOKUP($AE59,参数!$G:$H,2,FALSE)&amp;$W$18&amp;$V$18),装备量化!$D$2:$J$241,装备量化!AR$11,FALSE)),0))+IF($W$3="关闭",0,IFERROR((VLOOKUP((VLOOKUP($AE59,参数!$G:$H,2,FALSE)&amp;$W$19&amp;$V$19),装备量化!$D$2:$J$241,装备量化!AR$11,FALSE)),0))+IF($W$3="关闭",0,IFERROR((VLOOKUP((VLOOKUP($AE59,参数!$G:$H,2,FALSE)&amp;$W$20&amp;$V$20),装备量化!$D$2:$J$241,装备量化!AR$11,FALSE)),0))+IF($W$3="关闭",0,IFERROR((VLOOKUP((VLOOKUP($AE59,参数!$G:$H,2,FALSE)&amp;$W$21&amp;$V$21),装备量化!$D$2:$J$241,装备量化!AR$11,FALSE)),0))+IF($W$3="关闭",0,IFERROR((VLOOKUP((VLOOKUP($AE59,参数!$G:$H,2,FALSE)&amp;$W$22&amp;$V$22),装备量化!$D$2:$J$241,装备量化!AR$11,FALSE)),0))+IF($W$3="关闭",0,IFERROR((VLOOKUP((VLOOKUP($AE59,参数!$G:$H,2,FALSE)&amp;$W$23&amp;$V$23),装备量化!$D$2:$J$241,装备量化!AR$11,FALSE)),0))+IF($W$3="关闭",0,IFERROR((VLOOKUP((VLOOKUP($AE59,参数!$G:$H,2,FALSE)&amp;$W$24&amp;$V$24),装备量化!$D$2:$J$241,装备量化!AR$11,FALSE)),0))+IF($W$3="关闭",0,IFERROR((VLOOKUP((VLOOKUP($AE59,参数!$G:$H,2,FALSE)&amp;$W$25&amp;$V$25),装备量化!$D$2:$J$241,装备量化!AR$11,FALSE)),0))</f>
        <v>0</v>
      </c>
      <c r="BH59" s="64">
        <f>IF($W$3="关闭",0,IFERROR((VLOOKUP((VLOOKUP($AE59,参数!$G:$H,2,FALSE)&amp;$W$18&amp;$V$18),装备量化!$D$2:$J$241,装备量化!AS$11,FALSE)),0))+IF($W$3="关闭",0,IFERROR((VLOOKUP((VLOOKUP($AE59,参数!$G:$H,2,FALSE)&amp;$W$19&amp;$V$19),装备量化!$D$2:$J$241,装备量化!AS$11,FALSE)),0))+IF($W$3="关闭",0,IFERROR((VLOOKUP((VLOOKUP($AE59,参数!$G:$H,2,FALSE)&amp;$W$20&amp;$V$20),装备量化!$D$2:$J$241,装备量化!AS$11,FALSE)),0))+IF($W$3="关闭",0,IFERROR((VLOOKUP((VLOOKUP($AE59,参数!$G:$H,2,FALSE)&amp;$W$21&amp;$V$21),装备量化!$D$2:$J$241,装备量化!AS$11,FALSE)),0))+IF($W$3="关闭",0,IFERROR((VLOOKUP((VLOOKUP($AE59,参数!$G:$H,2,FALSE)&amp;$W$22&amp;$V$22),装备量化!$D$2:$J$241,装备量化!AS$11,FALSE)),0))+IF($W$3="关闭",0,IFERROR((VLOOKUP((VLOOKUP($AE59,参数!$G:$H,2,FALSE)&amp;$W$23&amp;$V$23),装备量化!$D$2:$J$241,装备量化!AS$11,FALSE)),0))+IF($W$3="关闭",0,IFERROR((VLOOKUP((VLOOKUP($AE59,参数!$G:$H,2,FALSE)&amp;$W$24&amp;$V$24),装备量化!$D$2:$J$241,装备量化!AS$11,FALSE)),0))+IF($W$3="关闭",0,IFERROR((VLOOKUP((VLOOKUP($AE59,参数!$G:$H,2,FALSE)&amp;$W$25&amp;$V$25),装备量化!$D$2:$J$241,装备量化!AS$11,FALSE)),0))</f>
        <v>0</v>
      </c>
      <c r="BI59" s="64">
        <f>IF($W$3="关闭",0,IFERROR((VLOOKUP((VLOOKUP($AE59,参数!$G:$H,2,FALSE)&amp;$W$18&amp;$V$18),装备量化!$D$2:$J$241,装备量化!AT$11,FALSE)),0))+IF($W$3="关闭",0,IFERROR((VLOOKUP((VLOOKUP($AE59,参数!$G:$H,2,FALSE)&amp;$W$19&amp;$V$19),装备量化!$D$2:$J$241,装备量化!AT$11,FALSE)),0))+IF($W$3="关闭",0,IFERROR((VLOOKUP((VLOOKUP($AE59,参数!$G:$H,2,FALSE)&amp;$W$20&amp;$V$20),装备量化!$D$2:$J$241,装备量化!AT$11,FALSE)),0))+IF($W$3="关闭",0,IFERROR((VLOOKUP((VLOOKUP($AE59,参数!$G:$H,2,FALSE)&amp;$W$21&amp;$V$21),装备量化!$D$2:$J$241,装备量化!AT$11,FALSE)),0))+IF($W$3="关闭",0,IFERROR((VLOOKUP((VLOOKUP($AE59,参数!$G:$H,2,FALSE)&amp;$W$22&amp;$V$22),装备量化!$D$2:$J$241,装备量化!AT$11,FALSE)),0))+IF($W$3="关闭",0,IFERROR((VLOOKUP((VLOOKUP($AE59,参数!$G:$H,2,FALSE)&amp;$W$23&amp;$V$23),装备量化!$D$2:$J$241,装备量化!AT$11,FALSE)),0))+IF($W$3="关闭",0,IFERROR((VLOOKUP((VLOOKUP($AE59,参数!$G:$H,2,FALSE)&amp;$W$24&amp;$V$24),装备量化!$D$2:$J$241,装备量化!AT$11,FALSE)),0))+IF($W$3="关闭",0,IFERROR((VLOOKUP((VLOOKUP($AE59,参数!$G:$H,2,FALSE)&amp;$W$25&amp;$V$25),装备量化!$D$2:$J$241,装备量化!AT$11,FALSE)),0))</f>
        <v>0</v>
      </c>
      <c r="BJ59" s="64">
        <f>IF($W$3="关闭",0,IFERROR((VLOOKUP((VLOOKUP($AE59,参数!$G:$H,2,FALSE)&amp;$W$18&amp;$V$18),装备量化!$D$2:$J$241,装备量化!AU$11,FALSE)),0))+IF($W$3="关闭",0,IFERROR((VLOOKUP((VLOOKUP($AE59,参数!$G:$H,2,FALSE)&amp;$W$19&amp;$V$19),装备量化!$D$2:$J$241,装备量化!AU$11,FALSE)),0))+IF($W$3="关闭",0,IFERROR((VLOOKUP((VLOOKUP($AE59,参数!$G:$H,2,FALSE)&amp;$W$20&amp;$V$20),装备量化!$D$2:$J$241,装备量化!AU$11,FALSE)),0))+IF($W$3="关闭",0,IFERROR((VLOOKUP((VLOOKUP($AE59,参数!$G:$H,2,FALSE)&amp;$W$21&amp;$V$21),装备量化!$D$2:$J$241,装备量化!AU$11,FALSE)),0))+IF($W$3="关闭",0,IFERROR((VLOOKUP((VLOOKUP($AE59,参数!$G:$H,2,FALSE)&amp;$W$22&amp;$V$22),装备量化!$D$2:$J$241,装备量化!AU$11,FALSE)),0))+IF($W$3="关闭",0,IFERROR((VLOOKUP((VLOOKUP($AE59,参数!$G:$H,2,FALSE)&amp;$W$23&amp;$V$23),装备量化!$D$2:$J$241,装备量化!AU$11,FALSE)),0))+IF($W$3="关闭",0,IFERROR((VLOOKUP((VLOOKUP($AE59,参数!$G:$H,2,FALSE)&amp;$W$24&amp;$V$24),装备量化!$D$2:$J$241,装备量化!AU$11,FALSE)),0))+IF($W$3="关闭",0,IFERROR((VLOOKUP((VLOOKUP($AE59,参数!$G:$H,2,FALSE)&amp;$W$25&amp;$V$25),装备量化!$D$2:$J$241,装备量化!AU$11,FALSE)),0))</f>
        <v>0</v>
      </c>
      <c r="BM59" s="1">
        <v>58</v>
      </c>
      <c r="BN59" s="64">
        <f>IF($W$2="关闭",0,角色升级!B59)</f>
        <v>7412</v>
      </c>
      <c r="BO59" s="64">
        <v>200</v>
      </c>
      <c r="BP59" s="64">
        <f>IF($W$2="关闭",0,角色升级!D59)</f>
        <v>527</v>
      </c>
      <c r="BQ59" s="64">
        <f>IF($W$2="关闭",0,角色升级!E59)</f>
        <v>527</v>
      </c>
      <c r="BR59" s="64">
        <f>IF($W$2="关闭",0,角色升级!F59)</f>
        <v>1055</v>
      </c>
      <c r="BS59" s="64">
        <f>IF($W$2="关闭",0,角色升级!G59)</f>
        <v>1055</v>
      </c>
      <c r="BT59" s="64">
        <f>IF($W$3="关闭",0,IFERROR((VLOOKUP((VLOOKUP($AE59,参数!$G:$H,2,FALSE)&amp;$W$18&amp;$V$18),装备量化!$D$2:$J$241,装备量化!BE$11,FALSE)),0))+IF($W$3="关闭",0,IFERROR((VLOOKUP((VLOOKUP($AE59,参数!$G:$H,2,FALSE)&amp;$W$19&amp;$V$19),装备量化!$D$2:$J$241,装备量化!BE$11,FALSE)),0))+IF($W$3="关闭",0,IFERROR((VLOOKUP((VLOOKUP($AE59,参数!$G:$H,2,FALSE)&amp;$W$20&amp;$V$20),装备量化!$D$2:$J$241,装备量化!BE$11,FALSE)),0))+IF($W$3="关闭",0,IFERROR((VLOOKUP((VLOOKUP($AE59,参数!$G:$H,2,FALSE)&amp;$W$21&amp;$V$21),装备量化!$D$2:$J$241,装备量化!BE$11,FALSE)),0))+IF($W$3="关闭",0,IFERROR((VLOOKUP((VLOOKUP($AE59,参数!$G:$H,2,FALSE)&amp;$W$22&amp;$V$22),装备量化!$D$2:$J$241,装备量化!BE$11,FALSE)),0))+IF($W$3="关闭",0,IFERROR((VLOOKUP((VLOOKUP($AE59,参数!$G:$H,2,FALSE)&amp;$W$23&amp;$V$23),装备量化!$D$2:$J$241,装备量化!BE$11,FALSE)),0))+IF($W$3="关闭",0,IFERROR((VLOOKUP((VLOOKUP($AE59,参数!$G:$H,2,FALSE)&amp;$W$24&amp;$V$24),装备量化!$D$2:$J$241,装备量化!BE$11,FALSE)),0))+IF($W$3="关闭",0,IFERROR((VLOOKUP((VLOOKUP($AE59,参数!$G:$H,2,FALSE)&amp;$W$25&amp;$V$25),装备量化!$D$2:$J$241,装备量化!BE$11,FALSE)),0))</f>
        <v>0</v>
      </c>
      <c r="BU59" s="64">
        <f>IF($W$3="关闭",0,IFERROR((VLOOKUP((VLOOKUP($AE59,参数!$G:$H,2,FALSE)&amp;$W$18&amp;$V$18),装备量化!$D$2:$J$241,装备量化!BF$11,FALSE)),0))+IF($W$3="关闭",0,IFERROR((VLOOKUP((VLOOKUP($AE59,参数!$G:$H,2,FALSE)&amp;$W$19&amp;$V$19),装备量化!$D$2:$J$241,装备量化!BF$11,FALSE)),0))+IF($W$3="关闭",0,IFERROR((VLOOKUP((VLOOKUP($AE59,参数!$G:$H,2,FALSE)&amp;$W$20&amp;$V$20),装备量化!$D$2:$J$241,装备量化!BF$11,FALSE)),0))+IF($W$3="关闭",0,IFERROR((VLOOKUP((VLOOKUP($AE59,参数!$G:$H,2,FALSE)&amp;$W$21&amp;$V$21),装备量化!$D$2:$J$241,装备量化!BF$11,FALSE)),0))+IF($W$3="关闭",0,IFERROR((VLOOKUP((VLOOKUP($AE59,参数!$G:$H,2,FALSE)&amp;$W$22&amp;$V$22),装备量化!$D$2:$J$241,装备量化!BF$11,FALSE)),0))+IF($W$3="关闭",0,IFERROR((VLOOKUP((VLOOKUP($AE59,参数!$G:$H,2,FALSE)&amp;$W$23&amp;$V$23),装备量化!$D$2:$J$241,装备量化!BF$11,FALSE)),0))+IF($W$3="关闭",0,IFERROR((VLOOKUP((VLOOKUP($AE59,参数!$G:$H,2,FALSE)&amp;$W$24&amp;$V$24),装备量化!$D$2:$J$241,装备量化!BF$11,FALSE)),0))+IF($W$3="关闭",0,IFERROR((VLOOKUP((VLOOKUP($AE59,参数!$G:$H,2,FALSE)&amp;$W$25&amp;$V$25),装备量化!$D$2:$J$241,装备量化!BF$11,FALSE)),0))</f>
        <v>0</v>
      </c>
      <c r="BV59" s="64">
        <f>IF($W$3="关闭",0,IFERROR((VLOOKUP((VLOOKUP($AE59,参数!$G:$H,2,FALSE)&amp;$W$18&amp;$V$18),装备量化!$D$2:$J$241,装备量化!BG$11,FALSE)),0))+IF($W$3="关闭",0,IFERROR((VLOOKUP((VLOOKUP($AE59,参数!$G:$H,2,FALSE)&amp;$W$19&amp;$V$19),装备量化!$D$2:$J$241,装备量化!BG$11,FALSE)),0))+IF($W$3="关闭",0,IFERROR((VLOOKUP((VLOOKUP($AE59,参数!$G:$H,2,FALSE)&amp;$W$20&amp;$V$20),装备量化!$D$2:$J$241,装备量化!BG$11,FALSE)),0))+IF($W$3="关闭",0,IFERROR((VLOOKUP((VLOOKUP($AE59,参数!$G:$H,2,FALSE)&amp;$W$21&amp;$V$21),装备量化!$D$2:$J$241,装备量化!BG$11,FALSE)),0))+IF($W$3="关闭",0,IFERROR((VLOOKUP((VLOOKUP($AE59,参数!$G:$H,2,FALSE)&amp;$W$22&amp;$V$22),装备量化!$D$2:$J$241,装备量化!BG$11,FALSE)),0))+IF($W$3="关闭",0,IFERROR((VLOOKUP((VLOOKUP($AE59,参数!$G:$H,2,FALSE)&amp;$W$23&amp;$V$23),装备量化!$D$2:$J$241,装备量化!BG$11,FALSE)),0))+IF($W$3="关闭",0,IFERROR((VLOOKUP((VLOOKUP($AE59,参数!$G:$H,2,FALSE)&amp;$W$24&amp;$V$24),装备量化!$D$2:$J$241,装备量化!BG$11,FALSE)),0))+IF($W$3="关闭",0,IFERROR((VLOOKUP((VLOOKUP($AE59,参数!$G:$H,2,FALSE)&amp;$W$25&amp;$V$25),装备量化!$D$2:$J$241,装备量化!BG$11,FALSE)),0))</f>
        <v>0</v>
      </c>
      <c r="BW59" s="64">
        <f>IF($W$3="关闭",0,IFERROR((VLOOKUP((VLOOKUP($AE59,参数!$G:$H,2,FALSE)&amp;$W$18&amp;$V$18),装备量化!$D$2:$J$241,装备量化!BH$11,FALSE)),0))+IF($W$3="关闭",0,IFERROR((VLOOKUP((VLOOKUP($AE59,参数!$G:$H,2,FALSE)&amp;$W$19&amp;$V$19),装备量化!$D$2:$J$241,装备量化!BH$11,FALSE)),0))+IF($W$3="关闭",0,IFERROR((VLOOKUP((VLOOKUP($AE59,参数!$G:$H,2,FALSE)&amp;$W$20&amp;$V$20),装备量化!$D$2:$J$241,装备量化!BH$11,FALSE)),0))+IF($W$3="关闭",0,IFERROR((VLOOKUP((VLOOKUP($AE59,参数!$G:$H,2,FALSE)&amp;$W$21&amp;$V$21),装备量化!$D$2:$J$241,装备量化!BH$11,FALSE)),0))+IF($W$3="关闭",0,IFERROR((VLOOKUP((VLOOKUP($AE59,参数!$G:$H,2,FALSE)&amp;$W$22&amp;$V$22),装备量化!$D$2:$J$241,装备量化!BH$11,FALSE)),0))+IF($W$3="关闭",0,IFERROR((VLOOKUP((VLOOKUP($AE59,参数!$G:$H,2,FALSE)&amp;$W$23&amp;$V$23),装备量化!$D$2:$J$241,装备量化!BH$11,FALSE)),0))+IF($W$3="关闭",0,IFERROR((VLOOKUP((VLOOKUP($AE59,参数!$G:$H,2,FALSE)&amp;$W$24&amp;$V$24),装备量化!$D$2:$J$241,装备量化!BH$11,FALSE)),0))+IF($W$3="关闭",0,IFERROR((VLOOKUP((VLOOKUP($AE59,参数!$G:$H,2,FALSE)&amp;$W$25&amp;$V$25),装备量化!$D$2:$J$241,装备量化!BH$11,FALSE)),0))</f>
        <v>0</v>
      </c>
      <c r="BX59" s="64">
        <f>IF($W$3="关闭",0,IFERROR((VLOOKUP((VLOOKUP($AE59,参数!$G:$H,2,FALSE)&amp;$W$18&amp;$V$18),装备量化!$D$2:$J$241,装备量化!BI$11,FALSE)),0))+IF($W$3="关闭",0,IFERROR((VLOOKUP((VLOOKUP($AE59,参数!$G:$H,2,FALSE)&amp;$W$19&amp;$V$19),装备量化!$D$2:$J$241,装备量化!BI$11,FALSE)),0))+IF($W$3="关闭",0,IFERROR((VLOOKUP((VLOOKUP($AE59,参数!$G:$H,2,FALSE)&amp;$W$20&amp;$V$20),装备量化!$D$2:$J$241,装备量化!BI$11,FALSE)),0))+IF($W$3="关闭",0,IFERROR((VLOOKUP((VLOOKUP($AE59,参数!$G:$H,2,FALSE)&amp;$W$21&amp;$V$21),装备量化!$D$2:$J$241,装备量化!BI$11,FALSE)),0))+IF($W$3="关闭",0,IFERROR((VLOOKUP((VLOOKUP($AE59,参数!$G:$H,2,FALSE)&amp;$W$22&amp;$V$22),装备量化!$D$2:$J$241,装备量化!BI$11,FALSE)),0))+IF($W$3="关闭",0,IFERROR((VLOOKUP((VLOOKUP($AE59,参数!$G:$H,2,FALSE)&amp;$W$23&amp;$V$23),装备量化!$D$2:$J$241,装备量化!BI$11,FALSE)),0))+IF($W$3="关闭",0,IFERROR((VLOOKUP((VLOOKUP($AE59,参数!$G:$H,2,FALSE)&amp;$W$24&amp;$V$24),装备量化!$D$2:$J$241,装备量化!BI$11,FALSE)),0))+IF($W$3="关闭",0,IFERROR((VLOOKUP((VLOOKUP($AE59,参数!$G:$H,2,FALSE)&amp;$W$25&amp;$V$25),装备量化!$D$2:$J$241,装备量化!BI$11,FALSE)),0))</f>
        <v>0</v>
      </c>
      <c r="BY59" s="64">
        <f>IF($W$3="关闭",0,IFERROR((VLOOKUP((VLOOKUP($AE59,参数!$G:$H,2,FALSE)&amp;$W$18&amp;$V$18),装备量化!$D$2:$J$241,装备量化!BJ$11,FALSE)),0))+IF($W$3="关闭",0,IFERROR((VLOOKUP((VLOOKUP($AE59,参数!$G:$H,2,FALSE)&amp;$W$19&amp;$V$19),装备量化!$D$2:$J$241,装备量化!BJ$11,FALSE)),0))+IF($W$3="关闭",0,IFERROR((VLOOKUP((VLOOKUP($AE59,参数!$G:$H,2,FALSE)&amp;$W$20&amp;$V$20),装备量化!$D$2:$J$241,装备量化!BJ$11,FALSE)),0))+IF($W$3="关闭",0,IFERROR((VLOOKUP((VLOOKUP($AE59,参数!$G:$H,2,FALSE)&amp;$W$21&amp;$V$21),装备量化!$D$2:$J$241,装备量化!BJ$11,FALSE)),0))+IF($W$3="关闭",0,IFERROR((VLOOKUP((VLOOKUP($AE59,参数!$G:$H,2,FALSE)&amp;$W$22&amp;$V$22),装备量化!$D$2:$J$241,装备量化!BJ$11,FALSE)),0))+IF($W$3="关闭",0,IFERROR((VLOOKUP((VLOOKUP($AE59,参数!$G:$H,2,FALSE)&amp;$W$23&amp;$V$23),装备量化!$D$2:$J$241,装备量化!BJ$11,FALSE)),0))+IF($W$3="关闭",0,IFERROR((VLOOKUP((VLOOKUP($AE59,参数!$G:$H,2,FALSE)&amp;$W$24&amp;$V$24),装备量化!$D$2:$J$241,装备量化!BJ$11,FALSE)),0))+IF($W$3="关闭",0,IFERROR((VLOOKUP((VLOOKUP($AE59,参数!$G:$H,2,FALSE)&amp;$W$25&amp;$V$25),装备量化!$D$2:$J$241,装备量化!BJ$11,FALSE)),0))</f>
        <v>0</v>
      </c>
      <c r="BZ59" s="64">
        <f>IF($W$3="关闭",0,IFERROR((VLOOKUP((VLOOKUP($AE59,参数!$G:$H,2,FALSE)&amp;$W$18&amp;$V$18),装备量化!$D$2:$J$241,装备量化!BK$11,FALSE)),0))+IF($W$3="关闭",0,IFERROR((VLOOKUP((VLOOKUP($AE59,参数!$G:$H,2,FALSE)&amp;$W$19&amp;$V$19),装备量化!$D$2:$J$241,装备量化!BK$11,FALSE)),0))+IF($W$3="关闭",0,IFERROR((VLOOKUP((VLOOKUP($AE59,参数!$G:$H,2,FALSE)&amp;$W$20&amp;$V$20),装备量化!$D$2:$J$241,装备量化!BK$11,FALSE)),0))+IF($W$3="关闭",0,IFERROR((VLOOKUP((VLOOKUP($AE59,参数!$G:$H,2,FALSE)&amp;$W$21&amp;$V$21),装备量化!$D$2:$J$241,装备量化!BK$11,FALSE)),0))+IF($W$3="关闭",0,IFERROR((VLOOKUP((VLOOKUP($AE59,参数!$G:$H,2,FALSE)&amp;$W$22&amp;$V$22),装备量化!$D$2:$J$241,装备量化!BK$11,FALSE)),0))+IF($W$3="关闭",0,IFERROR((VLOOKUP((VLOOKUP($AE59,参数!$G:$H,2,FALSE)&amp;$W$23&amp;$V$23),装备量化!$D$2:$J$241,装备量化!BK$11,FALSE)),0))+IF($W$3="关闭",0,IFERROR((VLOOKUP((VLOOKUP($AE59,参数!$G:$H,2,FALSE)&amp;$W$24&amp;$V$24),装备量化!$D$2:$J$241,装备量化!BK$11,FALSE)),0))+IF($W$3="关闭",0,IFERROR((VLOOKUP((VLOOKUP($AE59,参数!$G:$H,2,FALSE)&amp;$W$25&amp;$V$25),装备量化!$D$2:$J$241,装备量化!BK$11,FALSE)),0))</f>
        <v>0</v>
      </c>
      <c r="CA59" s="64">
        <f>IF($W$3="关闭",0,IFERROR((VLOOKUP((VLOOKUP($AE59,参数!$G:$H,2,FALSE)&amp;$W$18&amp;$V$18),装备量化!$D$2:$J$241,装备量化!BL$11,FALSE)),0))+IF($W$3="关闭",0,IFERROR((VLOOKUP((VLOOKUP($AE59,参数!$G:$H,2,FALSE)&amp;$W$19&amp;$V$19),装备量化!$D$2:$J$241,装备量化!BL$11,FALSE)),0))+IF($W$3="关闭",0,IFERROR((VLOOKUP((VLOOKUP($AE59,参数!$G:$H,2,FALSE)&amp;$W$20&amp;$V$20),装备量化!$D$2:$J$241,装备量化!BL$11,FALSE)),0))+IF($W$3="关闭",0,IFERROR((VLOOKUP((VLOOKUP($AE59,参数!$G:$H,2,FALSE)&amp;$W$21&amp;$V$21),装备量化!$D$2:$J$241,装备量化!BL$11,FALSE)),0))+IF($W$3="关闭",0,IFERROR((VLOOKUP((VLOOKUP($AE59,参数!$G:$H,2,FALSE)&amp;$W$22&amp;$V$22),装备量化!$D$2:$J$241,装备量化!BL$11,FALSE)),0))+IF($W$3="关闭",0,IFERROR((VLOOKUP((VLOOKUP($AE59,参数!$G:$H,2,FALSE)&amp;$W$23&amp;$V$23),装备量化!$D$2:$J$241,装备量化!BL$11,FALSE)),0))+IF($W$3="关闭",0,IFERROR((VLOOKUP((VLOOKUP($AE59,参数!$G:$H,2,FALSE)&amp;$W$24&amp;$V$24),装备量化!$D$2:$J$241,装备量化!BL$11,FALSE)),0))+IF($W$3="关闭",0,IFERROR((VLOOKUP((VLOOKUP($AE59,参数!$G:$H,2,FALSE)&amp;$W$25&amp;$V$25),装备量化!$D$2:$J$241,装备量化!BL$11,FALSE)),0))</f>
        <v>0</v>
      </c>
    </row>
    <row r="60" spans="1:79">
      <c r="A60" s="1">
        <v>59</v>
      </c>
      <c r="B60" s="1">
        <f t="shared" si="2"/>
        <v>12909</v>
      </c>
      <c r="C60" s="1">
        <f t="shared" si="11"/>
        <v>200</v>
      </c>
      <c r="D60" s="1">
        <f t="shared" si="12"/>
        <v>1055</v>
      </c>
      <c r="E60" s="1">
        <f t="shared" si="13"/>
        <v>1055</v>
      </c>
      <c r="F60" s="1">
        <f t="shared" si="14"/>
        <v>1787</v>
      </c>
      <c r="G60" s="1">
        <f t="shared" si="15"/>
        <v>1787</v>
      </c>
      <c r="H60" s="1">
        <f t="shared" si="3"/>
        <v>0</v>
      </c>
      <c r="I60" s="1">
        <f t="shared" si="4"/>
        <v>0</v>
      </c>
      <c r="J60" s="1">
        <f t="shared" si="5"/>
        <v>0</v>
      </c>
      <c r="K60" s="1">
        <f t="shared" si="6"/>
        <v>0</v>
      </c>
      <c r="L60" s="1">
        <f t="shared" si="7"/>
        <v>0</v>
      </c>
      <c r="M60" s="1">
        <f t="shared" si="8"/>
        <v>0</v>
      </c>
      <c r="N60" s="1">
        <f t="shared" si="9"/>
        <v>0</v>
      </c>
      <c r="O60" s="1">
        <f t="shared" si="10"/>
        <v>0</v>
      </c>
      <c r="P60" s="32"/>
      <c r="Q60" s="32"/>
      <c r="R60" s="32"/>
      <c r="S60" s="32"/>
      <c r="AE60" s="1">
        <v>59</v>
      </c>
      <c r="AF60" s="64">
        <f>IF($W$3="关闭",0,IFERROR((VLOOKUP((VLOOKUP($AE60,参数!$G:$H,2,FALSE)&amp;$W$18&amp;$V$18),装备量化!$D$2:$J$241,装备量化!Q$11,FALSE)),0))+IF($W$3="关闭",0,IFERROR((VLOOKUP((VLOOKUP($AE60,参数!$G:$H,2,FALSE)&amp;$W$19&amp;$V$19),装备量化!$D$2:$J$241,装备量化!Q$11,FALSE)),0))+IF($W$3="关闭",0,IFERROR((VLOOKUP((VLOOKUP($AE60,参数!$G:$H,2,FALSE)&amp;$W$20&amp;$V$20),装备量化!$D$2:$J$241,装备量化!Q$11,FALSE)),0))+IF($W$3="关闭",0,IFERROR((VLOOKUP((VLOOKUP($AE60,参数!$G:$H,2,FALSE)&amp;$W$21&amp;$V$21),装备量化!$D$2:$J$241,装备量化!Q$11,FALSE)),0))+IF($W$3="关闭",0,IFERROR((VLOOKUP((VLOOKUP($AE60,参数!$G:$H,2,FALSE)&amp;$W$22&amp;$V$22),装备量化!$D$2:$J$241,装备量化!Q$11,FALSE)),0))+IF($W$3="关闭",0,IFERROR((VLOOKUP((VLOOKUP($AE60,参数!$G:$H,2,FALSE)&amp;$W$23&amp;$V$23),装备量化!$D$2:$J$241,装备量化!Q$11,FALSE)),0))+IF($W$3="关闭",0,IFERROR((VLOOKUP((VLOOKUP($AE60,参数!$G:$H,2,FALSE)&amp;$W$24&amp;$V$24),装备量化!$D$2:$J$241,装备量化!Q$11,FALSE)),0))+IF($W$3="关闭",0,IFERROR((VLOOKUP((VLOOKUP($AE60,参数!$G:$H,2,FALSE)&amp;$W$25&amp;$V$25),装备量化!$D$2:$J$241,装备量化!Q$11,FALSE)),0))</f>
        <v>3750</v>
      </c>
      <c r="AG60" s="64"/>
      <c r="AH60" s="64">
        <f>IF($W$3="关闭",0,IFERROR((VLOOKUP((VLOOKUP($AE60,参数!$G:$H,2,FALSE)&amp;$W$18&amp;$V$18),装备量化!$D$2:$J$241,装备量化!S$11,FALSE)),0))+IF($W$3="关闭",0,IFERROR((VLOOKUP((VLOOKUP($AE60,参数!$G:$H,2,FALSE)&amp;$W$19&amp;$V$19),装备量化!$D$2:$J$241,装备量化!S$11,FALSE)),0))+IF($W$3="关闭",0,IFERROR((VLOOKUP((VLOOKUP($AE60,参数!$G:$H,2,FALSE)&amp;$W$20&amp;$V$20),装备量化!$D$2:$J$241,装备量化!S$11,FALSE)),0))+IF($W$3="关闭",0,IFERROR((VLOOKUP((VLOOKUP($AE60,参数!$G:$H,2,FALSE)&amp;$W$21&amp;$V$21),装备量化!$D$2:$J$241,装备量化!S$11,FALSE)),0))+IF($W$3="关闭",0,IFERROR((VLOOKUP((VLOOKUP($AE60,参数!$G:$H,2,FALSE)&amp;$W$22&amp;$V$22),装备量化!$D$2:$J$241,装备量化!S$11,FALSE)),0))+IF($W$3="关闭",0,IFERROR((VLOOKUP((VLOOKUP($AE60,参数!$G:$H,2,FALSE)&amp;$W$23&amp;$V$23),装备量化!$D$2:$J$241,装备量化!S$11,FALSE)),0))+IF($W$3="关闭",0,IFERROR((VLOOKUP((VLOOKUP($AE60,参数!$G:$H,2,FALSE)&amp;$W$24&amp;$V$24),装备量化!$D$2:$J$241,装备量化!S$11,FALSE)),0))+IF($W$3="关闭",0,IFERROR((VLOOKUP((VLOOKUP($AE60,参数!$G:$H,2,FALSE)&amp;$W$25&amp;$V$25),装备量化!$D$2:$J$241,装备量化!S$11,FALSE)),0))</f>
        <v>325</v>
      </c>
      <c r="AI60" s="64">
        <f>IF($W$3="关闭",0,IFERROR((VLOOKUP((VLOOKUP($AE60,参数!$G:$H,2,FALSE)&amp;$W$18&amp;$V$18),装备量化!$D$2:$J$241,装备量化!T$11,FALSE)),0))+IF($W$3="关闭",0,IFERROR((VLOOKUP((VLOOKUP($AE60,参数!$G:$H,2,FALSE)&amp;$W$19&amp;$V$19),装备量化!$D$2:$J$241,装备量化!T$11,FALSE)),0))+IF($W$3="关闭",0,IFERROR((VLOOKUP((VLOOKUP($AE60,参数!$G:$H,2,FALSE)&amp;$W$20&amp;$V$20),装备量化!$D$2:$J$241,装备量化!T$11,FALSE)),0))+IF($W$3="关闭",0,IFERROR((VLOOKUP((VLOOKUP($AE60,参数!$G:$H,2,FALSE)&amp;$W$21&amp;$V$21),装备量化!$D$2:$J$241,装备量化!T$11,FALSE)),0))+IF($W$3="关闭",0,IFERROR((VLOOKUP((VLOOKUP($AE60,参数!$G:$H,2,FALSE)&amp;$W$22&amp;$V$22),装备量化!$D$2:$J$241,装备量化!T$11,FALSE)),0))+IF($W$3="关闭",0,IFERROR((VLOOKUP((VLOOKUP($AE60,参数!$G:$H,2,FALSE)&amp;$W$23&amp;$V$23),装备量化!$D$2:$J$241,装备量化!T$11,FALSE)),0))+IF($W$3="关闭",0,IFERROR((VLOOKUP((VLOOKUP($AE60,参数!$G:$H,2,FALSE)&amp;$W$24&amp;$V$24),装备量化!$D$2:$J$241,装备量化!T$11,FALSE)),0))+IF($W$3="关闭",0,IFERROR((VLOOKUP((VLOOKUP($AE60,参数!$G:$H,2,FALSE)&amp;$W$25&amp;$V$25),装备量化!$D$2:$J$241,装备量化!T$11,FALSE)),0))</f>
        <v>325</v>
      </c>
      <c r="AJ60" s="64">
        <f>IF($W$3="关闭",0,IFERROR((VLOOKUP((VLOOKUP($AE60,参数!$G:$H,2,FALSE)&amp;$W$18&amp;$V$18),装备量化!$D$2:$J$241,装备量化!U$11,FALSE)),0))+IF($W$3="关闭",0,IFERROR((VLOOKUP((VLOOKUP($AE60,参数!$G:$H,2,FALSE)&amp;$W$19&amp;$V$19),装备量化!$D$2:$J$241,装备量化!U$11,FALSE)),0))+IF($W$3="关闭",0,IFERROR((VLOOKUP((VLOOKUP($AE60,参数!$G:$H,2,FALSE)&amp;$W$20&amp;$V$20),装备量化!$D$2:$J$241,装备量化!U$11,FALSE)),0))+IF($W$3="关闭",0,IFERROR((VLOOKUP((VLOOKUP($AE60,参数!$G:$H,2,FALSE)&amp;$W$21&amp;$V$21),装备量化!$D$2:$J$241,装备量化!U$11,FALSE)),0))+IF($W$3="关闭",0,IFERROR((VLOOKUP((VLOOKUP($AE60,参数!$G:$H,2,FALSE)&amp;$W$22&amp;$V$22),装备量化!$D$2:$J$241,装备量化!U$11,FALSE)),0))+IF($W$3="关闭",0,IFERROR((VLOOKUP((VLOOKUP($AE60,参数!$G:$H,2,FALSE)&amp;$W$23&amp;$V$23),装备量化!$D$2:$J$241,装备量化!U$11,FALSE)),0))+IF($W$3="关闭",0,IFERROR((VLOOKUP((VLOOKUP($AE60,参数!$G:$H,2,FALSE)&amp;$W$24&amp;$V$24),装备量化!$D$2:$J$241,装备量化!U$11,FALSE)),0))+IF($W$3="关闭",0,IFERROR((VLOOKUP((VLOOKUP($AE60,参数!$G:$H,2,FALSE)&amp;$W$25&amp;$V$25),装备量化!$D$2:$J$241,装备量化!U$11,FALSE)),0))</f>
        <v>500</v>
      </c>
      <c r="AK60" s="64">
        <f>IF($W$3="关闭",0,IFERROR((VLOOKUP((VLOOKUP($AE60,参数!$G:$H,2,FALSE)&amp;$W$18&amp;$V$18),装备量化!$D$2:$J$241,装备量化!V$11,FALSE)),0))+IF($W$3="关闭",0,IFERROR((VLOOKUP((VLOOKUP($AE60,参数!$G:$H,2,FALSE)&amp;$W$19&amp;$V$19),装备量化!$D$2:$J$241,装备量化!V$11,FALSE)),0))+IF($W$3="关闭",0,IFERROR((VLOOKUP((VLOOKUP($AE60,参数!$G:$H,2,FALSE)&amp;$W$20&amp;$V$20),装备量化!$D$2:$J$241,装备量化!V$11,FALSE)),0))+IF($W$3="关闭",0,IFERROR((VLOOKUP((VLOOKUP($AE60,参数!$G:$H,2,FALSE)&amp;$W$21&amp;$V$21),装备量化!$D$2:$J$241,装备量化!V$11,FALSE)),0))+IF($W$3="关闭",0,IFERROR((VLOOKUP((VLOOKUP($AE60,参数!$G:$H,2,FALSE)&amp;$W$22&amp;$V$22),装备量化!$D$2:$J$241,装备量化!V$11,FALSE)),0))+IF($W$3="关闭",0,IFERROR((VLOOKUP((VLOOKUP($AE60,参数!$G:$H,2,FALSE)&amp;$W$23&amp;$V$23),装备量化!$D$2:$J$241,装备量化!V$11,FALSE)),0))+IF($W$3="关闭",0,IFERROR((VLOOKUP((VLOOKUP($AE60,参数!$G:$H,2,FALSE)&amp;$W$24&amp;$V$24),装备量化!$D$2:$J$241,装备量化!V$11,FALSE)),0))+IF($W$3="关闭",0,IFERROR((VLOOKUP((VLOOKUP($AE60,参数!$G:$H,2,FALSE)&amp;$W$25&amp;$V$25),装备量化!$D$2:$J$241,装备量化!V$11,FALSE)),0))</f>
        <v>500</v>
      </c>
      <c r="AL60" s="64">
        <f>IF($W$3="关闭",0,IFERROR((VLOOKUP((VLOOKUP($AE60,参数!$G:$H,2,FALSE)&amp;$W$18&amp;$V$18),装备量化!$D$2:$J$241,装备量化!W$11,FALSE)),0))+IF($W$3="关闭",0,IFERROR((VLOOKUP((VLOOKUP($AE60,参数!$G:$H,2,FALSE)&amp;$W$19&amp;$V$19),装备量化!$D$2:$J$241,装备量化!W$11,FALSE)),0))+IF($W$3="关闭",0,IFERROR((VLOOKUP((VLOOKUP($AE60,参数!$G:$H,2,FALSE)&amp;$W$20&amp;$V$20),装备量化!$D$2:$J$241,装备量化!W$11,FALSE)),0))+IF($W$3="关闭",0,IFERROR((VLOOKUP((VLOOKUP($AE60,参数!$G:$H,2,FALSE)&amp;$W$21&amp;$V$21),装备量化!$D$2:$J$241,装备量化!W$11,FALSE)),0))+IF($W$3="关闭",0,IFERROR((VLOOKUP((VLOOKUP($AE60,参数!$G:$H,2,FALSE)&amp;$W$22&amp;$V$22),装备量化!$D$2:$J$241,装备量化!W$11,FALSE)),0))+IF($W$3="关闭",0,IFERROR((VLOOKUP((VLOOKUP($AE60,参数!$G:$H,2,FALSE)&amp;$W$23&amp;$V$23),装备量化!$D$2:$J$241,装备量化!W$11,FALSE)),0))+IF($W$3="关闭",0,IFERROR((VLOOKUP((VLOOKUP($AE60,参数!$G:$H,2,FALSE)&amp;$W$24&amp;$V$24),装备量化!$D$2:$J$241,装备量化!W$11,FALSE)),0))+IF($W$3="关闭",0,IFERROR((VLOOKUP((VLOOKUP($AE60,参数!$G:$H,2,FALSE)&amp;$W$25&amp;$V$25),装备量化!$D$2:$J$241,装备量化!W$11,FALSE)),0))</f>
        <v>0</v>
      </c>
      <c r="AM60" s="64">
        <f>IF($W$3="关闭",0,IFERROR((VLOOKUP((VLOOKUP($AE60,参数!$G:$H,2,FALSE)&amp;$W$18&amp;$V$18),装备量化!$D$2:$J$241,装备量化!X$11,FALSE)),0))+IF($W$3="关闭",0,IFERROR((VLOOKUP((VLOOKUP($AE60,参数!$G:$H,2,FALSE)&amp;$W$19&amp;$V$19),装备量化!$D$2:$J$241,装备量化!X$11,FALSE)),0))+IF($W$3="关闭",0,IFERROR((VLOOKUP((VLOOKUP($AE60,参数!$G:$H,2,FALSE)&amp;$W$20&amp;$V$20),装备量化!$D$2:$J$241,装备量化!X$11,FALSE)),0))+IF($W$3="关闭",0,IFERROR((VLOOKUP((VLOOKUP($AE60,参数!$G:$H,2,FALSE)&amp;$W$21&amp;$V$21),装备量化!$D$2:$J$241,装备量化!X$11,FALSE)),0))+IF($W$3="关闭",0,IFERROR((VLOOKUP((VLOOKUP($AE60,参数!$G:$H,2,FALSE)&amp;$W$22&amp;$V$22),装备量化!$D$2:$J$241,装备量化!X$11,FALSE)),0))+IF($W$3="关闭",0,IFERROR((VLOOKUP((VLOOKUP($AE60,参数!$G:$H,2,FALSE)&amp;$W$23&amp;$V$23),装备量化!$D$2:$J$241,装备量化!X$11,FALSE)),0))+IF($W$3="关闭",0,IFERROR((VLOOKUP((VLOOKUP($AE60,参数!$G:$H,2,FALSE)&amp;$W$24&amp;$V$24),装备量化!$D$2:$J$241,装备量化!X$11,FALSE)),0))+IF($W$3="关闭",0,IFERROR((VLOOKUP((VLOOKUP($AE60,参数!$G:$H,2,FALSE)&amp;$W$25&amp;$V$25),装备量化!$D$2:$J$241,装备量化!X$11,FALSE)),0))</f>
        <v>0</v>
      </c>
      <c r="AN60" s="64">
        <f>IF($W$3="关闭",0,IFERROR((VLOOKUP((VLOOKUP($AE60,参数!$G:$H,2,FALSE)&amp;$W$18&amp;$V$18),装备量化!$D$2:$J$241,装备量化!Y$11,FALSE)),0))+IF($W$3="关闭",0,IFERROR((VLOOKUP((VLOOKUP($AE60,参数!$G:$H,2,FALSE)&amp;$W$19&amp;$V$19),装备量化!$D$2:$J$241,装备量化!Y$11,FALSE)),0))+IF($W$3="关闭",0,IFERROR((VLOOKUP((VLOOKUP($AE60,参数!$G:$H,2,FALSE)&amp;$W$20&amp;$V$20),装备量化!$D$2:$J$241,装备量化!Y$11,FALSE)),0))+IF($W$3="关闭",0,IFERROR((VLOOKUP((VLOOKUP($AE60,参数!$G:$H,2,FALSE)&amp;$W$21&amp;$V$21),装备量化!$D$2:$J$241,装备量化!Y$11,FALSE)),0))+IF($W$3="关闭",0,IFERROR((VLOOKUP((VLOOKUP($AE60,参数!$G:$H,2,FALSE)&amp;$W$22&amp;$V$22),装备量化!$D$2:$J$241,装备量化!Y$11,FALSE)),0))+IF($W$3="关闭",0,IFERROR((VLOOKUP((VLOOKUP($AE60,参数!$G:$H,2,FALSE)&amp;$W$23&amp;$V$23),装备量化!$D$2:$J$241,装备量化!Y$11,FALSE)),0))+IF($W$3="关闭",0,IFERROR((VLOOKUP((VLOOKUP($AE60,参数!$G:$H,2,FALSE)&amp;$W$24&amp;$V$24),装备量化!$D$2:$J$241,装备量化!Y$11,FALSE)),0))+IF($W$3="关闭",0,IFERROR((VLOOKUP((VLOOKUP($AE60,参数!$G:$H,2,FALSE)&amp;$W$25&amp;$V$25),装备量化!$D$2:$J$241,装备量化!Y$11,FALSE)),0))</f>
        <v>0</v>
      </c>
      <c r="AO60" s="64">
        <f>IF($W$3="关闭",0,IFERROR((VLOOKUP((VLOOKUP($AE60,参数!$G:$H,2,FALSE)&amp;$W$18&amp;$V$18),装备量化!$D$2:$J$241,装备量化!Z$11,FALSE)),0))+IF($W$3="关闭",0,IFERROR((VLOOKUP((VLOOKUP($AE60,参数!$G:$H,2,FALSE)&amp;$W$19&amp;$V$19),装备量化!$D$2:$J$241,装备量化!Z$11,FALSE)),0))+IF($W$3="关闭",0,IFERROR((VLOOKUP((VLOOKUP($AE60,参数!$G:$H,2,FALSE)&amp;$W$20&amp;$V$20),装备量化!$D$2:$J$241,装备量化!Z$11,FALSE)),0))+IF($W$3="关闭",0,IFERROR((VLOOKUP((VLOOKUP($AE60,参数!$G:$H,2,FALSE)&amp;$W$21&amp;$V$21),装备量化!$D$2:$J$241,装备量化!Z$11,FALSE)),0))+IF($W$3="关闭",0,IFERROR((VLOOKUP((VLOOKUP($AE60,参数!$G:$H,2,FALSE)&amp;$W$22&amp;$V$22),装备量化!$D$2:$J$241,装备量化!Z$11,FALSE)),0))+IF($W$3="关闭",0,IFERROR((VLOOKUP((VLOOKUP($AE60,参数!$G:$H,2,FALSE)&amp;$W$23&amp;$V$23),装备量化!$D$2:$J$241,装备量化!Z$11,FALSE)),0))+IF($W$3="关闭",0,IFERROR((VLOOKUP((VLOOKUP($AE60,参数!$G:$H,2,FALSE)&amp;$W$24&amp;$V$24),装备量化!$D$2:$J$241,装备量化!Z$11,FALSE)),0))+IF($W$3="关闭",0,IFERROR((VLOOKUP((VLOOKUP($AE60,参数!$G:$H,2,FALSE)&amp;$W$25&amp;$V$25),装备量化!$D$2:$J$241,装备量化!Z$11,FALSE)),0))</f>
        <v>0</v>
      </c>
      <c r="AP60" s="64">
        <f>IF($W$3="关闭",0,IFERROR((VLOOKUP((VLOOKUP($AE60,参数!$G:$H,2,FALSE)&amp;$W$18&amp;$V$18),装备量化!$D$2:$J$241,装备量化!AA$11,FALSE)),0))+IF($W$3="关闭",0,IFERROR((VLOOKUP((VLOOKUP($AE60,参数!$G:$H,2,FALSE)&amp;$W$19&amp;$V$19),装备量化!$D$2:$J$241,装备量化!AA$11,FALSE)),0))+IF($W$3="关闭",0,IFERROR((VLOOKUP((VLOOKUP($AE60,参数!$G:$H,2,FALSE)&amp;$W$20&amp;$V$20),装备量化!$D$2:$J$241,装备量化!AA$11,FALSE)),0))+IF($W$3="关闭",0,IFERROR((VLOOKUP((VLOOKUP($AE60,参数!$G:$H,2,FALSE)&amp;$W$21&amp;$V$21),装备量化!$D$2:$J$241,装备量化!AA$11,FALSE)),0))+IF($W$3="关闭",0,IFERROR((VLOOKUP((VLOOKUP($AE60,参数!$G:$H,2,FALSE)&amp;$W$22&amp;$V$22),装备量化!$D$2:$J$241,装备量化!AA$11,FALSE)),0))+IF($W$3="关闭",0,IFERROR((VLOOKUP((VLOOKUP($AE60,参数!$G:$H,2,FALSE)&amp;$W$23&amp;$V$23),装备量化!$D$2:$J$241,装备量化!AA$11,FALSE)),0))+IF($W$3="关闭",0,IFERROR((VLOOKUP((VLOOKUP($AE60,参数!$G:$H,2,FALSE)&amp;$W$24&amp;$V$24),装备量化!$D$2:$J$241,装备量化!AA$11,FALSE)),0))+IF($W$3="关闭",0,IFERROR((VLOOKUP((VLOOKUP($AE60,参数!$G:$H,2,FALSE)&amp;$W$25&amp;$V$25),装备量化!$D$2:$J$241,装备量化!AA$11,FALSE)),0))</f>
        <v>0</v>
      </c>
      <c r="AQ60" s="64">
        <f>IF($W$3="关闭",0,IFERROR((VLOOKUP((VLOOKUP($AE60,参数!$G:$H,2,FALSE)&amp;$W$18&amp;$V$18),装备量化!$D$2:$J$241,装备量化!AB$11,FALSE)),0))+IF($W$3="关闭",0,IFERROR((VLOOKUP((VLOOKUP($AE60,参数!$G:$H,2,FALSE)&amp;$W$19&amp;$V$19),装备量化!$D$2:$J$241,装备量化!AB$11,FALSE)),0))+IF($W$3="关闭",0,IFERROR((VLOOKUP((VLOOKUP($AE60,参数!$G:$H,2,FALSE)&amp;$W$20&amp;$V$20),装备量化!$D$2:$J$241,装备量化!AB$11,FALSE)),0))+IF($W$3="关闭",0,IFERROR((VLOOKUP((VLOOKUP($AE60,参数!$G:$H,2,FALSE)&amp;$W$21&amp;$V$21),装备量化!$D$2:$J$241,装备量化!AB$11,FALSE)),0))+IF($W$3="关闭",0,IFERROR((VLOOKUP((VLOOKUP($AE60,参数!$G:$H,2,FALSE)&amp;$W$22&amp;$V$22),装备量化!$D$2:$J$241,装备量化!AB$11,FALSE)),0))+IF($W$3="关闭",0,IFERROR((VLOOKUP((VLOOKUP($AE60,参数!$G:$H,2,FALSE)&amp;$W$23&amp;$V$23),装备量化!$D$2:$J$241,装备量化!AB$11,FALSE)),0))+IF($W$3="关闭",0,IFERROR((VLOOKUP((VLOOKUP($AE60,参数!$G:$H,2,FALSE)&amp;$W$24&amp;$V$24),装备量化!$D$2:$J$241,装备量化!AB$11,FALSE)),0))+IF($W$3="关闭",0,IFERROR((VLOOKUP((VLOOKUP($AE60,参数!$G:$H,2,FALSE)&amp;$W$25&amp;$V$25),装备量化!$D$2:$J$241,装备量化!AB$11,FALSE)),0))</f>
        <v>0</v>
      </c>
      <c r="AR60" s="64">
        <f>IF($W$3="关闭",0,IFERROR((VLOOKUP((VLOOKUP($AE60,参数!$G:$H,2,FALSE)&amp;$W$18&amp;$V$18),装备量化!$D$2:$J$241,装备量化!AC$11,FALSE)),0))+IF($W$3="关闭",0,IFERROR((VLOOKUP((VLOOKUP($AE60,参数!$G:$H,2,FALSE)&amp;$W$19&amp;$V$19),装备量化!$D$2:$J$241,装备量化!AC$11,FALSE)),0))+IF($W$3="关闭",0,IFERROR((VLOOKUP((VLOOKUP($AE60,参数!$G:$H,2,FALSE)&amp;$W$20&amp;$V$20),装备量化!$D$2:$J$241,装备量化!AC$11,FALSE)),0))+IF($W$3="关闭",0,IFERROR((VLOOKUP((VLOOKUP($AE60,参数!$G:$H,2,FALSE)&amp;$W$21&amp;$V$21),装备量化!$D$2:$J$241,装备量化!AC$11,FALSE)),0))+IF($W$3="关闭",0,IFERROR((VLOOKUP((VLOOKUP($AE60,参数!$G:$H,2,FALSE)&amp;$W$22&amp;$V$22),装备量化!$D$2:$J$241,装备量化!AC$11,FALSE)),0))+IF($W$3="关闭",0,IFERROR((VLOOKUP((VLOOKUP($AE60,参数!$G:$H,2,FALSE)&amp;$W$23&amp;$V$23),装备量化!$D$2:$J$241,装备量化!AC$11,FALSE)),0))+IF($W$3="关闭",0,IFERROR((VLOOKUP((VLOOKUP($AE60,参数!$G:$H,2,FALSE)&amp;$W$24&amp;$V$24),装备量化!$D$2:$J$241,装备量化!AC$11,FALSE)),0))+IF($W$3="关闭",0,IFERROR((VLOOKUP((VLOOKUP($AE60,参数!$G:$H,2,FALSE)&amp;$W$25&amp;$V$25),装备量化!$D$2:$J$241,装备量化!AC$11,FALSE)),0))</f>
        <v>0</v>
      </c>
      <c r="AS60" s="64">
        <f>IF($W$3="关闭",0,IFERROR((VLOOKUP((VLOOKUP($AE60,参数!$G:$H,2,FALSE)&amp;$W$18&amp;$V$18),装备量化!$D$2:$J$241,装备量化!AD$11,FALSE)),0))+IF($W$3="关闭",0,IFERROR((VLOOKUP((VLOOKUP($AE60,参数!$G:$H,2,FALSE)&amp;$W$19&amp;$V$19),装备量化!$D$2:$J$241,装备量化!AD$11,FALSE)),0))+IF($W$3="关闭",0,IFERROR((VLOOKUP((VLOOKUP($AE60,参数!$G:$H,2,FALSE)&amp;$W$20&amp;$V$20),装备量化!$D$2:$J$241,装备量化!AD$11,FALSE)),0))+IF($W$3="关闭",0,IFERROR((VLOOKUP((VLOOKUP($AE60,参数!$G:$H,2,FALSE)&amp;$W$21&amp;$V$21),装备量化!$D$2:$J$241,装备量化!AD$11,FALSE)),0))+IF($W$3="关闭",0,IFERROR((VLOOKUP((VLOOKUP($AE60,参数!$G:$H,2,FALSE)&amp;$W$22&amp;$V$22),装备量化!$D$2:$J$241,装备量化!AD$11,FALSE)),0))+IF($W$3="关闭",0,IFERROR((VLOOKUP((VLOOKUP($AE60,参数!$G:$H,2,FALSE)&amp;$W$23&amp;$V$23),装备量化!$D$2:$J$241,装备量化!AD$11,FALSE)),0))+IF($W$3="关闭",0,IFERROR((VLOOKUP((VLOOKUP($AE60,参数!$G:$H,2,FALSE)&amp;$W$24&amp;$V$24),装备量化!$D$2:$J$241,装备量化!AD$11,FALSE)),0))+IF($W$3="关闭",0,IFERROR((VLOOKUP((VLOOKUP($AE60,参数!$G:$H,2,FALSE)&amp;$W$25&amp;$V$25),装备量化!$D$2:$J$241,装备量化!AD$11,FALSE)),0))</f>
        <v>0</v>
      </c>
      <c r="AV60" s="1">
        <v>59</v>
      </c>
      <c r="AW60" s="64">
        <f>IF($W$6="关闭",0,IFERROR((VLOOKUP((VLOOKUP($AE60,参数!$G:$H,2,FALSE)&amp;$V$18),装备强化属性!$V$3:$FP$50,$X$18+VLOOKUP(AW$1,参数!$J$1:$K$6,2,FALSE),FALSE)),0))+IF($W$6="关闭",0,IFERROR((VLOOKUP((VLOOKUP($AE60,参数!$G:$H,2,FALSE)&amp;$V$19),装备强化属性!$V$3:$FP$50,$X$19+VLOOKUP(AW$1,参数!$J$1:$K$6,2,FALSE),FALSE)),0))+IF($W$6="关闭",0,IFERROR((VLOOKUP((VLOOKUP($AE60,参数!$G:$H,2,FALSE)&amp;$V$20),装备强化属性!$V$3:$FP$50,$X$20+VLOOKUP(AW$1,参数!$J$1:$K$6,2,FALSE),FALSE)),0))+IF($W$6="关闭",0,IFERROR((VLOOKUP((VLOOKUP($AE60,参数!$G:$H,2,FALSE)&amp;$V$21),装备强化属性!$V$3:$FP$50,$X$21+VLOOKUP(AW$1,参数!$J$1:$K$6,2,FALSE),FALSE)),0))+IF($W$6="关闭",0,IFERROR((VLOOKUP((VLOOKUP($AE60,参数!$G:$H,2,FALSE)&amp;$V$22),装备强化属性!$V$3:$FP$50,$X$22+VLOOKUP(AW$1,参数!$J$1:$K$6,2,FALSE),FALSE)),0))+IF($W$6="关闭",0,IFERROR((VLOOKUP((VLOOKUP($AE60,参数!$G:$H,2,FALSE)&amp;$V$23),装备强化属性!$V$3:$FP$50,$X$23+VLOOKUP(AW$1,参数!$J$1:$K$6,2,FALSE),FALSE)),0))+IF($W$6="关闭",0,IFERROR((VLOOKUP((VLOOKUP($AE60,参数!$G:$H,2,FALSE)&amp;$V$24),装备强化属性!$V$3:$FP$50,$X$24+VLOOKUP(AW$1,参数!$J$1:$K$6,2,FALSE),FALSE)),0))+IF($W$6="关闭",0,IFERROR((VLOOKUP((VLOOKUP($AE60,参数!$G:$H,2,FALSE)&amp;$V$25),装备强化属性!$V$3:$FP$50,$X$25+VLOOKUP(AW$1,参数!$J$1:$K$6,2,FALSE),FALSE)),0))</f>
        <v>1634</v>
      </c>
      <c r="AX60" s="64"/>
      <c r="AY60" s="64">
        <f>IF($W$6="关闭",0,IFERROR((VLOOKUP((VLOOKUP($AE60,参数!$G:$H,2,FALSE)&amp;$V$18),装备强化属性!$V$3:$FP$50,$X$18+VLOOKUP(AY$1,参数!$J$1:$K$6,2,FALSE),FALSE)),0))+IF($W$6="关闭",0,IFERROR((VLOOKUP((VLOOKUP($AE60,参数!$G:$H,2,FALSE)&amp;$V$19),装备强化属性!$V$3:$FP$50,$X$19+VLOOKUP(AY$1,参数!$J$1:$K$6,2,FALSE),FALSE)),0))+IF($W$6="关闭",0,IFERROR((VLOOKUP((VLOOKUP($AE60,参数!$G:$H,2,FALSE)&amp;$V$20),装备强化属性!$V$3:$FP$50,$X$20+VLOOKUP(AY$1,参数!$J$1:$K$6,2,FALSE),FALSE)),0))+IF($W$6="关闭",0,IFERROR((VLOOKUP((VLOOKUP($AE60,参数!$G:$H,2,FALSE)&amp;$V$21),装备强化属性!$V$3:$FP$50,$X$21+VLOOKUP(AY$1,参数!$J$1:$K$6,2,FALSE),FALSE)),0))+IF($W$6="关闭",0,IFERROR((VLOOKUP((VLOOKUP($AE60,参数!$G:$H,2,FALSE)&amp;$V$22),装备强化属性!$V$3:$FP$50,$X$22+VLOOKUP(AY$1,参数!$J$1:$K$6,2,FALSE),FALSE)),0))+IF($W$6="关闭",0,IFERROR((VLOOKUP((VLOOKUP($AE60,参数!$G:$H,2,FALSE)&amp;$V$23),装备强化属性!$V$3:$FP$50,$X$23+VLOOKUP(AY$1,参数!$J$1:$K$6,2,FALSE),FALSE)),0))+IF($W$6="关闭",0,IFERROR((VLOOKUP((VLOOKUP($AE60,参数!$G:$H,2,FALSE)&amp;$V$24),装备强化属性!$V$3:$FP$50,$X$24+VLOOKUP(AY$1,参数!$J$1:$K$6,2,FALSE),FALSE)),0))+IF($W$6="关闭",0,IFERROR((VLOOKUP((VLOOKUP($AE60,参数!$G:$H,2,FALSE)&amp;$V$25),装备强化属性!$V$3:$FP$50,$X$25+VLOOKUP(AY$1,参数!$J$1:$K$6,2,FALSE),FALSE)),0))</f>
        <v>195</v>
      </c>
      <c r="AZ60" s="64">
        <f>IF($W$6="关闭",0,IFERROR((VLOOKUP((VLOOKUP($AE60,参数!$G:$H,2,FALSE)&amp;$V$18),装备强化属性!$V$3:$FP$50,$X$18+VLOOKUP(AZ$1,参数!$J$1:$K$6,2,FALSE),FALSE)),0))+IF($W$6="关闭",0,IFERROR((VLOOKUP((VLOOKUP($AE60,参数!$G:$H,2,FALSE)&amp;$V$19),装备强化属性!$V$3:$FP$50,$X$19+VLOOKUP(AZ$1,参数!$J$1:$K$6,2,FALSE),FALSE)),0))+IF($W$6="关闭",0,IFERROR((VLOOKUP((VLOOKUP($AE60,参数!$G:$H,2,FALSE)&amp;$V$20),装备强化属性!$V$3:$FP$50,$X$20+VLOOKUP(AZ$1,参数!$J$1:$K$6,2,FALSE),FALSE)),0))+IF($W$6="关闭",0,IFERROR((VLOOKUP((VLOOKUP($AE60,参数!$G:$H,2,FALSE)&amp;$V$21),装备强化属性!$V$3:$FP$50,$X$21+VLOOKUP(AZ$1,参数!$J$1:$K$6,2,FALSE),FALSE)),0))+IF($W$6="关闭",0,IFERROR((VLOOKUP((VLOOKUP($AE60,参数!$G:$H,2,FALSE)&amp;$V$22),装备强化属性!$V$3:$FP$50,$X$22+VLOOKUP(AZ$1,参数!$J$1:$K$6,2,FALSE),FALSE)),0))+IF($W$6="关闭",0,IFERROR((VLOOKUP((VLOOKUP($AE60,参数!$G:$H,2,FALSE)&amp;$V$23),装备强化属性!$V$3:$FP$50,$X$23+VLOOKUP(AZ$1,参数!$J$1:$K$6,2,FALSE),FALSE)),0))+IF($W$6="关闭",0,IFERROR((VLOOKUP((VLOOKUP($AE60,参数!$G:$H,2,FALSE)&amp;$V$24),装备强化属性!$V$3:$FP$50,$X$24+VLOOKUP(AZ$1,参数!$J$1:$K$6,2,FALSE),FALSE)),0))+IF($W$6="关闭",0,IFERROR((VLOOKUP((VLOOKUP($AE60,参数!$G:$H,2,FALSE)&amp;$V$25),装备强化属性!$V$3:$FP$50,$X$25+VLOOKUP(AZ$1,参数!$J$1:$K$6,2,FALSE),FALSE)),0))</f>
        <v>195</v>
      </c>
      <c r="BA60" s="64">
        <f>IF($W$6="关闭",0,IFERROR((VLOOKUP((VLOOKUP($AE60,参数!$G:$H,2,FALSE)&amp;$V$18),装备强化属性!$V$3:$FP$50,$X$18+VLOOKUP(BA$1,参数!$J$1:$K$6,2,FALSE),FALSE)),0))+IF($W$6="关闭",0,IFERROR((VLOOKUP((VLOOKUP($AE60,参数!$G:$H,2,FALSE)&amp;$V$19),装备强化属性!$V$3:$FP$50,$X$19+VLOOKUP(BA$1,参数!$J$1:$K$6,2,FALSE),FALSE)),0))+IF($W$6="关闭",0,IFERROR((VLOOKUP((VLOOKUP($AE60,参数!$G:$H,2,FALSE)&amp;$V$20),装备强化属性!$V$3:$FP$50,$X$20+VLOOKUP(BA$1,参数!$J$1:$K$6,2,FALSE),FALSE)),0))+IF($W$6="关闭",0,IFERROR((VLOOKUP((VLOOKUP($AE60,参数!$G:$H,2,FALSE)&amp;$V$21),装备强化属性!$V$3:$FP$50,$X$21+VLOOKUP(BA$1,参数!$J$1:$K$6,2,FALSE),FALSE)),0))+IF($W$6="关闭",0,IFERROR((VLOOKUP((VLOOKUP($AE60,参数!$G:$H,2,FALSE)&amp;$V$22),装备强化属性!$V$3:$FP$50,$X$22+VLOOKUP(BA$1,参数!$J$1:$K$6,2,FALSE),FALSE)),0))+IF($W$6="关闭",0,IFERROR((VLOOKUP((VLOOKUP($AE60,参数!$G:$H,2,FALSE)&amp;$V$23),装备强化属性!$V$3:$FP$50,$X$23+VLOOKUP(BA$1,参数!$J$1:$K$6,2,FALSE),FALSE)),0))+IF($W$6="关闭",0,IFERROR((VLOOKUP((VLOOKUP($AE60,参数!$G:$H,2,FALSE)&amp;$V$24),装备强化属性!$V$3:$FP$50,$X$24+VLOOKUP(BA$1,参数!$J$1:$K$6,2,FALSE),FALSE)),0))+IF($W$6="关闭",0,IFERROR((VLOOKUP((VLOOKUP($AE60,参数!$G:$H,2,FALSE)&amp;$V$25),装备强化属性!$V$3:$FP$50,$X$25+VLOOKUP(BA$1,参数!$J$1:$K$6,2,FALSE),FALSE)),0))</f>
        <v>217</v>
      </c>
      <c r="BB60" s="64">
        <f>IF($W$6="关闭",0,IFERROR((VLOOKUP((VLOOKUP($AE60,参数!$G:$H,2,FALSE)&amp;$V$18),装备强化属性!$V$3:$FP$50,$X$18+VLOOKUP(BB$1,参数!$J$1:$K$6,2,FALSE),FALSE)),0))+IF($W$6="关闭",0,IFERROR((VLOOKUP((VLOOKUP($AE60,参数!$G:$H,2,FALSE)&amp;$V$19),装备强化属性!$V$3:$FP$50,$X$19+VLOOKUP(BB$1,参数!$J$1:$K$6,2,FALSE),FALSE)),0))+IF($W$6="关闭",0,IFERROR((VLOOKUP((VLOOKUP($AE60,参数!$G:$H,2,FALSE)&amp;$V$20),装备强化属性!$V$3:$FP$50,$X$20+VLOOKUP(BB$1,参数!$J$1:$K$6,2,FALSE),FALSE)),0))+IF($W$6="关闭",0,IFERROR((VLOOKUP((VLOOKUP($AE60,参数!$G:$H,2,FALSE)&amp;$V$21),装备强化属性!$V$3:$FP$50,$X$21+VLOOKUP(BB$1,参数!$J$1:$K$6,2,FALSE),FALSE)),0))+IF($W$6="关闭",0,IFERROR((VLOOKUP((VLOOKUP($AE60,参数!$G:$H,2,FALSE)&amp;$V$22),装备强化属性!$V$3:$FP$50,$X$22+VLOOKUP(BB$1,参数!$J$1:$K$6,2,FALSE),FALSE)),0))+IF($W$6="关闭",0,IFERROR((VLOOKUP((VLOOKUP($AE60,参数!$G:$H,2,FALSE)&amp;$V$23),装备强化属性!$V$3:$FP$50,$X$23+VLOOKUP(BB$1,参数!$J$1:$K$6,2,FALSE),FALSE)),0))+IF($W$6="关闭",0,IFERROR((VLOOKUP((VLOOKUP($AE60,参数!$G:$H,2,FALSE)&amp;$V$24),装备强化属性!$V$3:$FP$50,$X$24+VLOOKUP(BB$1,参数!$J$1:$K$6,2,FALSE),FALSE)),0))+IF($W$6="关闭",0,IFERROR((VLOOKUP((VLOOKUP($AE60,参数!$G:$H,2,FALSE)&amp;$V$25),装备强化属性!$V$3:$FP$50,$X$25+VLOOKUP(BB$1,参数!$J$1:$K$6,2,FALSE),FALSE)),0))</f>
        <v>217</v>
      </c>
      <c r="BC60" s="64">
        <f>IF($W$3="关闭",0,IFERROR((VLOOKUP((VLOOKUP($AE60,参数!$G:$H,2,FALSE)&amp;$W$18&amp;$V$18),装备量化!$D$2:$J$241,装备量化!AN$11,FALSE)),0))+IF($W$3="关闭",0,IFERROR((VLOOKUP((VLOOKUP($AE60,参数!$G:$H,2,FALSE)&amp;$W$19&amp;$V$19),装备量化!$D$2:$J$241,装备量化!AN$11,FALSE)),0))+IF($W$3="关闭",0,IFERROR((VLOOKUP((VLOOKUP($AE60,参数!$G:$H,2,FALSE)&amp;$W$20&amp;$V$20),装备量化!$D$2:$J$241,装备量化!AN$11,FALSE)),0))+IF($W$3="关闭",0,IFERROR((VLOOKUP((VLOOKUP($AE60,参数!$G:$H,2,FALSE)&amp;$W$21&amp;$V$21),装备量化!$D$2:$J$241,装备量化!AN$11,FALSE)),0))+IF($W$3="关闭",0,IFERROR((VLOOKUP((VLOOKUP($AE60,参数!$G:$H,2,FALSE)&amp;$W$22&amp;$V$22),装备量化!$D$2:$J$241,装备量化!AN$11,FALSE)),0))+IF($W$3="关闭",0,IFERROR((VLOOKUP((VLOOKUP($AE60,参数!$G:$H,2,FALSE)&amp;$W$23&amp;$V$23),装备量化!$D$2:$J$241,装备量化!AN$11,FALSE)),0))+IF($W$3="关闭",0,IFERROR((VLOOKUP((VLOOKUP($AE60,参数!$G:$H,2,FALSE)&amp;$W$24&amp;$V$24),装备量化!$D$2:$J$241,装备量化!AN$11,FALSE)),0))+IF($W$3="关闭",0,IFERROR((VLOOKUP((VLOOKUP($AE60,参数!$G:$H,2,FALSE)&amp;$W$25&amp;$V$25),装备量化!$D$2:$J$241,装备量化!AN$11,FALSE)),0))</f>
        <v>0</v>
      </c>
      <c r="BD60" s="64">
        <f>IF($W$3="关闭",0,IFERROR((VLOOKUP((VLOOKUP($AE60,参数!$G:$H,2,FALSE)&amp;$W$18&amp;$V$18),装备量化!$D$2:$J$241,装备量化!AO$11,FALSE)),0))+IF($W$3="关闭",0,IFERROR((VLOOKUP((VLOOKUP($AE60,参数!$G:$H,2,FALSE)&amp;$W$19&amp;$V$19),装备量化!$D$2:$J$241,装备量化!AO$11,FALSE)),0))+IF($W$3="关闭",0,IFERROR((VLOOKUP((VLOOKUP($AE60,参数!$G:$H,2,FALSE)&amp;$W$20&amp;$V$20),装备量化!$D$2:$J$241,装备量化!AO$11,FALSE)),0))+IF($W$3="关闭",0,IFERROR((VLOOKUP((VLOOKUP($AE60,参数!$G:$H,2,FALSE)&amp;$W$21&amp;$V$21),装备量化!$D$2:$J$241,装备量化!AO$11,FALSE)),0))+IF($W$3="关闭",0,IFERROR((VLOOKUP((VLOOKUP($AE60,参数!$G:$H,2,FALSE)&amp;$W$22&amp;$V$22),装备量化!$D$2:$J$241,装备量化!AO$11,FALSE)),0))+IF($W$3="关闭",0,IFERROR((VLOOKUP((VLOOKUP($AE60,参数!$G:$H,2,FALSE)&amp;$W$23&amp;$V$23),装备量化!$D$2:$J$241,装备量化!AO$11,FALSE)),0))+IF($W$3="关闭",0,IFERROR((VLOOKUP((VLOOKUP($AE60,参数!$G:$H,2,FALSE)&amp;$W$24&amp;$V$24),装备量化!$D$2:$J$241,装备量化!AO$11,FALSE)),0))+IF($W$3="关闭",0,IFERROR((VLOOKUP((VLOOKUP($AE60,参数!$G:$H,2,FALSE)&amp;$W$25&amp;$V$25),装备量化!$D$2:$J$241,装备量化!AO$11,FALSE)),0))</f>
        <v>0</v>
      </c>
      <c r="BE60" s="64">
        <f>IF($W$3="关闭",0,IFERROR((VLOOKUP((VLOOKUP($AE60,参数!$G:$H,2,FALSE)&amp;$W$18&amp;$V$18),装备量化!$D$2:$J$241,装备量化!AP$11,FALSE)),0))+IF($W$3="关闭",0,IFERROR((VLOOKUP((VLOOKUP($AE60,参数!$G:$H,2,FALSE)&amp;$W$19&amp;$V$19),装备量化!$D$2:$J$241,装备量化!AP$11,FALSE)),0))+IF($W$3="关闭",0,IFERROR((VLOOKUP((VLOOKUP($AE60,参数!$G:$H,2,FALSE)&amp;$W$20&amp;$V$20),装备量化!$D$2:$J$241,装备量化!AP$11,FALSE)),0))+IF($W$3="关闭",0,IFERROR((VLOOKUP((VLOOKUP($AE60,参数!$G:$H,2,FALSE)&amp;$W$21&amp;$V$21),装备量化!$D$2:$J$241,装备量化!AP$11,FALSE)),0))+IF($W$3="关闭",0,IFERROR((VLOOKUP((VLOOKUP($AE60,参数!$G:$H,2,FALSE)&amp;$W$22&amp;$V$22),装备量化!$D$2:$J$241,装备量化!AP$11,FALSE)),0))+IF($W$3="关闭",0,IFERROR((VLOOKUP((VLOOKUP($AE60,参数!$G:$H,2,FALSE)&amp;$W$23&amp;$V$23),装备量化!$D$2:$J$241,装备量化!AP$11,FALSE)),0))+IF($W$3="关闭",0,IFERROR((VLOOKUP((VLOOKUP($AE60,参数!$G:$H,2,FALSE)&amp;$W$24&amp;$V$24),装备量化!$D$2:$J$241,装备量化!AP$11,FALSE)),0))+IF($W$3="关闭",0,IFERROR((VLOOKUP((VLOOKUP($AE60,参数!$G:$H,2,FALSE)&amp;$W$25&amp;$V$25),装备量化!$D$2:$J$241,装备量化!AP$11,FALSE)),0))</f>
        <v>0</v>
      </c>
      <c r="BF60" s="64">
        <f>IF($W$3="关闭",0,IFERROR((VLOOKUP((VLOOKUP($AE60,参数!$G:$H,2,FALSE)&amp;$W$18&amp;$V$18),装备量化!$D$2:$J$241,装备量化!AQ$11,FALSE)),0))+IF($W$3="关闭",0,IFERROR((VLOOKUP((VLOOKUP($AE60,参数!$G:$H,2,FALSE)&amp;$W$19&amp;$V$19),装备量化!$D$2:$J$241,装备量化!AQ$11,FALSE)),0))+IF($W$3="关闭",0,IFERROR((VLOOKUP((VLOOKUP($AE60,参数!$G:$H,2,FALSE)&amp;$W$20&amp;$V$20),装备量化!$D$2:$J$241,装备量化!AQ$11,FALSE)),0))+IF($W$3="关闭",0,IFERROR((VLOOKUP((VLOOKUP($AE60,参数!$G:$H,2,FALSE)&amp;$W$21&amp;$V$21),装备量化!$D$2:$J$241,装备量化!AQ$11,FALSE)),0))+IF($W$3="关闭",0,IFERROR((VLOOKUP((VLOOKUP($AE60,参数!$G:$H,2,FALSE)&amp;$W$22&amp;$V$22),装备量化!$D$2:$J$241,装备量化!AQ$11,FALSE)),0))+IF($W$3="关闭",0,IFERROR((VLOOKUP((VLOOKUP($AE60,参数!$G:$H,2,FALSE)&amp;$W$23&amp;$V$23),装备量化!$D$2:$J$241,装备量化!AQ$11,FALSE)),0))+IF($W$3="关闭",0,IFERROR((VLOOKUP((VLOOKUP($AE60,参数!$G:$H,2,FALSE)&amp;$W$24&amp;$V$24),装备量化!$D$2:$J$241,装备量化!AQ$11,FALSE)),0))+IF($W$3="关闭",0,IFERROR((VLOOKUP((VLOOKUP($AE60,参数!$G:$H,2,FALSE)&amp;$W$25&amp;$V$25),装备量化!$D$2:$J$241,装备量化!AQ$11,FALSE)),0))</f>
        <v>0</v>
      </c>
      <c r="BG60" s="64">
        <f>IF($W$3="关闭",0,IFERROR((VLOOKUP((VLOOKUP($AE60,参数!$G:$H,2,FALSE)&amp;$W$18&amp;$V$18),装备量化!$D$2:$J$241,装备量化!AR$11,FALSE)),0))+IF($W$3="关闭",0,IFERROR((VLOOKUP((VLOOKUP($AE60,参数!$G:$H,2,FALSE)&amp;$W$19&amp;$V$19),装备量化!$D$2:$J$241,装备量化!AR$11,FALSE)),0))+IF($W$3="关闭",0,IFERROR((VLOOKUP((VLOOKUP($AE60,参数!$G:$H,2,FALSE)&amp;$W$20&amp;$V$20),装备量化!$D$2:$J$241,装备量化!AR$11,FALSE)),0))+IF($W$3="关闭",0,IFERROR((VLOOKUP((VLOOKUP($AE60,参数!$G:$H,2,FALSE)&amp;$W$21&amp;$V$21),装备量化!$D$2:$J$241,装备量化!AR$11,FALSE)),0))+IF($W$3="关闭",0,IFERROR((VLOOKUP((VLOOKUP($AE60,参数!$G:$H,2,FALSE)&amp;$W$22&amp;$V$22),装备量化!$D$2:$J$241,装备量化!AR$11,FALSE)),0))+IF($W$3="关闭",0,IFERROR((VLOOKUP((VLOOKUP($AE60,参数!$G:$H,2,FALSE)&amp;$W$23&amp;$V$23),装备量化!$D$2:$J$241,装备量化!AR$11,FALSE)),0))+IF($W$3="关闭",0,IFERROR((VLOOKUP((VLOOKUP($AE60,参数!$G:$H,2,FALSE)&amp;$W$24&amp;$V$24),装备量化!$D$2:$J$241,装备量化!AR$11,FALSE)),0))+IF($W$3="关闭",0,IFERROR((VLOOKUP((VLOOKUP($AE60,参数!$G:$H,2,FALSE)&amp;$W$25&amp;$V$25),装备量化!$D$2:$J$241,装备量化!AR$11,FALSE)),0))</f>
        <v>0</v>
      </c>
      <c r="BH60" s="64">
        <f>IF($W$3="关闭",0,IFERROR((VLOOKUP((VLOOKUP($AE60,参数!$G:$H,2,FALSE)&amp;$W$18&amp;$V$18),装备量化!$D$2:$J$241,装备量化!AS$11,FALSE)),0))+IF($W$3="关闭",0,IFERROR((VLOOKUP((VLOOKUP($AE60,参数!$G:$H,2,FALSE)&amp;$W$19&amp;$V$19),装备量化!$D$2:$J$241,装备量化!AS$11,FALSE)),0))+IF($W$3="关闭",0,IFERROR((VLOOKUP((VLOOKUP($AE60,参数!$G:$H,2,FALSE)&amp;$W$20&amp;$V$20),装备量化!$D$2:$J$241,装备量化!AS$11,FALSE)),0))+IF($W$3="关闭",0,IFERROR((VLOOKUP((VLOOKUP($AE60,参数!$G:$H,2,FALSE)&amp;$W$21&amp;$V$21),装备量化!$D$2:$J$241,装备量化!AS$11,FALSE)),0))+IF($W$3="关闭",0,IFERROR((VLOOKUP((VLOOKUP($AE60,参数!$G:$H,2,FALSE)&amp;$W$22&amp;$V$22),装备量化!$D$2:$J$241,装备量化!AS$11,FALSE)),0))+IF($W$3="关闭",0,IFERROR((VLOOKUP((VLOOKUP($AE60,参数!$G:$H,2,FALSE)&amp;$W$23&amp;$V$23),装备量化!$D$2:$J$241,装备量化!AS$11,FALSE)),0))+IF($W$3="关闭",0,IFERROR((VLOOKUP((VLOOKUP($AE60,参数!$G:$H,2,FALSE)&amp;$W$24&amp;$V$24),装备量化!$D$2:$J$241,装备量化!AS$11,FALSE)),0))+IF($W$3="关闭",0,IFERROR((VLOOKUP((VLOOKUP($AE60,参数!$G:$H,2,FALSE)&amp;$W$25&amp;$V$25),装备量化!$D$2:$J$241,装备量化!AS$11,FALSE)),0))</f>
        <v>0</v>
      </c>
      <c r="BI60" s="64">
        <f>IF($W$3="关闭",0,IFERROR((VLOOKUP((VLOOKUP($AE60,参数!$G:$H,2,FALSE)&amp;$W$18&amp;$V$18),装备量化!$D$2:$J$241,装备量化!AT$11,FALSE)),0))+IF($W$3="关闭",0,IFERROR((VLOOKUP((VLOOKUP($AE60,参数!$G:$H,2,FALSE)&amp;$W$19&amp;$V$19),装备量化!$D$2:$J$241,装备量化!AT$11,FALSE)),0))+IF($W$3="关闭",0,IFERROR((VLOOKUP((VLOOKUP($AE60,参数!$G:$H,2,FALSE)&amp;$W$20&amp;$V$20),装备量化!$D$2:$J$241,装备量化!AT$11,FALSE)),0))+IF($W$3="关闭",0,IFERROR((VLOOKUP((VLOOKUP($AE60,参数!$G:$H,2,FALSE)&amp;$W$21&amp;$V$21),装备量化!$D$2:$J$241,装备量化!AT$11,FALSE)),0))+IF($W$3="关闭",0,IFERROR((VLOOKUP((VLOOKUP($AE60,参数!$G:$H,2,FALSE)&amp;$W$22&amp;$V$22),装备量化!$D$2:$J$241,装备量化!AT$11,FALSE)),0))+IF($W$3="关闭",0,IFERROR((VLOOKUP((VLOOKUP($AE60,参数!$G:$H,2,FALSE)&amp;$W$23&amp;$V$23),装备量化!$D$2:$J$241,装备量化!AT$11,FALSE)),0))+IF($W$3="关闭",0,IFERROR((VLOOKUP((VLOOKUP($AE60,参数!$G:$H,2,FALSE)&amp;$W$24&amp;$V$24),装备量化!$D$2:$J$241,装备量化!AT$11,FALSE)),0))+IF($W$3="关闭",0,IFERROR((VLOOKUP((VLOOKUP($AE60,参数!$G:$H,2,FALSE)&amp;$W$25&amp;$V$25),装备量化!$D$2:$J$241,装备量化!AT$11,FALSE)),0))</f>
        <v>0</v>
      </c>
      <c r="BJ60" s="64">
        <f>IF($W$3="关闭",0,IFERROR((VLOOKUP((VLOOKUP($AE60,参数!$G:$H,2,FALSE)&amp;$W$18&amp;$V$18),装备量化!$D$2:$J$241,装备量化!AU$11,FALSE)),0))+IF($W$3="关闭",0,IFERROR((VLOOKUP((VLOOKUP($AE60,参数!$G:$H,2,FALSE)&amp;$W$19&amp;$V$19),装备量化!$D$2:$J$241,装备量化!AU$11,FALSE)),0))+IF($W$3="关闭",0,IFERROR((VLOOKUP((VLOOKUP($AE60,参数!$G:$H,2,FALSE)&amp;$W$20&amp;$V$20),装备量化!$D$2:$J$241,装备量化!AU$11,FALSE)),0))+IF($W$3="关闭",0,IFERROR((VLOOKUP((VLOOKUP($AE60,参数!$G:$H,2,FALSE)&amp;$W$21&amp;$V$21),装备量化!$D$2:$J$241,装备量化!AU$11,FALSE)),0))+IF($W$3="关闭",0,IFERROR((VLOOKUP((VLOOKUP($AE60,参数!$G:$H,2,FALSE)&amp;$W$22&amp;$V$22),装备量化!$D$2:$J$241,装备量化!AU$11,FALSE)),0))+IF($W$3="关闭",0,IFERROR((VLOOKUP((VLOOKUP($AE60,参数!$G:$H,2,FALSE)&amp;$W$23&amp;$V$23),装备量化!$D$2:$J$241,装备量化!AU$11,FALSE)),0))+IF($W$3="关闭",0,IFERROR((VLOOKUP((VLOOKUP($AE60,参数!$G:$H,2,FALSE)&amp;$W$24&amp;$V$24),装备量化!$D$2:$J$241,装备量化!AU$11,FALSE)),0))+IF($W$3="关闭",0,IFERROR((VLOOKUP((VLOOKUP($AE60,参数!$G:$H,2,FALSE)&amp;$W$25&amp;$V$25),装备量化!$D$2:$J$241,装备量化!AU$11,FALSE)),0))</f>
        <v>0</v>
      </c>
      <c r="BM60" s="1">
        <v>59</v>
      </c>
      <c r="BN60" s="64">
        <f>IF($W$2="关闭",0,角色升级!B60)</f>
        <v>7525</v>
      </c>
      <c r="BO60" s="64">
        <v>200</v>
      </c>
      <c r="BP60" s="64">
        <f>IF($W$2="关闭",0,角色升级!D60)</f>
        <v>535</v>
      </c>
      <c r="BQ60" s="64">
        <f>IF($W$2="关闭",0,角色升级!E60)</f>
        <v>535</v>
      </c>
      <c r="BR60" s="64">
        <f>IF($W$2="关闭",0,角色升级!F60)</f>
        <v>1070</v>
      </c>
      <c r="BS60" s="64">
        <f>IF($W$2="关闭",0,角色升级!G60)</f>
        <v>1070</v>
      </c>
      <c r="BT60" s="64">
        <f>IF($W$3="关闭",0,IFERROR((VLOOKUP((VLOOKUP($AE60,参数!$G:$H,2,FALSE)&amp;$W$18&amp;$V$18),装备量化!$D$2:$J$241,装备量化!BE$11,FALSE)),0))+IF($W$3="关闭",0,IFERROR((VLOOKUP((VLOOKUP($AE60,参数!$G:$H,2,FALSE)&amp;$W$19&amp;$V$19),装备量化!$D$2:$J$241,装备量化!BE$11,FALSE)),0))+IF($W$3="关闭",0,IFERROR((VLOOKUP((VLOOKUP($AE60,参数!$G:$H,2,FALSE)&amp;$W$20&amp;$V$20),装备量化!$D$2:$J$241,装备量化!BE$11,FALSE)),0))+IF($W$3="关闭",0,IFERROR((VLOOKUP((VLOOKUP($AE60,参数!$G:$H,2,FALSE)&amp;$W$21&amp;$V$21),装备量化!$D$2:$J$241,装备量化!BE$11,FALSE)),0))+IF($W$3="关闭",0,IFERROR((VLOOKUP((VLOOKUP($AE60,参数!$G:$H,2,FALSE)&amp;$W$22&amp;$V$22),装备量化!$D$2:$J$241,装备量化!BE$11,FALSE)),0))+IF($W$3="关闭",0,IFERROR((VLOOKUP((VLOOKUP($AE60,参数!$G:$H,2,FALSE)&amp;$W$23&amp;$V$23),装备量化!$D$2:$J$241,装备量化!BE$11,FALSE)),0))+IF($W$3="关闭",0,IFERROR((VLOOKUP((VLOOKUP($AE60,参数!$G:$H,2,FALSE)&amp;$W$24&amp;$V$24),装备量化!$D$2:$J$241,装备量化!BE$11,FALSE)),0))+IF($W$3="关闭",0,IFERROR((VLOOKUP((VLOOKUP($AE60,参数!$G:$H,2,FALSE)&amp;$W$25&amp;$V$25),装备量化!$D$2:$J$241,装备量化!BE$11,FALSE)),0))</f>
        <v>0</v>
      </c>
      <c r="BU60" s="64">
        <f>IF($W$3="关闭",0,IFERROR((VLOOKUP((VLOOKUP($AE60,参数!$G:$H,2,FALSE)&amp;$W$18&amp;$V$18),装备量化!$D$2:$J$241,装备量化!BF$11,FALSE)),0))+IF($W$3="关闭",0,IFERROR((VLOOKUP((VLOOKUP($AE60,参数!$G:$H,2,FALSE)&amp;$W$19&amp;$V$19),装备量化!$D$2:$J$241,装备量化!BF$11,FALSE)),0))+IF($W$3="关闭",0,IFERROR((VLOOKUP((VLOOKUP($AE60,参数!$G:$H,2,FALSE)&amp;$W$20&amp;$V$20),装备量化!$D$2:$J$241,装备量化!BF$11,FALSE)),0))+IF($W$3="关闭",0,IFERROR((VLOOKUP((VLOOKUP($AE60,参数!$G:$H,2,FALSE)&amp;$W$21&amp;$V$21),装备量化!$D$2:$J$241,装备量化!BF$11,FALSE)),0))+IF($W$3="关闭",0,IFERROR((VLOOKUP((VLOOKUP($AE60,参数!$G:$H,2,FALSE)&amp;$W$22&amp;$V$22),装备量化!$D$2:$J$241,装备量化!BF$11,FALSE)),0))+IF($W$3="关闭",0,IFERROR((VLOOKUP((VLOOKUP($AE60,参数!$G:$H,2,FALSE)&amp;$W$23&amp;$V$23),装备量化!$D$2:$J$241,装备量化!BF$11,FALSE)),0))+IF($W$3="关闭",0,IFERROR((VLOOKUP((VLOOKUP($AE60,参数!$G:$H,2,FALSE)&amp;$W$24&amp;$V$24),装备量化!$D$2:$J$241,装备量化!BF$11,FALSE)),0))+IF($W$3="关闭",0,IFERROR((VLOOKUP((VLOOKUP($AE60,参数!$G:$H,2,FALSE)&amp;$W$25&amp;$V$25),装备量化!$D$2:$J$241,装备量化!BF$11,FALSE)),0))</f>
        <v>0</v>
      </c>
      <c r="BV60" s="64">
        <f>IF($W$3="关闭",0,IFERROR((VLOOKUP((VLOOKUP($AE60,参数!$G:$H,2,FALSE)&amp;$W$18&amp;$V$18),装备量化!$D$2:$J$241,装备量化!BG$11,FALSE)),0))+IF($W$3="关闭",0,IFERROR((VLOOKUP((VLOOKUP($AE60,参数!$G:$H,2,FALSE)&amp;$W$19&amp;$V$19),装备量化!$D$2:$J$241,装备量化!BG$11,FALSE)),0))+IF($W$3="关闭",0,IFERROR((VLOOKUP((VLOOKUP($AE60,参数!$G:$H,2,FALSE)&amp;$W$20&amp;$V$20),装备量化!$D$2:$J$241,装备量化!BG$11,FALSE)),0))+IF($W$3="关闭",0,IFERROR((VLOOKUP((VLOOKUP($AE60,参数!$G:$H,2,FALSE)&amp;$W$21&amp;$V$21),装备量化!$D$2:$J$241,装备量化!BG$11,FALSE)),0))+IF($W$3="关闭",0,IFERROR((VLOOKUP((VLOOKUP($AE60,参数!$G:$H,2,FALSE)&amp;$W$22&amp;$V$22),装备量化!$D$2:$J$241,装备量化!BG$11,FALSE)),0))+IF($W$3="关闭",0,IFERROR((VLOOKUP((VLOOKUP($AE60,参数!$G:$H,2,FALSE)&amp;$W$23&amp;$V$23),装备量化!$D$2:$J$241,装备量化!BG$11,FALSE)),0))+IF($W$3="关闭",0,IFERROR((VLOOKUP((VLOOKUP($AE60,参数!$G:$H,2,FALSE)&amp;$W$24&amp;$V$24),装备量化!$D$2:$J$241,装备量化!BG$11,FALSE)),0))+IF($W$3="关闭",0,IFERROR((VLOOKUP((VLOOKUP($AE60,参数!$G:$H,2,FALSE)&amp;$W$25&amp;$V$25),装备量化!$D$2:$J$241,装备量化!BG$11,FALSE)),0))</f>
        <v>0</v>
      </c>
      <c r="BW60" s="64">
        <f>IF($W$3="关闭",0,IFERROR((VLOOKUP((VLOOKUP($AE60,参数!$G:$H,2,FALSE)&amp;$W$18&amp;$V$18),装备量化!$D$2:$J$241,装备量化!BH$11,FALSE)),0))+IF($W$3="关闭",0,IFERROR((VLOOKUP((VLOOKUP($AE60,参数!$G:$H,2,FALSE)&amp;$W$19&amp;$V$19),装备量化!$D$2:$J$241,装备量化!BH$11,FALSE)),0))+IF($W$3="关闭",0,IFERROR((VLOOKUP((VLOOKUP($AE60,参数!$G:$H,2,FALSE)&amp;$W$20&amp;$V$20),装备量化!$D$2:$J$241,装备量化!BH$11,FALSE)),0))+IF($W$3="关闭",0,IFERROR((VLOOKUP((VLOOKUP($AE60,参数!$G:$H,2,FALSE)&amp;$W$21&amp;$V$21),装备量化!$D$2:$J$241,装备量化!BH$11,FALSE)),0))+IF($W$3="关闭",0,IFERROR((VLOOKUP((VLOOKUP($AE60,参数!$G:$H,2,FALSE)&amp;$W$22&amp;$V$22),装备量化!$D$2:$J$241,装备量化!BH$11,FALSE)),0))+IF($W$3="关闭",0,IFERROR((VLOOKUP((VLOOKUP($AE60,参数!$G:$H,2,FALSE)&amp;$W$23&amp;$V$23),装备量化!$D$2:$J$241,装备量化!BH$11,FALSE)),0))+IF($W$3="关闭",0,IFERROR((VLOOKUP((VLOOKUP($AE60,参数!$G:$H,2,FALSE)&amp;$W$24&amp;$V$24),装备量化!$D$2:$J$241,装备量化!BH$11,FALSE)),0))+IF($W$3="关闭",0,IFERROR((VLOOKUP((VLOOKUP($AE60,参数!$G:$H,2,FALSE)&amp;$W$25&amp;$V$25),装备量化!$D$2:$J$241,装备量化!BH$11,FALSE)),0))</f>
        <v>0</v>
      </c>
      <c r="BX60" s="64">
        <f>IF($W$3="关闭",0,IFERROR((VLOOKUP((VLOOKUP($AE60,参数!$G:$H,2,FALSE)&amp;$W$18&amp;$V$18),装备量化!$D$2:$J$241,装备量化!BI$11,FALSE)),0))+IF($W$3="关闭",0,IFERROR((VLOOKUP((VLOOKUP($AE60,参数!$G:$H,2,FALSE)&amp;$W$19&amp;$V$19),装备量化!$D$2:$J$241,装备量化!BI$11,FALSE)),0))+IF($W$3="关闭",0,IFERROR((VLOOKUP((VLOOKUP($AE60,参数!$G:$H,2,FALSE)&amp;$W$20&amp;$V$20),装备量化!$D$2:$J$241,装备量化!BI$11,FALSE)),0))+IF($W$3="关闭",0,IFERROR((VLOOKUP((VLOOKUP($AE60,参数!$G:$H,2,FALSE)&amp;$W$21&amp;$V$21),装备量化!$D$2:$J$241,装备量化!BI$11,FALSE)),0))+IF($W$3="关闭",0,IFERROR((VLOOKUP((VLOOKUP($AE60,参数!$G:$H,2,FALSE)&amp;$W$22&amp;$V$22),装备量化!$D$2:$J$241,装备量化!BI$11,FALSE)),0))+IF($W$3="关闭",0,IFERROR((VLOOKUP((VLOOKUP($AE60,参数!$G:$H,2,FALSE)&amp;$W$23&amp;$V$23),装备量化!$D$2:$J$241,装备量化!BI$11,FALSE)),0))+IF($W$3="关闭",0,IFERROR((VLOOKUP((VLOOKUP($AE60,参数!$G:$H,2,FALSE)&amp;$W$24&amp;$V$24),装备量化!$D$2:$J$241,装备量化!BI$11,FALSE)),0))+IF($W$3="关闭",0,IFERROR((VLOOKUP((VLOOKUP($AE60,参数!$G:$H,2,FALSE)&amp;$W$25&amp;$V$25),装备量化!$D$2:$J$241,装备量化!BI$11,FALSE)),0))</f>
        <v>0</v>
      </c>
      <c r="BY60" s="64">
        <f>IF($W$3="关闭",0,IFERROR((VLOOKUP((VLOOKUP($AE60,参数!$G:$H,2,FALSE)&amp;$W$18&amp;$V$18),装备量化!$D$2:$J$241,装备量化!BJ$11,FALSE)),0))+IF($W$3="关闭",0,IFERROR((VLOOKUP((VLOOKUP($AE60,参数!$G:$H,2,FALSE)&amp;$W$19&amp;$V$19),装备量化!$D$2:$J$241,装备量化!BJ$11,FALSE)),0))+IF($W$3="关闭",0,IFERROR((VLOOKUP((VLOOKUP($AE60,参数!$G:$H,2,FALSE)&amp;$W$20&amp;$V$20),装备量化!$D$2:$J$241,装备量化!BJ$11,FALSE)),0))+IF($W$3="关闭",0,IFERROR((VLOOKUP((VLOOKUP($AE60,参数!$G:$H,2,FALSE)&amp;$W$21&amp;$V$21),装备量化!$D$2:$J$241,装备量化!BJ$11,FALSE)),0))+IF($W$3="关闭",0,IFERROR((VLOOKUP((VLOOKUP($AE60,参数!$G:$H,2,FALSE)&amp;$W$22&amp;$V$22),装备量化!$D$2:$J$241,装备量化!BJ$11,FALSE)),0))+IF($W$3="关闭",0,IFERROR((VLOOKUP((VLOOKUP($AE60,参数!$G:$H,2,FALSE)&amp;$W$23&amp;$V$23),装备量化!$D$2:$J$241,装备量化!BJ$11,FALSE)),0))+IF($W$3="关闭",0,IFERROR((VLOOKUP((VLOOKUP($AE60,参数!$G:$H,2,FALSE)&amp;$W$24&amp;$V$24),装备量化!$D$2:$J$241,装备量化!BJ$11,FALSE)),0))+IF($W$3="关闭",0,IFERROR((VLOOKUP((VLOOKUP($AE60,参数!$G:$H,2,FALSE)&amp;$W$25&amp;$V$25),装备量化!$D$2:$J$241,装备量化!BJ$11,FALSE)),0))</f>
        <v>0</v>
      </c>
      <c r="BZ60" s="64">
        <f>IF($W$3="关闭",0,IFERROR((VLOOKUP((VLOOKUP($AE60,参数!$G:$H,2,FALSE)&amp;$W$18&amp;$V$18),装备量化!$D$2:$J$241,装备量化!BK$11,FALSE)),0))+IF($W$3="关闭",0,IFERROR((VLOOKUP((VLOOKUP($AE60,参数!$G:$H,2,FALSE)&amp;$W$19&amp;$V$19),装备量化!$D$2:$J$241,装备量化!BK$11,FALSE)),0))+IF($W$3="关闭",0,IFERROR((VLOOKUP((VLOOKUP($AE60,参数!$G:$H,2,FALSE)&amp;$W$20&amp;$V$20),装备量化!$D$2:$J$241,装备量化!BK$11,FALSE)),0))+IF($W$3="关闭",0,IFERROR((VLOOKUP((VLOOKUP($AE60,参数!$G:$H,2,FALSE)&amp;$W$21&amp;$V$21),装备量化!$D$2:$J$241,装备量化!BK$11,FALSE)),0))+IF($W$3="关闭",0,IFERROR((VLOOKUP((VLOOKUP($AE60,参数!$G:$H,2,FALSE)&amp;$W$22&amp;$V$22),装备量化!$D$2:$J$241,装备量化!BK$11,FALSE)),0))+IF($W$3="关闭",0,IFERROR((VLOOKUP((VLOOKUP($AE60,参数!$G:$H,2,FALSE)&amp;$W$23&amp;$V$23),装备量化!$D$2:$J$241,装备量化!BK$11,FALSE)),0))+IF($W$3="关闭",0,IFERROR((VLOOKUP((VLOOKUP($AE60,参数!$G:$H,2,FALSE)&amp;$W$24&amp;$V$24),装备量化!$D$2:$J$241,装备量化!BK$11,FALSE)),0))+IF($W$3="关闭",0,IFERROR((VLOOKUP((VLOOKUP($AE60,参数!$G:$H,2,FALSE)&amp;$W$25&amp;$V$25),装备量化!$D$2:$J$241,装备量化!BK$11,FALSE)),0))</f>
        <v>0</v>
      </c>
      <c r="CA60" s="64">
        <f>IF($W$3="关闭",0,IFERROR((VLOOKUP((VLOOKUP($AE60,参数!$G:$H,2,FALSE)&amp;$W$18&amp;$V$18),装备量化!$D$2:$J$241,装备量化!BL$11,FALSE)),0))+IF($W$3="关闭",0,IFERROR((VLOOKUP((VLOOKUP($AE60,参数!$G:$H,2,FALSE)&amp;$W$19&amp;$V$19),装备量化!$D$2:$J$241,装备量化!BL$11,FALSE)),0))+IF($W$3="关闭",0,IFERROR((VLOOKUP((VLOOKUP($AE60,参数!$G:$H,2,FALSE)&amp;$W$20&amp;$V$20),装备量化!$D$2:$J$241,装备量化!BL$11,FALSE)),0))+IF($W$3="关闭",0,IFERROR((VLOOKUP((VLOOKUP($AE60,参数!$G:$H,2,FALSE)&amp;$W$21&amp;$V$21),装备量化!$D$2:$J$241,装备量化!BL$11,FALSE)),0))+IF($W$3="关闭",0,IFERROR((VLOOKUP((VLOOKUP($AE60,参数!$G:$H,2,FALSE)&amp;$W$22&amp;$V$22),装备量化!$D$2:$J$241,装备量化!BL$11,FALSE)),0))+IF($W$3="关闭",0,IFERROR((VLOOKUP((VLOOKUP($AE60,参数!$G:$H,2,FALSE)&amp;$W$23&amp;$V$23),装备量化!$D$2:$J$241,装备量化!BL$11,FALSE)),0))+IF($W$3="关闭",0,IFERROR((VLOOKUP((VLOOKUP($AE60,参数!$G:$H,2,FALSE)&amp;$W$24&amp;$V$24),装备量化!$D$2:$J$241,装备量化!BL$11,FALSE)),0))+IF($W$3="关闭",0,IFERROR((VLOOKUP((VLOOKUP($AE60,参数!$G:$H,2,FALSE)&amp;$W$25&amp;$V$25),装备量化!$D$2:$J$241,装备量化!BL$11,FALSE)),0))</f>
        <v>0</v>
      </c>
    </row>
    <row r="61" spans="1:79">
      <c r="A61" s="1">
        <v>60</v>
      </c>
      <c r="B61" s="1">
        <f t="shared" si="2"/>
        <v>13021</v>
      </c>
      <c r="C61" s="1">
        <f t="shared" si="11"/>
        <v>200</v>
      </c>
      <c r="D61" s="1">
        <f t="shared" si="12"/>
        <v>1062</v>
      </c>
      <c r="E61" s="1">
        <f t="shared" si="13"/>
        <v>1062</v>
      </c>
      <c r="F61" s="1">
        <f t="shared" si="14"/>
        <v>1802</v>
      </c>
      <c r="G61" s="1">
        <f t="shared" si="15"/>
        <v>1802</v>
      </c>
      <c r="H61" s="1">
        <f t="shared" si="3"/>
        <v>0</v>
      </c>
      <c r="I61" s="1">
        <f t="shared" si="4"/>
        <v>0</v>
      </c>
      <c r="J61" s="1">
        <f t="shared" si="5"/>
        <v>0</v>
      </c>
      <c r="K61" s="1">
        <f t="shared" si="6"/>
        <v>0</v>
      </c>
      <c r="L61" s="1">
        <f t="shared" si="7"/>
        <v>0</v>
      </c>
      <c r="M61" s="1">
        <f t="shared" si="8"/>
        <v>0</v>
      </c>
      <c r="N61" s="1">
        <f t="shared" si="9"/>
        <v>0</v>
      </c>
      <c r="O61" s="1">
        <f t="shared" si="10"/>
        <v>0</v>
      </c>
      <c r="P61" s="32"/>
      <c r="Q61" s="32"/>
      <c r="R61" s="32"/>
      <c r="S61" s="32"/>
      <c r="AE61" s="1">
        <v>60</v>
      </c>
      <c r="AF61" s="64">
        <f>IF($W$3="关闭",0,IFERROR((VLOOKUP((VLOOKUP($AE61,参数!$G:$H,2,FALSE)&amp;$W$18&amp;$V$18),装备量化!$D$2:$J$241,装备量化!Q$11,FALSE)),0))+IF($W$3="关闭",0,IFERROR((VLOOKUP((VLOOKUP($AE61,参数!$G:$H,2,FALSE)&amp;$W$19&amp;$V$19),装备量化!$D$2:$J$241,装备量化!Q$11,FALSE)),0))+IF($W$3="关闭",0,IFERROR((VLOOKUP((VLOOKUP($AE61,参数!$G:$H,2,FALSE)&amp;$W$20&amp;$V$20),装备量化!$D$2:$J$241,装备量化!Q$11,FALSE)),0))+IF($W$3="关闭",0,IFERROR((VLOOKUP((VLOOKUP($AE61,参数!$G:$H,2,FALSE)&amp;$W$21&amp;$V$21),装备量化!$D$2:$J$241,装备量化!Q$11,FALSE)),0))+IF($W$3="关闭",0,IFERROR((VLOOKUP((VLOOKUP($AE61,参数!$G:$H,2,FALSE)&amp;$W$22&amp;$V$22),装备量化!$D$2:$J$241,装备量化!Q$11,FALSE)),0))+IF($W$3="关闭",0,IFERROR((VLOOKUP((VLOOKUP($AE61,参数!$G:$H,2,FALSE)&amp;$W$23&amp;$V$23),装备量化!$D$2:$J$241,装备量化!Q$11,FALSE)),0))+IF($W$3="关闭",0,IFERROR((VLOOKUP((VLOOKUP($AE61,参数!$G:$H,2,FALSE)&amp;$W$24&amp;$V$24),装备量化!$D$2:$J$241,装备量化!Q$11,FALSE)),0))+IF($W$3="关闭",0,IFERROR((VLOOKUP((VLOOKUP($AE61,参数!$G:$H,2,FALSE)&amp;$W$25&amp;$V$25),装备量化!$D$2:$J$241,装备量化!Q$11,FALSE)),0))</f>
        <v>3750</v>
      </c>
      <c r="AG61" s="64"/>
      <c r="AH61" s="64">
        <f>IF($W$3="关闭",0,IFERROR((VLOOKUP((VLOOKUP($AE61,参数!$G:$H,2,FALSE)&amp;$W$18&amp;$V$18),装备量化!$D$2:$J$241,装备量化!S$11,FALSE)),0))+IF($W$3="关闭",0,IFERROR((VLOOKUP((VLOOKUP($AE61,参数!$G:$H,2,FALSE)&amp;$W$19&amp;$V$19),装备量化!$D$2:$J$241,装备量化!S$11,FALSE)),0))+IF($W$3="关闭",0,IFERROR((VLOOKUP((VLOOKUP($AE61,参数!$G:$H,2,FALSE)&amp;$W$20&amp;$V$20),装备量化!$D$2:$J$241,装备量化!S$11,FALSE)),0))+IF($W$3="关闭",0,IFERROR((VLOOKUP((VLOOKUP($AE61,参数!$G:$H,2,FALSE)&amp;$W$21&amp;$V$21),装备量化!$D$2:$J$241,装备量化!S$11,FALSE)),0))+IF($W$3="关闭",0,IFERROR((VLOOKUP((VLOOKUP($AE61,参数!$G:$H,2,FALSE)&amp;$W$22&amp;$V$22),装备量化!$D$2:$J$241,装备量化!S$11,FALSE)),0))+IF($W$3="关闭",0,IFERROR((VLOOKUP((VLOOKUP($AE61,参数!$G:$H,2,FALSE)&amp;$W$23&amp;$V$23),装备量化!$D$2:$J$241,装备量化!S$11,FALSE)),0))+IF($W$3="关闭",0,IFERROR((VLOOKUP((VLOOKUP($AE61,参数!$G:$H,2,FALSE)&amp;$W$24&amp;$V$24),装备量化!$D$2:$J$241,装备量化!S$11,FALSE)),0))+IF($W$3="关闭",0,IFERROR((VLOOKUP((VLOOKUP($AE61,参数!$G:$H,2,FALSE)&amp;$W$25&amp;$V$25),装备量化!$D$2:$J$241,装备量化!S$11,FALSE)),0))</f>
        <v>325</v>
      </c>
      <c r="AI61" s="64">
        <f>IF($W$3="关闭",0,IFERROR((VLOOKUP((VLOOKUP($AE61,参数!$G:$H,2,FALSE)&amp;$W$18&amp;$V$18),装备量化!$D$2:$J$241,装备量化!T$11,FALSE)),0))+IF($W$3="关闭",0,IFERROR((VLOOKUP((VLOOKUP($AE61,参数!$G:$H,2,FALSE)&amp;$W$19&amp;$V$19),装备量化!$D$2:$J$241,装备量化!T$11,FALSE)),0))+IF($W$3="关闭",0,IFERROR((VLOOKUP((VLOOKUP($AE61,参数!$G:$H,2,FALSE)&amp;$W$20&amp;$V$20),装备量化!$D$2:$J$241,装备量化!T$11,FALSE)),0))+IF($W$3="关闭",0,IFERROR((VLOOKUP((VLOOKUP($AE61,参数!$G:$H,2,FALSE)&amp;$W$21&amp;$V$21),装备量化!$D$2:$J$241,装备量化!T$11,FALSE)),0))+IF($W$3="关闭",0,IFERROR((VLOOKUP((VLOOKUP($AE61,参数!$G:$H,2,FALSE)&amp;$W$22&amp;$V$22),装备量化!$D$2:$J$241,装备量化!T$11,FALSE)),0))+IF($W$3="关闭",0,IFERROR((VLOOKUP((VLOOKUP($AE61,参数!$G:$H,2,FALSE)&amp;$W$23&amp;$V$23),装备量化!$D$2:$J$241,装备量化!T$11,FALSE)),0))+IF($W$3="关闭",0,IFERROR((VLOOKUP((VLOOKUP($AE61,参数!$G:$H,2,FALSE)&amp;$W$24&amp;$V$24),装备量化!$D$2:$J$241,装备量化!T$11,FALSE)),0))+IF($W$3="关闭",0,IFERROR((VLOOKUP((VLOOKUP($AE61,参数!$G:$H,2,FALSE)&amp;$W$25&amp;$V$25),装备量化!$D$2:$J$241,装备量化!T$11,FALSE)),0))</f>
        <v>325</v>
      </c>
      <c r="AJ61" s="64">
        <f>IF($W$3="关闭",0,IFERROR((VLOOKUP((VLOOKUP($AE61,参数!$G:$H,2,FALSE)&amp;$W$18&amp;$V$18),装备量化!$D$2:$J$241,装备量化!U$11,FALSE)),0))+IF($W$3="关闭",0,IFERROR((VLOOKUP((VLOOKUP($AE61,参数!$G:$H,2,FALSE)&amp;$W$19&amp;$V$19),装备量化!$D$2:$J$241,装备量化!U$11,FALSE)),0))+IF($W$3="关闭",0,IFERROR((VLOOKUP((VLOOKUP($AE61,参数!$G:$H,2,FALSE)&amp;$W$20&amp;$V$20),装备量化!$D$2:$J$241,装备量化!U$11,FALSE)),0))+IF($W$3="关闭",0,IFERROR((VLOOKUP((VLOOKUP($AE61,参数!$G:$H,2,FALSE)&amp;$W$21&amp;$V$21),装备量化!$D$2:$J$241,装备量化!U$11,FALSE)),0))+IF($W$3="关闭",0,IFERROR((VLOOKUP((VLOOKUP($AE61,参数!$G:$H,2,FALSE)&amp;$W$22&amp;$V$22),装备量化!$D$2:$J$241,装备量化!U$11,FALSE)),0))+IF($W$3="关闭",0,IFERROR((VLOOKUP((VLOOKUP($AE61,参数!$G:$H,2,FALSE)&amp;$W$23&amp;$V$23),装备量化!$D$2:$J$241,装备量化!U$11,FALSE)),0))+IF($W$3="关闭",0,IFERROR((VLOOKUP((VLOOKUP($AE61,参数!$G:$H,2,FALSE)&amp;$W$24&amp;$V$24),装备量化!$D$2:$J$241,装备量化!U$11,FALSE)),0))+IF($W$3="关闭",0,IFERROR((VLOOKUP((VLOOKUP($AE61,参数!$G:$H,2,FALSE)&amp;$W$25&amp;$V$25),装备量化!$D$2:$J$241,装备量化!U$11,FALSE)),0))</f>
        <v>500</v>
      </c>
      <c r="AK61" s="64">
        <f>IF($W$3="关闭",0,IFERROR((VLOOKUP((VLOOKUP($AE61,参数!$G:$H,2,FALSE)&amp;$W$18&amp;$V$18),装备量化!$D$2:$J$241,装备量化!V$11,FALSE)),0))+IF($W$3="关闭",0,IFERROR((VLOOKUP((VLOOKUP($AE61,参数!$G:$H,2,FALSE)&amp;$W$19&amp;$V$19),装备量化!$D$2:$J$241,装备量化!V$11,FALSE)),0))+IF($W$3="关闭",0,IFERROR((VLOOKUP((VLOOKUP($AE61,参数!$G:$H,2,FALSE)&amp;$W$20&amp;$V$20),装备量化!$D$2:$J$241,装备量化!V$11,FALSE)),0))+IF($W$3="关闭",0,IFERROR((VLOOKUP((VLOOKUP($AE61,参数!$G:$H,2,FALSE)&amp;$W$21&amp;$V$21),装备量化!$D$2:$J$241,装备量化!V$11,FALSE)),0))+IF($W$3="关闭",0,IFERROR((VLOOKUP((VLOOKUP($AE61,参数!$G:$H,2,FALSE)&amp;$W$22&amp;$V$22),装备量化!$D$2:$J$241,装备量化!V$11,FALSE)),0))+IF($W$3="关闭",0,IFERROR((VLOOKUP((VLOOKUP($AE61,参数!$G:$H,2,FALSE)&amp;$W$23&amp;$V$23),装备量化!$D$2:$J$241,装备量化!V$11,FALSE)),0))+IF($W$3="关闭",0,IFERROR((VLOOKUP((VLOOKUP($AE61,参数!$G:$H,2,FALSE)&amp;$W$24&amp;$V$24),装备量化!$D$2:$J$241,装备量化!V$11,FALSE)),0))+IF($W$3="关闭",0,IFERROR((VLOOKUP((VLOOKUP($AE61,参数!$G:$H,2,FALSE)&amp;$W$25&amp;$V$25),装备量化!$D$2:$J$241,装备量化!V$11,FALSE)),0))</f>
        <v>500</v>
      </c>
      <c r="AL61" s="64">
        <f>IF($W$3="关闭",0,IFERROR((VLOOKUP((VLOOKUP($AE61,参数!$G:$H,2,FALSE)&amp;$W$18&amp;$V$18),装备量化!$D$2:$J$241,装备量化!W$11,FALSE)),0))+IF($W$3="关闭",0,IFERROR((VLOOKUP((VLOOKUP($AE61,参数!$G:$H,2,FALSE)&amp;$W$19&amp;$V$19),装备量化!$D$2:$J$241,装备量化!W$11,FALSE)),0))+IF($W$3="关闭",0,IFERROR((VLOOKUP((VLOOKUP($AE61,参数!$G:$H,2,FALSE)&amp;$W$20&amp;$V$20),装备量化!$D$2:$J$241,装备量化!W$11,FALSE)),0))+IF($W$3="关闭",0,IFERROR((VLOOKUP((VLOOKUP($AE61,参数!$G:$H,2,FALSE)&amp;$W$21&amp;$V$21),装备量化!$D$2:$J$241,装备量化!W$11,FALSE)),0))+IF($W$3="关闭",0,IFERROR((VLOOKUP((VLOOKUP($AE61,参数!$G:$H,2,FALSE)&amp;$W$22&amp;$V$22),装备量化!$D$2:$J$241,装备量化!W$11,FALSE)),0))+IF($W$3="关闭",0,IFERROR((VLOOKUP((VLOOKUP($AE61,参数!$G:$H,2,FALSE)&amp;$W$23&amp;$V$23),装备量化!$D$2:$J$241,装备量化!W$11,FALSE)),0))+IF($W$3="关闭",0,IFERROR((VLOOKUP((VLOOKUP($AE61,参数!$G:$H,2,FALSE)&amp;$W$24&amp;$V$24),装备量化!$D$2:$J$241,装备量化!W$11,FALSE)),0))+IF($W$3="关闭",0,IFERROR((VLOOKUP((VLOOKUP($AE61,参数!$G:$H,2,FALSE)&amp;$W$25&amp;$V$25),装备量化!$D$2:$J$241,装备量化!W$11,FALSE)),0))</f>
        <v>0</v>
      </c>
      <c r="AM61" s="64">
        <f>IF($W$3="关闭",0,IFERROR((VLOOKUP((VLOOKUP($AE61,参数!$G:$H,2,FALSE)&amp;$W$18&amp;$V$18),装备量化!$D$2:$J$241,装备量化!X$11,FALSE)),0))+IF($W$3="关闭",0,IFERROR((VLOOKUP((VLOOKUP($AE61,参数!$G:$H,2,FALSE)&amp;$W$19&amp;$V$19),装备量化!$D$2:$J$241,装备量化!X$11,FALSE)),0))+IF($W$3="关闭",0,IFERROR((VLOOKUP((VLOOKUP($AE61,参数!$G:$H,2,FALSE)&amp;$W$20&amp;$V$20),装备量化!$D$2:$J$241,装备量化!X$11,FALSE)),0))+IF($W$3="关闭",0,IFERROR((VLOOKUP((VLOOKUP($AE61,参数!$G:$H,2,FALSE)&amp;$W$21&amp;$V$21),装备量化!$D$2:$J$241,装备量化!X$11,FALSE)),0))+IF($W$3="关闭",0,IFERROR((VLOOKUP((VLOOKUP($AE61,参数!$G:$H,2,FALSE)&amp;$W$22&amp;$V$22),装备量化!$D$2:$J$241,装备量化!X$11,FALSE)),0))+IF($W$3="关闭",0,IFERROR((VLOOKUP((VLOOKUP($AE61,参数!$G:$H,2,FALSE)&amp;$W$23&amp;$V$23),装备量化!$D$2:$J$241,装备量化!X$11,FALSE)),0))+IF($W$3="关闭",0,IFERROR((VLOOKUP((VLOOKUP($AE61,参数!$G:$H,2,FALSE)&amp;$W$24&amp;$V$24),装备量化!$D$2:$J$241,装备量化!X$11,FALSE)),0))+IF($W$3="关闭",0,IFERROR((VLOOKUP((VLOOKUP($AE61,参数!$G:$H,2,FALSE)&amp;$W$25&amp;$V$25),装备量化!$D$2:$J$241,装备量化!X$11,FALSE)),0))</f>
        <v>0</v>
      </c>
      <c r="AN61" s="64">
        <f>IF($W$3="关闭",0,IFERROR((VLOOKUP((VLOOKUP($AE61,参数!$G:$H,2,FALSE)&amp;$W$18&amp;$V$18),装备量化!$D$2:$J$241,装备量化!Y$11,FALSE)),0))+IF($W$3="关闭",0,IFERROR((VLOOKUP((VLOOKUP($AE61,参数!$G:$H,2,FALSE)&amp;$W$19&amp;$V$19),装备量化!$D$2:$J$241,装备量化!Y$11,FALSE)),0))+IF($W$3="关闭",0,IFERROR((VLOOKUP((VLOOKUP($AE61,参数!$G:$H,2,FALSE)&amp;$W$20&amp;$V$20),装备量化!$D$2:$J$241,装备量化!Y$11,FALSE)),0))+IF($W$3="关闭",0,IFERROR((VLOOKUP((VLOOKUP($AE61,参数!$G:$H,2,FALSE)&amp;$W$21&amp;$V$21),装备量化!$D$2:$J$241,装备量化!Y$11,FALSE)),0))+IF($W$3="关闭",0,IFERROR((VLOOKUP((VLOOKUP($AE61,参数!$G:$H,2,FALSE)&amp;$W$22&amp;$V$22),装备量化!$D$2:$J$241,装备量化!Y$11,FALSE)),0))+IF($W$3="关闭",0,IFERROR((VLOOKUP((VLOOKUP($AE61,参数!$G:$H,2,FALSE)&amp;$W$23&amp;$V$23),装备量化!$D$2:$J$241,装备量化!Y$11,FALSE)),0))+IF($W$3="关闭",0,IFERROR((VLOOKUP((VLOOKUP($AE61,参数!$G:$H,2,FALSE)&amp;$W$24&amp;$V$24),装备量化!$D$2:$J$241,装备量化!Y$11,FALSE)),0))+IF($W$3="关闭",0,IFERROR((VLOOKUP((VLOOKUP($AE61,参数!$G:$H,2,FALSE)&amp;$W$25&amp;$V$25),装备量化!$D$2:$J$241,装备量化!Y$11,FALSE)),0))</f>
        <v>0</v>
      </c>
      <c r="AO61" s="64">
        <f>IF($W$3="关闭",0,IFERROR((VLOOKUP((VLOOKUP($AE61,参数!$G:$H,2,FALSE)&amp;$W$18&amp;$V$18),装备量化!$D$2:$J$241,装备量化!Z$11,FALSE)),0))+IF($W$3="关闭",0,IFERROR((VLOOKUP((VLOOKUP($AE61,参数!$G:$H,2,FALSE)&amp;$W$19&amp;$V$19),装备量化!$D$2:$J$241,装备量化!Z$11,FALSE)),0))+IF($W$3="关闭",0,IFERROR((VLOOKUP((VLOOKUP($AE61,参数!$G:$H,2,FALSE)&amp;$W$20&amp;$V$20),装备量化!$D$2:$J$241,装备量化!Z$11,FALSE)),0))+IF($W$3="关闭",0,IFERROR((VLOOKUP((VLOOKUP($AE61,参数!$G:$H,2,FALSE)&amp;$W$21&amp;$V$21),装备量化!$D$2:$J$241,装备量化!Z$11,FALSE)),0))+IF($W$3="关闭",0,IFERROR((VLOOKUP((VLOOKUP($AE61,参数!$G:$H,2,FALSE)&amp;$W$22&amp;$V$22),装备量化!$D$2:$J$241,装备量化!Z$11,FALSE)),0))+IF($W$3="关闭",0,IFERROR((VLOOKUP((VLOOKUP($AE61,参数!$G:$H,2,FALSE)&amp;$W$23&amp;$V$23),装备量化!$D$2:$J$241,装备量化!Z$11,FALSE)),0))+IF($W$3="关闭",0,IFERROR((VLOOKUP((VLOOKUP($AE61,参数!$G:$H,2,FALSE)&amp;$W$24&amp;$V$24),装备量化!$D$2:$J$241,装备量化!Z$11,FALSE)),0))+IF($W$3="关闭",0,IFERROR((VLOOKUP((VLOOKUP($AE61,参数!$G:$H,2,FALSE)&amp;$W$25&amp;$V$25),装备量化!$D$2:$J$241,装备量化!Z$11,FALSE)),0))</f>
        <v>0</v>
      </c>
      <c r="AP61" s="64">
        <f>IF($W$3="关闭",0,IFERROR((VLOOKUP((VLOOKUP($AE61,参数!$G:$H,2,FALSE)&amp;$W$18&amp;$V$18),装备量化!$D$2:$J$241,装备量化!AA$11,FALSE)),0))+IF($W$3="关闭",0,IFERROR((VLOOKUP((VLOOKUP($AE61,参数!$G:$H,2,FALSE)&amp;$W$19&amp;$V$19),装备量化!$D$2:$J$241,装备量化!AA$11,FALSE)),0))+IF($W$3="关闭",0,IFERROR((VLOOKUP((VLOOKUP($AE61,参数!$G:$H,2,FALSE)&amp;$W$20&amp;$V$20),装备量化!$D$2:$J$241,装备量化!AA$11,FALSE)),0))+IF($W$3="关闭",0,IFERROR((VLOOKUP((VLOOKUP($AE61,参数!$G:$H,2,FALSE)&amp;$W$21&amp;$V$21),装备量化!$D$2:$J$241,装备量化!AA$11,FALSE)),0))+IF($W$3="关闭",0,IFERROR((VLOOKUP((VLOOKUP($AE61,参数!$G:$H,2,FALSE)&amp;$W$22&amp;$V$22),装备量化!$D$2:$J$241,装备量化!AA$11,FALSE)),0))+IF($W$3="关闭",0,IFERROR((VLOOKUP((VLOOKUP($AE61,参数!$G:$H,2,FALSE)&amp;$W$23&amp;$V$23),装备量化!$D$2:$J$241,装备量化!AA$11,FALSE)),0))+IF($W$3="关闭",0,IFERROR((VLOOKUP((VLOOKUP($AE61,参数!$G:$H,2,FALSE)&amp;$W$24&amp;$V$24),装备量化!$D$2:$J$241,装备量化!AA$11,FALSE)),0))+IF($W$3="关闭",0,IFERROR((VLOOKUP((VLOOKUP($AE61,参数!$G:$H,2,FALSE)&amp;$W$25&amp;$V$25),装备量化!$D$2:$J$241,装备量化!AA$11,FALSE)),0))</f>
        <v>0</v>
      </c>
      <c r="AQ61" s="64">
        <f>IF($W$3="关闭",0,IFERROR((VLOOKUP((VLOOKUP($AE61,参数!$G:$H,2,FALSE)&amp;$W$18&amp;$V$18),装备量化!$D$2:$J$241,装备量化!AB$11,FALSE)),0))+IF($W$3="关闭",0,IFERROR((VLOOKUP((VLOOKUP($AE61,参数!$G:$H,2,FALSE)&amp;$W$19&amp;$V$19),装备量化!$D$2:$J$241,装备量化!AB$11,FALSE)),0))+IF($W$3="关闭",0,IFERROR((VLOOKUP((VLOOKUP($AE61,参数!$G:$H,2,FALSE)&amp;$W$20&amp;$V$20),装备量化!$D$2:$J$241,装备量化!AB$11,FALSE)),0))+IF($W$3="关闭",0,IFERROR((VLOOKUP((VLOOKUP($AE61,参数!$G:$H,2,FALSE)&amp;$W$21&amp;$V$21),装备量化!$D$2:$J$241,装备量化!AB$11,FALSE)),0))+IF($W$3="关闭",0,IFERROR((VLOOKUP((VLOOKUP($AE61,参数!$G:$H,2,FALSE)&amp;$W$22&amp;$V$22),装备量化!$D$2:$J$241,装备量化!AB$11,FALSE)),0))+IF($W$3="关闭",0,IFERROR((VLOOKUP((VLOOKUP($AE61,参数!$G:$H,2,FALSE)&amp;$W$23&amp;$V$23),装备量化!$D$2:$J$241,装备量化!AB$11,FALSE)),0))+IF($W$3="关闭",0,IFERROR((VLOOKUP((VLOOKUP($AE61,参数!$G:$H,2,FALSE)&amp;$W$24&amp;$V$24),装备量化!$D$2:$J$241,装备量化!AB$11,FALSE)),0))+IF($W$3="关闭",0,IFERROR((VLOOKUP((VLOOKUP($AE61,参数!$G:$H,2,FALSE)&amp;$W$25&amp;$V$25),装备量化!$D$2:$J$241,装备量化!AB$11,FALSE)),0))</f>
        <v>0</v>
      </c>
      <c r="AR61" s="64">
        <f>IF($W$3="关闭",0,IFERROR((VLOOKUP((VLOOKUP($AE61,参数!$G:$H,2,FALSE)&amp;$W$18&amp;$V$18),装备量化!$D$2:$J$241,装备量化!AC$11,FALSE)),0))+IF($W$3="关闭",0,IFERROR((VLOOKUP((VLOOKUP($AE61,参数!$G:$H,2,FALSE)&amp;$W$19&amp;$V$19),装备量化!$D$2:$J$241,装备量化!AC$11,FALSE)),0))+IF($W$3="关闭",0,IFERROR((VLOOKUP((VLOOKUP($AE61,参数!$G:$H,2,FALSE)&amp;$W$20&amp;$V$20),装备量化!$D$2:$J$241,装备量化!AC$11,FALSE)),0))+IF($W$3="关闭",0,IFERROR((VLOOKUP((VLOOKUP($AE61,参数!$G:$H,2,FALSE)&amp;$W$21&amp;$V$21),装备量化!$D$2:$J$241,装备量化!AC$11,FALSE)),0))+IF($W$3="关闭",0,IFERROR((VLOOKUP((VLOOKUP($AE61,参数!$G:$H,2,FALSE)&amp;$W$22&amp;$V$22),装备量化!$D$2:$J$241,装备量化!AC$11,FALSE)),0))+IF($W$3="关闭",0,IFERROR((VLOOKUP((VLOOKUP($AE61,参数!$G:$H,2,FALSE)&amp;$W$23&amp;$V$23),装备量化!$D$2:$J$241,装备量化!AC$11,FALSE)),0))+IF($W$3="关闭",0,IFERROR((VLOOKUP((VLOOKUP($AE61,参数!$G:$H,2,FALSE)&amp;$W$24&amp;$V$24),装备量化!$D$2:$J$241,装备量化!AC$11,FALSE)),0))+IF($W$3="关闭",0,IFERROR((VLOOKUP((VLOOKUP($AE61,参数!$G:$H,2,FALSE)&amp;$W$25&amp;$V$25),装备量化!$D$2:$J$241,装备量化!AC$11,FALSE)),0))</f>
        <v>0</v>
      </c>
      <c r="AS61" s="64">
        <f>IF($W$3="关闭",0,IFERROR((VLOOKUP((VLOOKUP($AE61,参数!$G:$H,2,FALSE)&amp;$W$18&amp;$V$18),装备量化!$D$2:$J$241,装备量化!AD$11,FALSE)),0))+IF($W$3="关闭",0,IFERROR((VLOOKUP((VLOOKUP($AE61,参数!$G:$H,2,FALSE)&amp;$W$19&amp;$V$19),装备量化!$D$2:$J$241,装备量化!AD$11,FALSE)),0))+IF($W$3="关闭",0,IFERROR((VLOOKUP((VLOOKUP($AE61,参数!$G:$H,2,FALSE)&amp;$W$20&amp;$V$20),装备量化!$D$2:$J$241,装备量化!AD$11,FALSE)),0))+IF($W$3="关闭",0,IFERROR((VLOOKUP((VLOOKUP($AE61,参数!$G:$H,2,FALSE)&amp;$W$21&amp;$V$21),装备量化!$D$2:$J$241,装备量化!AD$11,FALSE)),0))+IF($W$3="关闭",0,IFERROR((VLOOKUP((VLOOKUP($AE61,参数!$G:$H,2,FALSE)&amp;$W$22&amp;$V$22),装备量化!$D$2:$J$241,装备量化!AD$11,FALSE)),0))+IF($W$3="关闭",0,IFERROR((VLOOKUP((VLOOKUP($AE61,参数!$G:$H,2,FALSE)&amp;$W$23&amp;$V$23),装备量化!$D$2:$J$241,装备量化!AD$11,FALSE)),0))+IF($W$3="关闭",0,IFERROR((VLOOKUP((VLOOKUP($AE61,参数!$G:$H,2,FALSE)&amp;$W$24&amp;$V$24),装备量化!$D$2:$J$241,装备量化!AD$11,FALSE)),0))+IF($W$3="关闭",0,IFERROR((VLOOKUP((VLOOKUP($AE61,参数!$G:$H,2,FALSE)&amp;$W$25&amp;$V$25),装备量化!$D$2:$J$241,装备量化!AD$11,FALSE)),0))</f>
        <v>0</v>
      </c>
      <c r="AV61" s="1">
        <v>60</v>
      </c>
      <c r="AW61" s="64">
        <f>IF($W$6="关闭",0,IFERROR((VLOOKUP((VLOOKUP($AE61,参数!$G:$H,2,FALSE)&amp;$V$18),装备强化属性!$V$3:$FP$50,$X$18+VLOOKUP(AW$1,参数!$J$1:$K$6,2,FALSE),FALSE)),0))+IF($W$6="关闭",0,IFERROR((VLOOKUP((VLOOKUP($AE61,参数!$G:$H,2,FALSE)&amp;$V$19),装备强化属性!$V$3:$FP$50,$X$19+VLOOKUP(AW$1,参数!$J$1:$K$6,2,FALSE),FALSE)),0))+IF($W$6="关闭",0,IFERROR((VLOOKUP((VLOOKUP($AE61,参数!$G:$H,2,FALSE)&amp;$V$20),装备强化属性!$V$3:$FP$50,$X$20+VLOOKUP(AW$1,参数!$J$1:$K$6,2,FALSE),FALSE)),0))+IF($W$6="关闭",0,IFERROR((VLOOKUP((VLOOKUP($AE61,参数!$G:$H,2,FALSE)&amp;$V$21),装备强化属性!$V$3:$FP$50,$X$21+VLOOKUP(AW$1,参数!$J$1:$K$6,2,FALSE),FALSE)),0))+IF($W$6="关闭",0,IFERROR((VLOOKUP((VLOOKUP($AE61,参数!$G:$H,2,FALSE)&amp;$V$22),装备强化属性!$V$3:$FP$50,$X$22+VLOOKUP(AW$1,参数!$J$1:$K$6,2,FALSE),FALSE)),0))+IF($W$6="关闭",0,IFERROR((VLOOKUP((VLOOKUP($AE61,参数!$G:$H,2,FALSE)&amp;$V$23),装备强化属性!$V$3:$FP$50,$X$23+VLOOKUP(AW$1,参数!$J$1:$K$6,2,FALSE),FALSE)),0))+IF($W$6="关闭",0,IFERROR((VLOOKUP((VLOOKUP($AE61,参数!$G:$H,2,FALSE)&amp;$V$24),装备强化属性!$V$3:$FP$50,$X$24+VLOOKUP(AW$1,参数!$J$1:$K$6,2,FALSE),FALSE)),0))+IF($W$6="关闭",0,IFERROR((VLOOKUP((VLOOKUP($AE61,参数!$G:$H,2,FALSE)&amp;$V$25),装备强化属性!$V$3:$FP$50,$X$25+VLOOKUP(AW$1,参数!$J$1:$K$6,2,FALSE),FALSE)),0))</f>
        <v>1634</v>
      </c>
      <c r="AX61" s="64"/>
      <c r="AY61" s="64">
        <f>IF($W$6="关闭",0,IFERROR((VLOOKUP((VLOOKUP($AE61,参数!$G:$H,2,FALSE)&amp;$V$18),装备强化属性!$V$3:$FP$50,$X$18+VLOOKUP(AY$1,参数!$J$1:$K$6,2,FALSE),FALSE)),0))+IF($W$6="关闭",0,IFERROR((VLOOKUP((VLOOKUP($AE61,参数!$G:$H,2,FALSE)&amp;$V$19),装备强化属性!$V$3:$FP$50,$X$19+VLOOKUP(AY$1,参数!$J$1:$K$6,2,FALSE),FALSE)),0))+IF($W$6="关闭",0,IFERROR((VLOOKUP((VLOOKUP($AE61,参数!$G:$H,2,FALSE)&amp;$V$20),装备强化属性!$V$3:$FP$50,$X$20+VLOOKUP(AY$1,参数!$J$1:$K$6,2,FALSE),FALSE)),0))+IF($W$6="关闭",0,IFERROR((VLOOKUP((VLOOKUP($AE61,参数!$G:$H,2,FALSE)&amp;$V$21),装备强化属性!$V$3:$FP$50,$X$21+VLOOKUP(AY$1,参数!$J$1:$K$6,2,FALSE),FALSE)),0))+IF($W$6="关闭",0,IFERROR((VLOOKUP((VLOOKUP($AE61,参数!$G:$H,2,FALSE)&amp;$V$22),装备强化属性!$V$3:$FP$50,$X$22+VLOOKUP(AY$1,参数!$J$1:$K$6,2,FALSE),FALSE)),0))+IF($W$6="关闭",0,IFERROR((VLOOKUP((VLOOKUP($AE61,参数!$G:$H,2,FALSE)&amp;$V$23),装备强化属性!$V$3:$FP$50,$X$23+VLOOKUP(AY$1,参数!$J$1:$K$6,2,FALSE),FALSE)),0))+IF($W$6="关闭",0,IFERROR((VLOOKUP((VLOOKUP($AE61,参数!$G:$H,2,FALSE)&amp;$V$24),装备强化属性!$V$3:$FP$50,$X$24+VLOOKUP(AY$1,参数!$J$1:$K$6,2,FALSE),FALSE)),0))+IF($W$6="关闭",0,IFERROR((VLOOKUP((VLOOKUP($AE61,参数!$G:$H,2,FALSE)&amp;$V$25),装备强化属性!$V$3:$FP$50,$X$25+VLOOKUP(AY$1,参数!$J$1:$K$6,2,FALSE),FALSE)),0))</f>
        <v>195</v>
      </c>
      <c r="AZ61" s="64">
        <f>IF($W$6="关闭",0,IFERROR((VLOOKUP((VLOOKUP($AE61,参数!$G:$H,2,FALSE)&amp;$V$18),装备强化属性!$V$3:$FP$50,$X$18+VLOOKUP(AZ$1,参数!$J$1:$K$6,2,FALSE),FALSE)),0))+IF($W$6="关闭",0,IFERROR((VLOOKUP((VLOOKUP($AE61,参数!$G:$H,2,FALSE)&amp;$V$19),装备强化属性!$V$3:$FP$50,$X$19+VLOOKUP(AZ$1,参数!$J$1:$K$6,2,FALSE),FALSE)),0))+IF($W$6="关闭",0,IFERROR((VLOOKUP((VLOOKUP($AE61,参数!$G:$H,2,FALSE)&amp;$V$20),装备强化属性!$V$3:$FP$50,$X$20+VLOOKUP(AZ$1,参数!$J$1:$K$6,2,FALSE),FALSE)),0))+IF($W$6="关闭",0,IFERROR((VLOOKUP((VLOOKUP($AE61,参数!$G:$H,2,FALSE)&amp;$V$21),装备强化属性!$V$3:$FP$50,$X$21+VLOOKUP(AZ$1,参数!$J$1:$K$6,2,FALSE),FALSE)),0))+IF($W$6="关闭",0,IFERROR((VLOOKUP((VLOOKUP($AE61,参数!$G:$H,2,FALSE)&amp;$V$22),装备强化属性!$V$3:$FP$50,$X$22+VLOOKUP(AZ$1,参数!$J$1:$K$6,2,FALSE),FALSE)),0))+IF($W$6="关闭",0,IFERROR((VLOOKUP((VLOOKUP($AE61,参数!$G:$H,2,FALSE)&amp;$V$23),装备强化属性!$V$3:$FP$50,$X$23+VLOOKUP(AZ$1,参数!$J$1:$K$6,2,FALSE),FALSE)),0))+IF($W$6="关闭",0,IFERROR((VLOOKUP((VLOOKUP($AE61,参数!$G:$H,2,FALSE)&amp;$V$24),装备强化属性!$V$3:$FP$50,$X$24+VLOOKUP(AZ$1,参数!$J$1:$K$6,2,FALSE),FALSE)),0))+IF($W$6="关闭",0,IFERROR((VLOOKUP((VLOOKUP($AE61,参数!$G:$H,2,FALSE)&amp;$V$25),装备强化属性!$V$3:$FP$50,$X$25+VLOOKUP(AZ$1,参数!$J$1:$K$6,2,FALSE),FALSE)),0))</f>
        <v>195</v>
      </c>
      <c r="BA61" s="64">
        <f>IF($W$6="关闭",0,IFERROR((VLOOKUP((VLOOKUP($AE61,参数!$G:$H,2,FALSE)&amp;$V$18),装备强化属性!$V$3:$FP$50,$X$18+VLOOKUP(BA$1,参数!$J$1:$K$6,2,FALSE),FALSE)),0))+IF($W$6="关闭",0,IFERROR((VLOOKUP((VLOOKUP($AE61,参数!$G:$H,2,FALSE)&amp;$V$19),装备强化属性!$V$3:$FP$50,$X$19+VLOOKUP(BA$1,参数!$J$1:$K$6,2,FALSE),FALSE)),0))+IF($W$6="关闭",0,IFERROR((VLOOKUP((VLOOKUP($AE61,参数!$G:$H,2,FALSE)&amp;$V$20),装备强化属性!$V$3:$FP$50,$X$20+VLOOKUP(BA$1,参数!$J$1:$K$6,2,FALSE),FALSE)),0))+IF($W$6="关闭",0,IFERROR((VLOOKUP((VLOOKUP($AE61,参数!$G:$H,2,FALSE)&amp;$V$21),装备强化属性!$V$3:$FP$50,$X$21+VLOOKUP(BA$1,参数!$J$1:$K$6,2,FALSE),FALSE)),0))+IF($W$6="关闭",0,IFERROR((VLOOKUP((VLOOKUP($AE61,参数!$G:$H,2,FALSE)&amp;$V$22),装备强化属性!$V$3:$FP$50,$X$22+VLOOKUP(BA$1,参数!$J$1:$K$6,2,FALSE),FALSE)),0))+IF($W$6="关闭",0,IFERROR((VLOOKUP((VLOOKUP($AE61,参数!$G:$H,2,FALSE)&amp;$V$23),装备强化属性!$V$3:$FP$50,$X$23+VLOOKUP(BA$1,参数!$J$1:$K$6,2,FALSE),FALSE)),0))+IF($W$6="关闭",0,IFERROR((VLOOKUP((VLOOKUP($AE61,参数!$G:$H,2,FALSE)&amp;$V$24),装备强化属性!$V$3:$FP$50,$X$24+VLOOKUP(BA$1,参数!$J$1:$K$6,2,FALSE),FALSE)),0))+IF($W$6="关闭",0,IFERROR((VLOOKUP((VLOOKUP($AE61,参数!$G:$H,2,FALSE)&amp;$V$25),装备强化属性!$V$3:$FP$50,$X$25+VLOOKUP(BA$1,参数!$J$1:$K$6,2,FALSE),FALSE)),0))</f>
        <v>217</v>
      </c>
      <c r="BB61" s="64">
        <f>IF($W$6="关闭",0,IFERROR((VLOOKUP((VLOOKUP($AE61,参数!$G:$H,2,FALSE)&amp;$V$18),装备强化属性!$V$3:$FP$50,$X$18+VLOOKUP(BB$1,参数!$J$1:$K$6,2,FALSE),FALSE)),0))+IF($W$6="关闭",0,IFERROR((VLOOKUP((VLOOKUP($AE61,参数!$G:$H,2,FALSE)&amp;$V$19),装备强化属性!$V$3:$FP$50,$X$19+VLOOKUP(BB$1,参数!$J$1:$K$6,2,FALSE),FALSE)),0))+IF($W$6="关闭",0,IFERROR((VLOOKUP((VLOOKUP($AE61,参数!$G:$H,2,FALSE)&amp;$V$20),装备强化属性!$V$3:$FP$50,$X$20+VLOOKUP(BB$1,参数!$J$1:$K$6,2,FALSE),FALSE)),0))+IF($W$6="关闭",0,IFERROR((VLOOKUP((VLOOKUP($AE61,参数!$G:$H,2,FALSE)&amp;$V$21),装备强化属性!$V$3:$FP$50,$X$21+VLOOKUP(BB$1,参数!$J$1:$K$6,2,FALSE),FALSE)),0))+IF($W$6="关闭",0,IFERROR((VLOOKUP((VLOOKUP($AE61,参数!$G:$H,2,FALSE)&amp;$V$22),装备强化属性!$V$3:$FP$50,$X$22+VLOOKUP(BB$1,参数!$J$1:$K$6,2,FALSE),FALSE)),0))+IF($W$6="关闭",0,IFERROR((VLOOKUP((VLOOKUP($AE61,参数!$G:$H,2,FALSE)&amp;$V$23),装备强化属性!$V$3:$FP$50,$X$23+VLOOKUP(BB$1,参数!$J$1:$K$6,2,FALSE),FALSE)),0))+IF($W$6="关闭",0,IFERROR((VLOOKUP((VLOOKUP($AE61,参数!$G:$H,2,FALSE)&amp;$V$24),装备强化属性!$V$3:$FP$50,$X$24+VLOOKUP(BB$1,参数!$J$1:$K$6,2,FALSE),FALSE)),0))+IF($W$6="关闭",0,IFERROR((VLOOKUP((VLOOKUP($AE61,参数!$G:$H,2,FALSE)&amp;$V$25),装备强化属性!$V$3:$FP$50,$X$25+VLOOKUP(BB$1,参数!$J$1:$K$6,2,FALSE),FALSE)),0))</f>
        <v>217</v>
      </c>
      <c r="BC61" s="64">
        <f>IF($W$3="关闭",0,IFERROR((VLOOKUP((VLOOKUP($AE61,参数!$G:$H,2,FALSE)&amp;$W$18&amp;$V$18),装备量化!$D$2:$J$241,装备量化!AN$11,FALSE)),0))+IF($W$3="关闭",0,IFERROR((VLOOKUP((VLOOKUP($AE61,参数!$G:$H,2,FALSE)&amp;$W$19&amp;$V$19),装备量化!$D$2:$J$241,装备量化!AN$11,FALSE)),0))+IF($W$3="关闭",0,IFERROR((VLOOKUP((VLOOKUP($AE61,参数!$G:$H,2,FALSE)&amp;$W$20&amp;$V$20),装备量化!$D$2:$J$241,装备量化!AN$11,FALSE)),0))+IF($W$3="关闭",0,IFERROR((VLOOKUP((VLOOKUP($AE61,参数!$G:$H,2,FALSE)&amp;$W$21&amp;$V$21),装备量化!$D$2:$J$241,装备量化!AN$11,FALSE)),0))+IF($W$3="关闭",0,IFERROR((VLOOKUP((VLOOKUP($AE61,参数!$G:$H,2,FALSE)&amp;$W$22&amp;$V$22),装备量化!$D$2:$J$241,装备量化!AN$11,FALSE)),0))+IF($W$3="关闭",0,IFERROR((VLOOKUP((VLOOKUP($AE61,参数!$G:$H,2,FALSE)&amp;$W$23&amp;$V$23),装备量化!$D$2:$J$241,装备量化!AN$11,FALSE)),0))+IF($W$3="关闭",0,IFERROR((VLOOKUP((VLOOKUP($AE61,参数!$G:$H,2,FALSE)&amp;$W$24&amp;$V$24),装备量化!$D$2:$J$241,装备量化!AN$11,FALSE)),0))+IF($W$3="关闭",0,IFERROR((VLOOKUP((VLOOKUP($AE61,参数!$G:$H,2,FALSE)&amp;$W$25&amp;$V$25),装备量化!$D$2:$J$241,装备量化!AN$11,FALSE)),0))</f>
        <v>0</v>
      </c>
      <c r="BD61" s="64">
        <f>IF($W$3="关闭",0,IFERROR((VLOOKUP((VLOOKUP($AE61,参数!$G:$H,2,FALSE)&amp;$W$18&amp;$V$18),装备量化!$D$2:$J$241,装备量化!AO$11,FALSE)),0))+IF($W$3="关闭",0,IFERROR((VLOOKUP((VLOOKUP($AE61,参数!$G:$H,2,FALSE)&amp;$W$19&amp;$V$19),装备量化!$D$2:$J$241,装备量化!AO$11,FALSE)),0))+IF($W$3="关闭",0,IFERROR((VLOOKUP((VLOOKUP($AE61,参数!$G:$H,2,FALSE)&amp;$W$20&amp;$V$20),装备量化!$D$2:$J$241,装备量化!AO$11,FALSE)),0))+IF($W$3="关闭",0,IFERROR((VLOOKUP((VLOOKUP($AE61,参数!$G:$H,2,FALSE)&amp;$W$21&amp;$V$21),装备量化!$D$2:$J$241,装备量化!AO$11,FALSE)),0))+IF($W$3="关闭",0,IFERROR((VLOOKUP((VLOOKUP($AE61,参数!$G:$H,2,FALSE)&amp;$W$22&amp;$V$22),装备量化!$D$2:$J$241,装备量化!AO$11,FALSE)),0))+IF($W$3="关闭",0,IFERROR((VLOOKUP((VLOOKUP($AE61,参数!$G:$H,2,FALSE)&amp;$W$23&amp;$V$23),装备量化!$D$2:$J$241,装备量化!AO$11,FALSE)),0))+IF($W$3="关闭",0,IFERROR((VLOOKUP((VLOOKUP($AE61,参数!$G:$H,2,FALSE)&amp;$W$24&amp;$V$24),装备量化!$D$2:$J$241,装备量化!AO$11,FALSE)),0))+IF($W$3="关闭",0,IFERROR((VLOOKUP((VLOOKUP($AE61,参数!$G:$H,2,FALSE)&amp;$W$25&amp;$V$25),装备量化!$D$2:$J$241,装备量化!AO$11,FALSE)),0))</f>
        <v>0</v>
      </c>
      <c r="BE61" s="64">
        <f>IF($W$3="关闭",0,IFERROR((VLOOKUP((VLOOKUP($AE61,参数!$G:$H,2,FALSE)&amp;$W$18&amp;$V$18),装备量化!$D$2:$J$241,装备量化!AP$11,FALSE)),0))+IF($W$3="关闭",0,IFERROR((VLOOKUP((VLOOKUP($AE61,参数!$G:$H,2,FALSE)&amp;$W$19&amp;$V$19),装备量化!$D$2:$J$241,装备量化!AP$11,FALSE)),0))+IF($W$3="关闭",0,IFERROR((VLOOKUP((VLOOKUP($AE61,参数!$G:$H,2,FALSE)&amp;$W$20&amp;$V$20),装备量化!$D$2:$J$241,装备量化!AP$11,FALSE)),0))+IF($W$3="关闭",0,IFERROR((VLOOKUP((VLOOKUP($AE61,参数!$G:$H,2,FALSE)&amp;$W$21&amp;$V$21),装备量化!$D$2:$J$241,装备量化!AP$11,FALSE)),0))+IF($W$3="关闭",0,IFERROR((VLOOKUP((VLOOKUP($AE61,参数!$G:$H,2,FALSE)&amp;$W$22&amp;$V$22),装备量化!$D$2:$J$241,装备量化!AP$11,FALSE)),0))+IF($W$3="关闭",0,IFERROR((VLOOKUP((VLOOKUP($AE61,参数!$G:$H,2,FALSE)&amp;$W$23&amp;$V$23),装备量化!$D$2:$J$241,装备量化!AP$11,FALSE)),0))+IF($W$3="关闭",0,IFERROR((VLOOKUP((VLOOKUP($AE61,参数!$G:$H,2,FALSE)&amp;$W$24&amp;$V$24),装备量化!$D$2:$J$241,装备量化!AP$11,FALSE)),0))+IF($W$3="关闭",0,IFERROR((VLOOKUP((VLOOKUP($AE61,参数!$G:$H,2,FALSE)&amp;$W$25&amp;$V$25),装备量化!$D$2:$J$241,装备量化!AP$11,FALSE)),0))</f>
        <v>0</v>
      </c>
      <c r="BF61" s="64">
        <f>IF($W$3="关闭",0,IFERROR((VLOOKUP((VLOOKUP($AE61,参数!$G:$H,2,FALSE)&amp;$W$18&amp;$V$18),装备量化!$D$2:$J$241,装备量化!AQ$11,FALSE)),0))+IF($W$3="关闭",0,IFERROR((VLOOKUP((VLOOKUP($AE61,参数!$G:$H,2,FALSE)&amp;$W$19&amp;$V$19),装备量化!$D$2:$J$241,装备量化!AQ$11,FALSE)),0))+IF($W$3="关闭",0,IFERROR((VLOOKUP((VLOOKUP($AE61,参数!$G:$H,2,FALSE)&amp;$W$20&amp;$V$20),装备量化!$D$2:$J$241,装备量化!AQ$11,FALSE)),0))+IF($W$3="关闭",0,IFERROR((VLOOKUP((VLOOKUP($AE61,参数!$G:$H,2,FALSE)&amp;$W$21&amp;$V$21),装备量化!$D$2:$J$241,装备量化!AQ$11,FALSE)),0))+IF($W$3="关闭",0,IFERROR((VLOOKUP((VLOOKUP($AE61,参数!$G:$H,2,FALSE)&amp;$W$22&amp;$V$22),装备量化!$D$2:$J$241,装备量化!AQ$11,FALSE)),0))+IF($W$3="关闭",0,IFERROR((VLOOKUP((VLOOKUP($AE61,参数!$G:$H,2,FALSE)&amp;$W$23&amp;$V$23),装备量化!$D$2:$J$241,装备量化!AQ$11,FALSE)),0))+IF($W$3="关闭",0,IFERROR((VLOOKUP((VLOOKUP($AE61,参数!$G:$H,2,FALSE)&amp;$W$24&amp;$V$24),装备量化!$D$2:$J$241,装备量化!AQ$11,FALSE)),0))+IF($W$3="关闭",0,IFERROR((VLOOKUP((VLOOKUP($AE61,参数!$G:$H,2,FALSE)&amp;$W$25&amp;$V$25),装备量化!$D$2:$J$241,装备量化!AQ$11,FALSE)),0))</f>
        <v>0</v>
      </c>
      <c r="BG61" s="64">
        <f>IF($W$3="关闭",0,IFERROR((VLOOKUP((VLOOKUP($AE61,参数!$G:$H,2,FALSE)&amp;$W$18&amp;$V$18),装备量化!$D$2:$J$241,装备量化!AR$11,FALSE)),0))+IF($W$3="关闭",0,IFERROR((VLOOKUP((VLOOKUP($AE61,参数!$G:$H,2,FALSE)&amp;$W$19&amp;$V$19),装备量化!$D$2:$J$241,装备量化!AR$11,FALSE)),0))+IF($W$3="关闭",0,IFERROR((VLOOKUP((VLOOKUP($AE61,参数!$G:$H,2,FALSE)&amp;$W$20&amp;$V$20),装备量化!$D$2:$J$241,装备量化!AR$11,FALSE)),0))+IF($W$3="关闭",0,IFERROR((VLOOKUP((VLOOKUP($AE61,参数!$G:$H,2,FALSE)&amp;$W$21&amp;$V$21),装备量化!$D$2:$J$241,装备量化!AR$11,FALSE)),0))+IF($W$3="关闭",0,IFERROR((VLOOKUP((VLOOKUP($AE61,参数!$G:$H,2,FALSE)&amp;$W$22&amp;$V$22),装备量化!$D$2:$J$241,装备量化!AR$11,FALSE)),0))+IF($W$3="关闭",0,IFERROR((VLOOKUP((VLOOKUP($AE61,参数!$G:$H,2,FALSE)&amp;$W$23&amp;$V$23),装备量化!$D$2:$J$241,装备量化!AR$11,FALSE)),0))+IF($W$3="关闭",0,IFERROR((VLOOKUP((VLOOKUP($AE61,参数!$G:$H,2,FALSE)&amp;$W$24&amp;$V$24),装备量化!$D$2:$J$241,装备量化!AR$11,FALSE)),0))+IF($W$3="关闭",0,IFERROR((VLOOKUP((VLOOKUP($AE61,参数!$G:$H,2,FALSE)&amp;$W$25&amp;$V$25),装备量化!$D$2:$J$241,装备量化!AR$11,FALSE)),0))</f>
        <v>0</v>
      </c>
      <c r="BH61" s="64">
        <f>IF($W$3="关闭",0,IFERROR((VLOOKUP((VLOOKUP($AE61,参数!$G:$H,2,FALSE)&amp;$W$18&amp;$V$18),装备量化!$D$2:$J$241,装备量化!AS$11,FALSE)),0))+IF($W$3="关闭",0,IFERROR((VLOOKUP((VLOOKUP($AE61,参数!$G:$H,2,FALSE)&amp;$W$19&amp;$V$19),装备量化!$D$2:$J$241,装备量化!AS$11,FALSE)),0))+IF($W$3="关闭",0,IFERROR((VLOOKUP((VLOOKUP($AE61,参数!$G:$H,2,FALSE)&amp;$W$20&amp;$V$20),装备量化!$D$2:$J$241,装备量化!AS$11,FALSE)),0))+IF($W$3="关闭",0,IFERROR((VLOOKUP((VLOOKUP($AE61,参数!$G:$H,2,FALSE)&amp;$W$21&amp;$V$21),装备量化!$D$2:$J$241,装备量化!AS$11,FALSE)),0))+IF($W$3="关闭",0,IFERROR((VLOOKUP((VLOOKUP($AE61,参数!$G:$H,2,FALSE)&amp;$W$22&amp;$V$22),装备量化!$D$2:$J$241,装备量化!AS$11,FALSE)),0))+IF($W$3="关闭",0,IFERROR((VLOOKUP((VLOOKUP($AE61,参数!$G:$H,2,FALSE)&amp;$W$23&amp;$V$23),装备量化!$D$2:$J$241,装备量化!AS$11,FALSE)),0))+IF($W$3="关闭",0,IFERROR((VLOOKUP((VLOOKUP($AE61,参数!$G:$H,2,FALSE)&amp;$W$24&amp;$V$24),装备量化!$D$2:$J$241,装备量化!AS$11,FALSE)),0))+IF($W$3="关闭",0,IFERROR((VLOOKUP((VLOOKUP($AE61,参数!$G:$H,2,FALSE)&amp;$W$25&amp;$V$25),装备量化!$D$2:$J$241,装备量化!AS$11,FALSE)),0))</f>
        <v>0</v>
      </c>
      <c r="BI61" s="64">
        <f>IF($W$3="关闭",0,IFERROR((VLOOKUP((VLOOKUP($AE61,参数!$G:$H,2,FALSE)&amp;$W$18&amp;$V$18),装备量化!$D$2:$J$241,装备量化!AT$11,FALSE)),0))+IF($W$3="关闭",0,IFERROR((VLOOKUP((VLOOKUP($AE61,参数!$G:$H,2,FALSE)&amp;$W$19&amp;$V$19),装备量化!$D$2:$J$241,装备量化!AT$11,FALSE)),0))+IF($W$3="关闭",0,IFERROR((VLOOKUP((VLOOKUP($AE61,参数!$G:$H,2,FALSE)&amp;$W$20&amp;$V$20),装备量化!$D$2:$J$241,装备量化!AT$11,FALSE)),0))+IF($W$3="关闭",0,IFERROR((VLOOKUP((VLOOKUP($AE61,参数!$G:$H,2,FALSE)&amp;$W$21&amp;$V$21),装备量化!$D$2:$J$241,装备量化!AT$11,FALSE)),0))+IF($W$3="关闭",0,IFERROR((VLOOKUP((VLOOKUP($AE61,参数!$G:$H,2,FALSE)&amp;$W$22&amp;$V$22),装备量化!$D$2:$J$241,装备量化!AT$11,FALSE)),0))+IF($W$3="关闭",0,IFERROR((VLOOKUP((VLOOKUP($AE61,参数!$G:$H,2,FALSE)&amp;$W$23&amp;$V$23),装备量化!$D$2:$J$241,装备量化!AT$11,FALSE)),0))+IF($W$3="关闭",0,IFERROR((VLOOKUP((VLOOKUP($AE61,参数!$G:$H,2,FALSE)&amp;$W$24&amp;$V$24),装备量化!$D$2:$J$241,装备量化!AT$11,FALSE)),0))+IF($W$3="关闭",0,IFERROR((VLOOKUP((VLOOKUP($AE61,参数!$G:$H,2,FALSE)&amp;$W$25&amp;$V$25),装备量化!$D$2:$J$241,装备量化!AT$11,FALSE)),0))</f>
        <v>0</v>
      </c>
      <c r="BJ61" s="64">
        <f>IF($W$3="关闭",0,IFERROR((VLOOKUP((VLOOKUP($AE61,参数!$G:$H,2,FALSE)&amp;$W$18&amp;$V$18),装备量化!$D$2:$J$241,装备量化!AU$11,FALSE)),0))+IF($W$3="关闭",0,IFERROR((VLOOKUP((VLOOKUP($AE61,参数!$G:$H,2,FALSE)&amp;$W$19&amp;$V$19),装备量化!$D$2:$J$241,装备量化!AU$11,FALSE)),0))+IF($W$3="关闭",0,IFERROR((VLOOKUP((VLOOKUP($AE61,参数!$G:$H,2,FALSE)&amp;$W$20&amp;$V$20),装备量化!$D$2:$J$241,装备量化!AU$11,FALSE)),0))+IF($W$3="关闭",0,IFERROR((VLOOKUP((VLOOKUP($AE61,参数!$G:$H,2,FALSE)&amp;$W$21&amp;$V$21),装备量化!$D$2:$J$241,装备量化!AU$11,FALSE)),0))+IF($W$3="关闭",0,IFERROR((VLOOKUP((VLOOKUP($AE61,参数!$G:$H,2,FALSE)&amp;$W$22&amp;$V$22),装备量化!$D$2:$J$241,装备量化!AU$11,FALSE)),0))+IF($W$3="关闭",0,IFERROR((VLOOKUP((VLOOKUP($AE61,参数!$G:$H,2,FALSE)&amp;$W$23&amp;$V$23),装备量化!$D$2:$J$241,装备量化!AU$11,FALSE)),0))+IF($W$3="关闭",0,IFERROR((VLOOKUP((VLOOKUP($AE61,参数!$G:$H,2,FALSE)&amp;$W$24&amp;$V$24),装备量化!$D$2:$J$241,装备量化!AU$11,FALSE)),0))+IF($W$3="关闭",0,IFERROR((VLOOKUP((VLOOKUP($AE61,参数!$G:$H,2,FALSE)&amp;$W$25&amp;$V$25),装备量化!$D$2:$J$241,装备量化!AU$11,FALSE)),0))</f>
        <v>0</v>
      </c>
      <c r="BM61" s="1">
        <v>60</v>
      </c>
      <c r="BN61" s="64">
        <f>IF($W$2="关闭",0,角色升级!B61)</f>
        <v>7637</v>
      </c>
      <c r="BO61" s="64">
        <v>200</v>
      </c>
      <c r="BP61" s="64">
        <f>IF($W$2="关闭",0,角色升级!D61)</f>
        <v>542</v>
      </c>
      <c r="BQ61" s="64">
        <f>IF($W$2="关闭",0,角色升级!E61)</f>
        <v>542</v>
      </c>
      <c r="BR61" s="64">
        <f>IF($W$2="关闭",0,角色升级!F61)</f>
        <v>1085</v>
      </c>
      <c r="BS61" s="64">
        <f>IF($W$2="关闭",0,角色升级!G61)</f>
        <v>1085</v>
      </c>
      <c r="BT61" s="64">
        <f>IF($W$3="关闭",0,IFERROR((VLOOKUP((VLOOKUP($AE61,参数!$G:$H,2,FALSE)&amp;$W$18&amp;$V$18),装备量化!$D$2:$J$241,装备量化!BE$11,FALSE)),0))+IF($W$3="关闭",0,IFERROR((VLOOKUP((VLOOKUP($AE61,参数!$G:$H,2,FALSE)&amp;$W$19&amp;$V$19),装备量化!$D$2:$J$241,装备量化!BE$11,FALSE)),0))+IF($W$3="关闭",0,IFERROR((VLOOKUP((VLOOKUP($AE61,参数!$G:$H,2,FALSE)&amp;$W$20&amp;$V$20),装备量化!$D$2:$J$241,装备量化!BE$11,FALSE)),0))+IF($W$3="关闭",0,IFERROR((VLOOKUP((VLOOKUP($AE61,参数!$G:$H,2,FALSE)&amp;$W$21&amp;$V$21),装备量化!$D$2:$J$241,装备量化!BE$11,FALSE)),0))+IF($W$3="关闭",0,IFERROR((VLOOKUP((VLOOKUP($AE61,参数!$G:$H,2,FALSE)&amp;$W$22&amp;$V$22),装备量化!$D$2:$J$241,装备量化!BE$11,FALSE)),0))+IF($W$3="关闭",0,IFERROR((VLOOKUP((VLOOKUP($AE61,参数!$G:$H,2,FALSE)&amp;$W$23&amp;$V$23),装备量化!$D$2:$J$241,装备量化!BE$11,FALSE)),0))+IF($W$3="关闭",0,IFERROR((VLOOKUP((VLOOKUP($AE61,参数!$G:$H,2,FALSE)&amp;$W$24&amp;$V$24),装备量化!$D$2:$J$241,装备量化!BE$11,FALSE)),0))+IF($W$3="关闭",0,IFERROR((VLOOKUP((VLOOKUP($AE61,参数!$G:$H,2,FALSE)&amp;$W$25&amp;$V$25),装备量化!$D$2:$J$241,装备量化!BE$11,FALSE)),0))</f>
        <v>0</v>
      </c>
      <c r="BU61" s="64">
        <f>IF($W$3="关闭",0,IFERROR((VLOOKUP((VLOOKUP($AE61,参数!$G:$H,2,FALSE)&amp;$W$18&amp;$V$18),装备量化!$D$2:$J$241,装备量化!BF$11,FALSE)),0))+IF($W$3="关闭",0,IFERROR((VLOOKUP((VLOOKUP($AE61,参数!$G:$H,2,FALSE)&amp;$W$19&amp;$V$19),装备量化!$D$2:$J$241,装备量化!BF$11,FALSE)),0))+IF($W$3="关闭",0,IFERROR((VLOOKUP((VLOOKUP($AE61,参数!$G:$H,2,FALSE)&amp;$W$20&amp;$V$20),装备量化!$D$2:$J$241,装备量化!BF$11,FALSE)),0))+IF($W$3="关闭",0,IFERROR((VLOOKUP((VLOOKUP($AE61,参数!$G:$H,2,FALSE)&amp;$W$21&amp;$V$21),装备量化!$D$2:$J$241,装备量化!BF$11,FALSE)),0))+IF($W$3="关闭",0,IFERROR((VLOOKUP((VLOOKUP($AE61,参数!$G:$H,2,FALSE)&amp;$W$22&amp;$V$22),装备量化!$D$2:$J$241,装备量化!BF$11,FALSE)),0))+IF($W$3="关闭",0,IFERROR((VLOOKUP((VLOOKUP($AE61,参数!$G:$H,2,FALSE)&amp;$W$23&amp;$V$23),装备量化!$D$2:$J$241,装备量化!BF$11,FALSE)),0))+IF($W$3="关闭",0,IFERROR((VLOOKUP((VLOOKUP($AE61,参数!$G:$H,2,FALSE)&amp;$W$24&amp;$V$24),装备量化!$D$2:$J$241,装备量化!BF$11,FALSE)),0))+IF($W$3="关闭",0,IFERROR((VLOOKUP((VLOOKUP($AE61,参数!$G:$H,2,FALSE)&amp;$W$25&amp;$V$25),装备量化!$D$2:$J$241,装备量化!BF$11,FALSE)),0))</f>
        <v>0</v>
      </c>
      <c r="BV61" s="64">
        <f>IF($W$3="关闭",0,IFERROR((VLOOKUP((VLOOKUP($AE61,参数!$G:$H,2,FALSE)&amp;$W$18&amp;$V$18),装备量化!$D$2:$J$241,装备量化!BG$11,FALSE)),0))+IF($W$3="关闭",0,IFERROR((VLOOKUP((VLOOKUP($AE61,参数!$G:$H,2,FALSE)&amp;$W$19&amp;$V$19),装备量化!$D$2:$J$241,装备量化!BG$11,FALSE)),0))+IF($W$3="关闭",0,IFERROR((VLOOKUP((VLOOKUP($AE61,参数!$G:$H,2,FALSE)&amp;$W$20&amp;$V$20),装备量化!$D$2:$J$241,装备量化!BG$11,FALSE)),0))+IF($W$3="关闭",0,IFERROR((VLOOKUP((VLOOKUP($AE61,参数!$G:$H,2,FALSE)&amp;$W$21&amp;$V$21),装备量化!$D$2:$J$241,装备量化!BG$11,FALSE)),0))+IF($W$3="关闭",0,IFERROR((VLOOKUP((VLOOKUP($AE61,参数!$G:$H,2,FALSE)&amp;$W$22&amp;$V$22),装备量化!$D$2:$J$241,装备量化!BG$11,FALSE)),0))+IF($W$3="关闭",0,IFERROR((VLOOKUP((VLOOKUP($AE61,参数!$G:$H,2,FALSE)&amp;$W$23&amp;$V$23),装备量化!$D$2:$J$241,装备量化!BG$11,FALSE)),0))+IF($W$3="关闭",0,IFERROR((VLOOKUP((VLOOKUP($AE61,参数!$G:$H,2,FALSE)&amp;$W$24&amp;$V$24),装备量化!$D$2:$J$241,装备量化!BG$11,FALSE)),0))+IF($W$3="关闭",0,IFERROR((VLOOKUP((VLOOKUP($AE61,参数!$G:$H,2,FALSE)&amp;$W$25&amp;$V$25),装备量化!$D$2:$J$241,装备量化!BG$11,FALSE)),0))</f>
        <v>0</v>
      </c>
      <c r="BW61" s="64">
        <f>IF($W$3="关闭",0,IFERROR((VLOOKUP((VLOOKUP($AE61,参数!$G:$H,2,FALSE)&amp;$W$18&amp;$V$18),装备量化!$D$2:$J$241,装备量化!BH$11,FALSE)),0))+IF($W$3="关闭",0,IFERROR((VLOOKUP((VLOOKUP($AE61,参数!$G:$H,2,FALSE)&amp;$W$19&amp;$V$19),装备量化!$D$2:$J$241,装备量化!BH$11,FALSE)),0))+IF($W$3="关闭",0,IFERROR((VLOOKUP((VLOOKUP($AE61,参数!$G:$H,2,FALSE)&amp;$W$20&amp;$V$20),装备量化!$D$2:$J$241,装备量化!BH$11,FALSE)),0))+IF($W$3="关闭",0,IFERROR((VLOOKUP((VLOOKUP($AE61,参数!$G:$H,2,FALSE)&amp;$W$21&amp;$V$21),装备量化!$D$2:$J$241,装备量化!BH$11,FALSE)),0))+IF($W$3="关闭",0,IFERROR((VLOOKUP((VLOOKUP($AE61,参数!$G:$H,2,FALSE)&amp;$W$22&amp;$V$22),装备量化!$D$2:$J$241,装备量化!BH$11,FALSE)),0))+IF($W$3="关闭",0,IFERROR((VLOOKUP((VLOOKUP($AE61,参数!$G:$H,2,FALSE)&amp;$W$23&amp;$V$23),装备量化!$D$2:$J$241,装备量化!BH$11,FALSE)),0))+IF($W$3="关闭",0,IFERROR((VLOOKUP((VLOOKUP($AE61,参数!$G:$H,2,FALSE)&amp;$W$24&amp;$V$24),装备量化!$D$2:$J$241,装备量化!BH$11,FALSE)),0))+IF($W$3="关闭",0,IFERROR((VLOOKUP((VLOOKUP($AE61,参数!$G:$H,2,FALSE)&amp;$W$25&amp;$V$25),装备量化!$D$2:$J$241,装备量化!BH$11,FALSE)),0))</f>
        <v>0</v>
      </c>
      <c r="BX61" s="64">
        <f>IF($W$3="关闭",0,IFERROR((VLOOKUP((VLOOKUP($AE61,参数!$G:$H,2,FALSE)&amp;$W$18&amp;$V$18),装备量化!$D$2:$J$241,装备量化!BI$11,FALSE)),0))+IF($W$3="关闭",0,IFERROR((VLOOKUP((VLOOKUP($AE61,参数!$G:$H,2,FALSE)&amp;$W$19&amp;$V$19),装备量化!$D$2:$J$241,装备量化!BI$11,FALSE)),0))+IF($W$3="关闭",0,IFERROR((VLOOKUP((VLOOKUP($AE61,参数!$G:$H,2,FALSE)&amp;$W$20&amp;$V$20),装备量化!$D$2:$J$241,装备量化!BI$11,FALSE)),0))+IF($W$3="关闭",0,IFERROR((VLOOKUP((VLOOKUP($AE61,参数!$G:$H,2,FALSE)&amp;$W$21&amp;$V$21),装备量化!$D$2:$J$241,装备量化!BI$11,FALSE)),0))+IF($W$3="关闭",0,IFERROR((VLOOKUP((VLOOKUP($AE61,参数!$G:$H,2,FALSE)&amp;$W$22&amp;$V$22),装备量化!$D$2:$J$241,装备量化!BI$11,FALSE)),0))+IF($W$3="关闭",0,IFERROR((VLOOKUP((VLOOKUP($AE61,参数!$G:$H,2,FALSE)&amp;$W$23&amp;$V$23),装备量化!$D$2:$J$241,装备量化!BI$11,FALSE)),0))+IF($W$3="关闭",0,IFERROR((VLOOKUP((VLOOKUP($AE61,参数!$G:$H,2,FALSE)&amp;$W$24&amp;$V$24),装备量化!$D$2:$J$241,装备量化!BI$11,FALSE)),0))+IF($W$3="关闭",0,IFERROR((VLOOKUP((VLOOKUP($AE61,参数!$G:$H,2,FALSE)&amp;$W$25&amp;$V$25),装备量化!$D$2:$J$241,装备量化!BI$11,FALSE)),0))</f>
        <v>0</v>
      </c>
      <c r="BY61" s="64">
        <f>IF($W$3="关闭",0,IFERROR((VLOOKUP((VLOOKUP($AE61,参数!$G:$H,2,FALSE)&amp;$W$18&amp;$V$18),装备量化!$D$2:$J$241,装备量化!BJ$11,FALSE)),0))+IF($W$3="关闭",0,IFERROR((VLOOKUP((VLOOKUP($AE61,参数!$G:$H,2,FALSE)&amp;$W$19&amp;$V$19),装备量化!$D$2:$J$241,装备量化!BJ$11,FALSE)),0))+IF($W$3="关闭",0,IFERROR((VLOOKUP((VLOOKUP($AE61,参数!$G:$H,2,FALSE)&amp;$W$20&amp;$V$20),装备量化!$D$2:$J$241,装备量化!BJ$11,FALSE)),0))+IF($W$3="关闭",0,IFERROR((VLOOKUP((VLOOKUP($AE61,参数!$G:$H,2,FALSE)&amp;$W$21&amp;$V$21),装备量化!$D$2:$J$241,装备量化!BJ$11,FALSE)),0))+IF($W$3="关闭",0,IFERROR((VLOOKUP((VLOOKUP($AE61,参数!$G:$H,2,FALSE)&amp;$W$22&amp;$V$22),装备量化!$D$2:$J$241,装备量化!BJ$11,FALSE)),0))+IF($W$3="关闭",0,IFERROR((VLOOKUP((VLOOKUP($AE61,参数!$G:$H,2,FALSE)&amp;$W$23&amp;$V$23),装备量化!$D$2:$J$241,装备量化!BJ$11,FALSE)),0))+IF($W$3="关闭",0,IFERROR((VLOOKUP((VLOOKUP($AE61,参数!$G:$H,2,FALSE)&amp;$W$24&amp;$V$24),装备量化!$D$2:$J$241,装备量化!BJ$11,FALSE)),0))+IF($W$3="关闭",0,IFERROR((VLOOKUP((VLOOKUP($AE61,参数!$G:$H,2,FALSE)&amp;$W$25&amp;$V$25),装备量化!$D$2:$J$241,装备量化!BJ$11,FALSE)),0))</f>
        <v>0</v>
      </c>
      <c r="BZ61" s="64">
        <f>IF($W$3="关闭",0,IFERROR((VLOOKUP((VLOOKUP($AE61,参数!$G:$H,2,FALSE)&amp;$W$18&amp;$V$18),装备量化!$D$2:$J$241,装备量化!BK$11,FALSE)),0))+IF($W$3="关闭",0,IFERROR((VLOOKUP((VLOOKUP($AE61,参数!$G:$H,2,FALSE)&amp;$W$19&amp;$V$19),装备量化!$D$2:$J$241,装备量化!BK$11,FALSE)),0))+IF($W$3="关闭",0,IFERROR((VLOOKUP((VLOOKUP($AE61,参数!$G:$H,2,FALSE)&amp;$W$20&amp;$V$20),装备量化!$D$2:$J$241,装备量化!BK$11,FALSE)),0))+IF($W$3="关闭",0,IFERROR((VLOOKUP((VLOOKUP($AE61,参数!$G:$H,2,FALSE)&amp;$W$21&amp;$V$21),装备量化!$D$2:$J$241,装备量化!BK$11,FALSE)),0))+IF($W$3="关闭",0,IFERROR((VLOOKUP((VLOOKUP($AE61,参数!$G:$H,2,FALSE)&amp;$W$22&amp;$V$22),装备量化!$D$2:$J$241,装备量化!BK$11,FALSE)),0))+IF($W$3="关闭",0,IFERROR((VLOOKUP((VLOOKUP($AE61,参数!$G:$H,2,FALSE)&amp;$W$23&amp;$V$23),装备量化!$D$2:$J$241,装备量化!BK$11,FALSE)),0))+IF($W$3="关闭",0,IFERROR((VLOOKUP((VLOOKUP($AE61,参数!$G:$H,2,FALSE)&amp;$W$24&amp;$V$24),装备量化!$D$2:$J$241,装备量化!BK$11,FALSE)),0))+IF($W$3="关闭",0,IFERROR((VLOOKUP((VLOOKUP($AE61,参数!$G:$H,2,FALSE)&amp;$W$25&amp;$V$25),装备量化!$D$2:$J$241,装备量化!BK$11,FALSE)),0))</f>
        <v>0</v>
      </c>
      <c r="CA61" s="64">
        <f>IF($W$3="关闭",0,IFERROR((VLOOKUP((VLOOKUP($AE61,参数!$G:$H,2,FALSE)&amp;$W$18&amp;$V$18),装备量化!$D$2:$J$241,装备量化!BL$11,FALSE)),0))+IF($W$3="关闭",0,IFERROR((VLOOKUP((VLOOKUP($AE61,参数!$G:$H,2,FALSE)&amp;$W$19&amp;$V$19),装备量化!$D$2:$J$241,装备量化!BL$11,FALSE)),0))+IF($W$3="关闭",0,IFERROR((VLOOKUP((VLOOKUP($AE61,参数!$G:$H,2,FALSE)&amp;$W$20&amp;$V$20),装备量化!$D$2:$J$241,装备量化!BL$11,FALSE)),0))+IF($W$3="关闭",0,IFERROR((VLOOKUP((VLOOKUP($AE61,参数!$G:$H,2,FALSE)&amp;$W$21&amp;$V$21),装备量化!$D$2:$J$241,装备量化!BL$11,FALSE)),0))+IF($W$3="关闭",0,IFERROR((VLOOKUP((VLOOKUP($AE61,参数!$G:$H,2,FALSE)&amp;$W$22&amp;$V$22),装备量化!$D$2:$J$241,装备量化!BL$11,FALSE)),0))+IF($W$3="关闭",0,IFERROR((VLOOKUP((VLOOKUP($AE61,参数!$G:$H,2,FALSE)&amp;$W$23&amp;$V$23),装备量化!$D$2:$J$241,装备量化!BL$11,FALSE)),0))+IF($W$3="关闭",0,IFERROR((VLOOKUP((VLOOKUP($AE61,参数!$G:$H,2,FALSE)&amp;$W$24&amp;$V$24),装备量化!$D$2:$J$241,装备量化!BL$11,FALSE)),0))+IF($W$3="关闭",0,IFERROR((VLOOKUP((VLOOKUP($AE61,参数!$G:$H,2,FALSE)&amp;$W$25&amp;$V$25),装备量化!$D$2:$J$241,装备量化!BL$11,FALSE)),0))</f>
        <v>0</v>
      </c>
    </row>
  </sheetData>
  <phoneticPr fontId="1" type="noConversion"/>
  <conditionalFormatting sqref="W18">
    <cfRule type="cellIs" dxfId="11" priority="8" operator="equal">
      <formula>"金色"</formula>
    </cfRule>
    <cfRule type="cellIs" dxfId="10" priority="9" operator="equal">
      <formula>"橙色"</formula>
    </cfRule>
    <cfRule type="cellIs" dxfId="9" priority="10" operator="equal">
      <formula>"紫色"</formula>
    </cfRule>
    <cfRule type="cellIs" dxfId="8" priority="11" operator="equal">
      <formula>"蓝色"</formula>
    </cfRule>
    <cfRule type="cellIs" dxfId="7" priority="12" operator="equal">
      <formula>"绿色"</formula>
    </cfRule>
  </conditionalFormatting>
  <conditionalFormatting sqref="W2:W15">
    <cfRule type="cellIs" dxfId="6" priority="6" operator="equal">
      <formula>"关闭"</formula>
    </cfRule>
    <cfRule type="cellIs" dxfId="5" priority="7" operator="equal">
      <formula>"开启"</formula>
    </cfRule>
  </conditionalFormatting>
  <conditionalFormatting sqref="W19:W25">
    <cfRule type="cellIs" dxfId="4" priority="1" operator="equal">
      <formula>"金色"</formula>
    </cfRule>
    <cfRule type="cellIs" dxfId="3" priority="2" operator="equal">
      <formula>"橙色"</formula>
    </cfRule>
    <cfRule type="cellIs" dxfId="2" priority="3" operator="equal">
      <formula>"紫色"</formula>
    </cfRule>
    <cfRule type="cellIs" dxfId="1" priority="4" operator="equal">
      <formula>"蓝色"</formula>
    </cfRule>
    <cfRule type="cellIs" dxfId="0" priority="5" operator="equal">
      <formula>"绿色"</formula>
    </cfRule>
  </conditionalFormatting>
  <dataValidations count="3">
    <dataValidation type="list" allowBlank="1" showInputMessage="1" showErrorMessage="1" sqref="W18:W25">
      <formula1>"绿色,蓝色,紫色,橙色,金色"</formula1>
    </dataValidation>
    <dataValidation type="list" allowBlank="1" showInputMessage="1" showErrorMessage="1" sqref="X18:X25">
      <formula1>IF(W18="绿色",INDIRECT("参数!A2:A11"),IF(W18="蓝色",INDIRECT("参数!A2:A16"),IF(W18="紫色",INDIRECT("参数!A2:A21"),IF(W18="橙色",INDIRECT("参数!A2:A26"),IF(W18="金色",INDIRECT("参数!A2:A31"))))))</formula1>
    </dataValidation>
    <dataValidation type="list" allowBlank="1" showInputMessage="1" showErrorMessage="1" sqref="W2:W15">
      <formula1>"开启,关闭"</formula1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61"/>
  <sheetViews>
    <sheetView workbookViewId="0">
      <selection activeCell="K7" sqref="K7"/>
    </sheetView>
  </sheetViews>
  <sheetFormatPr defaultRowHeight="13.5"/>
  <sheetData>
    <row r="1" spans="1:11">
      <c r="A1" t="s">
        <v>501</v>
      </c>
      <c r="D1" t="s">
        <v>502</v>
      </c>
      <c r="E1" t="s">
        <v>503</v>
      </c>
      <c r="G1" t="s">
        <v>518</v>
      </c>
      <c r="J1" t="s">
        <v>12</v>
      </c>
      <c r="K1">
        <v>1</v>
      </c>
    </row>
    <row r="2" spans="1:11">
      <c r="A2">
        <v>1</v>
      </c>
      <c r="B2" s="23">
        <v>1.0999999999999999E-2</v>
      </c>
      <c r="D2" t="s">
        <v>504</v>
      </c>
      <c r="E2">
        <v>10</v>
      </c>
      <c r="G2">
        <v>1</v>
      </c>
      <c r="H2">
        <v>10</v>
      </c>
      <c r="J2" t="s">
        <v>14</v>
      </c>
    </row>
    <row r="3" spans="1:11">
      <c r="A3">
        <v>2</v>
      </c>
      <c r="B3" s="23">
        <v>2.3E-2</v>
      </c>
      <c r="D3" t="s">
        <v>505</v>
      </c>
      <c r="E3">
        <v>15</v>
      </c>
      <c r="G3">
        <v>2</v>
      </c>
      <c r="H3">
        <v>10</v>
      </c>
      <c r="J3" t="s">
        <v>26</v>
      </c>
      <c r="K3">
        <v>31</v>
      </c>
    </row>
    <row r="4" spans="1:11">
      <c r="A4">
        <v>3</v>
      </c>
      <c r="B4" s="23">
        <v>3.6299999999999999E-2</v>
      </c>
      <c r="D4" t="s">
        <v>506</v>
      </c>
      <c r="E4">
        <v>20</v>
      </c>
      <c r="G4">
        <v>3</v>
      </c>
      <c r="H4">
        <v>10</v>
      </c>
      <c r="J4" t="s">
        <v>28</v>
      </c>
      <c r="K4">
        <v>61</v>
      </c>
    </row>
    <row r="5" spans="1:11">
      <c r="A5">
        <v>4</v>
      </c>
      <c r="B5" s="23">
        <v>5.0299999999999997E-2</v>
      </c>
      <c r="D5" t="s">
        <v>507</v>
      </c>
      <c r="E5">
        <v>25</v>
      </c>
      <c r="G5">
        <v>4</v>
      </c>
      <c r="H5">
        <v>10</v>
      </c>
      <c r="J5" t="s">
        <v>195</v>
      </c>
      <c r="K5">
        <v>91</v>
      </c>
    </row>
    <row r="6" spans="1:11">
      <c r="A6">
        <v>5</v>
      </c>
      <c r="B6" s="23">
        <v>6.6199999999999995E-2</v>
      </c>
      <c r="D6" t="s">
        <v>508</v>
      </c>
      <c r="E6">
        <v>30</v>
      </c>
      <c r="G6">
        <v>5</v>
      </c>
      <c r="H6">
        <v>10</v>
      </c>
      <c r="J6" t="s">
        <v>196</v>
      </c>
      <c r="K6">
        <v>121</v>
      </c>
    </row>
    <row r="7" spans="1:11">
      <c r="A7">
        <v>6</v>
      </c>
      <c r="B7" s="23">
        <v>8.4099999999999994E-2</v>
      </c>
      <c r="G7">
        <v>6</v>
      </c>
      <c r="H7">
        <v>10</v>
      </c>
    </row>
    <row r="8" spans="1:11">
      <c r="A8">
        <v>7</v>
      </c>
      <c r="B8" s="23">
        <v>0.1038</v>
      </c>
      <c r="G8">
        <v>7</v>
      </c>
      <c r="H8">
        <v>10</v>
      </c>
    </row>
    <row r="9" spans="1:11">
      <c r="A9">
        <v>8</v>
      </c>
      <c r="B9" s="23">
        <v>0.12520000000000001</v>
      </c>
      <c r="G9">
        <v>8</v>
      </c>
      <c r="H9">
        <v>10</v>
      </c>
    </row>
    <row r="10" spans="1:11">
      <c r="A10">
        <v>9</v>
      </c>
      <c r="B10" s="23">
        <v>0.14849999999999999</v>
      </c>
      <c r="G10">
        <v>9</v>
      </c>
      <c r="H10">
        <v>10</v>
      </c>
    </row>
    <row r="11" spans="1:11">
      <c r="A11">
        <v>10</v>
      </c>
      <c r="B11" s="23">
        <v>0.1734</v>
      </c>
      <c r="G11">
        <v>10</v>
      </c>
      <c r="H11">
        <v>10</v>
      </c>
    </row>
    <row r="12" spans="1:11">
      <c r="A12">
        <v>11</v>
      </c>
      <c r="B12" s="23">
        <v>0.2001</v>
      </c>
      <c r="G12">
        <v>11</v>
      </c>
      <c r="H12">
        <f>H2+10</f>
        <v>20</v>
      </c>
    </row>
    <row r="13" spans="1:11">
      <c r="A13">
        <v>12</v>
      </c>
      <c r="B13" s="23">
        <v>0.22839999999999999</v>
      </c>
      <c r="G13">
        <v>12</v>
      </c>
      <c r="H13">
        <f t="shared" ref="H13:H61" si="0">H3+10</f>
        <v>20</v>
      </c>
    </row>
    <row r="14" spans="1:11">
      <c r="A14">
        <v>13</v>
      </c>
      <c r="B14" s="23">
        <v>0.25840000000000002</v>
      </c>
      <c r="G14">
        <v>13</v>
      </c>
      <c r="H14">
        <f t="shared" si="0"/>
        <v>20</v>
      </c>
    </row>
    <row r="15" spans="1:11">
      <c r="A15">
        <v>14</v>
      </c>
      <c r="B15" s="23">
        <v>0.28989999999999999</v>
      </c>
      <c r="G15">
        <v>14</v>
      </c>
      <c r="H15">
        <f t="shared" si="0"/>
        <v>20</v>
      </c>
    </row>
    <row r="16" spans="1:11">
      <c r="A16">
        <v>15</v>
      </c>
      <c r="B16" s="23">
        <v>0.3231</v>
      </c>
      <c r="G16">
        <v>15</v>
      </c>
      <c r="H16">
        <f t="shared" si="0"/>
        <v>20</v>
      </c>
    </row>
    <row r="17" spans="1:8">
      <c r="A17">
        <v>16</v>
      </c>
      <c r="B17" s="23">
        <v>0.35780000000000001</v>
      </c>
      <c r="G17">
        <v>16</v>
      </c>
      <c r="H17">
        <f t="shared" si="0"/>
        <v>20</v>
      </c>
    </row>
    <row r="18" spans="1:8">
      <c r="A18">
        <v>17</v>
      </c>
      <c r="B18" s="23">
        <v>0.39410000000000001</v>
      </c>
      <c r="G18">
        <v>17</v>
      </c>
      <c r="H18">
        <f t="shared" si="0"/>
        <v>20</v>
      </c>
    </row>
    <row r="19" spans="1:8">
      <c r="A19">
        <v>18</v>
      </c>
      <c r="B19" s="23">
        <v>0.43190000000000001</v>
      </c>
      <c r="G19">
        <v>18</v>
      </c>
      <c r="H19">
        <f t="shared" si="0"/>
        <v>20</v>
      </c>
    </row>
    <row r="20" spans="1:8">
      <c r="A20">
        <v>19</v>
      </c>
      <c r="B20" s="23">
        <v>0.47120000000000001</v>
      </c>
      <c r="G20">
        <v>19</v>
      </c>
      <c r="H20">
        <f t="shared" si="0"/>
        <v>20</v>
      </c>
    </row>
    <row r="21" spans="1:8">
      <c r="A21">
        <v>20</v>
      </c>
      <c r="B21" s="23">
        <v>0.5121</v>
      </c>
      <c r="G21">
        <v>20</v>
      </c>
      <c r="H21">
        <f t="shared" si="0"/>
        <v>20</v>
      </c>
    </row>
    <row r="22" spans="1:8">
      <c r="A22">
        <v>21</v>
      </c>
      <c r="B22" s="23">
        <v>0.5544</v>
      </c>
      <c r="G22">
        <v>21</v>
      </c>
      <c r="H22">
        <f t="shared" si="0"/>
        <v>30</v>
      </c>
    </row>
    <row r="23" spans="1:8">
      <c r="A23">
        <v>22</v>
      </c>
      <c r="B23" s="23">
        <v>0.59819999999999995</v>
      </c>
      <c r="G23">
        <v>22</v>
      </c>
      <c r="H23">
        <f t="shared" si="0"/>
        <v>30</v>
      </c>
    </row>
    <row r="24" spans="1:8">
      <c r="A24">
        <v>23</v>
      </c>
      <c r="B24" s="23">
        <v>0.64339999999999997</v>
      </c>
      <c r="G24">
        <v>23</v>
      </c>
      <c r="H24">
        <f t="shared" si="0"/>
        <v>30</v>
      </c>
    </row>
    <row r="25" spans="1:8">
      <c r="A25">
        <v>24</v>
      </c>
      <c r="B25" s="23">
        <v>0.69010000000000005</v>
      </c>
      <c r="G25">
        <v>24</v>
      </c>
      <c r="H25">
        <f t="shared" si="0"/>
        <v>30</v>
      </c>
    </row>
    <row r="26" spans="1:8">
      <c r="A26">
        <v>25</v>
      </c>
      <c r="B26" s="23">
        <v>0.73819999999999997</v>
      </c>
      <c r="G26">
        <v>25</v>
      </c>
      <c r="H26">
        <f t="shared" si="0"/>
        <v>30</v>
      </c>
    </row>
    <row r="27" spans="1:8">
      <c r="A27">
        <v>26</v>
      </c>
      <c r="B27" s="23">
        <v>0.78769999999999996</v>
      </c>
      <c r="G27">
        <v>26</v>
      </c>
      <c r="H27">
        <f t="shared" si="0"/>
        <v>30</v>
      </c>
    </row>
    <row r="28" spans="1:8">
      <c r="A28">
        <v>27</v>
      </c>
      <c r="B28" s="23">
        <v>0.8387</v>
      </c>
      <c r="G28">
        <v>27</v>
      </c>
      <c r="H28">
        <f t="shared" si="0"/>
        <v>30</v>
      </c>
    </row>
    <row r="29" spans="1:8">
      <c r="A29">
        <v>28</v>
      </c>
      <c r="B29" s="23">
        <v>0.89100000000000001</v>
      </c>
      <c r="G29">
        <v>28</v>
      </c>
      <c r="H29">
        <f t="shared" si="0"/>
        <v>30</v>
      </c>
    </row>
    <row r="30" spans="1:8">
      <c r="A30">
        <v>29</v>
      </c>
      <c r="B30" s="23">
        <v>0.94479999999999997</v>
      </c>
      <c r="G30">
        <v>29</v>
      </c>
      <c r="H30">
        <f t="shared" si="0"/>
        <v>30</v>
      </c>
    </row>
    <row r="31" spans="1:8">
      <c r="A31">
        <v>30</v>
      </c>
      <c r="B31" s="23">
        <v>0.99990000000000001</v>
      </c>
      <c r="G31">
        <v>30</v>
      </c>
      <c r="H31">
        <f t="shared" si="0"/>
        <v>30</v>
      </c>
    </row>
    <row r="32" spans="1:8">
      <c r="G32">
        <v>31</v>
      </c>
      <c r="H32">
        <f t="shared" si="0"/>
        <v>40</v>
      </c>
    </row>
    <row r="33" spans="7:8">
      <c r="G33">
        <v>32</v>
      </c>
      <c r="H33">
        <f t="shared" si="0"/>
        <v>40</v>
      </c>
    </row>
    <row r="34" spans="7:8">
      <c r="G34">
        <v>33</v>
      </c>
      <c r="H34">
        <f t="shared" si="0"/>
        <v>40</v>
      </c>
    </row>
    <row r="35" spans="7:8">
      <c r="G35">
        <v>34</v>
      </c>
      <c r="H35">
        <f t="shared" si="0"/>
        <v>40</v>
      </c>
    </row>
    <row r="36" spans="7:8">
      <c r="G36">
        <v>35</v>
      </c>
      <c r="H36">
        <f t="shared" si="0"/>
        <v>40</v>
      </c>
    </row>
    <row r="37" spans="7:8">
      <c r="G37">
        <v>36</v>
      </c>
      <c r="H37">
        <f t="shared" si="0"/>
        <v>40</v>
      </c>
    </row>
    <row r="38" spans="7:8">
      <c r="G38">
        <v>37</v>
      </c>
      <c r="H38">
        <f t="shared" si="0"/>
        <v>40</v>
      </c>
    </row>
    <row r="39" spans="7:8">
      <c r="G39">
        <v>38</v>
      </c>
      <c r="H39">
        <f t="shared" si="0"/>
        <v>40</v>
      </c>
    </row>
    <row r="40" spans="7:8">
      <c r="G40">
        <v>39</v>
      </c>
      <c r="H40">
        <f t="shared" si="0"/>
        <v>40</v>
      </c>
    </row>
    <row r="41" spans="7:8">
      <c r="G41">
        <v>40</v>
      </c>
      <c r="H41">
        <f t="shared" si="0"/>
        <v>40</v>
      </c>
    </row>
    <row r="42" spans="7:8">
      <c r="G42">
        <v>41</v>
      </c>
      <c r="H42">
        <f t="shared" si="0"/>
        <v>50</v>
      </c>
    </row>
    <row r="43" spans="7:8">
      <c r="G43">
        <v>42</v>
      </c>
      <c r="H43">
        <f t="shared" si="0"/>
        <v>50</v>
      </c>
    </row>
    <row r="44" spans="7:8">
      <c r="G44">
        <v>43</v>
      </c>
      <c r="H44">
        <f t="shared" si="0"/>
        <v>50</v>
      </c>
    </row>
    <row r="45" spans="7:8">
      <c r="G45">
        <v>44</v>
      </c>
      <c r="H45">
        <f t="shared" si="0"/>
        <v>50</v>
      </c>
    </row>
    <row r="46" spans="7:8">
      <c r="G46">
        <v>45</v>
      </c>
      <c r="H46">
        <f t="shared" si="0"/>
        <v>50</v>
      </c>
    </row>
    <row r="47" spans="7:8">
      <c r="G47">
        <v>46</v>
      </c>
      <c r="H47">
        <f t="shared" si="0"/>
        <v>50</v>
      </c>
    </row>
    <row r="48" spans="7:8">
      <c r="G48">
        <v>47</v>
      </c>
      <c r="H48">
        <f t="shared" si="0"/>
        <v>50</v>
      </c>
    </row>
    <row r="49" spans="7:8">
      <c r="G49">
        <v>48</v>
      </c>
      <c r="H49">
        <f t="shared" si="0"/>
        <v>50</v>
      </c>
    </row>
    <row r="50" spans="7:8">
      <c r="G50">
        <v>49</v>
      </c>
      <c r="H50">
        <f t="shared" si="0"/>
        <v>50</v>
      </c>
    </row>
    <row r="51" spans="7:8">
      <c r="G51">
        <v>50</v>
      </c>
      <c r="H51">
        <f t="shared" si="0"/>
        <v>50</v>
      </c>
    </row>
    <row r="52" spans="7:8">
      <c r="G52">
        <v>51</v>
      </c>
      <c r="H52">
        <f t="shared" si="0"/>
        <v>60</v>
      </c>
    </row>
    <row r="53" spans="7:8">
      <c r="G53">
        <v>52</v>
      </c>
      <c r="H53">
        <f t="shared" si="0"/>
        <v>60</v>
      </c>
    </row>
    <row r="54" spans="7:8">
      <c r="G54">
        <v>53</v>
      </c>
      <c r="H54">
        <f t="shared" si="0"/>
        <v>60</v>
      </c>
    </row>
    <row r="55" spans="7:8">
      <c r="G55">
        <v>54</v>
      </c>
      <c r="H55">
        <f t="shared" si="0"/>
        <v>60</v>
      </c>
    </row>
    <row r="56" spans="7:8">
      <c r="G56">
        <v>55</v>
      </c>
      <c r="H56">
        <f t="shared" si="0"/>
        <v>60</v>
      </c>
    </row>
    <row r="57" spans="7:8">
      <c r="G57">
        <v>56</v>
      </c>
      <c r="H57">
        <f t="shared" si="0"/>
        <v>60</v>
      </c>
    </row>
    <row r="58" spans="7:8">
      <c r="G58">
        <v>57</v>
      </c>
      <c r="H58">
        <f t="shared" si="0"/>
        <v>60</v>
      </c>
    </row>
    <row r="59" spans="7:8">
      <c r="G59">
        <v>58</v>
      </c>
      <c r="H59">
        <f t="shared" si="0"/>
        <v>60</v>
      </c>
    </row>
    <row r="60" spans="7:8">
      <c r="G60">
        <v>59</v>
      </c>
      <c r="H60">
        <f t="shared" si="0"/>
        <v>60</v>
      </c>
    </row>
    <row r="61" spans="7:8">
      <c r="G61">
        <v>60</v>
      </c>
      <c r="H61">
        <f t="shared" si="0"/>
        <v>60</v>
      </c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V61"/>
  <sheetViews>
    <sheetView zoomScale="85" zoomScaleNormal="85" workbookViewId="0">
      <selection sqref="A1:XFD1048576"/>
    </sheetView>
  </sheetViews>
  <sheetFormatPr defaultRowHeight="13.5"/>
  <sheetData>
    <row r="1" spans="1:22">
      <c r="A1" s="1" t="s">
        <v>147</v>
      </c>
      <c r="B1" s="1" t="s">
        <v>67</v>
      </c>
      <c r="C1" s="1" t="s">
        <v>68</v>
      </c>
      <c r="D1" s="1" t="s">
        <v>69</v>
      </c>
      <c r="E1" s="1" t="s">
        <v>70</v>
      </c>
      <c r="F1" s="1" t="s">
        <v>29</v>
      </c>
      <c r="G1" s="1" t="s">
        <v>30</v>
      </c>
      <c r="H1" s="1" t="s">
        <v>148</v>
      </c>
      <c r="I1" s="1" t="s">
        <v>149</v>
      </c>
      <c r="J1" s="1" t="s">
        <v>31</v>
      </c>
      <c r="K1" s="1" t="s">
        <v>33</v>
      </c>
      <c r="L1" s="1" t="s">
        <v>62</v>
      </c>
      <c r="M1" s="1" t="s">
        <v>63</v>
      </c>
      <c r="N1" s="1" t="s">
        <v>60</v>
      </c>
      <c r="O1" s="1" t="s">
        <v>61</v>
      </c>
      <c r="Q1" s="1" t="s">
        <v>521</v>
      </c>
      <c r="R1" s="61" t="s">
        <v>522</v>
      </c>
    </row>
    <row r="2" spans="1:22">
      <c r="A2" s="1">
        <v>1</v>
      </c>
      <c r="B2" s="1">
        <f>ROUND('角色总属性（估算）'!B2*$R$2+Q$6,0)</f>
        <v>1000</v>
      </c>
      <c r="C2" s="1"/>
      <c r="D2" s="1">
        <f>ROUND('角色总属性（估算）'!D2*$R$2+S$6,0)</f>
        <v>100</v>
      </c>
      <c r="E2" s="1">
        <f>ROUND('角色总属性（估算）'!E2*$R$2+T$6,0)</f>
        <v>100</v>
      </c>
      <c r="F2" s="1">
        <f>ROUND('角色总属性（估算）'!F2*$R$2+U$6,0)</f>
        <v>200</v>
      </c>
      <c r="G2" s="1">
        <f>ROUND('角色总属性（估算）'!G2*$R$2+V$6,0)</f>
        <v>200</v>
      </c>
      <c r="H2" s="1"/>
      <c r="I2" s="1"/>
      <c r="J2" s="1"/>
      <c r="K2" s="1"/>
      <c r="L2" s="1"/>
      <c r="M2" s="1"/>
      <c r="N2" s="1"/>
      <c r="O2" s="1"/>
      <c r="Q2" s="1" t="s">
        <v>523</v>
      </c>
      <c r="R2" s="75">
        <f>IF(R1="主角",角色成长比例!$C$2,IF(R1="伙伴",角色成长比例!$D$2,0))</f>
        <v>0.03</v>
      </c>
    </row>
    <row r="3" spans="1:22">
      <c r="A3" s="1">
        <v>2</v>
      </c>
      <c r="B3" s="1">
        <f>ROUND('角色总属性（估算）'!B3*$R$2+Q$6,0)</f>
        <v>1112</v>
      </c>
      <c r="C3" s="1"/>
      <c r="D3" s="1">
        <f>ROUND('角色总属性（估算）'!D3*$R$2+S$6,0)</f>
        <v>107</v>
      </c>
      <c r="E3" s="1">
        <f>ROUND('角色总属性（估算）'!E3*$R$2+T$6,0)</f>
        <v>107</v>
      </c>
      <c r="F3" s="1">
        <f>ROUND('角色总属性（估算）'!F3*$R$2+U$6,0)</f>
        <v>215</v>
      </c>
      <c r="G3" s="1">
        <f>ROUND('角色总属性（估算）'!G3*$R$2+V$6,0)</f>
        <v>215</v>
      </c>
      <c r="H3" s="1"/>
      <c r="I3" s="1"/>
      <c r="J3" s="1"/>
      <c r="K3" s="1"/>
      <c r="L3" s="1"/>
      <c r="M3" s="1"/>
      <c r="N3" s="1"/>
      <c r="O3" s="1"/>
    </row>
    <row r="4" spans="1:22">
      <c r="A4" s="1">
        <v>3</v>
      </c>
      <c r="B4" s="1">
        <f>ROUND('角色总属性（估算）'!B4*$R$2+Q$6,0)</f>
        <v>1225</v>
      </c>
      <c r="C4" s="1"/>
      <c r="D4" s="1">
        <f>ROUND('角色总属性（估算）'!D4*$R$2+S$6,0)</f>
        <v>115</v>
      </c>
      <c r="E4" s="1">
        <f>ROUND('角色总属性（估算）'!E4*$R$2+T$6,0)</f>
        <v>115</v>
      </c>
      <c r="F4" s="1">
        <f>ROUND('角色总属性（估算）'!F4*$R$2+U$6,0)</f>
        <v>230</v>
      </c>
      <c r="G4" s="1">
        <f>ROUND('角色总属性（估算）'!G4*$R$2+V$6,0)</f>
        <v>230</v>
      </c>
      <c r="H4" s="1"/>
      <c r="I4" s="1"/>
      <c r="J4" s="1"/>
      <c r="K4" s="1"/>
      <c r="L4" s="1"/>
      <c r="M4" s="1"/>
      <c r="N4" s="1"/>
      <c r="O4" s="1"/>
      <c r="Q4" t="s">
        <v>525</v>
      </c>
    </row>
    <row r="5" spans="1:22">
      <c r="A5" s="1">
        <v>4</v>
      </c>
      <c r="B5" s="1">
        <f>ROUND('角色总属性（估算）'!B5*$R$2+Q$6,0)</f>
        <v>1337</v>
      </c>
      <c r="C5" s="1"/>
      <c r="D5" s="1">
        <f>ROUND('角色总属性（估算）'!D5*$R$2+S$6,0)</f>
        <v>122</v>
      </c>
      <c r="E5" s="1">
        <f>ROUND('角色总属性（估算）'!E5*$R$2+T$6,0)</f>
        <v>122</v>
      </c>
      <c r="F5" s="1">
        <f>ROUND('角色总属性（估算）'!F5*$R$2+U$6,0)</f>
        <v>245</v>
      </c>
      <c r="G5" s="1">
        <f>ROUND('角色总属性（估算）'!G5*$R$2+V$6,0)</f>
        <v>245</v>
      </c>
      <c r="H5" s="1"/>
      <c r="I5" s="1"/>
      <c r="J5" s="1"/>
      <c r="K5" s="1"/>
      <c r="L5" s="1"/>
      <c r="M5" s="1"/>
      <c r="N5" s="1"/>
      <c r="O5" s="1"/>
      <c r="Q5" s="1" t="s">
        <v>67</v>
      </c>
      <c r="R5" s="1" t="s">
        <v>68</v>
      </c>
      <c r="S5" s="1" t="s">
        <v>69</v>
      </c>
      <c r="T5" s="1" t="s">
        <v>70</v>
      </c>
      <c r="U5" s="1" t="s">
        <v>29</v>
      </c>
      <c r="V5" s="1" t="s">
        <v>30</v>
      </c>
    </row>
    <row r="6" spans="1:22">
      <c r="A6" s="1">
        <v>5</v>
      </c>
      <c r="B6" s="1">
        <f>ROUND('角色总属性（估算）'!B6*$R$2+Q$6,0)</f>
        <v>1450</v>
      </c>
      <c r="C6" s="1"/>
      <c r="D6" s="1">
        <f>ROUND('角色总属性（估算）'!D6*$R$2+S$6,0)</f>
        <v>130</v>
      </c>
      <c r="E6" s="1">
        <f>ROUND('角色总属性（估算）'!E6*$R$2+T$6,0)</f>
        <v>130</v>
      </c>
      <c r="F6" s="1">
        <f>ROUND('角色总属性（估算）'!F6*$R$2+U$6,0)</f>
        <v>260</v>
      </c>
      <c r="G6" s="1">
        <f>ROUND('角色总属性（估算）'!G6*$R$2+V$6,0)</f>
        <v>260</v>
      </c>
      <c r="H6" s="1"/>
      <c r="I6" s="1"/>
      <c r="J6" s="1"/>
      <c r="K6" s="1"/>
      <c r="L6" s="1"/>
      <c r="M6" s="1"/>
      <c r="N6" s="1"/>
      <c r="O6" s="1"/>
      <c r="Q6">
        <f>887</f>
        <v>887</v>
      </c>
      <c r="S6">
        <v>92</v>
      </c>
      <c r="T6">
        <v>92</v>
      </c>
      <c r="U6">
        <v>185</v>
      </c>
      <c r="V6">
        <v>185</v>
      </c>
    </row>
    <row r="7" spans="1:22">
      <c r="A7" s="1">
        <v>6</v>
      </c>
      <c r="B7" s="1">
        <f>ROUND('角色总属性（估算）'!B7*$R$2+Q$6,0)</f>
        <v>1562</v>
      </c>
      <c r="C7" s="1"/>
      <c r="D7" s="1">
        <f>ROUND('角色总属性（估算）'!D7*$R$2+S$6,0)</f>
        <v>137</v>
      </c>
      <c r="E7" s="1">
        <f>ROUND('角色总属性（估算）'!E7*$R$2+T$6,0)</f>
        <v>137</v>
      </c>
      <c r="F7" s="1">
        <f>ROUND('角色总属性（估算）'!F7*$R$2+U$6,0)</f>
        <v>275</v>
      </c>
      <c r="G7" s="1">
        <f>ROUND('角色总属性（估算）'!G7*$R$2+V$6,0)</f>
        <v>275</v>
      </c>
      <c r="H7" s="1"/>
      <c r="I7" s="1"/>
      <c r="J7" s="1"/>
      <c r="K7" s="1"/>
      <c r="L7" s="1"/>
      <c r="M7" s="1"/>
      <c r="N7" s="1"/>
      <c r="O7" s="1"/>
    </row>
    <row r="8" spans="1:22">
      <c r="A8" s="1">
        <v>7</v>
      </c>
      <c r="B8" s="1">
        <f>ROUND('角色总属性（估算）'!B8*$R$2+Q$6,0)</f>
        <v>1675</v>
      </c>
      <c r="C8" s="1"/>
      <c r="D8" s="1">
        <f>ROUND('角色总属性（估算）'!D8*$R$2+S$6,0)</f>
        <v>145</v>
      </c>
      <c r="E8" s="1">
        <f>ROUND('角色总属性（估算）'!E8*$R$2+T$6,0)</f>
        <v>145</v>
      </c>
      <c r="F8" s="1">
        <f>ROUND('角色总属性（估算）'!F8*$R$2+U$6,0)</f>
        <v>290</v>
      </c>
      <c r="G8" s="1">
        <f>ROUND('角色总属性（估算）'!G8*$R$2+V$6,0)</f>
        <v>290</v>
      </c>
      <c r="H8" s="1"/>
      <c r="I8" s="1"/>
      <c r="J8" s="1"/>
      <c r="K8" s="1"/>
      <c r="L8" s="1"/>
      <c r="M8" s="1"/>
      <c r="N8" s="1"/>
      <c r="O8" s="1"/>
    </row>
    <row r="9" spans="1:22">
      <c r="A9" s="1">
        <v>8</v>
      </c>
      <c r="B9" s="1">
        <f>ROUND('角色总属性（估算）'!B9*$R$2+Q$6,0)</f>
        <v>1787</v>
      </c>
      <c r="C9" s="1"/>
      <c r="D9" s="1">
        <f>ROUND('角色总属性（估算）'!D9*$R$2+S$6,0)</f>
        <v>152</v>
      </c>
      <c r="E9" s="1">
        <f>ROUND('角色总属性（估算）'!E9*$R$2+T$6,0)</f>
        <v>152</v>
      </c>
      <c r="F9" s="1">
        <f>ROUND('角色总属性（估算）'!F9*$R$2+U$6,0)</f>
        <v>305</v>
      </c>
      <c r="G9" s="1">
        <f>ROUND('角色总属性（估算）'!G9*$R$2+V$6,0)</f>
        <v>305</v>
      </c>
      <c r="H9" s="1"/>
      <c r="I9" s="1"/>
      <c r="J9" s="1"/>
      <c r="K9" s="1"/>
      <c r="L9" s="1"/>
      <c r="M9" s="1"/>
      <c r="N9" s="1"/>
      <c r="O9" s="1"/>
    </row>
    <row r="10" spans="1:22">
      <c r="A10" s="1">
        <v>9</v>
      </c>
      <c r="B10" s="1">
        <f>ROUND('角色总属性（估算）'!B10*$R$2+Q$6,0)</f>
        <v>1900</v>
      </c>
      <c r="C10" s="1"/>
      <c r="D10" s="1">
        <f>ROUND('角色总属性（估算）'!D10*$R$2+S$6,0)</f>
        <v>160</v>
      </c>
      <c r="E10" s="1">
        <f>ROUND('角色总属性（估算）'!E10*$R$2+T$6,0)</f>
        <v>160</v>
      </c>
      <c r="F10" s="1">
        <f>ROUND('角色总属性（估算）'!F10*$R$2+U$6,0)</f>
        <v>320</v>
      </c>
      <c r="G10" s="1">
        <f>ROUND('角色总属性（估算）'!G10*$R$2+V$6,0)</f>
        <v>320</v>
      </c>
      <c r="H10" s="1"/>
      <c r="I10" s="1"/>
      <c r="J10" s="1"/>
      <c r="K10" s="1"/>
      <c r="L10" s="1"/>
      <c r="M10" s="1"/>
      <c r="N10" s="1"/>
      <c r="O10" s="1"/>
    </row>
    <row r="11" spans="1:22">
      <c r="A11" s="70">
        <v>10</v>
      </c>
      <c r="B11" s="1">
        <f>ROUND('角色总属性（估算）'!B11*$R$2+Q$6,0)</f>
        <v>2012</v>
      </c>
      <c r="C11" s="1"/>
      <c r="D11" s="1">
        <f>ROUND('角色总属性（估算）'!D11*$R$2+S$6,0)</f>
        <v>167</v>
      </c>
      <c r="E11" s="1">
        <f>ROUND('角色总属性（估算）'!E11*$R$2+T$6,0)</f>
        <v>167</v>
      </c>
      <c r="F11" s="1">
        <f>ROUND('角色总属性（估算）'!F11*$R$2+U$6,0)</f>
        <v>335</v>
      </c>
      <c r="G11" s="1">
        <f>ROUND('角色总属性（估算）'!G11*$R$2+V$6,0)</f>
        <v>335</v>
      </c>
      <c r="H11" s="71"/>
      <c r="I11" s="71"/>
      <c r="J11" s="70"/>
      <c r="K11" s="70"/>
      <c r="L11" s="70"/>
      <c r="M11" s="70"/>
      <c r="N11" s="70"/>
      <c r="O11" s="70"/>
    </row>
    <row r="12" spans="1:22">
      <c r="A12" s="1">
        <v>11</v>
      </c>
      <c r="B12" s="1">
        <f>ROUND('角色总属性（估算）'!B12*$R$2+Q$6,0)</f>
        <v>2125</v>
      </c>
      <c r="C12" s="1"/>
      <c r="D12" s="1">
        <f>ROUND('角色总属性（估算）'!D12*$R$2+S$6,0)</f>
        <v>175</v>
      </c>
      <c r="E12" s="1">
        <f>ROUND('角色总属性（估算）'!E12*$R$2+T$6,0)</f>
        <v>175</v>
      </c>
      <c r="F12" s="1">
        <f>ROUND('角色总属性（估算）'!F12*$R$2+U$6,0)</f>
        <v>350</v>
      </c>
      <c r="G12" s="1">
        <f>ROUND('角色总属性（估算）'!G12*$R$2+V$6,0)</f>
        <v>350</v>
      </c>
      <c r="H12" s="22"/>
      <c r="I12" s="22"/>
      <c r="J12" s="1"/>
      <c r="K12" s="1"/>
      <c r="L12" s="1"/>
      <c r="M12" s="1"/>
      <c r="N12" s="1"/>
      <c r="O12" s="1"/>
    </row>
    <row r="13" spans="1:22">
      <c r="A13" s="1">
        <v>12</v>
      </c>
      <c r="B13" s="1">
        <f>ROUND('角色总属性（估算）'!B13*$R$2+Q$6,0)</f>
        <v>2237</v>
      </c>
      <c r="C13" s="1"/>
      <c r="D13" s="1">
        <f>ROUND('角色总属性（估算）'!D13*$R$2+S$6,0)</f>
        <v>182</v>
      </c>
      <c r="E13" s="1">
        <f>ROUND('角色总属性（估算）'!E13*$R$2+T$6,0)</f>
        <v>182</v>
      </c>
      <c r="F13" s="1">
        <f>ROUND('角色总属性（估算）'!F13*$R$2+U$6,0)</f>
        <v>365</v>
      </c>
      <c r="G13" s="1">
        <f>ROUND('角色总属性（估算）'!G13*$R$2+V$6,0)</f>
        <v>365</v>
      </c>
      <c r="H13" s="22"/>
      <c r="I13" s="22"/>
      <c r="J13" s="1"/>
      <c r="K13" s="1"/>
      <c r="L13" s="1"/>
      <c r="M13" s="1"/>
      <c r="N13" s="1"/>
      <c r="O13" s="1"/>
    </row>
    <row r="14" spans="1:22">
      <c r="A14" s="1">
        <v>13</v>
      </c>
      <c r="B14" s="1">
        <f>ROUND('角色总属性（估算）'!B14*$R$2+Q$6,0)</f>
        <v>2350</v>
      </c>
      <c r="C14" s="1"/>
      <c r="D14" s="1">
        <f>ROUND('角色总属性（估算）'!D14*$R$2+S$6,0)</f>
        <v>190</v>
      </c>
      <c r="E14" s="1">
        <f>ROUND('角色总属性（估算）'!E14*$R$2+T$6,0)</f>
        <v>190</v>
      </c>
      <c r="F14" s="1">
        <f>ROUND('角色总属性（估算）'!F14*$R$2+U$6,0)</f>
        <v>380</v>
      </c>
      <c r="G14" s="1">
        <f>ROUND('角色总属性（估算）'!G14*$R$2+V$6,0)</f>
        <v>380</v>
      </c>
      <c r="H14" s="22"/>
      <c r="I14" s="22"/>
      <c r="J14" s="1"/>
      <c r="K14" s="1"/>
      <c r="L14" s="1"/>
      <c r="M14" s="1"/>
      <c r="N14" s="1"/>
      <c r="O14" s="1"/>
    </row>
    <row r="15" spans="1:22">
      <c r="A15" s="1">
        <v>14</v>
      </c>
      <c r="B15" s="1">
        <f>ROUND('角色总属性（估算）'!B15*$R$2+Q$6,0)</f>
        <v>2462</v>
      </c>
      <c r="C15" s="1"/>
      <c r="D15" s="1">
        <f>ROUND('角色总属性（估算）'!D15*$R$2+S$6,0)</f>
        <v>197</v>
      </c>
      <c r="E15" s="1">
        <f>ROUND('角色总属性（估算）'!E15*$R$2+T$6,0)</f>
        <v>197</v>
      </c>
      <c r="F15" s="1">
        <f>ROUND('角色总属性（估算）'!F15*$R$2+U$6,0)</f>
        <v>395</v>
      </c>
      <c r="G15" s="1">
        <f>ROUND('角色总属性（估算）'!G15*$R$2+V$6,0)</f>
        <v>395</v>
      </c>
      <c r="H15" s="22"/>
      <c r="I15" s="22"/>
      <c r="J15" s="1"/>
      <c r="K15" s="1"/>
      <c r="L15" s="1"/>
      <c r="M15" s="1"/>
      <c r="N15" s="1"/>
      <c r="O15" s="1"/>
    </row>
    <row r="16" spans="1:22">
      <c r="A16" s="1">
        <v>15</v>
      </c>
      <c r="B16" s="1">
        <f>ROUND('角色总属性（估算）'!B16*$R$2+Q$6,0)</f>
        <v>2575</v>
      </c>
      <c r="C16" s="1"/>
      <c r="D16" s="1">
        <f>ROUND('角色总属性（估算）'!D16*$R$2+S$6,0)</f>
        <v>205</v>
      </c>
      <c r="E16" s="1">
        <f>ROUND('角色总属性（估算）'!E16*$R$2+T$6,0)</f>
        <v>205</v>
      </c>
      <c r="F16" s="1">
        <f>ROUND('角色总属性（估算）'!F16*$R$2+U$6,0)</f>
        <v>410</v>
      </c>
      <c r="G16" s="1">
        <f>ROUND('角色总属性（估算）'!G16*$R$2+V$6,0)</f>
        <v>410</v>
      </c>
      <c r="H16" s="22"/>
      <c r="I16" s="22"/>
      <c r="J16" s="1"/>
      <c r="K16" s="1"/>
      <c r="L16" s="1"/>
      <c r="M16" s="1"/>
      <c r="N16" s="1"/>
      <c r="O16" s="1"/>
    </row>
    <row r="17" spans="1:15">
      <c r="A17" s="1">
        <v>16</v>
      </c>
      <c r="B17" s="1">
        <f>ROUND('角色总属性（估算）'!B17*$R$2+Q$6,0)</f>
        <v>2687</v>
      </c>
      <c r="C17" s="1"/>
      <c r="D17" s="1">
        <f>ROUND('角色总属性（估算）'!D17*$R$2+S$6,0)</f>
        <v>212</v>
      </c>
      <c r="E17" s="1">
        <f>ROUND('角色总属性（估算）'!E17*$R$2+T$6,0)</f>
        <v>212</v>
      </c>
      <c r="F17" s="1">
        <f>ROUND('角色总属性（估算）'!F17*$R$2+U$6,0)</f>
        <v>425</v>
      </c>
      <c r="G17" s="1">
        <f>ROUND('角色总属性（估算）'!G17*$R$2+V$6,0)</f>
        <v>425</v>
      </c>
      <c r="H17" s="22"/>
      <c r="I17" s="22"/>
      <c r="J17" s="1"/>
      <c r="K17" s="1"/>
      <c r="L17" s="1"/>
      <c r="M17" s="1"/>
      <c r="N17" s="1"/>
      <c r="O17" s="1"/>
    </row>
    <row r="18" spans="1:15">
      <c r="A18" s="1">
        <v>17</v>
      </c>
      <c r="B18" s="1">
        <f>ROUND('角色总属性（估算）'!B18*$R$2+Q$6,0)</f>
        <v>2800</v>
      </c>
      <c r="C18" s="1"/>
      <c r="D18" s="1">
        <f>ROUND('角色总属性（估算）'!D18*$R$2+S$6,0)</f>
        <v>220</v>
      </c>
      <c r="E18" s="1">
        <f>ROUND('角色总属性（估算）'!E18*$R$2+T$6,0)</f>
        <v>220</v>
      </c>
      <c r="F18" s="1">
        <f>ROUND('角色总属性（估算）'!F18*$R$2+U$6,0)</f>
        <v>440</v>
      </c>
      <c r="G18" s="1">
        <f>ROUND('角色总属性（估算）'!G18*$R$2+V$6,0)</f>
        <v>440</v>
      </c>
      <c r="H18" s="22"/>
      <c r="I18" s="22"/>
      <c r="J18" s="1"/>
      <c r="K18" s="1"/>
      <c r="L18" s="1"/>
      <c r="M18" s="1"/>
      <c r="N18" s="1"/>
      <c r="O18" s="1"/>
    </row>
    <row r="19" spans="1:15">
      <c r="A19" s="1">
        <v>18</v>
      </c>
      <c r="B19" s="1">
        <f>ROUND('角色总属性（估算）'!B19*$R$2+Q$6,0)</f>
        <v>2912</v>
      </c>
      <c r="C19" s="1"/>
      <c r="D19" s="1">
        <f>ROUND('角色总属性（估算）'!D19*$R$2+S$6,0)</f>
        <v>227</v>
      </c>
      <c r="E19" s="1">
        <f>ROUND('角色总属性（估算）'!E19*$R$2+T$6,0)</f>
        <v>227</v>
      </c>
      <c r="F19" s="1">
        <f>ROUND('角色总属性（估算）'!F19*$R$2+U$6,0)</f>
        <v>455</v>
      </c>
      <c r="G19" s="1">
        <f>ROUND('角色总属性（估算）'!G19*$R$2+V$6,0)</f>
        <v>455</v>
      </c>
      <c r="H19" s="22"/>
      <c r="I19" s="22"/>
      <c r="J19" s="1"/>
      <c r="K19" s="1"/>
      <c r="L19" s="1"/>
      <c r="M19" s="1"/>
      <c r="N19" s="1"/>
      <c r="O19" s="1"/>
    </row>
    <row r="20" spans="1:15">
      <c r="A20" s="1">
        <v>19</v>
      </c>
      <c r="B20" s="1">
        <f>ROUND('角色总属性（估算）'!B20*$R$2+Q$6,0)</f>
        <v>3025</v>
      </c>
      <c r="C20" s="1"/>
      <c r="D20" s="1">
        <f>ROUND('角色总属性（估算）'!D20*$R$2+S$6,0)</f>
        <v>235</v>
      </c>
      <c r="E20" s="1">
        <f>ROUND('角色总属性（估算）'!E20*$R$2+T$6,0)</f>
        <v>235</v>
      </c>
      <c r="F20" s="1">
        <f>ROUND('角色总属性（估算）'!F20*$R$2+U$6,0)</f>
        <v>470</v>
      </c>
      <c r="G20" s="1">
        <f>ROUND('角色总属性（估算）'!G20*$R$2+V$6,0)</f>
        <v>470</v>
      </c>
      <c r="H20" s="22"/>
      <c r="I20" s="22"/>
      <c r="J20" s="1"/>
      <c r="K20" s="1"/>
      <c r="L20" s="1"/>
      <c r="M20" s="1"/>
      <c r="N20" s="1"/>
      <c r="O20" s="1"/>
    </row>
    <row r="21" spans="1:15">
      <c r="A21" s="70">
        <v>20</v>
      </c>
      <c r="B21" s="1">
        <f>ROUND('角色总属性（估算）'!B21*$R$2+Q$6,0)</f>
        <v>3137</v>
      </c>
      <c r="C21" s="1"/>
      <c r="D21" s="1">
        <f>ROUND('角色总属性（估算）'!D21*$R$2+S$6,0)</f>
        <v>242</v>
      </c>
      <c r="E21" s="1">
        <f>ROUND('角色总属性（估算）'!E21*$R$2+T$6,0)</f>
        <v>242</v>
      </c>
      <c r="F21" s="1">
        <f>ROUND('角色总属性（估算）'!F21*$R$2+U$6,0)</f>
        <v>485</v>
      </c>
      <c r="G21" s="1">
        <f>ROUND('角色总属性（估算）'!G21*$R$2+V$6,0)</f>
        <v>485</v>
      </c>
      <c r="H21" s="71"/>
      <c r="I21" s="71"/>
      <c r="J21" s="70"/>
      <c r="K21" s="70"/>
      <c r="L21" s="70"/>
      <c r="M21" s="70"/>
      <c r="N21" s="70"/>
      <c r="O21" s="70"/>
    </row>
    <row r="22" spans="1:15">
      <c r="A22" s="1">
        <v>21</v>
      </c>
      <c r="B22" s="1">
        <f>ROUND('角色总属性（估算）'!B22*$R$2+Q$6,0)</f>
        <v>3250</v>
      </c>
      <c r="C22" s="1"/>
      <c r="D22" s="1">
        <f>ROUND('角色总属性（估算）'!D22*$R$2+S$6,0)</f>
        <v>250</v>
      </c>
      <c r="E22" s="1">
        <f>ROUND('角色总属性（估算）'!E22*$R$2+T$6,0)</f>
        <v>250</v>
      </c>
      <c r="F22" s="1">
        <f>ROUND('角色总属性（估算）'!F22*$R$2+U$6,0)</f>
        <v>500</v>
      </c>
      <c r="G22" s="1">
        <f>ROUND('角色总属性（估算）'!G22*$R$2+V$6,0)</f>
        <v>500</v>
      </c>
      <c r="H22" s="22"/>
      <c r="I22" s="22"/>
      <c r="J22" s="1"/>
      <c r="K22" s="1"/>
      <c r="L22" s="1"/>
      <c r="M22" s="1"/>
      <c r="N22" s="1"/>
      <c r="O22" s="1"/>
    </row>
    <row r="23" spans="1:15">
      <c r="A23" s="1">
        <v>22</v>
      </c>
      <c r="B23" s="1">
        <f>ROUND('角色总属性（估算）'!B23*$R$2+Q$6,0)</f>
        <v>3362</v>
      </c>
      <c r="C23" s="1"/>
      <c r="D23" s="1">
        <f>ROUND('角色总属性（估算）'!D23*$R$2+S$6,0)</f>
        <v>257</v>
      </c>
      <c r="E23" s="1">
        <f>ROUND('角色总属性（估算）'!E23*$R$2+T$6,0)</f>
        <v>257</v>
      </c>
      <c r="F23" s="1">
        <f>ROUND('角色总属性（估算）'!F23*$R$2+U$6,0)</f>
        <v>515</v>
      </c>
      <c r="G23" s="1">
        <f>ROUND('角色总属性（估算）'!G23*$R$2+V$6,0)</f>
        <v>515</v>
      </c>
      <c r="H23" s="22"/>
      <c r="I23" s="22"/>
      <c r="J23" s="1"/>
      <c r="K23" s="1"/>
      <c r="L23" s="1"/>
      <c r="M23" s="1"/>
      <c r="N23" s="1"/>
      <c r="O23" s="1"/>
    </row>
    <row r="24" spans="1:15">
      <c r="A24" s="1">
        <v>23</v>
      </c>
      <c r="B24" s="1">
        <f>ROUND('角色总属性（估算）'!B24*$R$2+Q$6,0)</f>
        <v>3475</v>
      </c>
      <c r="C24" s="1"/>
      <c r="D24" s="1">
        <f>ROUND('角色总属性（估算）'!D24*$R$2+S$6,0)</f>
        <v>265</v>
      </c>
      <c r="E24" s="1">
        <f>ROUND('角色总属性（估算）'!E24*$R$2+T$6,0)</f>
        <v>265</v>
      </c>
      <c r="F24" s="1">
        <f>ROUND('角色总属性（估算）'!F24*$R$2+U$6,0)</f>
        <v>530</v>
      </c>
      <c r="G24" s="1">
        <f>ROUND('角色总属性（估算）'!G24*$R$2+V$6,0)</f>
        <v>530</v>
      </c>
      <c r="H24" s="22"/>
      <c r="I24" s="22"/>
      <c r="J24" s="1"/>
      <c r="K24" s="1"/>
      <c r="L24" s="1"/>
      <c r="M24" s="1"/>
      <c r="N24" s="1"/>
      <c r="O24" s="1"/>
    </row>
    <row r="25" spans="1:15">
      <c r="A25" s="1">
        <v>24</v>
      </c>
      <c r="B25" s="1">
        <f>ROUND('角色总属性（估算）'!B25*$R$2+Q$6,0)</f>
        <v>3587</v>
      </c>
      <c r="C25" s="1"/>
      <c r="D25" s="1">
        <f>ROUND('角色总属性（估算）'!D25*$R$2+S$6,0)</f>
        <v>272</v>
      </c>
      <c r="E25" s="1">
        <f>ROUND('角色总属性（估算）'!E25*$R$2+T$6,0)</f>
        <v>272</v>
      </c>
      <c r="F25" s="1">
        <f>ROUND('角色总属性（估算）'!F25*$R$2+U$6,0)</f>
        <v>545</v>
      </c>
      <c r="G25" s="1">
        <f>ROUND('角色总属性（估算）'!G25*$R$2+V$6,0)</f>
        <v>545</v>
      </c>
      <c r="H25" s="22"/>
      <c r="I25" s="22"/>
      <c r="J25" s="1"/>
      <c r="K25" s="1"/>
      <c r="L25" s="1"/>
      <c r="M25" s="1"/>
      <c r="N25" s="1"/>
      <c r="O25" s="1"/>
    </row>
    <row r="26" spans="1:15">
      <c r="A26" s="1">
        <v>25</v>
      </c>
      <c r="B26" s="1">
        <f>ROUND('角色总属性（估算）'!B26*$R$2+Q$6,0)</f>
        <v>3700</v>
      </c>
      <c r="C26" s="1"/>
      <c r="D26" s="1">
        <f>ROUND('角色总属性（估算）'!D26*$R$2+S$6,0)</f>
        <v>280</v>
      </c>
      <c r="E26" s="1">
        <f>ROUND('角色总属性（估算）'!E26*$R$2+T$6,0)</f>
        <v>280</v>
      </c>
      <c r="F26" s="1">
        <f>ROUND('角色总属性（估算）'!F26*$R$2+U$6,0)</f>
        <v>560</v>
      </c>
      <c r="G26" s="1">
        <f>ROUND('角色总属性（估算）'!G26*$R$2+V$6,0)</f>
        <v>560</v>
      </c>
      <c r="H26" s="22"/>
      <c r="I26" s="22"/>
      <c r="J26" s="1"/>
      <c r="K26" s="1"/>
      <c r="L26" s="1"/>
      <c r="M26" s="1"/>
      <c r="N26" s="1"/>
      <c r="O26" s="1"/>
    </row>
    <row r="27" spans="1:15">
      <c r="A27" s="1">
        <v>26</v>
      </c>
      <c r="B27" s="1">
        <f>ROUND('角色总属性（估算）'!B27*$R$2+Q$6,0)</f>
        <v>3812</v>
      </c>
      <c r="C27" s="1"/>
      <c r="D27" s="1">
        <f>ROUND('角色总属性（估算）'!D27*$R$2+S$6,0)</f>
        <v>287</v>
      </c>
      <c r="E27" s="1">
        <f>ROUND('角色总属性（估算）'!E27*$R$2+T$6,0)</f>
        <v>287</v>
      </c>
      <c r="F27" s="1">
        <f>ROUND('角色总属性（估算）'!F27*$R$2+U$6,0)</f>
        <v>575</v>
      </c>
      <c r="G27" s="1">
        <f>ROUND('角色总属性（估算）'!G27*$R$2+V$6,0)</f>
        <v>575</v>
      </c>
      <c r="H27" s="22"/>
      <c r="I27" s="22"/>
      <c r="J27" s="1"/>
      <c r="K27" s="1"/>
      <c r="L27" s="1"/>
      <c r="M27" s="1"/>
      <c r="N27" s="1"/>
      <c r="O27" s="1"/>
    </row>
    <row r="28" spans="1:15">
      <c r="A28" s="1">
        <v>27</v>
      </c>
      <c r="B28" s="1">
        <f>ROUND('角色总属性（估算）'!B28*$R$2+Q$6,0)</f>
        <v>3925</v>
      </c>
      <c r="C28" s="1"/>
      <c r="D28" s="1">
        <f>ROUND('角色总属性（估算）'!D28*$R$2+S$6,0)</f>
        <v>295</v>
      </c>
      <c r="E28" s="1">
        <f>ROUND('角色总属性（估算）'!E28*$R$2+T$6,0)</f>
        <v>295</v>
      </c>
      <c r="F28" s="1">
        <f>ROUND('角色总属性（估算）'!F28*$R$2+U$6,0)</f>
        <v>590</v>
      </c>
      <c r="G28" s="1">
        <f>ROUND('角色总属性（估算）'!G28*$R$2+V$6,0)</f>
        <v>590</v>
      </c>
      <c r="H28" s="22"/>
      <c r="I28" s="22"/>
      <c r="J28" s="1"/>
      <c r="K28" s="1"/>
      <c r="L28" s="1"/>
      <c r="M28" s="1"/>
      <c r="N28" s="1"/>
      <c r="O28" s="1"/>
    </row>
    <row r="29" spans="1:15">
      <c r="A29" s="1">
        <v>28</v>
      </c>
      <c r="B29" s="1">
        <f>ROUND('角色总属性（估算）'!B29*$R$2+Q$6,0)</f>
        <v>4037</v>
      </c>
      <c r="C29" s="1"/>
      <c r="D29" s="1">
        <f>ROUND('角色总属性（估算）'!D29*$R$2+S$6,0)</f>
        <v>302</v>
      </c>
      <c r="E29" s="1">
        <f>ROUND('角色总属性（估算）'!E29*$R$2+T$6,0)</f>
        <v>302</v>
      </c>
      <c r="F29" s="1">
        <f>ROUND('角色总属性（估算）'!F29*$R$2+U$6,0)</f>
        <v>605</v>
      </c>
      <c r="G29" s="1">
        <f>ROUND('角色总属性（估算）'!G29*$R$2+V$6,0)</f>
        <v>605</v>
      </c>
      <c r="H29" s="22"/>
      <c r="I29" s="22"/>
      <c r="J29" s="1"/>
      <c r="K29" s="1"/>
      <c r="L29" s="1"/>
      <c r="M29" s="1"/>
      <c r="N29" s="1"/>
      <c r="O29" s="1"/>
    </row>
    <row r="30" spans="1:15">
      <c r="A30" s="1">
        <v>29</v>
      </c>
      <c r="B30" s="1">
        <f>ROUND('角色总属性（估算）'!B30*$R$2+Q$6,0)</f>
        <v>4150</v>
      </c>
      <c r="C30" s="1"/>
      <c r="D30" s="1">
        <f>ROUND('角色总属性（估算）'!D30*$R$2+S$6,0)</f>
        <v>310</v>
      </c>
      <c r="E30" s="1">
        <f>ROUND('角色总属性（估算）'!E30*$R$2+T$6,0)</f>
        <v>310</v>
      </c>
      <c r="F30" s="1">
        <f>ROUND('角色总属性（估算）'!F30*$R$2+U$6,0)</f>
        <v>620</v>
      </c>
      <c r="G30" s="1">
        <f>ROUND('角色总属性（估算）'!G30*$R$2+V$6,0)</f>
        <v>620</v>
      </c>
      <c r="H30" s="22"/>
      <c r="I30" s="22"/>
      <c r="J30" s="1"/>
      <c r="K30" s="1"/>
      <c r="L30" s="1"/>
      <c r="M30" s="1"/>
      <c r="N30" s="1"/>
      <c r="O30" s="1"/>
    </row>
    <row r="31" spans="1:15">
      <c r="A31" s="70">
        <v>30</v>
      </c>
      <c r="B31" s="1">
        <f>ROUND('角色总属性（估算）'!B31*$R$2+Q$6,0)</f>
        <v>4262</v>
      </c>
      <c r="C31" s="1"/>
      <c r="D31" s="1">
        <f>ROUND('角色总属性（估算）'!D31*$R$2+S$6,0)</f>
        <v>317</v>
      </c>
      <c r="E31" s="1">
        <f>ROUND('角色总属性（估算）'!E31*$R$2+T$6,0)</f>
        <v>317</v>
      </c>
      <c r="F31" s="1">
        <f>ROUND('角色总属性（估算）'!F31*$R$2+U$6,0)</f>
        <v>635</v>
      </c>
      <c r="G31" s="1">
        <f>ROUND('角色总属性（估算）'!G31*$R$2+V$6,0)</f>
        <v>635</v>
      </c>
      <c r="H31" s="71"/>
      <c r="I31" s="71"/>
      <c r="J31" s="70"/>
      <c r="K31" s="70"/>
      <c r="L31" s="70"/>
      <c r="M31" s="70"/>
      <c r="N31" s="70"/>
      <c r="O31" s="70"/>
    </row>
    <row r="32" spans="1:15">
      <c r="A32" s="1">
        <v>31</v>
      </c>
      <c r="B32" s="1">
        <f>ROUND('角色总属性（估算）'!B32*$R$2+Q$6,0)</f>
        <v>4375</v>
      </c>
      <c r="C32" s="1"/>
      <c r="D32" s="1">
        <f>ROUND('角色总属性（估算）'!D32*$R$2+S$6,0)</f>
        <v>325</v>
      </c>
      <c r="E32" s="1">
        <f>ROUND('角色总属性（估算）'!E32*$R$2+T$6,0)</f>
        <v>325</v>
      </c>
      <c r="F32" s="1">
        <f>ROUND('角色总属性（估算）'!F32*$R$2+U$6,0)</f>
        <v>650</v>
      </c>
      <c r="G32" s="1">
        <f>ROUND('角色总属性（估算）'!G32*$R$2+V$6,0)</f>
        <v>650</v>
      </c>
      <c r="H32" s="22"/>
      <c r="I32" s="22"/>
      <c r="J32" s="1"/>
      <c r="K32" s="1"/>
      <c r="L32" s="1"/>
      <c r="M32" s="1"/>
      <c r="N32" s="1"/>
      <c r="O32" s="1"/>
    </row>
    <row r="33" spans="1:15">
      <c r="A33" s="1">
        <v>32</v>
      </c>
      <c r="B33" s="1">
        <f>ROUND('角色总属性（估算）'!B33*$R$2+Q$6,0)</f>
        <v>4487</v>
      </c>
      <c r="C33" s="1"/>
      <c r="D33" s="1">
        <f>ROUND('角色总属性（估算）'!D33*$R$2+S$6,0)</f>
        <v>332</v>
      </c>
      <c r="E33" s="1">
        <f>ROUND('角色总属性（估算）'!E33*$R$2+T$6,0)</f>
        <v>332</v>
      </c>
      <c r="F33" s="1">
        <f>ROUND('角色总属性（估算）'!F33*$R$2+U$6,0)</f>
        <v>665</v>
      </c>
      <c r="G33" s="1">
        <f>ROUND('角色总属性（估算）'!G33*$R$2+V$6,0)</f>
        <v>665</v>
      </c>
      <c r="H33" s="22"/>
      <c r="I33" s="22"/>
      <c r="J33" s="1"/>
      <c r="K33" s="1"/>
      <c r="L33" s="1"/>
      <c r="M33" s="1"/>
      <c r="N33" s="1"/>
      <c r="O33" s="1"/>
    </row>
    <row r="34" spans="1:15">
      <c r="A34" s="1">
        <v>33</v>
      </c>
      <c r="B34" s="1">
        <f>ROUND('角色总属性（估算）'!B34*$R$2+Q$6,0)</f>
        <v>4600</v>
      </c>
      <c r="C34" s="1"/>
      <c r="D34" s="1">
        <f>ROUND('角色总属性（估算）'!D34*$R$2+S$6,0)</f>
        <v>340</v>
      </c>
      <c r="E34" s="1">
        <f>ROUND('角色总属性（估算）'!E34*$R$2+T$6,0)</f>
        <v>340</v>
      </c>
      <c r="F34" s="1">
        <f>ROUND('角色总属性（估算）'!F34*$R$2+U$6,0)</f>
        <v>680</v>
      </c>
      <c r="G34" s="1">
        <f>ROUND('角色总属性（估算）'!G34*$R$2+V$6,0)</f>
        <v>680</v>
      </c>
      <c r="H34" s="22"/>
      <c r="I34" s="22"/>
      <c r="J34" s="1"/>
      <c r="K34" s="1"/>
      <c r="L34" s="1"/>
      <c r="M34" s="1"/>
      <c r="N34" s="1"/>
      <c r="O34" s="1"/>
    </row>
    <row r="35" spans="1:15">
      <c r="A35" s="1">
        <v>34</v>
      </c>
      <c r="B35" s="1">
        <f>ROUND('角色总属性（估算）'!B35*$R$2+Q$6,0)</f>
        <v>4712</v>
      </c>
      <c r="C35" s="1"/>
      <c r="D35" s="1">
        <f>ROUND('角色总属性（估算）'!D35*$R$2+S$6,0)</f>
        <v>347</v>
      </c>
      <c r="E35" s="1">
        <f>ROUND('角色总属性（估算）'!E35*$R$2+T$6,0)</f>
        <v>347</v>
      </c>
      <c r="F35" s="1">
        <f>ROUND('角色总属性（估算）'!F35*$R$2+U$6,0)</f>
        <v>695</v>
      </c>
      <c r="G35" s="1">
        <f>ROUND('角色总属性（估算）'!G35*$R$2+V$6,0)</f>
        <v>695</v>
      </c>
      <c r="H35" s="22"/>
      <c r="I35" s="22"/>
      <c r="J35" s="1"/>
      <c r="K35" s="1"/>
      <c r="L35" s="1"/>
      <c r="M35" s="1"/>
      <c r="N35" s="1"/>
      <c r="O35" s="1"/>
    </row>
    <row r="36" spans="1:15">
      <c r="A36" s="1">
        <v>35</v>
      </c>
      <c r="B36" s="1">
        <f>ROUND('角色总属性（估算）'!B36*$R$2+Q$6,0)</f>
        <v>4825</v>
      </c>
      <c r="C36" s="1"/>
      <c r="D36" s="1">
        <f>ROUND('角色总属性（估算）'!D36*$R$2+S$6,0)</f>
        <v>355</v>
      </c>
      <c r="E36" s="1">
        <f>ROUND('角色总属性（估算）'!E36*$R$2+T$6,0)</f>
        <v>355</v>
      </c>
      <c r="F36" s="1">
        <f>ROUND('角色总属性（估算）'!F36*$R$2+U$6,0)</f>
        <v>710</v>
      </c>
      <c r="G36" s="1">
        <f>ROUND('角色总属性（估算）'!G36*$R$2+V$6,0)</f>
        <v>710</v>
      </c>
      <c r="H36" s="22"/>
      <c r="I36" s="22"/>
      <c r="J36" s="1"/>
      <c r="K36" s="1"/>
      <c r="L36" s="1"/>
      <c r="M36" s="1"/>
      <c r="N36" s="1"/>
      <c r="O36" s="1"/>
    </row>
    <row r="37" spans="1:15">
      <c r="A37" s="1">
        <v>36</v>
      </c>
      <c r="B37" s="1">
        <f>ROUND('角色总属性（估算）'!B37*$R$2+Q$6,0)</f>
        <v>4937</v>
      </c>
      <c r="C37" s="1"/>
      <c r="D37" s="1">
        <f>ROUND('角色总属性（估算）'!D37*$R$2+S$6,0)</f>
        <v>362</v>
      </c>
      <c r="E37" s="1">
        <f>ROUND('角色总属性（估算）'!E37*$R$2+T$6,0)</f>
        <v>362</v>
      </c>
      <c r="F37" s="1">
        <f>ROUND('角色总属性（估算）'!F37*$R$2+U$6,0)</f>
        <v>725</v>
      </c>
      <c r="G37" s="1">
        <f>ROUND('角色总属性（估算）'!G37*$R$2+V$6,0)</f>
        <v>725</v>
      </c>
      <c r="H37" s="22"/>
      <c r="I37" s="22"/>
      <c r="J37" s="1"/>
      <c r="K37" s="1"/>
      <c r="L37" s="1"/>
      <c r="M37" s="1"/>
      <c r="N37" s="1"/>
      <c r="O37" s="1"/>
    </row>
    <row r="38" spans="1:15">
      <c r="A38" s="1">
        <v>37</v>
      </c>
      <c r="B38" s="1">
        <f>ROUND('角色总属性（估算）'!B38*$R$2+Q$6,0)</f>
        <v>5050</v>
      </c>
      <c r="C38" s="1"/>
      <c r="D38" s="1">
        <f>ROUND('角色总属性（估算）'!D38*$R$2+S$6,0)</f>
        <v>370</v>
      </c>
      <c r="E38" s="1">
        <f>ROUND('角色总属性（估算）'!E38*$R$2+T$6,0)</f>
        <v>370</v>
      </c>
      <c r="F38" s="1">
        <f>ROUND('角色总属性（估算）'!F38*$R$2+U$6,0)</f>
        <v>740</v>
      </c>
      <c r="G38" s="1">
        <f>ROUND('角色总属性（估算）'!G38*$R$2+V$6,0)</f>
        <v>740</v>
      </c>
      <c r="H38" s="22"/>
      <c r="I38" s="22"/>
      <c r="J38" s="1"/>
      <c r="K38" s="1"/>
      <c r="L38" s="1"/>
      <c r="M38" s="1"/>
      <c r="N38" s="1"/>
      <c r="O38" s="1"/>
    </row>
    <row r="39" spans="1:15">
      <c r="A39" s="1">
        <v>38</v>
      </c>
      <c r="B39" s="1">
        <f>ROUND('角色总属性（估算）'!B39*$R$2+Q$6,0)</f>
        <v>5162</v>
      </c>
      <c r="C39" s="1"/>
      <c r="D39" s="1">
        <f>ROUND('角色总属性（估算）'!D39*$R$2+S$6,0)</f>
        <v>377</v>
      </c>
      <c r="E39" s="1">
        <f>ROUND('角色总属性（估算）'!E39*$R$2+T$6,0)</f>
        <v>377</v>
      </c>
      <c r="F39" s="1">
        <f>ROUND('角色总属性（估算）'!F39*$R$2+U$6,0)</f>
        <v>755</v>
      </c>
      <c r="G39" s="1">
        <f>ROUND('角色总属性（估算）'!G39*$R$2+V$6,0)</f>
        <v>755</v>
      </c>
      <c r="H39" s="22"/>
      <c r="I39" s="22"/>
      <c r="J39" s="1"/>
      <c r="K39" s="1"/>
      <c r="L39" s="1"/>
      <c r="M39" s="1"/>
      <c r="N39" s="1"/>
      <c r="O39" s="1"/>
    </row>
    <row r="40" spans="1:15">
      <c r="A40" s="1">
        <v>39</v>
      </c>
      <c r="B40" s="1">
        <f>ROUND('角色总属性（估算）'!B40*$R$2+Q$6,0)</f>
        <v>5275</v>
      </c>
      <c r="C40" s="1"/>
      <c r="D40" s="1">
        <f>ROUND('角色总属性（估算）'!D40*$R$2+S$6,0)</f>
        <v>385</v>
      </c>
      <c r="E40" s="1">
        <f>ROUND('角色总属性（估算）'!E40*$R$2+T$6,0)</f>
        <v>385</v>
      </c>
      <c r="F40" s="1">
        <f>ROUND('角色总属性（估算）'!F40*$R$2+U$6,0)</f>
        <v>770</v>
      </c>
      <c r="G40" s="1">
        <f>ROUND('角色总属性（估算）'!G40*$R$2+V$6,0)</f>
        <v>770</v>
      </c>
      <c r="H40" s="22"/>
      <c r="I40" s="22"/>
      <c r="J40" s="1"/>
      <c r="K40" s="1"/>
      <c r="L40" s="1"/>
      <c r="M40" s="1"/>
      <c r="N40" s="1"/>
      <c r="O40" s="1"/>
    </row>
    <row r="41" spans="1:15">
      <c r="A41" s="70">
        <v>40</v>
      </c>
      <c r="B41" s="1">
        <f>ROUND('角色总属性（估算）'!B41*$R$2+Q$6,0)</f>
        <v>5387</v>
      </c>
      <c r="C41" s="1"/>
      <c r="D41" s="1">
        <f>ROUND('角色总属性（估算）'!D41*$R$2+S$6,0)</f>
        <v>392</v>
      </c>
      <c r="E41" s="1">
        <f>ROUND('角色总属性（估算）'!E41*$R$2+T$6,0)</f>
        <v>392</v>
      </c>
      <c r="F41" s="1">
        <f>ROUND('角色总属性（估算）'!F41*$R$2+U$6,0)</f>
        <v>785</v>
      </c>
      <c r="G41" s="1">
        <f>ROUND('角色总属性（估算）'!G41*$R$2+V$6,0)</f>
        <v>785</v>
      </c>
      <c r="H41" s="71"/>
      <c r="I41" s="71"/>
      <c r="J41" s="70"/>
      <c r="K41" s="70"/>
      <c r="L41" s="70"/>
      <c r="M41" s="70"/>
      <c r="N41" s="70"/>
      <c r="O41" s="70"/>
    </row>
    <row r="42" spans="1:15">
      <c r="A42" s="1">
        <v>41</v>
      </c>
      <c r="B42" s="1">
        <f>ROUND('角色总属性（估算）'!B42*$R$2+Q$6,0)</f>
        <v>5500</v>
      </c>
      <c r="C42" s="1"/>
      <c r="D42" s="1">
        <f>ROUND('角色总属性（估算）'!D42*$R$2+S$6,0)</f>
        <v>400</v>
      </c>
      <c r="E42" s="1">
        <f>ROUND('角色总属性（估算）'!E42*$R$2+T$6,0)</f>
        <v>400</v>
      </c>
      <c r="F42" s="1">
        <f>ROUND('角色总属性（估算）'!F42*$R$2+U$6,0)</f>
        <v>800</v>
      </c>
      <c r="G42" s="1">
        <f>ROUND('角色总属性（估算）'!G42*$R$2+V$6,0)</f>
        <v>800</v>
      </c>
      <c r="H42" s="22"/>
      <c r="I42" s="22"/>
      <c r="J42" s="1"/>
      <c r="K42" s="1"/>
      <c r="L42" s="1"/>
      <c r="M42" s="1"/>
      <c r="N42" s="1"/>
      <c r="O42" s="1"/>
    </row>
    <row r="43" spans="1:15">
      <c r="A43" s="1">
        <v>42</v>
      </c>
      <c r="B43" s="1">
        <f>ROUND('角色总属性（估算）'!B43*$R$2+Q$6,0)</f>
        <v>5612</v>
      </c>
      <c r="C43" s="1"/>
      <c r="D43" s="1">
        <f>ROUND('角色总属性（估算）'!D43*$R$2+S$6,0)</f>
        <v>407</v>
      </c>
      <c r="E43" s="1">
        <f>ROUND('角色总属性（估算）'!E43*$R$2+T$6,0)</f>
        <v>407</v>
      </c>
      <c r="F43" s="1">
        <f>ROUND('角色总属性（估算）'!F43*$R$2+U$6,0)</f>
        <v>815</v>
      </c>
      <c r="G43" s="1">
        <f>ROUND('角色总属性（估算）'!G43*$R$2+V$6,0)</f>
        <v>815</v>
      </c>
      <c r="H43" s="22"/>
      <c r="I43" s="22"/>
      <c r="J43" s="1"/>
      <c r="K43" s="1"/>
      <c r="L43" s="1"/>
      <c r="M43" s="1"/>
      <c r="N43" s="1"/>
      <c r="O43" s="1"/>
    </row>
    <row r="44" spans="1:15">
      <c r="A44" s="1">
        <v>43</v>
      </c>
      <c r="B44" s="1">
        <f>ROUND('角色总属性（估算）'!B44*$R$2+Q$6,0)</f>
        <v>5725</v>
      </c>
      <c r="C44" s="1"/>
      <c r="D44" s="1">
        <f>ROUND('角色总属性（估算）'!D44*$R$2+S$6,0)</f>
        <v>415</v>
      </c>
      <c r="E44" s="1">
        <f>ROUND('角色总属性（估算）'!E44*$R$2+T$6,0)</f>
        <v>415</v>
      </c>
      <c r="F44" s="1">
        <f>ROUND('角色总属性（估算）'!F44*$R$2+U$6,0)</f>
        <v>830</v>
      </c>
      <c r="G44" s="1">
        <f>ROUND('角色总属性（估算）'!G44*$R$2+V$6,0)</f>
        <v>830</v>
      </c>
      <c r="H44" s="22"/>
      <c r="I44" s="22"/>
      <c r="J44" s="1"/>
      <c r="K44" s="1"/>
      <c r="L44" s="1"/>
      <c r="M44" s="1"/>
      <c r="N44" s="1"/>
      <c r="O44" s="1"/>
    </row>
    <row r="45" spans="1:15">
      <c r="A45" s="1">
        <v>44</v>
      </c>
      <c r="B45" s="1">
        <f>ROUND('角色总属性（估算）'!B45*$R$2+Q$6,0)</f>
        <v>5837</v>
      </c>
      <c r="C45" s="1"/>
      <c r="D45" s="1">
        <f>ROUND('角色总属性（估算）'!D45*$R$2+S$6,0)</f>
        <v>422</v>
      </c>
      <c r="E45" s="1">
        <f>ROUND('角色总属性（估算）'!E45*$R$2+T$6,0)</f>
        <v>422</v>
      </c>
      <c r="F45" s="1">
        <f>ROUND('角色总属性（估算）'!F45*$R$2+U$6,0)</f>
        <v>845</v>
      </c>
      <c r="G45" s="1">
        <f>ROUND('角色总属性（估算）'!G45*$R$2+V$6,0)</f>
        <v>845</v>
      </c>
      <c r="H45" s="22"/>
      <c r="I45" s="22"/>
      <c r="J45" s="1"/>
      <c r="K45" s="1"/>
      <c r="L45" s="1"/>
      <c r="M45" s="1"/>
      <c r="N45" s="1"/>
      <c r="O45" s="1"/>
    </row>
    <row r="46" spans="1:15">
      <c r="A46" s="1">
        <v>45</v>
      </c>
      <c r="B46" s="1">
        <f>ROUND('角色总属性（估算）'!B46*$R$2+Q$6,0)</f>
        <v>5950</v>
      </c>
      <c r="C46" s="1"/>
      <c r="D46" s="1">
        <f>ROUND('角色总属性（估算）'!D46*$R$2+S$6,0)</f>
        <v>430</v>
      </c>
      <c r="E46" s="1">
        <f>ROUND('角色总属性（估算）'!E46*$R$2+T$6,0)</f>
        <v>430</v>
      </c>
      <c r="F46" s="1">
        <f>ROUND('角色总属性（估算）'!F46*$R$2+U$6,0)</f>
        <v>860</v>
      </c>
      <c r="G46" s="1">
        <f>ROUND('角色总属性（估算）'!G46*$R$2+V$6,0)</f>
        <v>860</v>
      </c>
      <c r="H46" s="22"/>
      <c r="I46" s="22"/>
      <c r="J46" s="1"/>
      <c r="K46" s="1"/>
      <c r="L46" s="1"/>
      <c r="M46" s="1"/>
      <c r="N46" s="1"/>
      <c r="O46" s="1"/>
    </row>
    <row r="47" spans="1:15">
      <c r="A47" s="1">
        <v>46</v>
      </c>
      <c r="B47" s="1">
        <f>ROUND('角色总属性（估算）'!B47*$R$2+Q$6,0)</f>
        <v>6062</v>
      </c>
      <c r="C47" s="1"/>
      <c r="D47" s="1">
        <f>ROUND('角色总属性（估算）'!D47*$R$2+S$6,0)</f>
        <v>437</v>
      </c>
      <c r="E47" s="1">
        <f>ROUND('角色总属性（估算）'!E47*$R$2+T$6,0)</f>
        <v>437</v>
      </c>
      <c r="F47" s="1">
        <f>ROUND('角色总属性（估算）'!F47*$R$2+U$6,0)</f>
        <v>875</v>
      </c>
      <c r="G47" s="1">
        <f>ROUND('角色总属性（估算）'!G47*$R$2+V$6,0)</f>
        <v>875</v>
      </c>
      <c r="H47" s="22"/>
      <c r="I47" s="22"/>
      <c r="J47" s="1"/>
      <c r="K47" s="1"/>
      <c r="L47" s="1"/>
      <c r="M47" s="1"/>
      <c r="N47" s="1"/>
      <c r="O47" s="1"/>
    </row>
    <row r="48" spans="1:15">
      <c r="A48" s="1">
        <v>47</v>
      </c>
      <c r="B48" s="1">
        <f>ROUND('角色总属性（估算）'!B48*$R$2+Q$6,0)</f>
        <v>6175</v>
      </c>
      <c r="C48" s="1"/>
      <c r="D48" s="1">
        <f>ROUND('角色总属性（估算）'!D48*$R$2+S$6,0)</f>
        <v>445</v>
      </c>
      <c r="E48" s="1">
        <f>ROUND('角色总属性（估算）'!E48*$R$2+T$6,0)</f>
        <v>445</v>
      </c>
      <c r="F48" s="1">
        <f>ROUND('角色总属性（估算）'!F48*$R$2+U$6,0)</f>
        <v>890</v>
      </c>
      <c r="G48" s="1">
        <f>ROUND('角色总属性（估算）'!G48*$R$2+V$6,0)</f>
        <v>890</v>
      </c>
      <c r="H48" s="22"/>
      <c r="I48" s="22"/>
      <c r="J48" s="1"/>
      <c r="K48" s="1"/>
      <c r="L48" s="1"/>
      <c r="M48" s="1"/>
      <c r="N48" s="1"/>
      <c r="O48" s="1"/>
    </row>
    <row r="49" spans="1:15">
      <c r="A49" s="1">
        <v>48</v>
      </c>
      <c r="B49" s="1">
        <f>ROUND('角色总属性（估算）'!B49*$R$2+Q$6,0)</f>
        <v>6287</v>
      </c>
      <c r="C49" s="1"/>
      <c r="D49" s="1">
        <f>ROUND('角色总属性（估算）'!D49*$R$2+S$6,0)</f>
        <v>452</v>
      </c>
      <c r="E49" s="1">
        <f>ROUND('角色总属性（估算）'!E49*$R$2+T$6,0)</f>
        <v>452</v>
      </c>
      <c r="F49" s="1">
        <f>ROUND('角色总属性（估算）'!F49*$R$2+U$6,0)</f>
        <v>905</v>
      </c>
      <c r="G49" s="1">
        <f>ROUND('角色总属性（估算）'!G49*$R$2+V$6,0)</f>
        <v>905</v>
      </c>
      <c r="H49" s="22"/>
      <c r="I49" s="22"/>
      <c r="J49" s="1"/>
      <c r="K49" s="1"/>
      <c r="L49" s="1"/>
      <c r="M49" s="1"/>
      <c r="N49" s="1"/>
      <c r="O49" s="1"/>
    </row>
    <row r="50" spans="1:15">
      <c r="A50" s="1">
        <v>49</v>
      </c>
      <c r="B50" s="1">
        <f>ROUND('角色总属性（估算）'!B50*$R$2+Q$6,0)</f>
        <v>6400</v>
      </c>
      <c r="C50" s="1"/>
      <c r="D50" s="1">
        <f>ROUND('角色总属性（估算）'!D50*$R$2+S$6,0)</f>
        <v>460</v>
      </c>
      <c r="E50" s="1">
        <f>ROUND('角色总属性（估算）'!E50*$R$2+T$6,0)</f>
        <v>460</v>
      </c>
      <c r="F50" s="1">
        <f>ROUND('角色总属性（估算）'!F50*$R$2+U$6,0)</f>
        <v>920</v>
      </c>
      <c r="G50" s="1">
        <f>ROUND('角色总属性（估算）'!G50*$R$2+V$6,0)</f>
        <v>920</v>
      </c>
      <c r="H50" s="22"/>
      <c r="I50" s="22"/>
      <c r="J50" s="1"/>
      <c r="K50" s="1"/>
      <c r="L50" s="1"/>
      <c r="M50" s="1"/>
      <c r="N50" s="1"/>
      <c r="O50" s="1"/>
    </row>
    <row r="51" spans="1:15">
      <c r="A51" s="70">
        <v>50</v>
      </c>
      <c r="B51" s="1">
        <f>ROUND('角色总属性（估算）'!B51*$R$2+Q$6,0)</f>
        <v>6512</v>
      </c>
      <c r="C51" s="1"/>
      <c r="D51" s="1">
        <f>ROUND('角色总属性（估算）'!D51*$R$2+S$6,0)</f>
        <v>467</v>
      </c>
      <c r="E51" s="1">
        <f>ROUND('角色总属性（估算）'!E51*$R$2+T$6,0)</f>
        <v>467</v>
      </c>
      <c r="F51" s="1">
        <f>ROUND('角色总属性（估算）'!F51*$R$2+U$6,0)</f>
        <v>935</v>
      </c>
      <c r="G51" s="1">
        <f>ROUND('角色总属性（估算）'!G51*$R$2+V$6,0)</f>
        <v>935</v>
      </c>
      <c r="H51" s="71"/>
      <c r="I51" s="71"/>
      <c r="J51" s="70"/>
      <c r="K51" s="70"/>
      <c r="L51" s="70"/>
      <c r="M51" s="70"/>
      <c r="N51" s="70"/>
      <c r="O51" s="70"/>
    </row>
    <row r="52" spans="1:15">
      <c r="A52" s="1">
        <v>51</v>
      </c>
      <c r="B52" s="1">
        <f>ROUND('角色总属性（估算）'!B52*$R$2+Q$6,0)</f>
        <v>6625</v>
      </c>
      <c r="C52" s="1"/>
      <c r="D52" s="1">
        <f>ROUND('角色总属性（估算）'!D52*$R$2+S$6,0)</f>
        <v>475</v>
      </c>
      <c r="E52" s="1">
        <f>ROUND('角色总属性（估算）'!E52*$R$2+T$6,0)</f>
        <v>475</v>
      </c>
      <c r="F52" s="1">
        <f>ROUND('角色总属性（估算）'!F52*$R$2+U$6,0)</f>
        <v>950</v>
      </c>
      <c r="G52" s="1">
        <f>ROUND('角色总属性（估算）'!G52*$R$2+V$6,0)</f>
        <v>950</v>
      </c>
      <c r="H52" s="22"/>
      <c r="I52" s="22"/>
      <c r="J52" s="1"/>
      <c r="K52" s="1"/>
      <c r="L52" s="1"/>
      <c r="M52" s="1"/>
      <c r="N52" s="1"/>
      <c r="O52" s="1"/>
    </row>
    <row r="53" spans="1:15">
      <c r="A53" s="1">
        <v>52</v>
      </c>
      <c r="B53" s="1">
        <f>ROUND('角色总属性（估算）'!B53*$R$2+Q$6,0)</f>
        <v>6737</v>
      </c>
      <c r="C53" s="1"/>
      <c r="D53" s="1">
        <f>ROUND('角色总属性（估算）'!D53*$R$2+S$6,0)</f>
        <v>482</v>
      </c>
      <c r="E53" s="1">
        <f>ROUND('角色总属性（估算）'!E53*$R$2+T$6,0)</f>
        <v>482</v>
      </c>
      <c r="F53" s="1">
        <f>ROUND('角色总属性（估算）'!F53*$R$2+U$6,0)</f>
        <v>965</v>
      </c>
      <c r="G53" s="1">
        <f>ROUND('角色总属性（估算）'!G53*$R$2+V$6,0)</f>
        <v>965</v>
      </c>
      <c r="H53" s="22"/>
      <c r="I53" s="22"/>
      <c r="J53" s="1"/>
      <c r="K53" s="1"/>
      <c r="L53" s="1"/>
      <c r="M53" s="1"/>
      <c r="N53" s="1"/>
      <c r="O53" s="1"/>
    </row>
    <row r="54" spans="1:15">
      <c r="A54" s="1">
        <v>53</v>
      </c>
      <c r="B54" s="1">
        <f>ROUND('角色总属性（估算）'!B54*$R$2+Q$6,0)</f>
        <v>6850</v>
      </c>
      <c r="C54" s="1"/>
      <c r="D54" s="1">
        <f>ROUND('角色总属性（估算）'!D54*$R$2+S$6,0)</f>
        <v>490</v>
      </c>
      <c r="E54" s="1">
        <f>ROUND('角色总属性（估算）'!E54*$R$2+T$6,0)</f>
        <v>490</v>
      </c>
      <c r="F54" s="1">
        <f>ROUND('角色总属性（估算）'!F54*$R$2+U$6,0)</f>
        <v>980</v>
      </c>
      <c r="G54" s="1">
        <f>ROUND('角色总属性（估算）'!G54*$R$2+V$6,0)</f>
        <v>980</v>
      </c>
      <c r="H54" s="22"/>
      <c r="I54" s="22"/>
      <c r="J54" s="1"/>
      <c r="K54" s="1"/>
      <c r="L54" s="1"/>
      <c r="M54" s="1"/>
      <c r="N54" s="1"/>
      <c r="O54" s="1"/>
    </row>
    <row r="55" spans="1:15">
      <c r="A55" s="1">
        <v>54</v>
      </c>
      <c r="B55" s="1">
        <f>ROUND('角色总属性（估算）'!B55*$R$2+Q$6,0)</f>
        <v>6962</v>
      </c>
      <c r="C55" s="1"/>
      <c r="D55" s="1">
        <f>ROUND('角色总属性（估算）'!D55*$R$2+S$6,0)</f>
        <v>497</v>
      </c>
      <c r="E55" s="1">
        <f>ROUND('角色总属性（估算）'!E55*$R$2+T$6,0)</f>
        <v>497</v>
      </c>
      <c r="F55" s="1">
        <f>ROUND('角色总属性（估算）'!F55*$R$2+U$6,0)</f>
        <v>995</v>
      </c>
      <c r="G55" s="1">
        <f>ROUND('角色总属性（估算）'!G55*$R$2+V$6,0)</f>
        <v>995</v>
      </c>
      <c r="H55" s="22"/>
      <c r="I55" s="22"/>
      <c r="J55" s="1"/>
      <c r="K55" s="1"/>
      <c r="L55" s="1"/>
      <c r="M55" s="1"/>
      <c r="N55" s="1"/>
      <c r="O55" s="1"/>
    </row>
    <row r="56" spans="1:15">
      <c r="A56" s="1">
        <v>55</v>
      </c>
      <c r="B56" s="1">
        <f>ROUND('角色总属性（估算）'!B56*$R$2+Q$6,0)</f>
        <v>7075</v>
      </c>
      <c r="C56" s="1"/>
      <c r="D56" s="1">
        <f>ROUND('角色总属性（估算）'!D56*$R$2+S$6,0)</f>
        <v>505</v>
      </c>
      <c r="E56" s="1">
        <f>ROUND('角色总属性（估算）'!E56*$R$2+T$6,0)</f>
        <v>505</v>
      </c>
      <c r="F56" s="1">
        <f>ROUND('角色总属性（估算）'!F56*$R$2+U$6,0)</f>
        <v>1010</v>
      </c>
      <c r="G56" s="1">
        <f>ROUND('角色总属性（估算）'!G56*$R$2+V$6,0)</f>
        <v>1010</v>
      </c>
      <c r="H56" s="22"/>
      <c r="I56" s="22"/>
      <c r="J56" s="1"/>
      <c r="K56" s="1"/>
      <c r="L56" s="1"/>
      <c r="M56" s="1"/>
      <c r="N56" s="1"/>
      <c r="O56" s="1"/>
    </row>
    <row r="57" spans="1:15">
      <c r="A57" s="1">
        <v>56</v>
      </c>
      <c r="B57" s="1">
        <f>ROUND('角色总属性（估算）'!B57*$R$2+Q$6,0)</f>
        <v>7187</v>
      </c>
      <c r="C57" s="1"/>
      <c r="D57" s="1">
        <f>ROUND('角色总属性（估算）'!D57*$R$2+S$6,0)</f>
        <v>512</v>
      </c>
      <c r="E57" s="1">
        <f>ROUND('角色总属性（估算）'!E57*$R$2+T$6,0)</f>
        <v>512</v>
      </c>
      <c r="F57" s="1">
        <f>ROUND('角色总属性（估算）'!F57*$R$2+U$6,0)</f>
        <v>1025</v>
      </c>
      <c r="G57" s="1">
        <f>ROUND('角色总属性（估算）'!G57*$R$2+V$6,0)</f>
        <v>1025</v>
      </c>
      <c r="H57" s="22"/>
      <c r="I57" s="22"/>
      <c r="J57" s="1"/>
      <c r="K57" s="1"/>
      <c r="L57" s="1"/>
      <c r="M57" s="1"/>
      <c r="N57" s="1"/>
      <c r="O57" s="1"/>
    </row>
    <row r="58" spans="1:15">
      <c r="A58" s="1">
        <v>57</v>
      </c>
      <c r="B58" s="1">
        <f>ROUND('角色总属性（估算）'!B58*$R$2+Q$6,0)</f>
        <v>7300</v>
      </c>
      <c r="C58" s="1"/>
      <c r="D58" s="1">
        <f>ROUND('角色总属性（估算）'!D58*$R$2+S$6,0)</f>
        <v>520</v>
      </c>
      <c r="E58" s="1">
        <f>ROUND('角色总属性（估算）'!E58*$R$2+T$6,0)</f>
        <v>520</v>
      </c>
      <c r="F58" s="1">
        <f>ROUND('角色总属性（估算）'!F58*$R$2+U$6,0)</f>
        <v>1040</v>
      </c>
      <c r="G58" s="1">
        <f>ROUND('角色总属性（估算）'!G58*$R$2+V$6,0)</f>
        <v>1040</v>
      </c>
      <c r="H58" s="22"/>
      <c r="I58" s="22"/>
      <c r="J58" s="1"/>
      <c r="K58" s="1"/>
      <c r="L58" s="1"/>
      <c r="M58" s="1"/>
      <c r="N58" s="1"/>
      <c r="O58" s="1"/>
    </row>
    <row r="59" spans="1:15">
      <c r="A59" s="1">
        <v>58</v>
      </c>
      <c r="B59" s="1">
        <f>ROUND('角色总属性（估算）'!B59*$R$2+Q$6,0)</f>
        <v>7412</v>
      </c>
      <c r="C59" s="1"/>
      <c r="D59" s="1">
        <f>ROUND('角色总属性（估算）'!D59*$R$2+S$6,0)</f>
        <v>527</v>
      </c>
      <c r="E59" s="1">
        <f>ROUND('角色总属性（估算）'!E59*$R$2+T$6,0)</f>
        <v>527</v>
      </c>
      <c r="F59" s="1">
        <f>ROUND('角色总属性（估算）'!F59*$R$2+U$6,0)</f>
        <v>1055</v>
      </c>
      <c r="G59" s="1">
        <f>ROUND('角色总属性（估算）'!G59*$R$2+V$6,0)</f>
        <v>1055</v>
      </c>
      <c r="H59" s="22"/>
      <c r="I59" s="22"/>
      <c r="J59" s="1"/>
      <c r="K59" s="1"/>
      <c r="L59" s="1"/>
      <c r="M59" s="1"/>
      <c r="N59" s="1"/>
      <c r="O59" s="1"/>
    </row>
    <row r="60" spans="1:15">
      <c r="A60" s="1">
        <v>59</v>
      </c>
      <c r="B60" s="1">
        <f>ROUND('角色总属性（估算）'!B60*$R$2+Q$6,0)</f>
        <v>7525</v>
      </c>
      <c r="C60" s="1"/>
      <c r="D60" s="1">
        <f>ROUND('角色总属性（估算）'!D60*$R$2+S$6,0)</f>
        <v>535</v>
      </c>
      <c r="E60" s="1">
        <f>ROUND('角色总属性（估算）'!E60*$R$2+T$6,0)</f>
        <v>535</v>
      </c>
      <c r="F60" s="1">
        <f>ROUND('角色总属性（估算）'!F60*$R$2+U$6,0)</f>
        <v>1070</v>
      </c>
      <c r="G60" s="1">
        <f>ROUND('角色总属性（估算）'!G60*$R$2+V$6,0)</f>
        <v>1070</v>
      </c>
      <c r="H60" s="22"/>
      <c r="I60" s="22"/>
      <c r="J60" s="1"/>
      <c r="K60" s="1"/>
      <c r="L60" s="1"/>
      <c r="M60" s="1"/>
      <c r="N60" s="1"/>
      <c r="O60" s="1"/>
    </row>
    <row r="61" spans="1:15">
      <c r="A61" s="70">
        <v>60</v>
      </c>
      <c r="B61" s="1">
        <f>ROUND('角色总属性（估算）'!B61*$R$2+Q$6,0)</f>
        <v>7637</v>
      </c>
      <c r="C61" s="1"/>
      <c r="D61" s="1">
        <f>ROUND('角色总属性（估算）'!D61*$R$2+S$6,0)</f>
        <v>542</v>
      </c>
      <c r="E61" s="1">
        <f>ROUND('角色总属性（估算）'!E61*$R$2+T$6,0)</f>
        <v>542</v>
      </c>
      <c r="F61" s="1">
        <f>ROUND('角色总属性（估算）'!F61*$R$2+U$6,0)</f>
        <v>1085</v>
      </c>
      <c r="G61" s="1">
        <f>ROUND('角色总属性（估算）'!G61*$R$2+V$6,0)</f>
        <v>1085</v>
      </c>
      <c r="H61" s="71"/>
      <c r="I61" s="71"/>
      <c r="J61" s="70"/>
      <c r="K61" s="70"/>
      <c r="L61" s="70"/>
      <c r="M61" s="70"/>
      <c r="N61" s="70"/>
      <c r="O61" s="70"/>
    </row>
  </sheetData>
  <phoneticPr fontId="1" type="noConversion"/>
  <dataValidations count="1">
    <dataValidation type="list" allowBlank="1" showInputMessage="1" showErrorMessage="1" sqref="R1">
      <formula1>"主角,伙伴"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F21"/>
  <sheetViews>
    <sheetView workbookViewId="0">
      <selection activeCell="F9" sqref="F9"/>
    </sheetView>
  </sheetViews>
  <sheetFormatPr defaultRowHeight="13.5"/>
  <cols>
    <col min="2" max="2" width="17.25" bestFit="1" customWidth="1"/>
    <col min="3" max="3" width="16.25" bestFit="1" customWidth="1"/>
  </cols>
  <sheetData>
    <row r="1" spans="1:6">
      <c r="A1" t="s">
        <v>526</v>
      </c>
      <c r="B1" t="s">
        <v>531</v>
      </c>
      <c r="C1" t="s">
        <v>530</v>
      </c>
      <c r="D1" t="s">
        <v>527</v>
      </c>
      <c r="E1" t="s">
        <v>528</v>
      </c>
      <c r="F1" t="s">
        <v>529</v>
      </c>
    </row>
    <row r="2" spans="1:6">
      <c r="A2">
        <v>1</v>
      </c>
      <c r="B2">
        <v>1</v>
      </c>
    </row>
    <row r="3" spans="1:6">
      <c r="A3">
        <v>2</v>
      </c>
    </row>
    <row r="4" spans="1:6">
      <c r="A4">
        <v>3</v>
      </c>
    </row>
    <row r="5" spans="1:6">
      <c r="A5">
        <v>4</v>
      </c>
    </row>
    <row r="6" spans="1:6">
      <c r="A6">
        <v>5</v>
      </c>
    </row>
    <row r="7" spans="1:6">
      <c r="A7">
        <v>6</v>
      </c>
    </row>
    <row r="8" spans="1:6">
      <c r="A8">
        <v>7</v>
      </c>
    </row>
    <row r="9" spans="1:6">
      <c r="A9">
        <v>8</v>
      </c>
    </row>
    <row r="10" spans="1:6">
      <c r="A10">
        <v>9</v>
      </c>
    </row>
    <row r="11" spans="1:6">
      <c r="A11">
        <v>10</v>
      </c>
      <c r="B11">
        <v>30</v>
      </c>
    </row>
    <row r="12" spans="1:6">
      <c r="A12">
        <v>11</v>
      </c>
    </row>
    <row r="13" spans="1:6">
      <c r="A13">
        <v>12</v>
      </c>
    </row>
    <row r="14" spans="1:6">
      <c r="A14">
        <v>13</v>
      </c>
      <c r="B14">
        <v>90</v>
      </c>
    </row>
    <row r="15" spans="1:6">
      <c r="A15">
        <v>14</v>
      </c>
    </row>
    <row r="16" spans="1:6">
      <c r="A16">
        <v>15</v>
      </c>
      <c r="B16">
        <v>120</v>
      </c>
    </row>
    <row r="17" spans="1:2">
      <c r="A17">
        <v>16</v>
      </c>
    </row>
    <row r="18" spans="1:2">
      <c r="A18">
        <v>17</v>
      </c>
    </row>
    <row r="19" spans="1:2">
      <c r="A19">
        <v>18</v>
      </c>
    </row>
    <row r="20" spans="1:2">
      <c r="A20">
        <v>19</v>
      </c>
    </row>
    <row r="21" spans="1:2">
      <c r="A21">
        <v>20</v>
      </c>
      <c r="B21">
        <v>180</v>
      </c>
    </row>
  </sheetData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AH61"/>
  <sheetViews>
    <sheetView topLeftCell="B1" workbookViewId="0">
      <selection activeCell="AB8" sqref="AB8"/>
    </sheetView>
  </sheetViews>
  <sheetFormatPr defaultRowHeight="13.5"/>
  <cols>
    <col min="18" max="18" width="8.5" bestFit="1" customWidth="1"/>
    <col min="19" max="19" width="3.5" bestFit="1" customWidth="1"/>
    <col min="20" max="20" width="11.625" customWidth="1"/>
    <col min="22" max="32" width="9.375" customWidth="1"/>
  </cols>
  <sheetData>
    <row r="1" spans="1:34">
      <c r="A1" s="1" t="s">
        <v>147</v>
      </c>
      <c r="B1" s="1" t="s">
        <v>67</v>
      </c>
      <c r="C1" s="1" t="s">
        <v>68</v>
      </c>
      <c r="D1" s="1" t="s">
        <v>69</v>
      </c>
      <c r="E1" s="1" t="s">
        <v>70</v>
      </c>
      <c r="F1" s="1" t="s">
        <v>29</v>
      </c>
      <c r="G1" s="1" t="s">
        <v>30</v>
      </c>
      <c r="H1" s="1" t="s">
        <v>148</v>
      </c>
      <c r="I1" s="1" t="s">
        <v>149</v>
      </c>
      <c r="J1" s="1" t="s">
        <v>31</v>
      </c>
      <c r="K1" s="1" t="s">
        <v>33</v>
      </c>
      <c r="L1" s="1" t="s">
        <v>62</v>
      </c>
      <c r="M1" s="1" t="s">
        <v>63</v>
      </c>
      <c r="N1" s="1" t="s">
        <v>60</v>
      </c>
      <c r="O1" s="1" t="s">
        <v>61</v>
      </c>
      <c r="Q1" s="1" t="s">
        <v>523</v>
      </c>
      <c r="R1" s="75">
        <f>角色成长比例!C8</f>
        <v>0.1</v>
      </c>
      <c r="W1" t="s">
        <v>536</v>
      </c>
      <c r="X1" s="1" t="s">
        <v>12</v>
      </c>
      <c r="Y1" s="1" t="s">
        <v>14</v>
      </c>
      <c r="Z1" s="1" t="s">
        <v>26</v>
      </c>
      <c r="AA1" s="1" t="s">
        <v>28</v>
      </c>
      <c r="AB1" s="1" t="s">
        <v>195</v>
      </c>
      <c r="AC1" s="1" t="s">
        <v>196</v>
      </c>
      <c r="AD1" s="1" t="s">
        <v>185</v>
      </c>
      <c r="AE1" s="1" t="s">
        <v>186</v>
      </c>
      <c r="AF1" s="1" t="s">
        <v>188</v>
      </c>
      <c r="AG1" s="1" t="s">
        <v>190</v>
      </c>
      <c r="AH1" s="1" t="s">
        <v>533</v>
      </c>
    </row>
    <row r="2" spans="1:34">
      <c r="A2" s="1">
        <v>1</v>
      </c>
      <c r="B2" s="1" t="e">
        <f>ROUND('角色总属性（估算）'!B2*$R$1+Q$6,0)</f>
        <v>#VALUE!</v>
      </c>
      <c r="C2" s="1"/>
      <c r="D2" s="1">
        <f>ROUND('角色总属性（估算）'!D2*$R$1+S$6,0)</f>
        <v>25</v>
      </c>
      <c r="E2" s="1">
        <f>ROUND('角色总属性（估算）'!E2*$R$1+W$6,0)</f>
        <v>30</v>
      </c>
      <c r="F2" s="1">
        <f>ROUND('角色总属性（估算）'!F2*$R$1+X$6,0)</f>
        <v>2550</v>
      </c>
      <c r="G2" s="1">
        <f>ROUND('角色总属性（估算）'!G2*$R$1+Y$6,0)</f>
        <v>58</v>
      </c>
      <c r="H2" s="1"/>
      <c r="I2" s="1"/>
      <c r="J2" s="1"/>
      <c r="K2" s="1"/>
      <c r="L2" s="1"/>
      <c r="M2" s="1"/>
      <c r="N2" s="1"/>
      <c r="O2" s="1"/>
      <c r="Q2" t="s">
        <v>532</v>
      </c>
      <c r="R2" s="21">
        <v>0.3</v>
      </c>
      <c r="U2" t="e">
        <f t="shared" ref="U2:U10" si="0">V2/V1</f>
        <v>#DIV/0!</v>
      </c>
      <c r="V2">
        <v>0.15</v>
      </c>
      <c r="W2">
        <v>1</v>
      </c>
      <c r="X2">
        <v>500</v>
      </c>
      <c r="Y2">
        <v>1</v>
      </c>
      <c r="Z2">
        <f>MROUND((X2/15),5)</f>
        <v>35</v>
      </c>
      <c r="AA2">
        <f>Z2</f>
        <v>35</v>
      </c>
      <c r="AB2">
        <f>Z2*2</f>
        <v>70</v>
      </c>
      <c r="AC2">
        <f>AA2*2</f>
        <v>70</v>
      </c>
      <c r="AD2">
        <f>AB2/2.5</f>
        <v>28</v>
      </c>
      <c r="AE2">
        <f>AD2</f>
        <v>28</v>
      </c>
      <c r="AF2">
        <f t="shared" ref="AF2:AG2" si="1">AE2</f>
        <v>28</v>
      </c>
      <c r="AG2">
        <f t="shared" si="1"/>
        <v>28</v>
      </c>
      <c r="AH2">
        <v>5</v>
      </c>
    </row>
    <row r="3" spans="1:34">
      <c r="A3" s="1">
        <v>2</v>
      </c>
      <c r="B3" s="1" t="e">
        <f>ROUND('角色总属性（估算）'!B3*$R$1+Q$6,0)</f>
        <v>#VALUE!</v>
      </c>
      <c r="C3" s="1"/>
      <c r="D3" s="1">
        <f>ROUND('角色总属性（估算）'!D3*$R$1+S$6,0)</f>
        <v>50</v>
      </c>
      <c r="E3" s="1">
        <f>ROUND('角色总属性（估算）'!E3*$R$1+W$6,0)</f>
        <v>55</v>
      </c>
      <c r="F3" s="1">
        <f>ROUND('角色总属性（估算）'!F3*$R$1+X$6,0)</f>
        <v>2600</v>
      </c>
      <c r="G3" s="1">
        <f>ROUND('角色总属性（估算）'!G3*$R$1+Y$6,0)</f>
        <v>108</v>
      </c>
      <c r="H3" s="1"/>
      <c r="I3" s="1"/>
      <c r="J3" s="1"/>
      <c r="K3" s="1"/>
      <c r="L3" s="1"/>
      <c r="M3" s="1"/>
      <c r="N3" s="1"/>
      <c r="O3" s="1"/>
      <c r="T3">
        <f t="shared" ref="T3:T10" si="2">X3-X2</f>
        <v>500</v>
      </c>
      <c r="U3">
        <f t="shared" si="0"/>
        <v>4</v>
      </c>
      <c r="V3">
        <v>0.6</v>
      </c>
      <c r="W3">
        <v>2</v>
      </c>
      <c r="X3">
        <v>1000</v>
      </c>
      <c r="Y3">
        <v>2</v>
      </c>
      <c r="Z3">
        <f>Z2*2</f>
        <v>70</v>
      </c>
      <c r="AA3">
        <f t="shared" ref="AA3:AA11" si="3">Z3</f>
        <v>70</v>
      </c>
      <c r="AB3">
        <f t="shared" ref="AB3:AC11" si="4">Z3*2</f>
        <v>140</v>
      </c>
      <c r="AC3">
        <f t="shared" si="4"/>
        <v>140</v>
      </c>
      <c r="AD3">
        <f t="shared" ref="AD3:AD11" si="5">AB3/2.5</f>
        <v>56</v>
      </c>
      <c r="AE3">
        <f t="shared" ref="AE3:AG11" si="6">AD3</f>
        <v>56</v>
      </c>
      <c r="AF3">
        <f t="shared" si="6"/>
        <v>56</v>
      </c>
      <c r="AG3">
        <f t="shared" si="6"/>
        <v>56</v>
      </c>
      <c r="AH3">
        <v>10</v>
      </c>
    </row>
    <row r="4" spans="1:34">
      <c r="A4" s="1">
        <v>3</v>
      </c>
      <c r="B4" s="1" t="e">
        <f>ROUND('角色总属性（估算）'!B4*$R$1+Q$6,0)</f>
        <v>#VALUE!</v>
      </c>
      <c r="C4" s="1"/>
      <c r="D4" s="1">
        <f>ROUND('角色总属性（估算）'!D4*$R$1+S$6,0)</f>
        <v>75</v>
      </c>
      <c r="E4" s="1">
        <f>ROUND('角色总属性（估算）'!E4*$R$1+W$6,0)</f>
        <v>80</v>
      </c>
      <c r="F4" s="1">
        <f>ROUND('角色总属性（估算）'!F4*$R$1+X$6,0)</f>
        <v>2650</v>
      </c>
      <c r="G4" s="1">
        <f>ROUND('角色总属性（估算）'!G4*$R$1+Y$6,0)</f>
        <v>158</v>
      </c>
      <c r="H4" s="1"/>
      <c r="I4" s="1"/>
      <c r="J4" s="1"/>
      <c r="K4" s="1"/>
      <c r="L4" s="1"/>
      <c r="M4" s="1"/>
      <c r="N4" s="1"/>
      <c r="O4" s="1"/>
      <c r="Q4" t="s">
        <v>485</v>
      </c>
      <c r="R4" t="s">
        <v>535</v>
      </c>
      <c r="T4">
        <f t="shared" si="2"/>
        <v>500</v>
      </c>
      <c r="U4">
        <f t="shared" si="0"/>
        <v>1.1666666666666667</v>
      </c>
      <c r="V4">
        <v>0.7</v>
      </c>
      <c r="W4">
        <v>3</v>
      </c>
      <c r="X4">
        <v>1500</v>
      </c>
      <c r="Y4">
        <v>4</v>
      </c>
      <c r="Z4">
        <f>Z3+$Z$2</f>
        <v>105</v>
      </c>
      <c r="AA4">
        <f t="shared" si="3"/>
        <v>105</v>
      </c>
      <c r="AB4">
        <f t="shared" si="4"/>
        <v>210</v>
      </c>
      <c r="AC4">
        <f t="shared" si="4"/>
        <v>210</v>
      </c>
      <c r="AD4">
        <f t="shared" si="5"/>
        <v>84</v>
      </c>
      <c r="AE4">
        <f t="shared" si="6"/>
        <v>84</v>
      </c>
      <c r="AF4">
        <f t="shared" si="6"/>
        <v>84</v>
      </c>
      <c r="AG4">
        <f t="shared" si="6"/>
        <v>84</v>
      </c>
      <c r="AH4">
        <v>15</v>
      </c>
    </row>
    <row r="5" spans="1:34">
      <c r="A5" s="1">
        <v>4</v>
      </c>
      <c r="B5" s="1" t="e">
        <f>ROUND('角色总属性（估算）'!B5*$R$1+Q$6,0)</f>
        <v>#VALUE!</v>
      </c>
      <c r="C5" s="1"/>
      <c r="D5" s="1">
        <f>ROUND('角色总属性（估算）'!D5*$R$1+S$6,0)</f>
        <v>100</v>
      </c>
      <c r="E5" s="1">
        <f>ROUND('角色总属性（估算）'!E5*$R$1+W$6,0)</f>
        <v>105</v>
      </c>
      <c r="F5" s="1">
        <f>ROUND('角色总属性（估算）'!F5*$R$1+X$6,0)</f>
        <v>2700</v>
      </c>
      <c r="G5" s="1">
        <f>ROUND('角色总属性（估算）'!G5*$R$1+Y$6,0)</f>
        <v>208</v>
      </c>
      <c r="H5" s="1"/>
      <c r="I5" s="1"/>
      <c r="J5" s="1"/>
      <c r="K5" s="1"/>
      <c r="L5" s="1"/>
      <c r="M5" s="1"/>
      <c r="N5" s="1"/>
      <c r="O5" s="1"/>
      <c r="Q5" t="s">
        <v>534</v>
      </c>
      <c r="R5">
        <v>2</v>
      </c>
      <c r="T5">
        <f t="shared" si="2"/>
        <v>500</v>
      </c>
      <c r="U5">
        <f t="shared" si="0"/>
        <v>1.2142857142857144</v>
      </c>
      <c r="V5">
        <v>0.85</v>
      </c>
      <c r="W5">
        <v>4</v>
      </c>
      <c r="X5">
        <v>2000</v>
      </c>
      <c r="Y5">
        <v>6</v>
      </c>
      <c r="Z5">
        <f t="shared" ref="Z5:Z11" si="7">Z4+$Z$2</f>
        <v>140</v>
      </c>
      <c r="AA5">
        <f t="shared" si="3"/>
        <v>140</v>
      </c>
      <c r="AB5">
        <f t="shared" si="4"/>
        <v>280</v>
      </c>
      <c r="AC5">
        <f t="shared" si="4"/>
        <v>280</v>
      </c>
      <c r="AD5">
        <f t="shared" si="5"/>
        <v>112</v>
      </c>
      <c r="AE5">
        <f t="shared" si="6"/>
        <v>112</v>
      </c>
      <c r="AF5">
        <f t="shared" si="6"/>
        <v>112</v>
      </c>
      <c r="AG5">
        <f t="shared" si="6"/>
        <v>112</v>
      </c>
      <c r="AH5">
        <v>20</v>
      </c>
    </row>
    <row r="6" spans="1:34">
      <c r="A6" s="1">
        <v>5</v>
      </c>
      <c r="B6" s="1" t="e">
        <f>ROUND('角色总属性（估算）'!B6*$R$1+Q$6,0)</f>
        <v>#VALUE!</v>
      </c>
      <c r="C6" s="1"/>
      <c r="D6" s="1">
        <f>ROUND('角色总属性（估算）'!D6*$R$1+S$6,0)</f>
        <v>125</v>
      </c>
      <c r="E6" s="1">
        <f>ROUND('角色总属性（估算）'!E6*$R$1+W$6,0)</f>
        <v>130</v>
      </c>
      <c r="F6" s="1">
        <f>ROUND('角色总属性（估算）'!F6*$R$1+X$6,0)</f>
        <v>2750</v>
      </c>
      <c r="G6" s="1">
        <f>ROUND('角色总属性（估算）'!G6*$R$1+Y$6,0)</f>
        <v>258</v>
      </c>
      <c r="H6" s="1"/>
      <c r="I6" s="1"/>
      <c r="J6" s="1"/>
      <c r="K6" s="1"/>
      <c r="L6" s="1"/>
      <c r="M6" s="1"/>
      <c r="N6" s="1"/>
      <c r="O6" s="1"/>
      <c r="Q6" t="s">
        <v>494</v>
      </c>
      <c r="R6">
        <v>3</v>
      </c>
      <c r="T6">
        <f t="shared" si="2"/>
        <v>500</v>
      </c>
      <c r="U6">
        <f t="shared" si="0"/>
        <v>1.1764705882352942</v>
      </c>
      <c r="V6" s="88">
        <v>1</v>
      </c>
      <c r="W6" s="88">
        <v>5</v>
      </c>
      <c r="X6">
        <v>2500</v>
      </c>
      <c r="Y6" s="88">
        <v>8</v>
      </c>
      <c r="Z6">
        <f t="shared" si="7"/>
        <v>175</v>
      </c>
      <c r="AA6">
        <f t="shared" si="3"/>
        <v>175</v>
      </c>
      <c r="AB6">
        <f t="shared" si="4"/>
        <v>350</v>
      </c>
      <c r="AC6">
        <f t="shared" si="4"/>
        <v>350</v>
      </c>
      <c r="AD6">
        <f t="shared" si="5"/>
        <v>140</v>
      </c>
      <c r="AE6">
        <f t="shared" si="6"/>
        <v>140</v>
      </c>
      <c r="AF6">
        <f t="shared" si="6"/>
        <v>140</v>
      </c>
      <c r="AG6">
        <f t="shared" si="6"/>
        <v>140</v>
      </c>
      <c r="AH6" s="88">
        <v>25</v>
      </c>
    </row>
    <row r="7" spans="1:34">
      <c r="A7" s="1">
        <v>6</v>
      </c>
      <c r="B7" s="1" t="e">
        <f>ROUND('角色总属性（估算）'!B7*$R$1+Q$6,0)</f>
        <v>#VALUE!</v>
      </c>
      <c r="C7" s="1"/>
      <c r="D7" s="1">
        <f>ROUND('角色总属性（估算）'!D7*$R$1+S$6,0)</f>
        <v>150</v>
      </c>
      <c r="E7" s="1">
        <f>ROUND('角色总属性（估算）'!E7*$R$1+W$6,0)</f>
        <v>155</v>
      </c>
      <c r="F7" s="1">
        <f>ROUND('角色总属性（估算）'!F7*$R$1+X$6,0)</f>
        <v>2800</v>
      </c>
      <c r="G7" s="1">
        <f>ROUND('角色总属性（估算）'!G7*$R$1+Y$6,0)</f>
        <v>308</v>
      </c>
      <c r="H7" s="1"/>
      <c r="I7" s="1"/>
      <c r="J7" s="1"/>
      <c r="K7" s="1"/>
      <c r="L7" s="1"/>
      <c r="M7" s="1"/>
      <c r="N7" s="1"/>
      <c r="O7" s="1"/>
      <c r="Q7" t="s">
        <v>489</v>
      </c>
      <c r="R7">
        <v>4</v>
      </c>
      <c r="T7">
        <f t="shared" si="2"/>
        <v>500</v>
      </c>
      <c r="U7">
        <f t="shared" si="0"/>
        <v>1.1499999999999999</v>
      </c>
      <c r="V7">
        <f>V6*1.15</f>
        <v>1.1499999999999999</v>
      </c>
      <c r="W7">
        <v>6</v>
      </c>
      <c r="X7">
        <v>3000</v>
      </c>
      <c r="Y7">
        <v>12</v>
      </c>
      <c r="Z7">
        <f t="shared" si="7"/>
        <v>210</v>
      </c>
      <c r="AA7">
        <f t="shared" si="3"/>
        <v>210</v>
      </c>
      <c r="AB7">
        <f t="shared" si="4"/>
        <v>420</v>
      </c>
      <c r="AC7">
        <f t="shared" si="4"/>
        <v>420</v>
      </c>
      <c r="AD7">
        <f t="shared" si="5"/>
        <v>168</v>
      </c>
      <c r="AE7">
        <f t="shared" si="6"/>
        <v>168</v>
      </c>
      <c r="AF7">
        <f t="shared" si="6"/>
        <v>168</v>
      </c>
      <c r="AG7">
        <f t="shared" si="6"/>
        <v>168</v>
      </c>
      <c r="AH7">
        <v>30</v>
      </c>
    </row>
    <row r="8" spans="1:34">
      <c r="A8" s="1">
        <v>7</v>
      </c>
      <c r="B8" s="1" t="e">
        <f>ROUND('角色总属性（估算）'!B8*$R$1+Q$6,0)</f>
        <v>#VALUE!</v>
      </c>
      <c r="C8" s="1"/>
      <c r="D8" s="1">
        <f>ROUND('角色总属性（估算）'!D8*$R$1+S$6,0)</f>
        <v>175</v>
      </c>
      <c r="E8" s="1">
        <f>ROUND('角色总属性（估算）'!E8*$R$1+W$6,0)</f>
        <v>180</v>
      </c>
      <c r="F8" s="1">
        <f>ROUND('角色总属性（估算）'!F8*$R$1+X$6,0)</f>
        <v>2850</v>
      </c>
      <c r="G8" s="1">
        <f>ROUND('角色总属性（估算）'!G8*$R$1+Y$6,0)</f>
        <v>358</v>
      </c>
      <c r="H8" s="1"/>
      <c r="I8" s="1"/>
      <c r="J8" s="1"/>
      <c r="K8" s="1"/>
      <c r="L8" s="1"/>
      <c r="M8" s="1"/>
      <c r="N8" s="1"/>
      <c r="O8" s="1"/>
      <c r="Q8" t="s">
        <v>490</v>
      </c>
      <c r="R8">
        <v>5</v>
      </c>
      <c r="T8">
        <f t="shared" si="2"/>
        <v>500</v>
      </c>
      <c r="U8">
        <f t="shared" si="0"/>
        <v>1.1499999999999999</v>
      </c>
      <c r="V8">
        <f t="shared" ref="V8:V11" si="8">V7*1.15</f>
        <v>1.3224999999999998</v>
      </c>
      <c r="W8">
        <v>7</v>
      </c>
      <c r="X8">
        <v>3500</v>
      </c>
      <c r="Y8">
        <v>16</v>
      </c>
      <c r="Z8">
        <f t="shared" si="7"/>
        <v>245</v>
      </c>
      <c r="AA8">
        <f t="shared" si="3"/>
        <v>245</v>
      </c>
      <c r="AB8">
        <f t="shared" si="4"/>
        <v>490</v>
      </c>
      <c r="AC8">
        <f t="shared" si="4"/>
        <v>490</v>
      </c>
      <c r="AD8">
        <f t="shared" si="5"/>
        <v>196</v>
      </c>
      <c r="AE8">
        <f t="shared" si="6"/>
        <v>196</v>
      </c>
      <c r="AF8">
        <f t="shared" si="6"/>
        <v>196</v>
      </c>
      <c r="AG8">
        <f t="shared" si="6"/>
        <v>196</v>
      </c>
      <c r="AH8">
        <v>35</v>
      </c>
    </row>
    <row r="9" spans="1:34">
      <c r="A9" s="1">
        <v>8</v>
      </c>
      <c r="B9" s="1" t="e">
        <f>ROUND('角色总属性（估算）'!B9*$R$1+Q$6,0)</f>
        <v>#VALUE!</v>
      </c>
      <c r="C9" s="1"/>
      <c r="D9" s="1">
        <f>ROUND('角色总属性（估算）'!D9*$R$1+S$6,0)</f>
        <v>200</v>
      </c>
      <c r="E9" s="1">
        <f>ROUND('角色总属性（估算）'!E9*$R$1+W$6,0)</f>
        <v>205</v>
      </c>
      <c r="F9" s="1">
        <f>ROUND('角色总属性（估算）'!F9*$R$1+X$6,0)</f>
        <v>2900</v>
      </c>
      <c r="G9" s="1">
        <f>ROUND('角色总属性（估算）'!G9*$R$1+Y$6,0)</f>
        <v>408</v>
      </c>
      <c r="H9" s="1"/>
      <c r="I9" s="1"/>
      <c r="J9" s="1"/>
      <c r="K9" s="1"/>
      <c r="L9" s="1"/>
      <c r="M9" s="1"/>
      <c r="N9" s="1"/>
      <c r="O9" s="1"/>
      <c r="Q9" t="s">
        <v>491</v>
      </c>
      <c r="R9">
        <v>6</v>
      </c>
      <c r="T9">
        <f t="shared" si="2"/>
        <v>500</v>
      </c>
      <c r="U9">
        <f t="shared" si="0"/>
        <v>1.1499999999999999</v>
      </c>
      <c r="V9">
        <f t="shared" si="8"/>
        <v>1.5208749999999995</v>
      </c>
      <c r="W9">
        <v>8</v>
      </c>
      <c r="X9">
        <v>4000</v>
      </c>
      <c r="Y9">
        <v>20</v>
      </c>
      <c r="Z9">
        <f t="shared" si="7"/>
        <v>280</v>
      </c>
      <c r="AA9">
        <f t="shared" si="3"/>
        <v>280</v>
      </c>
      <c r="AB9">
        <f t="shared" si="4"/>
        <v>560</v>
      </c>
      <c r="AC9">
        <f t="shared" si="4"/>
        <v>560</v>
      </c>
      <c r="AD9">
        <f t="shared" si="5"/>
        <v>224</v>
      </c>
      <c r="AE9">
        <f t="shared" si="6"/>
        <v>224</v>
      </c>
      <c r="AF9">
        <f t="shared" si="6"/>
        <v>224</v>
      </c>
      <c r="AG9">
        <f t="shared" si="6"/>
        <v>224</v>
      </c>
      <c r="AH9">
        <v>40</v>
      </c>
    </row>
    <row r="10" spans="1:34">
      <c r="A10" s="1">
        <v>9</v>
      </c>
      <c r="B10" s="1" t="e">
        <f>ROUND('角色总属性（估算）'!B10*$R$1+Q$6,0)</f>
        <v>#VALUE!</v>
      </c>
      <c r="C10" s="1"/>
      <c r="D10" s="1">
        <f>ROUND('角色总属性（估算）'!D10*$R$1+S$6,0)</f>
        <v>225</v>
      </c>
      <c r="E10" s="1">
        <f>ROUND('角色总属性（估算）'!E10*$R$1+W$6,0)</f>
        <v>230</v>
      </c>
      <c r="F10" s="1">
        <f>ROUND('角色总属性（估算）'!F10*$R$1+X$6,0)</f>
        <v>2950</v>
      </c>
      <c r="G10" s="1">
        <f>ROUND('角色总属性（估算）'!G10*$R$1+Y$6,0)</f>
        <v>458</v>
      </c>
      <c r="H10" s="1"/>
      <c r="I10" s="1"/>
      <c r="J10" s="1"/>
      <c r="K10" s="1"/>
      <c r="L10" s="1"/>
      <c r="M10" s="1"/>
      <c r="N10" s="1"/>
      <c r="O10" s="1"/>
      <c r="T10">
        <f t="shared" si="2"/>
        <v>500</v>
      </c>
      <c r="U10">
        <f t="shared" si="0"/>
        <v>1.1499999999999999</v>
      </c>
      <c r="V10">
        <f t="shared" si="8"/>
        <v>1.7490062499999994</v>
      </c>
      <c r="W10">
        <v>9</v>
      </c>
      <c r="X10">
        <v>4500</v>
      </c>
      <c r="Y10">
        <v>24</v>
      </c>
      <c r="Z10">
        <f t="shared" si="7"/>
        <v>315</v>
      </c>
      <c r="AA10">
        <f t="shared" si="3"/>
        <v>315</v>
      </c>
      <c r="AB10">
        <f t="shared" si="4"/>
        <v>630</v>
      </c>
      <c r="AC10">
        <f t="shared" si="4"/>
        <v>630</v>
      </c>
      <c r="AD10">
        <f t="shared" si="5"/>
        <v>252</v>
      </c>
      <c r="AE10">
        <f t="shared" si="6"/>
        <v>252</v>
      </c>
      <c r="AF10">
        <f t="shared" si="6"/>
        <v>252</v>
      </c>
      <c r="AG10">
        <f t="shared" si="6"/>
        <v>252</v>
      </c>
      <c r="AH10">
        <v>45</v>
      </c>
    </row>
    <row r="11" spans="1:34">
      <c r="A11" s="70">
        <v>10</v>
      </c>
      <c r="B11" s="1" t="e">
        <f>ROUND('角色总属性（估算）'!B11*$R$1+Q$6,0)</f>
        <v>#VALUE!</v>
      </c>
      <c r="C11" s="1"/>
      <c r="D11" s="1">
        <f>ROUND('角色总属性（估算）'!D11*$R$1+S$6,0)</f>
        <v>250</v>
      </c>
      <c r="E11" s="1">
        <f>ROUND('角色总属性（估算）'!E11*$R$1+W$6,0)</f>
        <v>255</v>
      </c>
      <c r="F11" s="1">
        <f>ROUND('角色总属性（估算）'!F11*$R$1+X$6,0)</f>
        <v>3000</v>
      </c>
      <c r="G11" s="1">
        <f>ROUND('角色总属性（估算）'!G11*$R$1+Y$6,0)</f>
        <v>508</v>
      </c>
      <c r="H11" s="71"/>
      <c r="I11" s="71"/>
      <c r="J11" s="70"/>
      <c r="K11" s="70"/>
      <c r="L11" s="70"/>
      <c r="M11" s="70"/>
      <c r="N11" s="70"/>
      <c r="O11" s="70"/>
      <c r="Q11" t="s">
        <v>541</v>
      </c>
      <c r="R11">
        <v>8</v>
      </c>
      <c r="T11">
        <f>X11-X10</f>
        <v>500</v>
      </c>
      <c r="U11">
        <f>V11/V10</f>
        <v>1.1499999999999999</v>
      </c>
      <c r="V11">
        <f t="shared" si="8"/>
        <v>2.0113571874999994</v>
      </c>
      <c r="W11">
        <v>10</v>
      </c>
      <c r="X11">
        <v>5000</v>
      </c>
      <c r="Y11">
        <v>32</v>
      </c>
      <c r="Z11">
        <f t="shared" si="7"/>
        <v>350</v>
      </c>
      <c r="AA11">
        <f t="shared" si="3"/>
        <v>350</v>
      </c>
      <c r="AB11">
        <f t="shared" si="4"/>
        <v>700</v>
      </c>
      <c r="AC11">
        <f t="shared" si="4"/>
        <v>700</v>
      </c>
      <c r="AD11">
        <f t="shared" si="5"/>
        <v>280</v>
      </c>
      <c r="AE11">
        <f t="shared" si="6"/>
        <v>280</v>
      </c>
      <c r="AF11">
        <f t="shared" si="6"/>
        <v>280</v>
      </c>
      <c r="AG11">
        <f t="shared" si="6"/>
        <v>280</v>
      </c>
      <c r="AH11">
        <v>50</v>
      </c>
    </row>
    <row r="12" spans="1:34">
      <c r="A12" s="1">
        <v>11</v>
      </c>
      <c r="B12" s="1" t="e">
        <f>ROUND('角色总属性（估算）'!B12*$R$1+Q$6,0)</f>
        <v>#VALUE!</v>
      </c>
      <c r="C12" s="1"/>
      <c r="D12" s="1">
        <f>ROUND('角色总属性（估算）'!D12*$R$1+S$6,0)</f>
        <v>275</v>
      </c>
      <c r="E12" s="1">
        <f>ROUND('角色总属性（估算）'!E12*$R$1+W$6,0)</f>
        <v>280</v>
      </c>
      <c r="F12" s="1">
        <f>ROUND('角色总属性（估算）'!F12*$R$1+X$6,0)</f>
        <v>3050</v>
      </c>
      <c r="G12" s="1">
        <f>ROUND('角色总属性（估算）'!G12*$R$1+Y$6,0)</f>
        <v>558</v>
      </c>
      <c r="H12" s="22"/>
      <c r="I12" s="22"/>
      <c r="J12" s="1"/>
      <c r="K12" s="1"/>
      <c r="L12" s="1"/>
      <c r="M12" s="1"/>
      <c r="N12" s="1"/>
      <c r="O12" s="1"/>
    </row>
    <row r="13" spans="1:34">
      <c r="A13" s="1">
        <v>12</v>
      </c>
      <c r="B13" s="1" t="e">
        <f>ROUND('角色总属性（估算）'!B13*$R$1+Q$6,0)</f>
        <v>#VALUE!</v>
      </c>
      <c r="C13" s="1"/>
      <c r="D13" s="1">
        <f>ROUND('角色总属性（估算）'!D13*$R$1+S$6,0)</f>
        <v>300</v>
      </c>
      <c r="E13" s="1">
        <f>ROUND('角色总属性（估算）'!E13*$R$1+W$6,0)</f>
        <v>305</v>
      </c>
      <c r="F13" s="1">
        <f>ROUND('角色总属性（估算）'!F13*$R$1+X$6,0)</f>
        <v>3100</v>
      </c>
      <c r="G13" s="1">
        <f>ROUND('角色总属性（估算）'!G13*$R$1+Y$6,0)</f>
        <v>608</v>
      </c>
      <c r="H13" s="22"/>
      <c r="I13" s="22"/>
      <c r="J13" s="1"/>
      <c r="K13" s="1"/>
      <c r="L13" s="1"/>
      <c r="M13" s="1"/>
      <c r="N13" s="1"/>
      <c r="O13" s="1"/>
    </row>
    <row r="14" spans="1:34">
      <c r="A14" s="1">
        <v>13</v>
      </c>
      <c r="B14" s="1" t="e">
        <f>ROUND('角色总属性（估算）'!B14*$R$1+Q$6,0)</f>
        <v>#VALUE!</v>
      </c>
      <c r="C14" s="1"/>
      <c r="D14" s="1">
        <f>ROUND('角色总属性（估算）'!D14*$R$1+S$6,0)</f>
        <v>325</v>
      </c>
      <c r="E14" s="1">
        <f>ROUND('角色总属性（估算）'!E14*$R$1+W$6,0)</f>
        <v>330</v>
      </c>
      <c r="F14" s="1">
        <f>ROUND('角色总属性（估算）'!F14*$R$1+X$6,0)</f>
        <v>3150</v>
      </c>
      <c r="G14" s="1">
        <f>ROUND('角色总属性（估算）'!G14*$R$1+Y$6,0)</f>
        <v>658</v>
      </c>
      <c r="H14" s="22"/>
      <c r="I14" s="22"/>
      <c r="J14" s="1"/>
      <c r="K14" s="1"/>
      <c r="L14" s="1"/>
      <c r="M14" s="1"/>
      <c r="N14" s="1"/>
      <c r="O14" s="1"/>
      <c r="W14" t="s">
        <v>538</v>
      </c>
      <c r="X14">
        <f>$R$1*X21/$R$11</f>
        <v>2812.5</v>
      </c>
      <c r="Y14">
        <f t="shared" ref="Y14:AG14" si="9">$R$1*Y21/$R$11</f>
        <v>4</v>
      </c>
      <c r="Z14">
        <f t="shared" si="9"/>
        <v>187.5</v>
      </c>
      <c r="AA14">
        <f t="shared" si="9"/>
        <v>187.5</v>
      </c>
      <c r="AB14">
        <f t="shared" si="9"/>
        <v>375</v>
      </c>
      <c r="AC14">
        <f t="shared" si="9"/>
        <v>375</v>
      </c>
      <c r="AD14">
        <f t="shared" si="9"/>
        <v>150</v>
      </c>
      <c r="AE14">
        <f t="shared" si="9"/>
        <v>150</v>
      </c>
      <c r="AF14">
        <f t="shared" si="9"/>
        <v>150</v>
      </c>
      <c r="AG14">
        <f t="shared" si="9"/>
        <v>150</v>
      </c>
    </row>
    <row r="15" spans="1:34">
      <c r="A15" s="1">
        <v>14</v>
      </c>
      <c r="B15" s="1" t="e">
        <f>ROUND('角色总属性（估算）'!B15*$R$1+Q$6,0)</f>
        <v>#VALUE!</v>
      </c>
      <c r="C15" s="1"/>
      <c r="D15" s="1">
        <f>ROUND('角色总属性（估算）'!D15*$R$1+S$6,0)</f>
        <v>350</v>
      </c>
      <c r="E15" s="1">
        <f>ROUND('角色总属性（估算）'!E15*$R$1+W$6,0)</f>
        <v>355</v>
      </c>
      <c r="F15" s="1">
        <f>ROUND('角色总属性（估算）'!F15*$R$1+X$6,0)</f>
        <v>3200</v>
      </c>
      <c r="G15" s="1">
        <f>ROUND('角色总属性（估算）'!G15*$R$1+Y$6,0)</f>
        <v>708</v>
      </c>
      <c r="H15" s="22"/>
      <c r="I15" s="22"/>
      <c r="J15" s="1"/>
      <c r="K15" s="1"/>
      <c r="L15" s="1"/>
      <c r="M15" s="1"/>
      <c r="N15" s="1"/>
      <c r="O15" s="1"/>
    </row>
    <row r="16" spans="1:34">
      <c r="A16" s="1">
        <v>15</v>
      </c>
      <c r="B16" s="1" t="e">
        <f>ROUND('角色总属性（估算）'!B16*$R$1+Q$6,0)</f>
        <v>#VALUE!</v>
      </c>
      <c r="C16" s="1"/>
      <c r="D16" s="1">
        <f>ROUND('角色总属性（估算）'!D16*$R$1+S$6,0)</f>
        <v>375</v>
      </c>
      <c r="E16" s="1">
        <f>ROUND('角色总属性（估算）'!E16*$R$1+W$6,0)</f>
        <v>380</v>
      </c>
      <c r="F16" s="1">
        <f>ROUND('角色总属性（估算）'!F16*$R$1+X$6,0)</f>
        <v>3250</v>
      </c>
      <c r="G16" s="1">
        <f>ROUND('角色总属性（估算）'!G16*$R$1+Y$6,0)</f>
        <v>758</v>
      </c>
      <c r="H16" s="22"/>
      <c r="I16" s="22"/>
      <c r="J16" s="1"/>
      <c r="K16" s="1"/>
      <c r="L16" s="1"/>
      <c r="M16" s="1"/>
      <c r="N16" s="1"/>
      <c r="O16" s="1"/>
    </row>
    <row r="17" spans="1:33">
      <c r="A17" s="1">
        <v>16</v>
      </c>
      <c r="B17" s="1" t="e">
        <f>ROUND('角色总属性（估算）'!B17*$R$1+Q$6,0)</f>
        <v>#VALUE!</v>
      </c>
      <c r="C17" s="1"/>
      <c r="D17" s="1">
        <f>ROUND('角色总属性（估算）'!D17*$R$1+S$6,0)</f>
        <v>400</v>
      </c>
      <c r="E17" s="1">
        <f>ROUND('角色总属性（估算）'!E17*$R$1+W$6,0)</f>
        <v>405</v>
      </c>
      <c r="F17" s="1">
        <f>ROUND('角色总属性（估算）'!F17*$R$1+X$6,0)</f>
        <v>3300</v>
      </c>
      <c r="G17" s="1">
        <f>ROUND('角色总属性（估算）'!G17*$R$1+Y$6,0)</f>
        <v>808</v>
      </c>
      <c r="H17" s="22"/>
      <c r="I17" s="22"/>
      <c r="J17" s="1"/>
      <c r="K17" s="1"/>
      <c r="L17" s="1"/>
      <c r="M17" s="1"/>
      <c r="N17" s="1"/>
      <c r="O17" s="1"/>
      <c r="Q17" s="57" t="s">
        <v>6</v>
      </c>
      <c r="R17" s="57" t="s">
        <v>229</v>
      </c>
      <c r="T17" s="13" t="s">
        <v>543</v>
      </c>
      <c r="U17" s="14" t="s">
        <v>544</v>
      </c>
      <c r="W17" t="s">
        <v>537</v>
      </c>
      <c r="X17">
        <f>X14*($R$2/$R$1)</f>
        <v>8437.4999999999982</v>
      </c>
      <c r="Y17">
        <f>Y14*($R$2/$R$1)</f>
        <v>11.999999999999998</v>
      </c>
      <c r="Z17">
        <f t="shared" ref="Z17:AG17" si="10">Z14*($R$2/$R$1)</f>
        <v>562.49999999999989</v>
      </c>
      <c r="AA17">
        <f t="shared" si="10"/>
        <v>562.49999999999989</v>
      </c>
      <c r="AB17">
        <f t="shared" si="10"/>
        <v>1124.9999999999998</v>
      </c>
      <c r="AC17">
        <f t="shared" si="10"/>
        <v>1124.9999999999998</v>
      </c>
      <c r="AD17">
        <f t="shared" si="10"/>
        <v>449.99999999999994</v>
      </c>
      <c r="AE17">
        <f t="shared" si="10"/>
        <v>449.99999999999994</v>
      </c>
      <c r="AF17">
        <f t="shared" si="10"/>
        <v>449.99999999999994</v>
      </c>
      <c r="AG17">
        <f t="shared" si="10"/>
        <v>449.99999999999994</v>
      </c>
    </row>
    <row r="18" spans="1:33">
      <c r="A18" s="1">
        <v>17</v>
      </c>
      <c r="B18" s="1" t="e">
        <f>ROUND('角色总属性（估算）'!B18*$R$1+Q$6,0)</f>
        <v>#VALUE!</v>
      </c>
      <c r="C18" s="1"/>
      <c r="D18" s="1">
        <f>ROUND('角色总属性（估算）'!D18*$R$1+S$6,0)</f>
        <v>425</v>
      </c>
      <c r="E18" s="1">
        <f>ROUND('角色总属性（估算）'!E18*$R$1+W$6,0)</f>
        <v>430</v>
      </c>
      <c r="F18" s="1">
        <f>ROUND('角色总属性（估算）'!F18*$R$1+X$6,0)</f>
        <v>3350</v>
      </c>
      <c r="G18" s="1">
        <f>ROUND('角色总属性（估算）'!G18*$R$1+Y$6,0)</f>
        <v>858</v>
      </c>
      <c r="H18" s="22"/>
      <c r="I18" s="22"/>
      <c r="J18" s="1"/>
      <c r="K18" s="1"/>
      <c r="L18" s="1"/>
      <c r="M18" s="1"/>
      <c r="N18" s="1"/>
      <c r="O18" s="1"/>
      <c r="Q18" s="57" t="s">
        <v>12</v>
      </c>
      <c r="R18" s="57">
        <v>225000</v>
      </c>
      <c r="T18" s="1">
        <v>1</v>
      </c>
      <c r="U18" s="22">
        <v>1</v>
      </c>
    </row>
    <row r="19" spans="1:33">
      <c r="A19" s="1">
        <v>18</v>
      </c>
      <c r="B19" s="1" t="e">
        <f>ROUND('角色总属性（估算）'!B19*$R$1+Q$6,0)</f>
        <v>#VALUE!</v>
      </c>
      <c r="C19" s="1"/>
      <c r="D19" s="1">
        <f>ROUND('角色总属性（估算）'!D19*$R$1+S$6,0)</f>
        <v>450</v>
      </c>
      <c r="E19" s="1">
        <f>ROUND('角色总属性（估算）'!E19*$R$1+W$6,0)</f>
        <v>455</v>
      </c>
      <c r="F19" s="1">
        <f>ROUND('角色总属性（估算）'!F19*$R$1+X$6,0)</f>
        <v>3400</v>
      </c>
      <c r="G19" s="1">
        <f>ROUND('角色总属性（估算）'!G19*$R$1+Y$6,0)</f>
        <v>908</v>
      </c>
      <c r="H19" s="22"/>
      <c r="I19" s="22"/>
      <c r="J19" s="1"/>
      <c r="K19" s="1"/>
      <c r="L19" s="1"/>
      <c r="M19" s="1"/>
      <c r="N19" s="1"/>
      <c r="O19" s="1"/>
      <c r="Q19" s="57" t="s">
        <v>14</v>
      </c>
      <c r="R19" s="57">
        <v>320</v>
      </c>
      <c r="T19" s="1">
        <v>2</v>
      </c>
      <c r="U19" s="22">
        <v>1</v>
      </c>
    </row>
    <row r="20" spans="1:33">
      <c r="A20" s="1">
        <v>19</v>
      </c>
      <c r="B20" s="1" t="e">
        <f>ROUND('角色总属性（估算）'!B20*$R$1+Q$6,0)</f>
        <v>#VALUE!</v>
      </c>
      <c r="C20" s="1"/>
      <c r="D20" s="1">
        <f>ROUND('角色总属性（估算）'!D20*$R$1+S$6,0)</f>
        <v>475</v>
      </c>
      <c r="E20" s="1">
        <f>ROUND('角色总属性（估算）'!E20*$R$1+W$6,0)</f>
        <v>480</v>
      </c>
      <c r="F20" s="1">
        <f>ROUND('角色总属性（估算）'!F20*$R$1+X$6,0)</f>
        <v>3450</v>
      </c>
      <c r="G20" s="1">
        <f>ROUND('角色总属性（估算）'!G20*$R$1+Y$6,0)</f>
        <v>958</v>
      </c>
      <c r="H20" s="22"/>
      <c r="I20" s="22"/>
      <c r="J20" s="1"/>
      <c r="K20" s="1"/>
      <c r="L20" s="1"/>
      <c r="M20" s="1"/>
      <c r="N20" s="1"/>
      <c r="O20" s="1"/>
      <c r="Q20" s="57" t="s">
        <v>26</v>
      </c>
      <c r="R20" s="57">
        <v>15000</v>
      </c>
      <c r="T20" s="1">
        <v>3</v>
      </c>
      <c r="U20" s="22">
        <v>1</v>
      </c>
    </row>
    <row r="21" spans="1:33">
      <c r="A21" s="70">
        <v>20</v>
      </c>
      <c r="B21" s="1" t="e">
        <f>ROUND('角色总属性（估算）'!B21*$R$1+Q$6,0)</f>
        <v>#VALUE!</v>
      </c>
      <c r="C21" s="1"/>
      <c r="D21" s="1">
        <f>ROUND('角色总属性（估算）'!D21*$R$1+S$6,0)</f>
        <v>500</v>
      </c>
      <c r="E21" s="1">
        <f>ROUND('角色总属性（估算）'!E21*$R$1+W$6,0)</f>
        <v>505</v>
      </c>
      <c r="F21" s="1">
        <f>ROUND('角色总属性（估算）'!F21*$R$1+X$6,0)</f>
        <v>3500</v>
      </c>
      <c r="G21" s="1">
        <f>ROUND('角色总属性（估算）'!G21*$R$1+Y$6,0)</f>
        <v>1008</v>
      </c>
      <c r="H21" s="71"/>
      <c r="I21" s="71"/>
      <c r="J21" s="70"/>
      <c r="K21" s="70"/>
      <c r="L21" s="70"/>
      <c r="M21" s="70"/>
      <c r="N21" s="70"/>
      <c r="O21" s="70"/>
      <c r="Q21" s="57" t="s">
        <v>28</v>
      </c>
      <c r="R21" s="57">
        <v>15000</v>
      </c>
      <c r="T21" s="1">
        <v>4</v>
      </c>
      <c r="U21" s="22">
        <v>1</v>
      </c>
      <c r="X21">
        <v>225000</v>
      </c>
      <c r="Y21">
        <v>320</v>
      </c>
      <c r="Z21">
        <v>15000</v>
      </c>
      <c r="AA21">
        <v>15000</v>
      </c>
      <c r="AB21">
        <v>30000</v>
      </c>
      <c r="AC21">
        <v>30000</v>
      </c>
      <c r="AD21">
        <v>12000</v>
      </c>
      <c r="AE21">
        <v>12000</v>
      </c>
      <c r="AF21">
        <v>12000</v>
      </c>
      <c r="AG21">
        <v>12000</v>
      </c>
    </row>
    <row r="22" spans="1:33">
      <c r="A22" s="1">
        <v>21</v>
      </c>
      <c r="B22" s="1" t="e">
        <f>ROUND('角色总属性（估算）'!B22*$R$1+Q$6,0)</f>
        <v>#VALUE!</v>
      </c>
      <c r="C22" s="1"/>
      <c r="D22" s="1">
        <f>ROUND('角色总属性（估算）'!D22*$R$1+S$6,0)</f>
        <v>525</v>
      </c>
      <c r="E22" s="1">
        <f>ROUND('角色总属性（估算）'!E22*$R$1+W$6,0)</f>
        <v>530</v>
      </c>
      <c r="F22" s="1">
        <f>ROUND('角色总属性（估算）'!F22*$R$1+X$6,0)</f>
        <v>3550</v>
      </c>
      <c r="G22" s="1">
        <f>ROUND('角色总属性（估算）'!G22*$R$1+Y$6,0)</f>
        <v>1058</v>
      </c>
      <c r="H22" s="22"/>
      <c r="I22" s="22"/>
      <c r="J22" s="1"/>
      <c r="K22" s="1"/>
      <c r="L22" s="1"/>
      <c r="M22" s="1"/>
      <c r="N22" s="1"/>
      <c r="O22" s="1"/>
      <c r="Q22" s="57" t="s">
        <v>195</v>
      </c>
      <c r="R22" s="57">
        <v>30000</v>
      </c>
      <c r="T22" s="1">
        <v>5</v>
      </c>
      <c r="U22" s="22">
        <v>1.1000000000000001</v>
      </c>
    </row>
    <row r="23" spans="1:33">
      <c r="A23" s="1">
        <v>22</v>
      </c>
      <c r="B23" s="1" t="e">
        <f>ROUND('角色总属性（估算）'!B23*$R$1+Q$6,0)</f>
        <v>#VALUE!</v>
      </c>
      <c r="C23" s="1"/>
      <c r="D23" s="1">
        <f>ROUND('角色总属性（估算）'!D23*$R$1+S$6,0)</f>
        <v>550</v>
      </c>
      <c r="E23" s="1">
        <f>ROUND('角色总属性（估算）'!E23*$R$1+W$6,0)</f>
        <v>555</v>
      </c>
      <c r="F23" s="1">
        <f>ROUND('角色总属性（估算）'!F23*$R$1+X$6,0)</f>
        <v>3600</v>
      </c>
      <c r="G23" s="1">
        <f>ROUND('角色总属性（估算）'!G23*$R$1+Y$6,0)</f>
        <v>1108</v>
      </c>
      <c r="H23" s="22"/>
      <c r="I23" s="22"/>
      <c r="J23" s="1"/>
      <c r="K23" s="1"/>
      <c r="L23" s="1"/>
      <c r="M23" s="1"/>
      <c r="N23" s="1"/>
      <c r="O23" s="1"/>
      <c r="Q23" s="57" t="s">
        <v>196</v>
      </c>
      <c r="R23" s="57">
        <v>30000</v>
      </c>
      <c r="T23" s="1">
        <v>6</v>
      </c>
      <c r="U23" s="22">
        <v>1.2</v>
      </c>
      <c r="X23">
        <f>X21*0.3</f>
        <v>67500</v>
      </c>
    </row>
    <row r="24" spans="1:33">
      <c r="A24" s="1">
        <v>23</v>
      </c>
      <c r="B24" s="1" t="e">
        <f>ROUND('角色总属性（估算）'!B24*$R$1+Q$6,0)</f>
        <v>#VALUE!</v>
      </c>
      <c r="C24" s="1"/>
      <c r="D24" s="1">
        <f>ROUND('角色总属性（估算）'!D24*$R$1+S$6,0)</f>
        <v>575</v>
      </c>
      <c r="E24" s="1">
        <f>ROUND('角色总属性（估算）'!E24*$R$1+W$6,0)</f>
        <v>580</v>
      </c>
      <c r="F24" s="1">
        <f>ROUND('角色总属性（估算）'!F24*$R$1+X$6,0)</f>
        <v>3650</v>
      </c>
      <c r="G24" s="1">
        <f>ROUND('角色总属性（估算）'!G24*$R$1+Y$6,0)</f>
        <v>1158</v>
      </c>
      <c r="H24" s="22"/>
      <c r="I24" s="22"/>
      <c r="J24" s="1"/>
      <c r="K24" s="1"/>
      <c r="L24" s="1"/>
      <c r="M24" s="1"/>
      <c r="N24" s="1"/>
      <c r="O24" s="1"/>
      <c r="Q24" s="57" t="s">
        <v>185</v>
      </c>
      <c r="R24" s="57">
        <v>12000</v>
      </c>
      <c r="T24" s="1">
        <v>7</v>
      </c>
      <c r="U24" s="22">
        <v>1.3</v>
      </c>
    </row>
    <row r="25" spans="1:33">
      <c r="A25" s="1">
        <v>24</v>
      </c>
      <c r="B25" s="1" t="e">
        <f>ROUND('角色总属性（估算）'!B25*$R$1+Q$6,0)</f>
        <v>#VALUE!</v>
      </c>
      <c r="C25" s="1"/>
      <c r="D25" s="1">
        <f>ROUND('角色总属性（估算）'!D25*$R$1+S$6,0)</f>
        <v>600</v>
      </c>
      <c r="E25" s="1">
        <f>ROUND('角色总属性（估算）'!E25*$R$1+W$6,0)</f>
        <v>605</v>
      </c>
      <c r="F25" s="1">
        <f>ROUND('角色总属性（估算）'!F25*$R$1+X$6,0)</f>
        <v>3700</v>
      </c>
      <c r="G25" s="1">
        <f>ROUND('角色总属性（估算）'!G25*$R$1+Y$6,0)</f>
        <v>1208</v>
      </c>
      <c r="H25" s="22"/>
      <c r="I25" s="22"/>
      <c r="J25" s="1"/>
      <c r="K25" s="1"/>
      <c r="L25" s="1"/>
      <c r="M25" s="1"/>
      <c r="N25" s="1"/>
      <c r="O25" s="1"/>
      <c r="Q25" s="57" t="s">
        <v>186</v>
      </c>
      <c r="R25" s="57">
        <v>12000</v>
      </c>
      <c r="T25" s="1">
        <v>8</v>
      </c>
      <c r="U25" s="22">
        <v>1.4</v>
      </c>
    </row>
    <row r="26" spans="1:33">
      <c r="A26" s="1">
        <v>25</v>
      </c>
      <c r="B26" s="1" t="e">
        <f>ROUND('角色总属性（估算）'!B26*$R$1+Q$6,0)</f>
        <v>#VALUE!</v>
      </c>
      <c r="C26" s="1"/>
      <c r="D26" s="1">
        <f>ROUND('角色总属性（估算）'!D26*$R$1+S$6,0)</f>
        <v>625</v>
      </c>
      <c r="E26" s="1">
        <f>ROUND('角色总属性（估算）'!E26*$R$1+W$6,0)</f>
        <v>630</v>
      </c>
      <c r="F26" s="1">
        <f>ROUND('角色总属性（估算）'!F26*$R$1+X$6,0)</f>
        <v>3750</v>
      </c>
      <c r="G26" s="1">
        <f>ROUND('角色总属性（估算）'!G26*$R$1+Y$6,0)</f>
        <v>1258</v>
      </c>
      <c r="H26" s="22"/>
      <c r="I26" s="22"/>
      <c r="J26" s="1"/>
      <c r="K26" s="1"/>
      <c r="L26" s="1"/>
      <c r="M26" s="1"/>
      <c r="N26" s="1"/>
      <c r="O26" s="1"/>
      <c r="Q26" s="57" t="s">
        <v>188</v>
      </c>
      <c r="R26" s="57">
        <v>12000</v>
      </c>
      <c r="T26" s="1">
        <v>9</v>
      </c>
      <c r="U26" s="22">
        <v>1.5</v>
      </c>
    </row>
    <row r="27" spans="1:33">
      <c r="A27" s="1">
        <v>26</v>
      </c>
      <c r="B27" s="1" t="e">
        <f>ROUND('角色总属性（估算）'!B27*$R$1+Q$6,0)</f>
        <v>#VALUE!</v>
      </c>
      <c r="C27" s="1"/>
      <c r="D27" s="1">
        <f>ROUND('角色总属性（估算）'!D27*$R$1+S$6,0)</f>
        <v>650</v>
      </c>
      <c r="E27" s="1">
        <f>ROUND('角色总属性（估算）'!E27*$R$1+W$6,0)</f>
        <v>655</v>
      </c>
      <c r="F27" s="1">
        <f>ROUND('角色总属性（估算）'!F27*$R$1+X$6,0)</f>
        <v>3800</v>
      </c>
      <c r="G27" s="1">
        <f>ROUND('角色总属性（估算）'!G27*$R$1+Y$6,0)</f>
        <v>1308</v>
      </c>
      <c r="H27" s="22"/>
      <c r="I27" s="22"/>
      <c r="J27" s="1"/>
      <c r="K27" s="1"/>
      <c r="L27" s="1"/>
      <c r="M27" s="1"/>
      <c r="N27" s="1"/>
      <c r="O27" s="1"/>
      <c r="Q27" s="57" t="s">
        <v>190</v>
      </c>
      <c r="R27" s="57">
        <v>12000</v>
      </c>
      <c r="T27" s="1">
        <v>10</v>
      </c>
      <c r="U27" s="22">
        <v>1.6</v>
      </c>
    </row>
    <row r="28" spans="1:33">
      <c r="A28" s="1">
        <v>27</v>
      </c>
      <c r="B28" s="1" t="e">
        <f>ROUND('角色总属性（估算）'!B28*$R$1+Q$6,0)</f>
        <v>#VALUE!</v>
      </c>
      <c r="C28" s="1"/>
      <c r="D28" s="1">
        <f>ROUND('角色总属性（估算）'!D28*$R$1+S$6,0)</f>
        <v>675</v>
      </c>
      <c r="E28" s="1">
        <f>ROUND('角色总属性（估算）'!E28*$R$1+W$6,0)</f>
        <v>680</v>
      </c>
      <c r="F28" s="1">
        <f>ROUND('角色总属性（估算）'!F28*$R$1+X$6,0)</f>
        <v>3850</v>
      </c>
      <c r="G28" s="1">
        <f>ROUND('角色总属性（估算）'!G28*$R$1+Y$6,0)</f>
        <v>1358</v>
      </c>
      <c r="H28" s="22"/>
      <c r="I28" s="22"/>
      <c r="J28" s="1"/>
      <c r="K28" s="1"/>
      <c r="L28" s="1"/>
      <c r="M28" s="1"/>
      <c r="N28" s="1"/>
      <c r="O28" s="1"/>
    </row>
    <row r="29" spans="1:33">
      <c r="A29" s="1">
        <v>28</v>
      </c>
      <c r="B29" s="1" t="e">
        <f>ROUND('角色总属性（估算）'!B29*$R$1+Q$6,0)</f>
        <v>#VALUE!</v>
      </c>
      <c r="C29" s="1"/>
      <c r="D29" s="1">
        <f>ROUND('角色总属性（估算）'!D29*$R$1+S$6,0)</f>
        <v>700</v>
      </c>
      <c r="E29" s="1">
        <f>ROUND('角色总属性（估算）'!E29*$R$1+W$6,0)</f>
        <v>705</v>
      </c>
      <c r="F29" s="1">
        <f>ROUND('角色总属性（估算）'!F29*$R$1+X$6,0)</f>
        <v>3900</v>
      </c>
      <c r="G29" s="1">
        <f>ROUND('角色总属性（估算）'!G29*$R$1+Y$6,0)</f>
        <v>1408</v>
      </c>
      <c r="H29" s="22"/>
      <c r="I29" s="22"/>
      <c r="J29" s="1"/>
      <c r="K29" s="1"/>
      <c r="L29" s="1"/>
      <c r="M29" s="1"/>
      <c r="N29" s="1"/>
      <c r="O29" s="1"/>
    </row>
    <row r="30" spans="1:33">
      <c r="A30" s="1">
        <v>29</v>
      </c>
      <c r="B30" s="1" t="e">
        <f>ROUND('角色总属性（估算）'!B30*$R$1+Q$6,0)</f>
        <v>#VALUE!</v>
      </c>
      <c r="C30" s="1"/>
      <c r="D30" s="1">
        <f>ROUND('角色总属性（估算）'!D30*$R$1+S$6,0)</f>
        <v>725</v>
      </c>
      <c r="E30" s="1">
        <f>ROUND('角色总属性（估算）'!E30*$R$1+W$6,0)</f>
        <v>730</v>
      </c>
      <c r="F30" s="1">
        <f>ROUND('角色总属性（估算）'!F30*$R$1+X$6,0)</f>
        <v>3950</v>
      </c>
      <c r="G30" s="1">
        <f>ROUND('角色总属性（估算）'!G30*$R$1+Y$6,0)</f>
        <v>1458</v>
      </c>
      <c r="H30" s="22"/>
      <c r="I30" s="22"/>
      <c r="J30" s="1"/>
      <c r="K30" s="1"/>
      <c r="L30" s="1"/>
      <c r="M30" s="1"/>
      <c r="N30" s="1"/>
      <c r="O30" s="1"/>
    </row>
    <row r="31" spans="1:33">
      <c r="A31" s="70">
        <v>30</v>
      </c>
      <c r="B31" s="1" t="e">
        <f>ROUND('角色总属性（估算）'!B31*$R$1+Q$6,0)</f>
        <v>#VALUE!</v>
      </c>
      <c r="C31" s="1"/>
      <c r="D31" s="1">
        <f>ROUND('角色总属性（估算）'!D31*$R$1+S$6,0)</f>
        <v>750</v>
      </c>
      <c r="E31" s="1">
        <f>ROUND('角色总属性（估算）'!E31*$R$1+W$6,0)</f>
        <v>755</v>
      </c>
      <c r="F31" s="1">
        <f>ROUND('角色总属性（估算）'!F31*$R$1+X$6,0)</f>
        <v>4000</v>
      </c>
      <c r="G31" s="1">
        <f>ROUND('角色总属性（估算）'!G31*$R$1+Y$6,0)</f>
        <v>1508</v>
      </c>
      <c r="H31" s="71"/>
      <c r="I31" s="71"/>
      <c r="J31" s="70"/>
      <c r="K31" s="70"/>
      <c r="L31" s="70"/>
      <c r="M31" s="70"/>
      <c r="N31" s="70"/>
      <c r="O31" s="70"/>
    </row>
    <row r="32" spans="1:33">
      <c r="A32" s="1">
        <v>31</v>
      </c>
      <c r="B32" s="1" t="e">
        <f>ROUND('角色总属性（估算）'!B32*$R$1+Q$6,0)</f>
        <v>#VALUE!</v>
      </c>
      <c r="C32" s="1"/>
      <c r="D32" s="1">
        <f>ROUND('角色总属性（估算）'!D32*$R$1+S$6,0)</f>
        <v>775</v>
      </c>
      <c r="E32" s="1">
        <f>ROUND('角色总属性（估算）'!E32*$R$1+W$6,0)</f>
        <v>780</v>
      </c>
      <c r="F32" s="1">
        <f>ROUND('角色总属性（估算）'!F32*$R$1+X$6,0)</f>
        <v>4050</v>
      </c>
      <c r="G32" s="1">
        <f>ROUND('角色总属性（估算）'!G32*$R$1+Y$6,0)</f>
        <v>1558</v>
      </c>
      <c r="H32" s="22"/>
      <c r="I32" s="22"/>
      <c r="J32" s="1"/>
      <c r="K32" s="1"/>
      <c r="L32" s="1"/>
      <c r="M32" s="1"/>
      <c r="N32" s="1"/>
      <c r="O32" s="1"/>
    </row>
    <row r="33" spans="1:15">
      <c r="A33" s="1">
        <v>32</v>
      </c>
      <c r="B33" s="1" t="e">
        <f>ROUND('角色总属性（估算）'!B33*$R$1+Q$6,0)</f>
        <v>#VALUE!</v>
      </c>
      <c r="C33" s="1"/>
      <c r="D33" s="1">
        <f>ROUND('角色总属性（估算）'!D33*$R$1+S$6,0)</f>
        <v>800</v>
      </c>
      <c r="E33" s="1">
        <f>ROUND('角色总属性（估算）'!E33*$R$1+W$6,0)</f>
        <v>805</v>
      </c>
      <c r="F33" s="1">
        <f>ROUND('角色总属性（估算）'!F33*$R$1+X$6,0)</f>
        <v>4100</v>
      </c>
      <c r="G33" s="1">
        <f>ROUND('角色总属性（估算）'!G33*$R$1+Y$6,0)</f>
        <v>1608</v>
      </c>
      <c r="H33" s="22"/>
      <c r="I33" s="22"/>
      <c r="J33" s="1"/>
      <c r="K33" s="1"/>
      <c r="L33" s="1"/>
      <c r="M33" s="1"/>
      <c r="N33" s="1"/>
      <c r="O33" s="1"/>
    </row>
    <row r="34" spans="1:15">
      <c r="A34" s="1">
        <v>33</v>
      </c>
      <c r="B34" s="1" t="e">
        <f>ROUND('角色总属性（估算）'!B34*$R$1+Q$6,0)</f>
        <v>#VALUE!</v>
      </c>
      <c r="C34" s="1"/>
      <c r="D34" s="1">
        <f>ROUND('角色总属性（估算）'!D34*$R$1+S$6,0)</f>
        <v>825</v>
      </c>
      <c r="E34" s="1">
        <f>ROUND('角色总属性（估算）'!E34*$R$1+W$6,0)</f>
        <v>830</v>
      </c>
      <c r="F34" s="1">
        <f>ROUND('角色总属性（估算）'!F34*$R$1+X$6,0)</f>
        <v>4150</v>
      </c>
      <c r="G34" s="1">
        <f>ROUND('角色总属性（估算）'!G34*$R$1+Y$6,0)</f>
        <v>1658</v>
      </c>
      <c r="H34" s="22"/>
      <c r="I34" s="22"/>
      <c r="J34" s="1"/>
      <c r="K34" s="1"/>
      <c r="L34" s="1"/>
      <c r="M34" s="1"/>
      <c r="N34" s="1"/>
      <c r="O34" s="1"/>
    </row>
    <row r="35" spans="1:15">
      <c r="A35" s="1">
        <v>34</v>
      </c>
      <c r="B35" s="1" t="e">
        <f>ROUND('角色总属性（估算）'!B35*$R$1+Q$6,0)</f>
        <v>#VALUE!</v>
      </c>
      <c r="C35" s="1"/>
      <c r="D35" s="1">
        <f>ROUND('角色总属性（估算）'!D35*$R$1+S$6,0)</f>
        <v>850</v>
      </c>
      <c r="E35" s="1">
        <f>ROUND('角色总属性（估算）'!E35*$R$1+W$6,0)</f>
        <v>855</v>
      </c>
      <c r="F35" s="1">
        <f>ROUND('角色总属性（估算）'!F35*$R$1+X$6,0)</f>
        <v>4200</v>
      </c>
      <c r="G35" s="1">
        <f>ROUND('角色总属性（估算）'!G35*$R$1+Y$6,0)</f>
        <v>1708</v>
      </c>
      <c r="H35" s="22"/>
      <c r="I35" s="22"/>
      <c r="J35" s="1"/>
      <c r="K35" s="1"/>
      <c r="L35" s="1"/>
      <c r="M35" s="1"/>
      <c r="N35" s="1"/>
      <c r="O35" s="1"/>
    </row>
    <row r="36" spans="1:15">
      <c r="A36" s="1">
        <v>35</v>
      </c>
      <c r="B36" s="1" t="e">
        <f>ROUND('角色总属性（估算）'!B36*$R$1+Q$6,0)</f>
        <v>#VALUE!</v>
      </c>
      <c r="C36" s="1"/>
      <c r="D36" s="1">
        <f>ROUND('角色总属性（估算）'!D36*$R$1+S$6,0)</f>
        <v>875</v>
      </c>
      <c r="E36" s="1">
        <f>ROUND('角色总属性（估算）'!E36*$R$1+W$6,0)</f>
        <v>880</v>
      </c>
      <c r="F36" s="1">
        <f>ROUND('角色总属性（估算）'!F36*$R$1+X$6,0)</f>
        <v>4250</v>
      </c>
      <c r="G36" s="1">
        <f>ROUND('角色总属性（估算）'!G36*$R$1+Y$6,0)</f>
        <v>1758</v>
      </c>
      <c r="H36" s="22"/>
      <c r="I36" s="22"/>
      <c r="J36" s="1"/>
      <c r="K36" s="1"/>
      <c r="L36" s="1"/>
      <c r="M36" s="1"/>
      <c r="N36" s="1"/>
      <c r="O36" s="1"/>
    </row>
    <row r="37" spans="1:15">
      <c r="A37" s="1">
        <v>36</v>
      </c>
      <c r="B37" s="1" t="e">
        <f>ROUND('角色总属性（估算）'!B37*$R$1+Q$6,0)</f>
        <v>#VALUE!</v>
      </c>
      <c r="C37" s="1"/>
      <c r="D37" s="1">
        <f>ROUND('角色总属性（估算）'!D37*$R$1+S$6,0)</f>
        <v>900</v>
      </c>
      <c r="E37" s="1">
        <f>ROUND('角色总属性（估算）'!E37*$R$1+W$6,0)</f>
        <v>905</v>
      </c>
      <c r="F37" s="1">
        <f>ROUND('角色总属性（估算）'!F37*$R$1+X$6,0)</f>
        <v>4300</v>
      </c>
      <c r="G37" s="1">
        <f>ROUND('角色总属性（估算）'!G37*$R$1+Y$6,0)</f>
        <v>1808</v>
      </c>
      <c r="H37" s="22"/>
      <c r="I37" s="22"/>
      <c r="J37" s="1"/>
      <c r="K37" s="1"/>
      <c r="L37" s="1"/>
      <c r="M37" s="1"/>
      <c r="N37" s="1"/>
      <c r="O37" s="1"/>
    </row>
    <row r="38" spans="1:15">
      <c r="A38" s="1">
        <v>37</v>
      </c>
      <c r="B38" s="1" t="e">
        <f>ROUND('角色总属性（估算）'!B38*$R$1+Q$6,0)</f>
        <v>#VALUE!</v>
      </c>
      <c r="C38" s="1"/>
      <c r="D38" s="1">
        <f>ROUND('角色总属性（估算）'!D38*$R$1+S$6,0)</f>
        <v>925</v>
      </c>
      <c r="E38" s="1">
        <f>ROUND('角色总属性（估算）'!E38*$R$1+W$6,0)</f>
        <v>930</v>
      </c>
      <c r="F38" s="1">
        <f>ROUND('角色总属性（估算）'!F38*$R$1+X$6,0)</f>
        <v>4350</v>
      </c>
      <c r="G38" s="1">
        <f>ROUND('角色总属性（估算）'!G38*$R$1+Y$6,0)</f>
        <v>1858</v>
      </c>
      <c r="H38" s="22"/>
      <c r="I38" s="22"/>
      <c r="J38" s="1"/>
      <c r="K38" s="1"/>
      <c r="L38" s="1"/>
      <c r="M38" s="1"/>
      <c r="N38" s="1"/>
      <c r="O38" s="1"/>
    </row>
    <row r="39" spans="1:15">
      <c r="A39" s="1">
        <v>38</v>
      </c>
      <c r="B39" s="1" t="e">
        <f>ROUND('角色总属性（估算）'!B39*$R$1+Q$6,0)</f>
        <v>#VALUE!</v>
      </c>
      <c r="C39" s="1"/>
      <c r="D39" s="1">
        <f>ROUND('角色总属性（估算）'!D39*$R$1+S$6,0)</f>
        <v>950</v>
      </c>
      <c r="E39" s="1">
        <f>ROUND('角色总属性（估算）'!E39*$R$1+W$6,0)</f>
        <v>955</v>
      </c>
      <c r="F39" s="1">
        <f>ROUND('角色总属性（估算）'!F39*$R$1+X$6,0)</f>
        <v>4400</v>
      </c>
      <c r="G39" s="1">
        <f>ROUND('角色总属性（估算）'!G39*$R$1+Y$6,0)</f>
        <v>1908</v>
      </c>
      <c r="H39" s="22"/>
      <c r="I39" s="22"/>
      <c r="J39" s="1"/>
      <c r="K39" s="1"/>
      <c r="L39" s="1"/>
      <c r="M39" s="1"/>
      <c r="N39" s="1"/>
      <c r="O39" s="1"/>
    </row>
    <row r="40" spans="1:15">
      <c r="A40" s="1">
        <v>39</v>
      </c>
      <c r="B40" s="1" t="e">
        <f>ROUND('角色总属性（估算）'!B40*$R$1+Q$6,0)</f>
        <v>#VALUE!</v>
      </c>
      <c r="C40" s="1"/>
      <c r="D40" s="1">
        <f>ROUND('角色总属性（估算）'!D40*$R$1+S$6,0)</f>
        <v>975</v>
      </c>
      <c r="E40" s="1">
        <f>ROUND('角色总属性（估算）'!E40*$R$1+W$6,0)</f>
        <v>980</v>
      </c>
      <c r="F40" s="1">
        <f>ROUND('角色总属性（估算）'!F40*$R$1+X$6,0)</f>
        <v>4450</v>
      </c>
      <c r="G40" s="1">
        <f>ROUND('角色总属性（估算）'!G40*$R$1+Y$6,0)</f>
        <v>1958</v>
      </c>
      <c r="H40" s="22"/>
      <c r="I40" s="22"/>
      <c r="J40" s="1"/>
      <c r="K40" s="1"/>
      <c r="L40" s="1"/>
      <c r="M40" s="1"/>
      <c r="N40" s="1"/>
      <c r="O40" s="1"/>
    </row>
    <row r="41" spans="1:15">
      <c r="A41" s="70">
        <v>40</v>
      </c>
      <c r="B41" s="1" t="e">
        <f>ROUND('角色总属性（估算）'!B41*$R$1+Q$6,0)</f>
        <v>#VALUE!</v>
      </c>
      <c r="C41" s="1"/>
      <c r="D41" s="1">
        <f>ROUND('角色总属性（估算）'!D41*$R$1+S$6,0)</f>
        <v>1000</v>
      </c>
      <c r="E41" s="1">
        <f>ROUND('角色总属性（估算）'!E41*$R$1+W$6,0)</f>
        <v>1005</v>
      </c>
      <c r="F41" s="1">
        <f>ROUND('角色总属性（估算）'!F41*$R$1+X$6,0)</f>
        <v>4500</v>
      </c>
      <c r="G41" s="1">
        <f>ROUND('角色总属性（估算）'!G41*$R$1+Y$6,0)</f>
        <v>2008</v>
      </c>
      <c r="H41" s="71"/>
      <c r="I41" s="71"/>
      <c r="J41" s="70"/>
      <c r="K41" s="70"/>
      <c r="L41" s="70"/>
      <c r="M41" s="70"/>
      <c r="N41" s="70"/>
      <c r="O41" s="70"/>
    </row>
    <row r="42" spans="1:15">
      <c r="A42" s="1">
        <v>41</v>
      </c>
      <c r="B42" s="1" t="e">
        <f>ROUND('角色总属性（估算）'!B42*$R$1+Q$6,0)</f>
        <v>#VALUE!</v>
      </c>
      <c r="C42" s="1"/>
      <c r="D42" s="1">
        <f>ROUND('角色总属性（估算）'!D42*$R$1+S$6,0)</f>
        <v>1025</v>
      </c>
      <c r="E42" s="1">
        <f>ROUND('角色总属性（估算）'!E42*$R$1+W$6,0)</f>
        <v>1030</v>
      </c>
      <c r="F42" s="1">
        <f>ROUND('角色总属性（估算）'!F42*$R$1+X$6,0)</f>
        <v>4550</v>
      </c>
      <c r="G42" s="1">
        <f>ROUND('角色总属性（估算）'!G42*$R$1+Y$6,0)</f>
        <v>2058</v>
      </c>
      <c r="H42" s="22"/>
      <c r="I42" s="22"/>
      <c r="J42" s="1"/>
      <c r="K42" s="1"/>
      <c r="L42" s="1"/>
      <c r="M42" s="1"/>
      <c r="N42" s="1"/>
      <c r="O42" s="1"/>
    </row>
    <row r="43" spans="1:15">
      <c r="A43" s="1">
        <v>42</v>
      </c>
      <c r="B43" s="1" t="e">
        <f>ROUND('角色总属性（估算）'!B43*$R$1+Q$6,0)</f>
        <v>#VALUE!</v>
      </c>
      <c r="C43" s="1"/>
      <c r="D43" s="1">
        <f>ROUND('角色总属性（估算）'!D43*$R$1+S$6,0)</f>
        <v>1050</v>
      </c>
      <c r="E43" s="1">
        <f>ROUND('角色总属性（估算）'!E43*$R$1+W$6,0)</f>
        <v>1055</v>
      </c>
      <c r="F43" s="1">
        <f>ROUND('角色总属性（估算）'!F43*$R$1+X$6,0)</f>
        <v>4600</v>
      </c>
      <c r="G43" s="1">
        <f>ROUND('角色总属性（估算）'!G43*$R$1+Y$6,0)</f>
        <v>2108</v>
      </c>
      <c r="H43" s="22"/>
      <c r="I43" s="22"/>
      <c r="J43" s="1"/>
      <c r="K43" s="1"/>
      <c r="L43" s="1"/>
      <c r="M43" s="1"/>
      <c r="N43" s="1"/>
      <c r="O43" s="1"/>
    </row>
    <row r="44" spans="1:15">
      <c r="A44" s="1">
        <v>43</v>
      </c>
      <c r="B44" s="1" t="e">
        <f>ROUND('角色总属性（估算）'!B44*$R$1+Q$6,0)</f>
        <v>#VALUE!</v>
      </c>
      <c r="C44" s="1"/>
      <c r="D44" s="1">
        <f>ROUND('角色总属性（估算）'!D44*$R$1+S$6,0)</f>
        <v>1075</v>
      </c>
      <c r="E44" s="1">
        <f>ROUND('角色总属性（估算）'!E44*$R$1+W$6,0)</f>
        <v>1080</v>
      </c>
      <c r="F44" s="1">
        <f>ROUND('角色总属性（估算）'!F44*$R$1+X$6,0)</f>
        <v>4650</v>
      </c>
      <c r="G44" s="1">
        <f>ROUND('角色总属性（估算）'!G44*$R$1+Y$6,0)</f>
        <v>2158</v>
      </c>
      <c r="H44" s="22"/>
      <c r="I44" s="22"/>
      <c r="J44" s="1"/>
      <c r="K44" s="1"/>
      <c r="L44" s="1"/>
      <c r="M44" s="1"/>
      <c r="N44" s="1"/>
      <c r="O44" s="1"/>
    </row>
    <row r="45" spans="1:15">
      <c r="A45" s="1">
        <v>44</v>
      </c>
      <c r="B45" s="1" t="e">
        <f>ROUND('角色总属性（估算）'!B45*$R$1+Q$6,0)</f>
        <v>#VALUE!</v>
      </c>
      <c r="C45" s="1"/>
      <c r="D45" s="1">
        <f>ROUND('角色总属性（估算）'!D45*$R$1+S$6,0)</f>
        <v>1100</v>
      </c>
      <c r="E45" s="1">
        <f>ROUND('角色总属性（估算）'!E45*$R$1+W$6,0)</f>
        <v>1105</v>
      </c>
      <c r="F45" s="1">
        <f>ROUND('角色总属性（估算）'!F45*$R$1+X$6,0)</f>
        <v>4700</v>
      </c>
      <c r="G45" s="1">
        <f>ROUND('角色总属性（估算）'!G45*$R$1+Y$6,0)</f>
        <v>2208</v>
      </c>
      <c r="H45" s="22"/>
      <c r="I45" s="22"/>
      <c r="J45" s="1"/>
      <c r="K45" s="1"/>
      <c r="L45" s="1"/>
      <c r="M45" s="1"/>
      <c r="N45" s="1"/>
      <c r="O45" s="1"/>
    </row>
    <row r="46" spans="1:15">
      <c r="A46" s="1">
        <v>45</v>
      </c>
      <c r="B46" s="1" t="e">
        <f>ROUND('角色总属性（估算）'!B46*$R$1+Q$6,0)</f>
        <v>#VALUE!</v>
      </c>
      <c r="C46" s="1"/>
      <c r="D46" s="1">
        <f>ROUND('角色总属性（估算）'!D46*$R$1+S$6,0)</f>
        <v>1125</v>
      </c>
      <c r="E46" s="1">
        <f>ROUND('角色总属性（估算）'!E46*$R$1+W$6,0)</f>
        <v>1130</v>
      </c>
      <c r="F46" s="1">
        <f>ROUND('角色总属性（估算）'!F46*$R$1+X$6,0)</f>
        <v>4750</v>
      </c>
      <c r="G46" s="1">
        <f>ROUND('角色总属性（估算）'!G46*$R$1+Y$6,0)</f>
        <v>2258</v>
      </c>
      <c r="H46" s="22"/>
      <c r="I46" s="22"/>
      <c r="J46" s="1"/>
      <c r="K46" s="1"/>
      <c r="L46" s="1"/>
      <c r="M46" s="1"/>
      <c r="N46" s="1"/>
      <c r="O46" s="1"/>
    </row>
    <row r="47" spans="1:15">
      <c r="A47" s="1">
        <v>46</v>
      </c>
      <c r="B47" s="1" t="e">
        <f>ROUND('角色总属性（估算）'!B47*$R$1+Q$6,0)</f>
        <v>#VALUE!</v>
      </c>
      <c r="C47" s="1"/>
      <c r="D47" s="1">
        <f>ROUND('角色总属性（估算）'!D47*$R$1+S$6,0)</f>
        <v>1150</v>
      </c>
      <c r="E47" s="1">
        <f>ROUND('角色总属性（估算）'!E47*$R$1+W$6,0)</f>
        <v>1155</v>
      </c>
      <c r="F47" s="1">
        <f>ROUND('角色总属性（估算）'!F47*$R$1+X$6,0)</f>
        <v>4800</v>
      </c>
      <c r="G47" s="1">
        <f>ROUND('角色总属性（估算）'!G47*$R$1+Y$6,0)</f>
        <v>2308</v>
      </c>
      <c r="H47" s="22"/>
      <c r="I47" s="22"/>
      <c r="J47" s="1"/>
      <c r="K47" s="1"/>
      <c r="L47" s="1"/>
      <c r="M47" s="1"/>
      <c r="N47" s="1"/>
      <c r="O47" s="1"/>
    </row>
    <row r="48" spans="1:15">
      <c r="A48" s="1">
        <v>47</v>
      </c>
      <c r="B48" s="1" t="e">
        <f>ROUND('角色总属性（估算）'!B48*$R$1+Q$6,0)</f>
        <v>#VALUE!</v>
      </c>
      <c r="C48" s="1"/>
      <c r="D48" s="1">
        <f>ROUND('角色总属性（估算）'!D48*$R$1+S$6,0)</f>
        <v>1175</v>
      </c>
      <c r="E48" s="1">
        <f>ROUND('角色总属性（估算）'!E48*$R$1+W$6,0)</f>
        <v>1180</v>
      </c>
      <c r="F48" s="1">
        <f>ROUND('角色总属性（估算）'!F48*$R$1+X$6,0)</f>
        <v>4850</v>
      </c>
      <c r="G48" s="1">
        <f>ROUND('角色总属性（估算）'!G48*$R$1+Y$6,0)</f>
        <v>2358</v>
      </c>
      <c r="H48" s="22"/>
      <c r="I48" s="22"/>
      <c r="J48" s="1"/>
      <c r="K48" s="1"/>
      <c r="L48" s="1"/>
      <c r="M48" s="1"/>
      <c r="N48" s="1"/>
      <c r="O48" s="1"/>
    </row>
    <row r="49" spans="1:15">
      <c r="A49" s="1">
        <v>48</v>
      </c>
      <c r="B49" s="1" t="e">
        <f>ROUND('角色总属性（估算）'!B49*$R$1+Q$6,0)</f>
        <v>#VALUE!</v>
      </c>
      <c r="C49" s="1"/>
      <c r="D49" s="1">
        <f>ROUND('角色总属性（估算）'!D49*$R$1+S$6,0)</f>
        <v>1200</v>
      </c>
      <c r="E49" s="1">
        <f>ROUND('角色总属性（估算）'!E49*$R$1+W$6,0)</f>
        <v>1205</v>
      </c>
      <c r="F49" s="1">
        <f>ROUND('角色总属性（估算）'!F49*$R$1+X$6,0)</f>
        <v>4900</v>
      </c>
      <c r="G49" s="1">
        <f>ROUND('角色总属性（估算）'!G49*$R$1+Y$6,0)</f>
        <v>2408</v>
      </c>
      <c r="H49" s="22"/>
      <c r="I49" s="22"/>
      <c r="J49" s="1"/>
      <c r="K49" s="1"/>
      <c r="L49" s="1"/>
      <c r="M49" s="1"/>
      <c r="N49" s="1"/>
      <c r="O49" s="1"/>
    </row>
    <row r="50" spans="1:15">
      <c r="A50" s="1">
        <v>49</v>
      </c>
      <c r="B50" s="1" t="e">
        <f>ROUND('角色总属性（估算）'!B50*$R$1+Q$6,0)</f>
        <v>#VALUE!</v>
      </c>
      <c r="C50" s="1"/>
      <c r="D50" s="1">
        <f>ROUND('角色总属性（估算）'!D50*$R$1+S$6,0)</f>
        <v>1225</v>
      </c>
      <c r="E50" s="1">
        <f>ROUND('角色总属性（估算）'!E50*$R$1+W$6,0)</f>
        <v>1230</v>
      </c>
      <c r="F50" s="1">
        <f>ROUND('角色总属性（估算）'!F50*$R$1+X$6,0)</f>
        <v>4950</v>
      </c>
      <c r="G50" s="1">
        <f>ROUND('角色总属性（估算）'!G50*$R$1+Y$6,0)</f>
        <v>2458</v>
      </c>
      <c r="H50" s="22"/>
      <c r="I50" s="22"/>
      <c r="J50" s="1"/>
      <c r="K50" s="1"/>
      <c r="L50" s="1"/>
      <c r="M50" s="1"/>
      <c r="N50" s="1"/>
      <c r="O50" s="1"/>
    </row>
    <row r="51" spans="1:15">
      <c r="A51" s="70">
        <v>50</v>
      </c>
      <c r="B51" s="1" t="e">
        <f>ROUND('角色总属性（估算）'!B51*$R$1+Q$6,0)</f>
        <v>#VALUE!</v>
      </c>
      <c r="C51" s="1"/>
      <c r="D51" s="1">
        <f>ROUND('角色总属性（估算）'!D51*$R$1+S$6,0)</f>
        <v>1250</v>
      </c>
      <c r="E51" s="1">
        <f>ROUND('角色总属性（估算）'!E51*$R$1+W$6,0)</f>
        <v>1255</v>
      </c>
      <c r="F51" s="1">
        <f>ROUND('角色总属性（估算）'!F51*$R$1+X$6,0)</f>
        <v>5000</v>
      </c>
      <c r="G51" s="1">
        <f>ROUND('角色总属性（估算）'!G51*$R$1+Y$6,0)</f>
        <v>2508</v>
      </c>
      <c r="H51" s="71"/>
      <c r="I51" s="71"/>
      <c r="J51" s="70"/>
      <c r="K51" s="70"/>
      <c r="L51" s="70"/>
      <c r="M51" s="70"/>
      <c r="N51" s="70"/>
      <c r="O51" s="70"/>
    </row>
    <row r="52" spans="1:15">
      <c r="A52" s="1">
        <v>51</v>
      </c>
      <c r="B52" s="1" t="e">
        <f>ROUND('角色总属性（估算）'!B52*$R$1+Q$6,0)</f>
        <v>#VALUE!</v>
      </c>
      <c r="C52" s="1"/>
      <c r="D52" s="1">
        <f>ROUND('角色总属性（估算）'!D52*$R$1+S$6,0)</f>
        <v>1275</v>
      </c>
      <c r="E52" s="1">
        <f>ROUND('角色总属性（估算）'!E52*$R$1+W$6,0)</f>
        <v>1280</v>
      </c>
      <c r="F52" s="1">
        <f>ROUND('角色总属性（估算）'!F52*$R$1+X$6,0)</f>
        <v>5050</v>
      </c>
      <c r="G52" s="1">
        <f>ROUND('角色总属性（估算）'!G52*$R$1+Y$6,0)</f>
        <v>2558</v>
      </c>
      <c r="H52" s="22"/>
      <c r="I52" s="22"/>
      <c r="J52" s="1"/>
      <c r="K52" s="1"/>
      <c r="L52" s="1"/>
      <c r="M52" s="1"/>
      <c r="N52" s="1"/>
      <c r="O52" s="1"/>
    </row>
    <row r="53" spans="1:15">
      <c r="A53" s="1">
        <v>52</v>
      </c>
      <c r="B53" s="1" t="e">
        <f>ROUND('角色总属性（估算）'!B53*$R$1+Q$6,0)</f>
        <v>#VALUE!</v>
      </c>
      <c r="C53" s="1"/>
      <c r="D53" s="1">
        <f>ROUND('角色总属性（估算）'!D53*$R$1+S$6,0)</f>
        <v>1300</v>
      </c>
      <c r="E53" s="1">
        <f>ROUND('角色总属性（估算）'!E53*$R$1+W$6,0)</f>
        <v>1305</v>
      </c>
      <c r="F53" s="1">
        <f>ROUND('角色总属性（估算）'!F53*$R$1+X$6,0)</f>
        <v>5100</v>
      </c>
      <c r="G53" s="1">
        <f>ROUND('角色总属性（估算）'!G53*$R$1+Y$6,0)</f>
        <v>2608</v>
      </c>
      <c r="H53" s="22"/>
      <c r="I53" s="22"/>
      <c r="J53" s="1"/>
      <c r="K53" s="1"/>
      <c r="L53" s="1"/>
      <c r="M53" s="1"/>
      <c r="N53" s="1"/>
      <c r="O53" s="1"/>
    </row>
    <row r="54" spans="1:15">
      <c r="A54" s="1">
        <v>53</v>
      </c>
      <c r="B54" s="1" t="e">
        <f>ROUND('角色总属性（估算）'!B54*$R$1+Q$6,0)</f>
        <v>#VALUE!</v>
      </c>
      <c r="C54" s="1"/>
      <c r="D54" s="1">
        <f>ROUND('角色总属性（估算）'!D54*$R$1+S$6,0)</f>
        <v>1325</v>
      </c>
      <c r="E54" s="1">
        <f>ROUND('角色总属性（估算）'!E54*$R$1+W$6,0)</f>
        <v>1330</v>
      </c>
      <c r="F54" s="1">
        <f>ROUND('角色总属性（估算）'!F54*$R$1+X$6,0)</f>
        <v>5150</v>
      </c>
      <c r="G54" s="1">
        <f>ROUND('角色总属性（估算）'!G54*$R$1+Y$6,0)</f>
        <v>2658</v>
      </c>
      <c r="H54" s="22"/>
      <c r="I54" s="22"/>
      <c r="J54" s="1"/>
      <c r="K54" s="1"/>
      <c r="L54" s="1"/>
      <c r="M54" s="1"/>
      <c r="N54" s="1"/>
      <c r="O54" s="1"/>
    </row>
    <row r="55" spans="1:15">
      <c r="A55" s="1">
        <v>54</v>
      </c>
      <c r="B55" s="1" t="e">
        <f>ROUND('角色总属性（估算）'!B55*$R$1+Q$6,0)</f>
        <v>#VALUE!</v>
      </c>
      <c r="C55" s="1"/>
      <c r="D55" s="1">
        <f>ROUND('角色总属性（估算）'!D55*$R$1+S$6,0)</f>
        <v>1350</v>
      </c>
      <c r="E55" s="1">
        <f>ROUND('角色总属性（估算）'!E55*$R$1+W$6,0)</f>
        <v>1355</v>
      </c>
      <c r="F55" s="1">
        <f>ROUND('角色总属性（估算）'!F55*$R$1+X$6,0)</f>
        <v>5200</v>
      </c>
      <c r="G55" s="1">
        <f>ROUND('角色总属性（估算）'!G55*$R$1+Y$6,0)</f>
        <v>2708</v>
      </c>
      <c r="H55" s="22"/>
      <c r="I55" s="22"/>
      <c r="J55" s="1"/>
      <c r="K55" s="1"/>
      <c r="L55" s="1"/>
      <c r="M55" s="1"/>
      <c r="N55" s="1"/>
      <c r="O55" s="1"/>
    </row>
    <row r="56" spans="1:15">
      <c r="A56" s="1">
        <v>55</v>
      </c>
      <c r="B56" s="1" t="e">
        <f>ROUND('角色总属性（估算）'!B56*$R$1+Q$6,0)</f>
        <v>#VALUE!</v>
      </c>
      <c r="C56" s="1"/>
      <c r="D56" s="1">
        <f>ROUND('角色总属性（估算）'!D56*$R$1+S$6,0)</f>
        <v>1375</v>
      </c>
      <c r="E56" s="1">
        <f>ROUND('角色总属性（估算）'!E56*$R$1+W$6,0)</f>
        <v>1380</v>
      </c>
      <c r="F56" s="1">
        <f>ROUND('角色总属性（估算）'!F56*$R$1+X$6,0)</f>
        <v>5250</v>
      </c>
      <c r="G56" s="1">
        <f>ROUND('角色总属性（估算）'!G56*$R$1+Y$6,0)</f>
        <v>2758</v>
      </c>
      <c r="H56" s="22"/>
      <c r="I56" s="22"/>
      <c r="J56" s="1"/>
      <c r="K56" s="1"/>
      <c r="L56" s="1"/>
      <c r="M56" s="1"/>
      <c r="N56" s="1"/>
      <c r="O56" s="1"/>
    </row>
    <row r="57" spans="1:15">
      <c r="A57" s="1">
        <v>56</v>
      </c>
      <c r="B57" s="1" t="e">
        <f>ROUND('角色总属性（估算）'!B57*$R$1+Q$6,0)</f>
        <v>#VALUE!</v>
      </c>
      <c r="C57" s="1"/>
      <c r="D57" s="1">
        <f>ROUND('角色总属性（估算）'!D57*$R$1+S$6,0)</f>
        <v>1400</v>
      </c>
      <c r="E57" s="1">
        <f>ROUND('角色总属性（估算）'!E57*$R$1+W$6,0)</f>
        <v>1405</v>
      </c>
      <c r="F57" s="1">
        <f>ROUND('角色总属性（估算）'!F57*$R$1+X$6,0)</f>
        <v>5300</v>
      </c>
      <c r="G57" s="1">
        <f>ROUND('角色总属性（估算）'!G57*$R$1+Y$6,0)</f>
        <v>2808</v>
      </c>
      <c r="H57" s="22"/>
      <c r="I57" s="22"/>
      <c r="J57" s="1"/>
      <c r="K57" s="1"/>
      <c r="L57" s="1"/>
      <c r="M57" s="1"/>
      <c r="N57" s="1"/>
      <c r="O57" s="1"/>
    </row>
    <row r="58" spans="1:15">
      <c r="A58" s="1">
        <v>57</v>
      </c>
      <c r="B58" s="1" t="e">
        <f>ROUND('角色总属性（估算）'!B58*$R$1+Q$6,0)</f>
        <v>#VALUE!</v>
      </c>
      <c r="C58" s="1"/>
      <c r="D58" s="1">
        <f>ROUND('角色总属性（估算）'!D58*$R$1+S$6,0)</f>
        <v>1425</v>
      </c>
      <c r="E58" s="1">
        <f>ROUND('角色总属性（估算）'!E58*$R$1+W$6,0)</f>
        <v>1430</v>
      </c>
      <c r="F58" s="1">
        <f>ROUND('角色总属性（估算）'!F58*$R$1+X$6,0)</f>
        <v>5350</v>
      </c>
      <c r="G58" s="1">
        <f>ROUND('角色总属性（估算）'!G58*$R$1+Y$6,0)</f>
        <v>2858</v>
      </c>
      <c r="H58" s="22"/>
      <c r="I58" s="22"/>
      <c r="J58" s="1"/>
      <c r="K58" s="1"/>
      <c r="L58" s="1"/>
      <c r="M58" s="1"/>
      <c r="N58" s="1"/>
      <c r="O58" s="1"/>
    </row>
    <row r="59" spans="1:15">
      <c r="A59" s="1">
        <v>58</v>
      </c>
      <c r="B59" s="1" t="e">
        <f>ROUND('角色总属性（估算）'!B59*$R$1+Q$6,0)</f>
        <v>#VALUE!</v>
      </c>
      <c r="C59" s="1"/>
      <c r="D59" s="1">
        <f>ROUND('角色总属性（估算）'!D59*$R$1+S$6,0)</f>
        <v>1450</v>
      </c>
      <c r="E59" s="1">
        <f>ROUND('角色总属性（估算）'!E59*$R$1+W$6,0)</f>
        <v>1455</v>
      </c>
      <c r="F59" s="1">
        <f>ROUND('角色总属性（估算）'!F59*$R$1+X$6,0)</f>
        <v>5400</v>
      </c>
      <c r="G59" s="1">
        <f>ROUND('角色总属性（估算）'!G59*$R$1+Y$6,0)</f>
        <v>2908</v>
      </c>
      <c r="H59" s="22"/>
      <c r="I59" s="22"/>
      <c r="J59" s="1"/>
      <c r="K59" s="1"/>
      <c r="L59" s="1"/>
      <c r="M59" s="1"/>
      <c r="N59" s="1"/>
      <c r="O59" s="1"/>
    </row>
    <row r="60" spans="1:15">
      <c r="A60" s="1">
        <v>59</v>
      </c>
      <c r="B60" s="1" t="e">
        <f>ROUND('角色总属性（估算）'!B60*$R$1+Q$6,0)</f>
        <v>#VALUE!</v>
      </c>
      <c r="C60" s="1"/>
      <c r="D60" s="1">
        <f>ROUND('角色总属性（估算）'!D60*$R$1+S$6,0)</f>
        <v>1475</v>
      </c>
      <c r="E60" s="1">
        <f>ROUND('角色总属性（估算）'!E60*$R$1+W$6,0)</f>
        <v>1480</v>
      </c>
      <c r="F60" s="1">
        <f>ROUND('角色总属性（估算）'!F60*$R$1+X$6,0)</f>
        <v>5450</v>
      </c>
      <c r="G60" s="1">
        <f>ROUND('角色总属性（估算）'!G60*$R$1+Y$6,0)</f>
        <v>2958</v>
      </c>
      <c r="H60" s="22"/>
      <c r="I60" s="22"/>
      <c r="J60" s="1"/>
      <c r="K60" s="1"/>
      <c r="L60" s="1"/>
      <c r="M60" s="1"/>
      <c r="N60" s="1"/>
      <c r="O60" s="1"/>
    </row>
    <row r="61" spans="1:15">
      <c r="A61" s="70">
        <v>60</v>
      </c>
      <c r="B61" s="1" t="e">
        <f>ROUND('角色总属性（估算）'!B61*$R$1+Q$6,0)</f>
        <v>#VALUE!</v>
      </c>
      <c r="C61" s="1"/>
      <c r="D61" s="1">
        <f>ROUND('角色总属性（估算）'!D61*$R$1+S$6,0)</f>
        <v>1500</v>
      </c>
      <c r="E61" s="1">
        <f>ROUND('角色总属性（估算）'!E61*$R$1+W$6,0)</f>
        <v>1505</v>
      </c>
      <c r="F61" s="1">
        <f>ROUND('角色总属性（估算）'!F61*$R$1+X$6,0)</f>
        <v>5500</v>
      </c>
      <c r="G61" s="1">
        <f>ROUND('角色总属性（估算）'!G61*$R$1+Y$6,0)</f>
        <v>3008</v>
      </c>
      <c r="H61" s="71"/>
      <c r="I61" s="71"/>
      <c r="J61" s="70"/>
      <c r="K61" s="70"/>
      <c r="L61" s="70"/>
      <c r="M61" s="70"/>
      <c r="N61" s="70"/>
      <c r="O61" s="70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C40"/>
  <sheetViews>
    <sheetView tabSelected="1" topLeftCell="A13" workbookViewId="0">
      <selection activeCell="A24" sqref="A24"/>
    </sheetView>
  </sheetViews>
  <sheetFormatPr defaultRowHeight="13.5"/>
  <cols>
    <col min="1" max="1" width="19.25" bestFit="1" customWidth="1"/>
    <col min="2" max="2" width="128.75" bestFit="1" customWidth="1"/>
  </cols>
  <sheetData>
    <row r="1" spans="1:3">
      <c r="A1" s="4" t="s">
        <v>6</v>
      </c>
      <c r="B1" s="5" t="s">
        <v>7</v>
      </c>
    </row>
    <row r="2" spans="1:3">
      <c r="A2" s="6" t="s">
        <v>8</v>
      </c>
      <c r="B2" s="7" t="s">
        <v>9</v>
      </c>
    </row>
    <row r="3" spans="1:3">
      <c r="A3" s="6" t="s">
        <v>10</v>
      </c>
      <c r="B3" s="7" t="s">
        <v>11</v>
      </c>
    </row>
    <row r="4" spans="1:3">
      <c r="A4" s="99" t="s">
        <v>12</v>
      </c>
      <c r="B4" s="7" t="s">
        <v>13</v>
      </c>
      <c r="C4">
        <v>1</v>
      </c>
    </row>
    <row r="5" spans="1:3">
      <c r="A5" s="6" t="s">
        <v>14</v>
      </c>
      <c r="B5" s="7" t="s">
        <v>15</v>
      </c>
      <c r="C5">
        <v>1</v>
      </c>
    </row>
    <row r="6" spans="1:3">
      <c r="A6" s="8" t="s">
        <v>16</v>
      </c>
      <c r="B6" s="7" t="s">
        <v>17</v>
      </c>
    </row>
    <row r="7" spans="1:3">
      <c r="A7" s="6" t="s">
        <v>18</v>
      </c>
      <c r="B7" s="7" t="s">
        <v>19</v>
      </c>
    </row>
    <row r="8" spans="1:3">
      <c r="A8" s="6" t="s">
        <v>20</v>
      </c>
      <c r="B8" s="7" t="s">
        <v>21</v>
      </c>
    </row>
    <row r="9" spans="1:3">
      <c r="A9" s="6" t="s">
        <v>22</v>
      </c>
      <c r="B9" s="7" t="s">
        <v>23</v>
      </c>
    </row>
    <row r="10" spans="1:3">
      <c r="A10" s="6" t="s">
        <v>24</v>
      </c>
      <c r="B10" s="7" t="s">
        <v>25</v>
      </c>
      <c r="C10">
        <v>1</v>
      </c>
    </row>
    <row r="11" spans="1:3">
      <c r="A11" s="98" t="s">
        <v>26</v>
      </c>
      <c r="B11" s="7" t="s">
        <v>27</v>
      </c>
      <c r="C11">
        <v>1</v>
      </c>
    </row>
    <row r="12" spans="1:3">
      <c r="A12" s="98" t="s">
        <v>28</v>
      </c>
      <c r="B12" s="7" t="s">
        <v>27</v>
      </c>
      <c r="C12">
        <v>1</v>
      </c>
    </row>
    <row r="13" spans="1:3">
      <c r="A13" s="100" t="s">
        <v>29</v>
      </c>
      <c r="B13" s="95" t="s">
        <v>561</v>
      </c>
      <c r="C13">
        <v>1</v>
      </c>
    </row>
    <row r="14" spans="1:3">
      <c r="A14" s="100" t="s">
        <v>30</v>
      </c>
      <c r="B14" s="96" t="s">
        <v>561</v>
      </c>
      <c r="C14">
        <v>1</v>
      </c>
    </row>
    <row r="15" spans="1:3">
      <c r="A15" s="98" t="s">
        <v>48</v>
      </c>
      <c r="B15" s="7" t="s">
        <v>55</v>
      </c>
      <c r="C15">
        <v>1</v>
      </c>
    </row>
    <row r="16" spans="1:3">
      <c r="A16" s="98" t="s">
        <v>49</v>
      </c>
      <c r="B16" s="7" t="s">
        <v>52</v>
      </c>
      <c r="C16">
        <v>1</v>
      </c>
    </row>
    <row r="17" spans="1:3">
      <c r="A17" s="98" t="s">
        <v>50</v>
      </c>
      <c r="B17" s="7" t="s">
        <v>53</v>
      </c>
      <c r="C17">
        <v>1</v>
      </c>
    </row>
    <row r="18" spans="1:3">
      <c r="A18" s="98" t="s">
        <v>51</v>
      </c>
      <c r="B18" s="7" t="s">
        <v>54</v>
      </c>
      <c r="C18">
        <v>1</v>
      </c>
    </row>
    <row r="19" spans="1:3">
      <c r="A19" s="12" t="s">
        <v>62</v>
      </c>
      <c r="B19" s="97" t="s">
        <v>56</v>
      </c>
    </row>
    <row r="20" spans="1:3">
      <c r="A20" s="6" t="s">
        <v>63</v>
      </c>
      <c r="B20" s="97" t="s">
        <v>57</v>
      </c>
    </row>
    <row r="21" spans="1:3">
      <c r="A21" s="6" t="s">
        <v>60</v>
      </c>
      <c r="B21" s="97" t="s">
        <v>58</v>
      </c>
    </row>
    <row r="22" spans="1:3">
      <c r="A22" s="6" t="s">
        <v>61</v>
      </c>
      <c r="B22" s="97" t="s">
        <v>59</v>
      </c>
    </row>
    <row r="23" spans="1:3">
      <c r="A23" s="9" t="s">
        <v>35</v>
      </c>
      <c r="B23" s="10" t="s">
        <v>36</v>
      </c>
    </row>
    <row r="24" spans="1:3">
      <c r="A24" s="6" t="s">
        <v>37</v>
      </c>
      <c r="B24" s="7" t="s">
        <v>38</v>
      </c>
    </row>
    <row r="25" spans="1:3">
      <c r="A25" s="6" t="s">
        <v>39</v>
      </c>
      <c r="B25" s="7" t="s">
        <v>40</v>
      </c>
    </row>
    <row r="26" spans="1:3">
      <c r="A26" s="1" t="s">
        <v>41</v>
      </c>
      <c r="B26" s="1" t="s">
        <v>42</v>
      </c>
    </row>
    <row r="27" spans="1:3">
      <c r="A27" s="1" t="s">
        <v>43</v>
      </c>
      <c r="B27" s="1" t="s">
        <v>44</v>
      </c>
    </row>
    <row r="28" spans="1:3">
      <c r="A28" s="11" t="s">
        <v>45</v>
      </c>
      <c r="B28" s="11" t="s">
        <v>46</v>
      </c>
    </row>
    <row r="29" spans="1:3">
      <c r="A29" s="101" t="s">
        <v>117</v>
      </c>
      <c r="B29" s="11" t="s">
        <v>47</v>
      </c>
    </row>
    <row r="30" spans="1:3">
      <c r="A30" s="11" t="s">
        <v>563</v>
      </c>
      <c r="B30" s="1" t="s">
        <v>573</v>
      </c>
    </row>
    <row r="31" spans="1:3">
      <c r="A31" s="11" t="s">
        <v>564</v>
      </c>
      <c r="B31" s="1" t="s">
        <v>574</v>
      </c>
    </row>
    <row r="32" spans="1:3">
      <c r="A32" s="11" t="s">
        <v>565</v>
      </c>
      <c r="B32" s="1" t="s">
        <v>575</v>
      </c>
    </row>
    <row r="33" spans="1:2">
      <c r="A33" s="11" t="s">
        <v>568</v>
      </c>
      <c r="B33" s="1" t="s">
        <v>576</v>
      </c>
    </row>
    <row r="34" spans="1:2">
      <c r="A34" s="11" t="s">
        <v>569</v>
      </c>
      <c r="B34" s="1" t="s">
        <v>577</v>
      </c>
    </row>
    <row r="35" spans="1:2">
      <c r="A35" s="96" t="s">
        <v>566</v>
      </c>
      <c r="B35" s="94" t="s">
        <v>578</v>
      </c>
    </row>
    <row r="36" spans="1:2">
      <c r="A36" s="96" t="s">
        <v>567</v>
      </c>
      <c r="B36" s="94" t="s">
        <v>562</v>
      </c>
    </row>
    <row r="37" spans="1:2">
      <c r="A37" s="1" t="s">
        <v>571</v>
      </c>
      <c r="B37" s="1" t="s">
        <v>579</v>
      </c>
    </row>
    <row r="38" spans="1:2">
      <c r="A38" s="1" t="s">
        <v>572</v>
      </c>
      <c r="B38" s="1" t="s">
        <v>580</v>
      </c>
    </row>
    <row r="39" spans="1:2">
      <c r="A39" s="1" t="s">
        <v>31</v>
      </c>
      <c r="B39" s="1" t="s">
        <v>32</v>
      </c>
    </row>
    <row r="40" spans="1:2">
      <c r="A40" s="1" t="s">
        <v>33</v>
      </c>
      <c r="B40" s="1" t="s">
        <v>34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H7"/>
  <sheetViews>
    <sheetView workbookViewId="0">
      <selection activeCell="H5" sqref="H5"/>
    </sheetView>
  </sheetViews>
  <sheetFormatPr defaultRowHeight="13.5"/>
  <sheetData>
    <row r="1" spans="1:8">
      <c r="A1" t="s">
        <v>546</v>
      </c>
      <c r="B1" t="s">
        <v>552</v>
      </c>
      <c r="H1" t="s">
        <v>553</v>
      </c>
    </row>
    <row r="2" spans="1:8">
      <c r="A2" t="s">
        <v>547</v>
      </c>
      <c r="H2" t="s">
        <v>554</v>
      </c>
    </row>
    <row r="3" spans="1:8">
      <c r="A3" t="s">
        <v>548</v>
      </c>
      <c r="H3" t="s">
        <v>555</v>
      </c>
    </row>
    <row r="4" spans="1:8">
      <c r="A4" t="s">
        <v>549</v>
      </c>
      <c r="H4" t="s">
        <v>556</v>
      </c>
    </row>
    <row r="5" spans="1:8">
      <c r="A5" t="s">
        <v>550</v>
      </c>
    </row>
    <row r="6" spans="1:8">
      <c r="A6" t="s">
        <v>93</v>
      </c>
    </row>
    <row r="7" spans="1:8">
      <c r="A7" t="s">
        <v>551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M7"/>
  <sheetViews>
    <sheetView workbookViewId="0">
      <selection activeCell="F13" sqref="F13"/>
    </sheetView>
  </sheetViews>
  <sheetFormatPr defaultRowHeight="13.5"/>
  <cols>
    <col min="4" max="4" width="46.375" bestFit="1" customWidth="1"/>
    <col min="7" max="13" width="11" bestFit="1" customWidth="1"/>
  </cols>
  <sheetData>
    <row r="1" spans="1:13">
      <c r="A1" s="13" t="s">
        <v>64</v>
      </c>
      <c r="B1" s="14" t="s">
        <v>65</v>
      </c>
      <c r="C1" s="14" t="s">
        <v>66</v>
      </c>
      <c r="D1" s="14" t="s">
        <v>7</v>
      </c>
      <c r="F1" s="13" t="s">
        <v>64</v>
      </c>
      <c r="G1" s="13" t="s">
        <v>67</v>
      </c>
      <c r="H1" s="13" t="s">
        <v>68</v>
      </c>
      <c r="I1" s="13" t="s">
        <v>69</v>
      </c>
      <c r="J1" s="13" t="s">
        <v>70</v>
      </c>
      <c r="K1" s="13" t="s">
        <v>71</v>
      </c>
      <c r="L1" s="13" t="s">
        <v>72</v>
      </c>
      <c r="M1" s="13" t="s">
        <v>73</v>
      </c>
    </row>
    <row r="2" spans="1:13">
      <c r="A2" s="1" t="s">
        <v>74</v>
      </c>
      <c r="B2" s="1" t="s">
        <v>75</v>
      </c>
      <c r="C2" s="1" t="s">
        <v>76</v>
      </c>
      <c r="D2" s="1" t="s">
        <v>77</v>
      </c>
      <c r="F2" s="1" t="s">
        <v>74</v>
      </c>
      <c r="G2" s="1" t="s">
        <v>78</v>
      </c>
      <c r="H2" s="1" t="s">
        <v>79</v>
      </c>
      <c r="I2" s="1" t="s">
        <v>80</v>
      </c>
      <c r="J2" s="1" t="s">
        <v>81</v>
      </c>
      <c r="K2" s="1" t="s">
        <v>80</v>
      </c>
      <c r="L2" s="1" t="s">
        <v>81</v>
      </c>
      <c r="M2" s="1" t="s">
        <v>81</v>
      </c>
    </row>
    <row r="3" spans="1:13">
      <c r="A3" s="1" t="s">
        <v>82</v>
      </c>
      <c r="B3" s="1" t="s">
        <v>83</v>
      </c>
      <c r="C3" s="1" t="s">
        <v>76</v>
      </c>
      <c r="D3" s="1" t="s">
        <v>84</v>
      </c>
      <c r="F3" s="1" t="s">
        <v>82</v>
      </c>
      <c r="G3" s="1" t="s">
        <v>85</v>
      </c>
      <c r="H3" s="1" t="s">
        <v>81</v>
      </c>
      <c r="I3" s="1" t="s">
        <v>79</v>
      </c>
      <c r="J3" s="1" t="s">
        <v>81</v>
      </c>
      <c r="K3" s="1" t="s">
        <v>85</v>
      </c>
      <c r="L3" s="1" t="s">
        <v>81</v>
      </c>
      <c r="M3" s="1" t="s">
        <v>79</v>
      </c>
    </row>
    <row r="4" spans="1:13">
      <c r="A4" s="1" t="s">
        <v>86</v>
      </c>
      <c r="B4" s="1" t="s">
        <v>87</v>
      </c>
      <c r="C4" s="1" t="s">
        <v>88</v>
      </c>
      <c r="D4" s="1" t="s">
        <v>89</v>
      </c>
      <c r="F4" s="1" t="s">
        <v>86</v>
      </c>
      <c r="G4" s="1" t="s">
        <v>79</v>
      </c>
      <c r="H4" s="1" t="s">
        <v>79</v>
      </c>
      <c r="I4" s="1" t="s">
        <v>85</v>
      </c>
      <c r="J4" s="1" t="s">
        <v>81</v>
      </c>
      <c r="K4" s="1" t="s">
        <v>79</v>
      </c>
      <c r="L4" s="1" t="s">
        <v>85</v>
      </c>
      <c r="M4" s="1" t="s">
        <v>81</v>
      </c>
    </row>
    <row r="5" spans="1:13">
      <c r="A5" s="1" t="s">
        <v>90</v>
      </c>
      <c r="B5" s="1" t="s">
        <v>91</v>
      </c>
      <c r="C5" s="1" t="s">
        <v>88</v>
      </c>
      <c r="D5" s="1" t="s">
        <v>92</v>
      </c>
      <c r="F5" s="1" t="s">
        <v>90</v>
      </c>
      <c r="G5" s="1" t="s">
        <v>80</v>
      </c>
      <c r="H5" s="1" t="s">
        <v>79</v>
      </c>
      <c r="I5" s="1" t="s">
        <v>78</v>
      </c>
      <c r="J5" s="1" t="s">
        <v>79</v>
      </c>
      <c r="K5" s="1" t="s">
        <v>80</v>
      </c>
      <c r="L5" s="1" t="s">
        <v>80</v>
      </c>
      <c r="M5" s="1" t="s">
        <v>80</v>
      </c>
    </row>
    <row r="6" spans="1:13">
      <c r="A6" s="1" t="s">
        <v>93</v>
      </c>
      <c r="B6" s="1" t="s">
        <v>94</v>
      </c>
      <c r="C6" s="1" t="s">
        <v>95</v>
      </c>
      <c r="D6" s="1" t="s">
        <v>96</v>
      </c>
      <c r="F6" s="1" t="s">
        <v>93</v>
      </c>
      <c r="G6" s="1" t="s">
        <v>81</v>
      </c>
      <c r="H6" s="1" t="s">
        <v>78</v>
      </c>
      <c r="I6" s="1" t="s">
        <v>81</v>
      </c>
      <c r="J6" s="1" t="s">
        <v>85</v>
      </c>
      <c r="K6" s="1" t="s">
        <v>81</v>
      </c>
      <c r="L6" s="1" t="s">
        <v>85</v>
      </c>
      <c r="M6" s="1" t="s">
        <v>79</v>
      </c>
    </row>
    <row r="7" spans="1:13">
      <c r="A7" s="1" t="s">
        <v>97</v>
      </c>
      <c r="B7" s="1" t="s">
        <v>98</v>
      </c>
      <c r="C7" s="1" t="s">
        <v>95</v>
      </c>
      <c r="D7" s="1" t="s">
        <v>99</v>
      </c>
      <c r="F7" s="1" t="s">
        <v>97</v>
      </c>
      <c r="G7" s="1" t="s">
        <v>81</v>
      </c>
      <c r="H7" s="1" t="s">
        <v>85</v>
      </c>
      <c r="I7" s="1" t="s">
        <v>81</v>
      </c>
      <c r="J7" s="1" t="s">
        <v>78</v>
      </c>
      <c r="K7" s="1" t="s">
        <v>79</v>
      </c>
      <c r="L7" s="1" t="s">
        <v>85</v>
      </c>
      <c r="M7" s="1" t="s">
        <v>85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7"/>
  <sheetViews>
    <sheetView workbookViewId="0">
      <selection activeCell="I15" sqref="I15"/>
    </sheetView>
  </sheetViews>
  <sheetFormatPr defaultRowHeight="13.5"/>
  <sheetData>
    <row r="1" spans="1:1">
      <c r="A1" s="20" t="s">
        <v>109</v>
      </c>
    </row>
    <row r="2" spans="1:1">
      <c r="A2" s="20" t="s">
        <v>110</v>
      </c>
    </row>
    <row r="3" spans="1:1">
      <c r="A3" s="20" t="s">
        <v>111</v>
      </c>
    </row>
    <row r="4" spans="1:1">
      <c r="A4" s="20" t="s">
        <v>112</v>
      </c>
    </row>
    <row r="5" spans="1:1">
      <c r="A5" s="20" t="s">
        <v>113</v>
      </c>
    </row>
    <row r="6" spans="1:1">
      <c r="A6" s="20" t="s">
        <v>114</v>
      </c>
    </row>
    <row r="7" spans="1:1">
      <c r="A7" s="20" t="s">
        <v>115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U147"/>
  <sheetViews>
    <sheetView topLeftCell="AF1" workbookViewId="0">
      <selection activeCell="AP6" sqref="AP6"/>
    </sheetView>
  </sheetViews>
  <sheetFormatPr defaultRowHeight="13.5"/>
  <cols>
    <col min="29" max="33" width="13" bestFit="1" customWidth="1"/>
    <col min="42" max="42" width="9.625" bestFit="1" customWidth="1"/>
  </cols>
  <sheetData>
    <row r="1" spans="1:47">
      <c r="D1" t="s">
        <v>158</v>
      </c>
      <c r="E1" t="s">
        <v>158</v>
      </c>
      <c r="F1" t="s">
        <v>159</v>
      </c>
      <c r="I1" t="s">
        <v>160</v>
      </c>
      <c r="K1" t="s">
        <v>161</v>
      </c>
      <c r="L1" t="s">
        <v>162</v>
      </c>
      <c r="W1" t="s">
        <v>163</v>
      </c>
      <c r="X1" t="s">
        <v>164</v>
      </c>
      <c r="Y1" t="s">
        <v>165</v>
      </c>
      <c r="Z1" t="s">
        <v>166</v>
      </c>
      <c r="AA1" t="s">
        <v>167</v>
      </c>
      <c r="AD1">
        <f t="shared" ref="AD1:AF1" si="0">AD102/AC102</f>
        <v>1.8889392565729828</v>
      </c>
      <c r="AE1">
        <f t="shared" si="0"/>
        <v>1.4775617950563955</v>
      </c>
      <c r="AF1">
        <f t="shared" si="0"/>
        <v>1.3535812895890855</v>
      </c>
      <c r="AG1">
        <f>AG102/AF102</f>
        <v>1.499880009599232</v>
      </c>
      <c r="AJ1" t="s">
        <v>168</v>
      </c>
      <c r="AP1" t="s">
        <v>173</v>
      </c>
      <c r="AT1" t="s">
        <v>169</v>
      </c>
      <c r="AU1">
        <v>1.786</v>
      </c>
    </row>
    <row r="2" spans="1:47">
      <c r="A2" s="13" t="s">
        <v>157</v>
      </c>
      <c r="B2" s="33">
        <v>0.05</v>
      </c>
      <c r="C2" s="33">
        <v>0.1</v>
      </c>
      <c r="D2" s="33">
        <v>0.15</v>
      </c>
      <c r="E2" s="33">
        <v>0.2</v>
      </c>
      <c r="F2" s="33">
        <v>0.25</v>
      </c>
      <c r="G2" s="33">
        <v>0.3</v>
      </c>
      <c r="H2" s="33">
        <f>1/3</f>
        <v>0.33333333333333331</v>
      </c>
      <c r="I2" s="33">
        <v>0.35</v>
      </c>
      <c r="J2" s="33">
        <v>0.4</v>
      </c>
      <c r="K2" s="33">
        <v>0.45</v>
      </c>
      <c r="L2" s="33">
        <v>0.5</v>
      </c>
      <c r="M2" s="33">
        <v>0.55000000000000004</v>
      </c>
      <c r="N2" s="33">
        <v>0.6</v>
      </c>
      <c r="O2" s="33">
        <v>0.65</v>
      </c>
      <c r="P2" s="33">
        <v>0.7</v>
      </c>
      <c r="Q2" s="33">
        <v>0.75</v>
      </c>
      <c r="R2" s="33">
        <v>0.8</v>
      </c>
      <c r="S2" s="33">
        <v>0.85</v>
      </c>
      <c r="T2" s="33">
        <v>0.9</v>
      </c>
      <c r="W2" s="21">
        <v>0.15</v>
      </c>
      <c r="X2" s="21">
        <v>0.25</v>
      </c>
      <c r="Y2" s="21">
        <v>0.33</v>
      </c>
      <c r="Z2" s="21">
        <v>0.4</v>
      </c>
      <c r="AA2" s="21">
        <v>0.5</v>
      </c>
      <c r="AC2" s="21">
        <v>0.5</v>
      </c>
      <c r="AD2" s="21">
        <v>0.5</v>
      </c>
      <c r="AE2" s="21">
        <v>0.5</v>
      </c>
      <c r="AF2" s="21">
        <v>0.5</v>
      </c>
      <c r="AG2" s="21">
        <v>0.5</v>
      </c>
      <c r="AJ2">
        <v>1</v>
      </c>
      <c r="AK2">
        <v>30</v>
      </c>
      <c r="AN2">
        <f>(AJ2+$AU$2)^$AU$1</f>
        <v>7.1144046133907413</v>
      </c>
      <c r="AO2">
        <f>AN2*3.075</f>
        <v>21.876794186176532</v>
      </c>
      <c r="AP2" s="44">
        <v>1.0999999999999999E-2</v>
      </c>
      <c r="AQ2">
        <f>ROUND((AP2*$AT$6),0)</f>
        <v>17</v>
      </c>
      <c r="AR2">
        <f t="shared" ref="AR2:AR30" si="1">AQ2-AQ1</f>
        <v>17</v>
      </c>
      <c r="AT2" t="s">
        <v>170</v>
      </c>
      <c r="AU2">
        <v>2</v>
      </c>
    </row>
    <row r="3" spans="1:47">
      <c r="A3" s="34">
        <v>1</v>
      </c>
      <c r="B3" s="1">
        <f>ROUND((1/((1/B$2)-1))*($A3*250),0)</f>
        <v>13</v>
      </c>
      <c r="C3" s="1">
        <f t="shared" ref="C3:T18" si="2">ROUND((1/((1/C$2)-1))*($A3*250),0)</f>
        <v>28</v>
      </c>
      <c r="D3" s="46">
        <f t="shared" si="2"/>
        <v>44</v>
      </c>
      <c r="E3" s="3">
        <f t="shared" si="2"/>
        <v>63</v>
      </c>
      <c r="F3" s="46">
        <f t="shared" si="2"/>
        <v>83</v>
      </c>
      <c r="G3" s="3">
        <f t="shared" si="2"/>
        <v>107</v>
      </c>
      <c r="H3" s="46">
        <f t="shared" ref="H3:H66" si="3">ROUND((1/((1/H$2)-1))*($A3*250),0)</f>
        <v>125</v>
      </c>
      <c r="I3" s="3">
        <f t="shared" si="2"/>
        <v>135</v>
      </c>
      <c r="J3" s="46">
        <f t="shared" si="2"/>
        <v>167</v>
      </c>
      <c r="K3" s="3">
        <f t="shared" si="2"/>
        <v>205</v>
      </c>
      <c r="L3" s="46">
        <f t="shared" si="2"/>
        <v>250</v>
      </c>
      <c r="M3" s="1">
        <f t="shared" si="2"/>
        <v>306</v>
      </c>
      <c r="N3" s="1">
        <f t="shared" si="2"/>
        <v>375</v>
      </c>
      <c r="O3" s="1">
        <f t="shared" si="2"/>
        <v>464</v>
      </c>
      <c r="P3" s="1">
        <f t="shared" si="2"/>
        <v>583</v>
      </c>
      <c r="Q3" s="1">
        <f t="shared" si="2"/>
        <v>750</v>
      </c>
      <c r="R3" s="1">
        <f t="shared" si="2"/>
        <v>1000</v>
      </c>
      <c r="S3" s="1">
        <f t="shared" si="2"/>
        <v>1417</v>
      </c>
      <c r="T3" s="1">
        <f t="shared" si="2"/>
        <v>2250</v>
      </c>
      <c r="W3" s="1">
        <f t="shared" ref="W3:AA18" si="4">ROUND((1/((1/W$2)-1))*($A3*250),0)</f>
        <v>44</v>
      </c>
      <c r="X3" s="1">
        <f t="shared" si="4"/>
        <v>83</v>
      </c>
      <c r="Y3" s="1">
        <f t="shared" si="4"/>
        <v>123</v>
      </c>
      <c r="Z3" s="1">
        <f t="shared" si="4"/>
        <v>167</v>
      </c>
      <c r="AA3" s="1">
        <f t="shared" si="4"/>
        <v>250</v>
      </c>
      <c r="AC3">
        <f>ROUND(W3*AC$2,0)</f>
        <v>22</v>
      </c>
      <c r="AD3">
        <f t="shared" ref="AD3:AG3" si="5">ROUND(X3*AD$2,0)</f>
        <v>42</v>
      </c>
      <c r="AE3">
        <f t="shared" si="5"/>
        <v>62</v>
      </c>
      <c r="AF3">
        <f t="shared" si="5"/>
        <v>84</v>
      </c>
      <c r="AG3">
        <f t="shared" si="5"/>
        <v>125</v>
      </c>
      <c r="AJ3">
        <v>2</v>
      </c>
      <c r="AK3">
        <f t="shared" ref="AK3:AK5" si="6">ROUND((AK4-($AK$7-$AK$2)/6),0)</f>
        <v>109</v>
      </c>
      <c r="AN3">
        <f t="shared" ref="AN3:AN31" si="7">(AJ3+$AU$2)^$AU$1</f>
        <v>11.892663875448122</v>
      </c>
      <c r="AO3">
        <f t="shared" ref="AO3:AO30" si="8">AN3*3.075</f>
        <v>36.56994141700298</v>
      </c>
      <c r="AP3" s="44">
        <v>2.3E-2</v>
      </c>
      <c r="AQ3">
        <f t="shared" ref="AQ3:AQ31" si="9">ROUND((AP3*$AT$6),0)</f>
        <v>35</v>
      </c>
      <c r="AR3">
        <f t="shared" si="1"/>
        <v>18</v>
      </c>
    </row>
    <row r="4" spans="1:47">
      <c r="A4" s="34">
        <v>2</v>
      </c>
      <c r="B4" s="1">
        <f t="shared" ref="B4:R67" si="10">ROUND((1/((1/B$2)-1))*($A4*250),0)</f>
        <v>26</v>
      </c>
      <c r="C4" s="1">
        <f t="shared" si="10"/>
        <v>56</v>
      </c>
      <c r="D4" s="46">
        <f t="shared" si="10"/>
        <v>88</v>
      </c>
      <c r="E4" s="3">
        <f t="shared" si="10"/>
        <v>125</v>
      </c>
      <c r="F4" s="46">
        <f t="shared" si="10"/>
        <v>167</v>
      </c>
      <c r="G4" s="3">
        <f t="shared" si="10"/>
        <v>214</v>
      </c>
      <c r="H4" s="46">
        <f t="shared" si="3"/>
        <v>250</v>
      </c>
      <c r="I4" s="3">
        <f t="shared" si="10"/>
        <v>269</v>
      </c>
      <c r="J4" s="46">
        <f t="shared" si="10"/>
        <v>333</v>
      </c>
      <c r="K4" s="3">
        <f t="shared" si="10"/>
        <v>409</v>
      </c>
      <c r="L4" s="46">
        <f t="shared" si="10"/>
        <v>500</v>
      </c>
      <c r="M4" s="1">
        <f t="shared" si="10"/>
        <v>611</v>
      </c>
      <c r="N4" s="1">
        <f t="shared" si="10"/>
        <v>750</v>
      </c>
      <c r="O4" s="1">
        <f t="shared" si="10"/>
        <v>929</v>
      </c>
      <c r="P4" s="1">
        <f t="shared" si="10"/>
        <v>1167</v>
      </c>
      <c r="Q4" s="1">
        <f t="shared" si="10"/>
        <v>1500</v>
      </c>
      <c r="R4" s="1">
        <f t="shared" si="10"/>
        <v>2000</v>
      </c>
      <c r="S4" s="1">
        <f t="shared" si="2"/>
        <v>2833</v>
      </c>
      <c r="T4" s="1">
        <f t="shared" si="2"/>
        <v>4500</v>
      </c>
      <c r="W4" s="1">
        <f t="shared" si="4"/>
        <v>88</v>
      </c>
      <c r="X4" s="1">
        <f t="shared" si="4"/>
        <v>167</v>
      </c>
      <c r="Y4" s="1">
        <f t="shared" si="4"/>
        <v>246</v>
      </c>
      <c r="Z4" s="1">
        <f t="shared" si="4"/>
        <v>333</v>
      </c>
      <c r="AA4" s="1">
        <f t="shared" si="4"/>
        <v>500</v>
      </c>
      <c r="AC4">
        <f t="shared" ref="AC4:AC67" si="11">ROUND(W4*AC$2,0)</f>
        <v>44</v>
      </c>
      <c r="AD4">
        <f t="shared" ref="AD4:AD67" si="12">ROUND(X4*AD$2,0)</f>
        <v>84</v>
      </c>
      <c r="AE4">
        <f t="shared" ref="AE4:AE67" si="13">ROUND(Y4*AE$2,0)</f>
        <v>123</v>
      </c>
      <c r="AF4">
        <f t="shared" ref="AF4:AF67" si="14">ROUND(Z4*AF$2,0)</f>
        <v>167</v>
      </c>
      <c r="AG4">
        <f t="shared" ref="AG4:AG67" si="15">ROUND(AA4*AG$2,0)</f>
        <v>250</v>
      </c>
      <c r="AJ4">
        <v>3</v>
      </c>
      <c r="AK4">
        <f t="shared" si="6"/>
        <v>148</v>
      </c>
      <c r="AN4">
        <f t="shared" si="7"/>
        <v>17.715786090270587</v>
      </c>
      <c r="AO4">
        <f t="shared" si="8"/>
        <v>54.476042227582056</v>
      </c>
      <c r="AP4" s="40">
        <f t="shared" ref="AP4:AP31" si="16">ROUND((AO4/1500),4)</f>
        <v>3.6299999999999999E-2</v>
      </c>
      <c r="AQ4">
        <f t="shared" si="9"/>
        <v>54</v>
      </c>
      <c r="AR4">
        <f t="shared" si="1"/>
        <v>19</v>
      </c>
    </row>
    <row r="5" spans="1:47">
      <c r="A5" s="34">
        <v>3</v>
      </c>
      <c r="B5" s="1">
        <f t="shared" si="10"/>
        <v>39</v>
      </c>
      <c r="C5" s="1">
        <f t="shared" si="2"/>
        <v>83</v>
      </c>
      <c r="D5" s="46">
        <f t="shared" si="2"/>
        <v>132</v>
      </c>
      <c r="E5" s="3">
        <f t="shared" si="2"/>
        <v>188</v>
      </c>
      <c r="F5" s="46">
        <f t="shared" si="2"/>
        <v>250</v>
      </c>
      <c r="G5" s="3">
        <f t="shared" si="2"/>
        <v>321</v>
      </c>
      <c r="H5" s="46">
        <f t="shared" si="3"/>
        <v>375</v>
      </c>
      <c r="I5" s="3">
        <f t="shared" si="2"/>
        <v>404</v>
      </c>
      <c r="J5" s="46">
        <f t="shared" si="2"/>
        <v>500</v>
      </c>
      <c r="K5" s="3">
        <f t="shared" si="2"/>
        <v>614</v>
      </c>
      <c r="L5" s="46">
        <f t="shared" si="2"/>
        <v>750</v>
      </c>
      <c r="M5" s="1">
        <f t="shared" si="2"/>
        <v>917</v>
      </c>
      <c r="N5" s="1">
        <f t="shared" si="2"/>
        <v>1125</v>
      </c>
      <c r="O5" s="1">
        <f t="shared" si="2"/>
        <v>1393</v>
      </c>
      <c r="P5" s="1">
        <f t="shared" si="2"/>
        <v>1750</v>
      </c>
      <c r="Q5" s="1">
        <f t="shared" si="2"/>
        <v>2250</v>
      </c>
      <c r="R5" s="1">
        <f t="shared" si="2"/>
        <v>3000</v>
      </c>
      <c r="S5" s="1">
        <f t="shared" si="2"/>
        <v>4250</v>
      </c>
      <c r="T5" s="1">
        <f t="shared" si="2"/>
        <v>6750</v>
      </c>
      <c r="W5" s="1">
        <f t="shared" si="4"/>
        <v>132</v>
      </c>
      <c r="X5" s="1">
        <f t="shared" si="4"/>
        <v>250</v>
      </c>
      <c r="Y5" s="1">
        <f t="shared" si="4"/>
        <v>369</v>
      </c>
      <c r="Z5" s="1">
        <f t="shared" si="4"/>
        <v>500</v>
      </c>
      <c r="AA5" s="1">
        <f t="shared" si="4"/>
        <v>750</v>
      </c>
      <c r="AC5">
        <f t="shared" si="11"/>
        <v>66</v>
      </c>
      <c r="AD5">
        <f t="shared" si="12"/>
        <v>125</v>
      </c>
      <c r="AE5">
        <f t="shared" si="13"/>
        <v>185</v>
      </c>
      <c r="AF5">
        <f t="shared" si="14"/>
        <v>250</v>
      </c>
      <c r="AG5">
        <f t="shared" si="15"/>
        <v>375</v>
      </c>
      <c r="AJ5">
        <v>4</v>
      </c>
      <c r="AK5">
        <f t="shared" si="6"/>
        <v>187</v>
      </c>
      <c r="AN5">
        <f t="shared" si="7"/>
        <v>24.534552056312922</v>
      </c>
      <c r="AO5">
        <f t="shared" si="8"/>
        <v>75.443747573162241</v>
      </c>
      <c r="AP5" s="40">
        <f t="shared" si="16"/>
        <v>5.0299999999999997E-2</v>
      </c>
      <c r="AQ5">
        <f t="shared" si="9"/>
        <v>75</v>
      </c>
      <c r="AR5">
        <f t="shared" si="1"/>
        <v>21</v>
      </c>
      <c r="AT5" t="s">
        <v>171</v>
      </c>
    </row>
    <row r="6" spans="1:47">
      <c r="A6" s="34">
        <v>4</v>
      </c>
      <c r="B6" s="1">
        <f t="shared" si="10"/>
        <v>53</v>
      </c>
      <c r="C6" s="1">
        <f t="shared" si="2"/>
        <v>111</v>
      </c>
      <c r="D6" s="46">
        <f t="shared" si="2"/>
        <v>176</v>
      </c>
      <c r="E6" s="3">
        <f t="shared" si="2"/>
        <v>250</v>
      </c>
      <c r="F6" s="46">
        <f t="shared" si="2"/>
        <v>333</v>
      </c>
      <c r="G6" s="3">
        <f t="shared" si="2"/>
        <v>429</v>
      </c>
      <c r="H6" s="46">
        <f t="shared" si="3"/>
        <v>500</v>
      </c>
      <c r="I6" s="3">
        <f t="shared" si="2"/>
        <v>538</v>
      </c>
      <c r="J6" s="46">
        <f t="shared" si="2"/>
        <v>667</v>
      </c>
      <c r="K6" s="3">
        <f t="shared" si="2"/>
        <v>818</v>
      </c>
      <c r="L6" s="46">
        <f t="shared" si="2"/>
        <v>1000</v>
      </c>
      <c r="M6" s="1">
        <f t="shared" si="2"/>
        <v>1222</v>
      </c>
      <c r="N6" s="1">
        <f t="shared" si="2"/>
        <v>1500</v>
      </c>
      <c r="O6" s="1">
        <f t="shared" si="2"/>
        <v>1857</v>
      </c>
      <c r="P6" s="1">
        <f t="shared" si="2"/>
        <v>2333</v>
      </c>
      <c r="Q6" s="1">
        <f t="shared" si="2"/>
        <v>3000</v>
      </c>
      <c r="R6" s="1">
        <f t="shared" si="2"/>
        <v>4000</v>
      </c>
      <c r="S6" s="1">
        <f t="shared" si="2"/>
        <v>5667</v>
      </c>
      <c r="T6" s="1">
        <f t="shared" si="2"/>
        <v>9000</v>
      </c>
      <c r="W6" s="1">
        <f t="shared" si="4"/>
        <v>176</v>
      </c>
      <c r="X6" s="1">
        <f t="shared" si="4"/>
        <v>333</v>
      </c>
      <c r="Y6" s="1">
        <f t="shared" si="4"/>
        <v>493</v>
      </c>
      <c r="Z6" s="1">
        <f t="shared" si="4"/>
        <v>667</v>
      </c>
      <c r="AA6" s="1">
        <f t="shared" si="4"/>
        <v>1000</v>
      </c>
      <c r="AC6">
        <f t="shared" si="11"/>
        <v>88</v>
      </c>
      <c r="AD6">
        <f t="shared" si="12"/>
        <v>167</v>
      </c>
      <c r="AE6">
        <f t="shared" si="13"/>
        <v>247</v>
      </c>
      <c r="AF6">
        <f t="shared" si="14"/>
        <v>334</v>
      </c>
      <c r="AG6">
        <f t="shared" si="15"/>
        <v>500</v>
      </c>
      <c r="AJ6">
        <v>5</v>
      </c>
      <c r="AK6">
        <f>ROUND((AK7-($AK$7-$AK$2)/6),0)</f>
        <v>226</v>
      </c>
      <c r="AN6">
        <f t="shared" si="7"/>
        <v>32.310605701098254</v>
      </c>
      <c r="AO6">
        <f t="shared" si="8"/>
        <v>99.355112530877136</v>
      </c>
      <c r="AP6" s="40">
        <f t="shared" si="16"/>
        <v>6.6199999999999995E-2</v>
      </c>
      <c r="AQ6">
        <f t="shared" si="9"/>
        <v>99</v>
      </c>
      <c r="AR6">
        <f t="shared" si="1"/>
        <v>24</v>
      </c>
      <c r="AT6">
        <v>1500</v>
      </c>
    </row>
    <row r="7" spans="1:47">
      <c r="A7" s="34">
        <v>5</v>
      </c>
      <c r="B7" s="1">
        <f t="shared" si="10"/>
        <v>66</v>
      </c>
      <c r="C7" s="1">
        <f t="shared" si="2"/>
        <v>139</v>
      </c>
      <c r="D7" s="46">
        <f t="shared" si="2"/>
        <v>221</v>
      </c>
      <c r="E7" s="3">
        <f t="shared" si="2"/>
        <v>313</v>
      </c>
      <c r="F7" s="46">
        <f t="shared" si="2"/>
        <v>417</v>
      </c>
      <c r="G7" s="3">
        <f t="shared" si="2"/>
        <v>536</v>
      </c>
      <c r="H7" s="46">
        <f t="shared" si="3"/>
        <v>625</v>
      </c>
      <c r="I7" s="3">
        <f t="shared" si="2"/>
        <v>673</v>
      </c>
      <c r="J7" s="46">
        <f t="shared" si="2"/>
        <v>833</v>
      </c>
      <c r="K7" s="3">
        <f t="shared" si="2"/>
        <v>1023</v>
      </c>
      <c r="L7" s="46">
        <f t="shared" si="2"/>
        <v>1250</v>
      </c>
      <c r="M7" s="1">
        <f t="shared" si="2"/>
        <v>1528</v>
      </c>
      <c r="N7" s="1">
        <f t="shared" si="2"/>
        <v>1875</v>
      </c>
      <c r="O7" s="1">
        <f t="shared" si="2"/>
        <v>2321</v>
      </c>
      <c r="P7" s="1">
        <f t="shared" si="2"/>
        <v>2917</v>
      </c>
      <c r="Q7" s="1">
        <f t="shared" si="2"/>
        <v>3750</v>
      </c>
      <c r="R7" s="1">
        <f t="shared" si="2"/>
        <v>5000</v>
      </c>
      <c r="S7" s="1">
        <f t="shared" si="2"/>
        <v>7083</v>
      </c>
      <c r="T7" s="1">
        <f t="shared" si="2"/>
        <v>11250</v>
      </c>
      <c r="W7" s="1">
        <f t="shared" si="4"/>
        <v>221</v>
      </c>
      <c r="X7" s="1">
        <f t="shared" si="4"/>
        <v>417</v>
      </c>
      <c r="Y7" s="1">
        <f t="shared" si="4"/>
        <v>616</v>
      </c>
      <c r="Z7" s="1">
        <f t="shared" si="4"/>
        <v>833</v>
      </c>
      <c r="AA7" s="1">
        <f t="shared" si="4"/>
        <v>1250</v>
      </c>
      <c r="AC7">
        <f t="shared" si="11"/>
        <v>111</v>
      </c>
      <c r="AD7">
        <f t="shared" si="12"/>
        <v>209</v>
      </c>
      <c r="AE7">
        <f t="shared" si="13"/>
        <v>308</v>
      </c>
      <c r="AF7">
        <f t="shared" si="14"/>
        <v>417</v>
      </c>
      <c r="AG7">
        <f t="shared" si="15"/>
        <v>625</v>
      </c>
      <c r="AJ7">
        <v>6</v>
      </c>
      <c r="AK7" s="35">
        <v>265</v>
      </c>
      <c r="AN7">
        <f t="shared" si="7"/>
        <v>41.012733573126162</v>
      </c>
      <c r="AO7">
        <f t="shared" si="8"/>
        <v>126.11415573736295</v>
      </c>
      <c r="AP7" s="40">
        <f t="shared" si="16"/>
        <v>8.4099999999999994E-2</v>
      </c>
      <c r="AQ7">
        <f t="shared" si="9"/>
        <v>126</v>
      </c>
      <c r="AR7">
        <f t="shared" si="1"/>
        <v>27</v>
      </c>
    </row>
    <row r="8" spans="1:47">
      <c r="A8" s="34">
        <v>6</v>
      </c>
      <c r="B8" s="1">
        <f t="shared" si="10"/>
        <v>79</v>
      </c>
      <c r="C8" s="1">
        <f t="shared" si="2"/>
        <v>167</v>
      </c>
      <c r="D8" s="46">
        <f t="shared" si="2"/>
        <v>265</v>
      </c>
      <c r="E8" s="3">
        <f t="shared" si="2"/>
        <v>375</v>
      </c>
      <c r="F8" s="46">
        <f t="shared" si="2"/>
        <v>500</v>
      </c>
      <c r="G8" s="3">
        <f t="shared" si="2"/>
        <v>643</v>
      </c>
      <c r="H8" s="46">
        <f t="shared" si="3"/>
        <v>750</v>
      </c>
      <c r="I8" s="3">
        <f t="shared" si="2"/>
        <v>808</v>
      </c>
      <c r="J8" s="46">
        <f t="shared" si="2"/>
        <v>1000</v>
      </c>
      <c r="K8" s="3">
        <f t="shared" si="2"/>
        <v>1227</v>
      </c>
      <c r="L8" s="46">
        <f t="shared" si="2"/>
        <v>1500</v>
      </c>
      <c r="M8" s="1">
        <f t="shared" si="2"/>
        <v>1833</v>
      </c>
      <c r="N8" s="1">
        <f t="shared" si="2"/>
        <v>2250</v>
      </c>
      <c r="O8" s="1">
        <f t="shared" si="2"/>
        <v>2786</v>
      </c>
      <c r="P8" s="1">
        <f t="shared" si="2"/>
        <v>3500</v>
      </c>
      <c r="Q8" s="1">
        <f t="shared" si="2"/>
        <v>4500</v>
      </c>
      <c r="R8" s="1">
        <f t="shared" si="2"/>
        <v>6000</v>
      </c>
      <c r="S8" s="1">
        <f t="shared" si="2"/>
        <v>8500</v>
      </c>
      <c r="T8" s="1">
        <f t="shared" si="2"/>
        <v>13500</v>
      </c>
      <c r="W8" s="43">
        <f t="shared" si="4"/>
        <v>265</v>
      </c>
      <c r="X8" s="43">
        <f t="shared" si="4"/>
        <v>500</v>
      </c>
      <c r="Y8" s="43">
        <f t="shared" si="4"/>
        <v>739</v>
      </c>
      <c r="Z8" s="43">
        <f t="shared" si="4"/>
        <v>1000</v>
      </c>
      <c r="AA8" s="43">
        <f t="shared" si="4"/>
        <v>1500</v>
      </c>
      <c r="AC8">
        <f t="shared" si="11"/>
        <v>133</v>
      </c>
      <c r="AD8">
        <f t="shared" si="12"/>
        <v>250</v>
      </c>
      <c r="AE8">
        <f t="shared" si="13"/>
        <v>370</v>
      </c>
      <c r="AF8">
        <f t="shared" si="14"/>
        <v>500</v>
      </c>
      <c r="AG8">
        <f t="shared" si="15"/>
        <v>750</v>
      </c>
      <c r="AJ8">
        <v>7</v>
      </c>
      <c r="AK8">
        <f t="shared" ref="AK8:AK11" si="17">ROUND((AK9-($AK$13-$AK$7)/6),0)</f>
        <v>305</v>
      </c>
      <c r="AN8">
        <f t="shared" si="7"/>
        <v>50.614753003035467</v>
      </c>
      <c r="AO8">
        <f t="shared" si="8"/>
        <v>155.64036548433407</v>
      </c>
      <c r="AP8" s="40">
        <f t="shared" si="16"/>
        <v>0.1038</v>
      </c>
      <c r="AQ8">
        <f t="shared" si="9"/>
        <v>156</v>
      </c>
      <c r="AR8">
        <f t="shared" si="1"/>
        <v>30</v>
      </c>
      <c r="AT8" s="45" t="s">
        <v>172</v>
      </c>
    </row>
    <row r="9" spans="1:47">
      <c r="A9" s="34">
        <v>7</v>
      </c>
      <c r="B9" s="1">
        <f t="shared" si="10"/>
        <v>92</v>
      </c>
      <c r="C9" s="1">
        <f t="shared" si="2"/>
        <v>194</v>
      </c>
      <c r="D9" s="46">
        <f t="shared" si="2"/>
        <v>309</v>
      </c>
      <c r="E9" s="3">
        <f t="shared" si="2"/>
        <v>438</v>
      </c>
      <c r="F9" s="46">
        <f t="shared" si="2"/>
        <v>583</v>
      </c>
      <c r="G9" s="3">
        <f t="shared" si="2"/>
        <v>750</v>
      </c>
      <c r="H9" s="46">
        <f t="shared" si="3"/>
        <v>875</v>
      </c>
      <c r="I9" s="3">
        <f t="shared" si="2"/>
        <v>942</v>
      </c>
      <c r="J9" s="46">
        <f t="shared" si="2"/>
        <v>1167</v>
      </c>
      <c r="K9" s="3">
        <f t="shared" si="2"/>
        <v>1432</v>
      </c>
      <c r="L9" s="46">
        <f t="shared" si="2"/>
        <v>1750</v>
      </c>
      <c r="M9" s="1">
        <f t="shared" si="2"/>
        <v>2139</v>
      </c>
      <c r="N9" s="1">
        <f t="shared" si="2"/>
        <v>2625</v>
      </c>
      <c r="O9" s="1">
        <f t="shared" si="2"/>
        <v>3250</v>
      </c>
      <c r="P9" s="1">
        <f t="shared" si="2"/>
        <v>4083</v>
      </c>
      <c r="Q9" s="1">
        <f t="shared" si="2"/>
        <v>5250</v>
      </c>
      <c r="R9" s="1">
        <f t="shared" si="2"/>
        <v>7000</v>
      </c>
      <c r="S9" s="1">
        <f t="shared" si="2"/>
        <v>9917</v>
      </c>
      <c r="T9" s="1">
        <f t="shared" si="2"/>
        <v>15750</v>
      </c>
      <c r="W9" s="1">
        <f t="shared" si="4"/>
        <v>309</v>
      </c>
      <c r="X9" s="1">
        <f t="shared" si="4"/>
        <v>583</v>
      </c>
      <c r="Y9" s="1">
        <f t="shared" si="4"/>
        <v>862</v>
      </c>
      <c r="Z9" s="1">
        <f t="shared" si="4"/>
        <v>1167</v>
      </c>
      <c r="AA9" s="1">
        <f t="shared" si="4"/>
        <v>1750</v>
      </c>
      <c r="AC9">
        <f t="shared" si="11"/>
        <v>155</v>
      </c>
      <c r="AD9">
        <f t="shared" si="12"/>
        <v>292</v>
      </c>
      <c r="AE9">
        <f t="shared" si="13"/>
        <v>431</v>
      </c>
      <c r="AF9">
        <f t="shared" si="14"/>
        <v>584</v>
      </c>
      <c r="AG9">
        <f t="shared" si="15"/>
        <v>875</v>
      </c>
      <c r="AJ9">
        <v>8</v>
      </c>
      <c r="AK9">
        <f t="shared" si="17"/>
        <v>344</v>
      </c>
      <c r="AN9">
        <f t="shared" si="7"/>
        <v>61.094202490557237</v>
      </c>
      <c r="AO9">
        <f t="shared" si="8"/>
        <v>187.86467265846352</v>
      </c>
      <c r="AP9" s="40">
        <f t="shared" si="16"/>
        <v>0.12520000000000001</v>
      </c>
      <c r="AQ9">
        <f t="shared" si="9"/>
        <v>188</v>
      </c>
      <c r="AR9">
        <f t="shared" si="1"/>
        <v>32</v>
      </c>
    </row>
    <row r="10" spans="1:47">
      <c r="A10" s="34">
        <v>8</v>
      </c>
      <c r="B10" s="1">
        <f t="shared" si="10"/>
        <v>105</v>
      </c>
      <c r="C10" s="1">
        <f t="shared" si="2"/>
        <v>222</v>
      </c>
      <c r="D10" s="46">
        <f t="shared" si="2"/>
        <v>353</v>
      </c>
      <c r="E10" s="3">
        <f t="shared" si="2"/>
        <v>500</v>
      </c>
      <c r="F10" s="46">
        <f t="shared" si="2"/>
        <v>667</v>
      </c>
      <c r="G10" s="3">
        <f t="shared" si="2"/>
        <v>857</v>
      </c>
      <c r="H10" s="46">
        <f t="shared" si="3"/>
        <v>1000</v>
      </c>
      <c r="I10" s="3">
        <f t="shared" si="2"/>
        <v>1077</v>
      </c>
      <c r="J10" s="46">
        <f t="shared" si="2"/>
        <v>1333</v>
      </c>
      <c r="K10" s="3">
        <f t="shared" si="2"/>
        <v>1636</v>
      </c>
      <c r="L10" s="46">
        <f t="shared" si="2"/>
        <v>2000</v>
      </c>
      <c r="M10" s="1">
        <f t="shared" si="2"/>
        <v>2444</v>
      </c>
      <c r="N10" s="1">
        <f t="shared" si="2"/>
        <v>3000</v>
      </c>
      <c r="O10" s="1">
        <f t="shared" si="2"/>
        <v>3714</v>
      </c>
      <c r="P10" s="1">
        <f t="shared" si="2"/>
        <v>4667</v>
      </c>
      <c r="Q10" s="1">
        <f t="shared" si="2"/>
        <v>6000</v>
      </c>
      <c r="R10" s="1">
        <f t="shared" si="2"/>
        <v>8000</v>
      </c>
      <c r="S10" s="1">
        <f t="shared" si="2"/>
        <v>11333</v>
      </c>
      <c r="T10" s="1">
        <f t="shared" si="2"/>
        <v>18000</v>
      </c>
      <c r="W10" s="1">
        <f t="shared" si="4"/>
        <v>353</v>
      </c>
      <c r="X10" s="1">
        <f t="shared" si="4"/>
        <v>667</v>
      </c>
      <c r="Y10" s="1">
        <f t="shared" si="4"/>
        <v>985</v>
      </c>
      <c r="Z10" s="1">
        <f t="shared" si="4"/>
        <v>1333</v>
      </c>
      <c r="AA10" s="1">
        <f t="shared" si="4"/>
        <v>2000</v>
      </c>
      <c r="AC10">
        <f t="shared" si="11"/>
        <v>177</v>
      </c>
      <c r="AD10">
        <f t="shared" si="12"/>
        <v>334</v>
      </c>
      <c r="AE10">
        <f t="shared" si="13"/>
        <v>493</v>
      </c>
      <c r="AF10">
        <f t="shared" si="14"/>
        <v>667</v>
      </c>
      <c r="AG10">
        <f t="shared" si="15"/>
        <v>1000</v>
      </c>
      <c r="AJ10">
        <v>9</v>
      </c>
      <c r="AK10">
        <f t="shared" si="17"/>
        <v>383</v>
      </c>
      <c r="AN10">
        <f t="shared" si="7"/>
        <v>72.431476066782139</v>
      </c>
      <c r="AO10">
        <f t="shared" si="8"/>
        <v>222.72678890535508</v>
      </c>
      <c r="AP10" s="40">
        <f t="shared" si="16"/>
        <v>0.14849999999999999</v>
      </c>
      <c r="AQ10">
        <f t="shared" si="9"/>
        <v>223</v>
      </c>
      <c r="AR10">
        <f t="shared" si="1"/>
        <v>35</v>
      </c>
    </row>
    <row r="11" spans="1:47">
      <c r="A11" s="34">
        <v>9</v>
      </c>
      <c r="B11" s="1">
        <f t="shared" si="10"/>
        <v>118</v>
      </c>
      <c r="C11" s="1">
        <f t="shared" si="2"/>
        <v>250</v>
      </c>
      <c r="D11" s="46">
        <f t="shared" si="2"/>
        <v>397</v>
      </c>
      <c r="E11" s="3">
        <f t="shared" si="2"/>
        <v>563</v>
      </c>
      <c r="F11" s="46">
        <f t="shared" si="2"/>
        <v>750</v>
      </c>
      <c r="G11" s="3">
        <f t="shared" si="2"/>
        <v>964</v>
      </c>
      <c r="H11" s="46">
        <f t="shared" si="3"/>
        <v>1125</v>
      </c>
      <c r="I11" s="3">
        <f t="shared" si="2"/>
        <v>1212</v>
      </c>
      <c r="J11" s="46">
        <f t="shared" si="2"/>
        <v>1500</v>
      </c>
      <c r="K11" s="3">
        <f t="shared" si="2"/>
        <v>1841</v>
      </c>
      <c r="L11" s="46">
        <f t="shared" si="2"/>
        <v>2250</v>
      </c>
      <c r="M11" s="1">
        <f t="shared" si="2"/>
        <v>2750</v>
      </c>
      <c r="N11" s="1">
        <f t="shared" si="2"/>
        <v>3375</v>
      </c>
      <c r="O11" s="1">
        <f t="shared" si="2"/>
        <v>4179</v>
      </c>
      <c r="P11" s="1">
        <f t="shared" si="2"/>
        <v>5250</v>
      </c>
      <c r="Q11" s="1">
        <f t="shared" si="2"/>
        <v>6750</v>
      </c>
      <c r="R11" s="1">
        <f t="shared" si="2"/>
        <v>9000</v>
      </c>
      <c r="S11" s="1">
        <f t="shared" si="2"/>
        <v>12750</v>
      </c>
      <c r="T11" s="1">
        <f t="shared" si="2"/>
        <v>20250</v>
      </c>
      <c r="W11" s="1">
        <f t="shared" si="4"/>
        <v>397</v>
      </c>
      <c r="X11" s="1">
        <f t="shared" si="4"/>
        <v>750</v>
      </c>
      <c r="Y11" s="1">
        <f t="shared" si="4"/>
        <v>1108</v>
      </c>
      <c r="Z11" s="1">
        <f t="shared" si="4"/>
        <v>1500</v>
      </c>
      <c r="AA11" s="1">
        <f t="shared" si="4"/>
        <v>2250</v>
      </c>
      <c r="AC11">
        <f t="shared" si="11"/>
        <v>199</v>
      </c>
      <c r="AD11">
        <f t="shared" si="12"/>
        <v>375</v>
      </c>
      <c r="AE11">
        <f t="shared" si="13"/>
        <v>554</v>
      </c>
      <c r="AF11">
        <f t="shared" si="14"/>
        <v>750</v>
      </c>
      <c r="AG11">
        <f t="shared" si="15"/>
        <v>1125</v>
      </c>
      <c r="AJ11" s="39">
        <v>10</v>
      </c>
      <c r="AK11" s="39">
        <f t="shared" si="17"/>
        <v>422</v>
      </c>
      <c r="AL11" s="39"/>
      <c r="AM11" s="39"/>
      <c r="AN11" s="39">
        <f>(AJ11+$AU$2)^$AU$1</f>
        <v>84.60922274099353</v>
      </c>
      <c r="AO11" s="39">
        <f t="shared" si="8"/>
        <v>260.1733599285551</v>
      </c>
      <c r="AP11" s="40">
        <f t="shared" si="16"/>
        <v>0.1734</v>
      </c>
      <c r="AQ11">
        <f t="shared" si="9"/>
        <v>260</v>
      </c>
      <c r="AR11">
        <f t="shared" si="1"/>
        <v>37</v>
      </c>
    </row>
    <row r="12" spans="1:47">
      <c r="A12" s="34">
        <v>10</v>
      </c>
      <c r="B12" s="1">
        <f t="shared" si="10"/>
        <v>132</v>
      </c>
      <c r="C12" s="1">
        <f t="shared" si="2"/>
        <v>278</v>
      </c>
      <c r="D12" s="46">
        <f t="shared" si="2"/>
        <v>441</v>
      </c>
      <c r="E12" s="3">
        <f t="shared" si="2"/>
        <v>625</v>
      </c>
      <c r="F12" s="46">
        <f t="shared" si="2"/>
        <v>833</v>
      </c>
      <c r="G12" s="3">
        <f t="shared" si="2"/>
        <v>1071</v>
      </c>
      <c r="H12" s="46">
        <f t="shared" si="3"/>
        <v>1250</v>
      </c>
      <c r="I12" s="3">
        <f t="shared" si="2"/>
        <v>1346</v>
      </c>
      <c r="J12" s="46">
        <f t="shared" si="2"/>
        <v>1667</v>
      </c>
      <c r="K12" s="3">
        <f t="shared" si="2"/>
        <v>2045</v>
      </c>
      <c r="L12" s="46">
        <f t="shared" si="2"/>
        <v>2500</v>
      </c>
      <c r="M12" s="1">
        <f t="shared" si="2"/>
        <v>3056</v>
      </c>
      <c r="N12" s="1">
        <f t="shared" si="2"/>
        <v>3750</v>
      </c>
      <c r="O12" s="1">
        <f t="shared" si="2"/>
        <v>4643</v>
      </c>
      <c r="P12" s="1">
        <f t="shared" si="2"/>
        <v>5833</v>
      </c>
      <c r="Q12" s="1">
        <f t="shared" si="2"/>
        <v>7500</v>
      </c>
      <c r="R12" s="1">
        <f t="shared" si="2"/>
        <v>10000</v>
      </c>
      <c r="S12" s="1">
        <f t="shared" si="2"/>
        <v>14167</v>
      </c>
      <c r="T12" s="1">
        <f t="shared" si="2"/>
        <v>22500</v>
      </c>
      <c r="W12" s="1">
        <f t="shared" si="4"/>
        <v>441</v>
      </c>
      <c r="X12" s="1">
        <f t="shared" si="4"/>
        <v>833</v>
      </c>
      <c r="Y12" s="1">
        <f t="shared" si="4"/>
        <v>1231</v>
      </c>
      <c r="Z12" s="1">
        <f t="shared" si="4"/>
        <v>1667</v>
      </c>
      <c r="AA12" s="1">
        <f t="shared" si="4"/>
        <v>2500</v>
      </c>
      <c r="AC12">
        <f t="shared" si="11"/>
        <v>221</v>
      </c>
      <c r="AD12">
        <f t="shared" si="12"/>
        <v>417</v>
      </c>
      <c r="AE12">
        <f t="shared" si="13"/>
        <v>616</v>
      </c>
      <c r="AF12">
        <f t="shared" si="14"/>
        <v>834</v>
      </c>
      <c r="AG12">
        <f t="shared" si="15"/>
        <v>1250</v>
      </c>
      <c r="AJ12">
        <v>11</v>
      </c>
      <c r="AK12">
        <f>ROUND((AK13-($AK$13-$AK$7)/6),0)</f>
        <v>461</v>
      </c>
      <c r="AN12">
        <f t="shared" si="7"/>
        <v>97.61191368617996</v>
      </c>
      <c r="AO12">
        <f t="shared" si="8"/>
        <v>300.15663458500342</v>
      </c>
      <c r="AP12" s="40">
        <f t="shared" si="16"/>
        <v>0.2001</v>
      </c>
      <c r="AQ12">
        <f t="shared" si="9"/>
        <v>300</v>
      </c>
      <c r="AR12">
        <f t="shared" si="1"/>
        <v>40</v>
      </c>
    </row>
    <row r="13" spans="1:47">
      <c r="A13" s="34">
        <v>11</v>
      </c>
      <c r="B13" s="1">
        <f t="shared" si="10"/>
        <v>145</v>
      </c>
      <c r="C13" s="1">
        <f t="shared" si="2"/>
        <v>306</v>
      </c>
      <c r="D13" s="46">
        <f t="shared" si="2"/>
        <v>485</v>
      </c>
      <c r="E13" s="3">
        <f t="shared" si="2"/>
        <v>688</v>
      </c>
      <c r="F13" s="46">
        <f t="shared" si="2"/>
        <v>917</v>
      </c>
      <c r="G13" s="3">
        <f t="shared" si="2"/>
        <v>1179</v>
      </c>
      <c r="H13" s="46">
        <f t="shared" si="3"/>
        <v>1375</v>
      </c>
      <c r="I13" s="3">
        <f t="shared" si="2"/>
        <v>1481</v>
      </c>
      <c r="J13" s="46">
        <f t="shared" si="2"/>
        <v>1833</v>
      </c>
      <c r="K13" s="3">
        <f t="shared" si="2"/>
        <v>2250</v>
      </c>
      <c r="L13" s="46">
        <f t="shared" si="2"/>
        <v>2750</v>
      </c>
      <c r="M13" s="1">
        <f t="shared" si="2"/>
        <v>3361</v>
      </c>
      <c r="N13" s="1">
        <f t="shared" si="2"/>
        <v>4125</v>
      </c>
      <c r="O13" s="1">
        <f t="shared" si="2"/>
        <v>5107</v>
      </c>
      <c r="P13" s="1">
        <f t="shared" si="2"/>
        <v>6417</v>
      </c>
      <c r="Q13" s="1">
        <f t="shared" si="2"/>
        <v>8250</v>
      </c>
      <c r="R13" s="1">
        <f t="shared" si="2"/>
        <v>11000</v>
      </c>
      <c r="S13" s="1">
        <f t="shared" si="2"/>
        <v>15583</v>
      </c>
      <c r="T13" s="1">
        <f t="shared" si="2"/>
        <v>24750</v>
      </c>
      <c r="W13" s="1">
        <f t="shared" si="4"/>
        <v>485</v>
      </c>
      <c r="X13" s="1">
        <f t="shared" si="4"/>
        <v>917</v>
      </c>
      <c r="Y13" s="1">
        <f t="shared" si="4"/>
        <v>1354</v>
      </c>
      <c r="Z13" s="1">
        <f t="shared" si="4"/>
        <v>1833</v>
      </c>
      <c r="AA13" s="1">
        <f t="shared" si="4"/>
        <v>2750</v>
      </c>
      <c r="AC13">
        <f t="shared" si="11"/>
        <v>243</v>
      </c>
      <c r="AD13">
        <f t="shared" si="12"/>
        <v>459</v>
      </c>
      <c r="AE13">
        <f t="shared" si="13"/>
        <v>677</v>
      </c>
      <c r="AF13">
        <f t="shared" si="14"/>
        <v>917</v>
      </c>
      <c r="AG13">
        <f t="shared" si="15"/>
        <v>1375</v>
      </c>
      <c r="AJ13" s="36">
        <v>12</v>
      </c>
      <c r="AK13" s="41">
        <v>500</v>
      </c>
      <c r="AL13" s="36"/>
      <c r="AM13" s="36"/>
      <c r="AN13" s="36">
        <f t="shared" si="7"/>
        <v>111.42552056324234</v>
      </c>
      <c r="AO13" s="41">
        <f t="shared" si="8"/>
        <v>342.63347573197024</v>
      </c>
      <c r="AP13" s="40">
        <f t="shared" si="16"/>
        <v>0.22839999999999999</v>
      </c>
      <c r="AQ13">
        <f t="shared" si="9"/>
        <v>343</v>
      </c>
      <c r="AR13">
        <f t="shared" si="1"/>
        <v>43</v>
      </c>
    </row>
    <row r="14" spans="1:47">
      <c r="A14" s="34">
        <v>12</v>
      </c>
      <c r="B14" s="1">
        <f t="shared" si="10"/>
        <v>158</v>
      </c>
      <c r="C14" s="1">
        <f t="shared" si="2"/>
        <v>333</v>
      </c>
      <c r="D14" s="46">
        <f t="shared" si="2"/>
        <v>529</v>
      </c>
      <c r="E14" s="3">
        <f t="shared" si="2"/>
        <v>750</v>
      </c>
      <c r="F14" s="46">
        <f t="shared" si="2"/>
        <v>1000</v>
      </c>
      <c r="G14" s="3">
        <f t="shared" si="2"/>
        <v>1286</v>
      </c>
      <c r="H14" s="46">
        <f t="shared" si="3"/>
        <v>1500</v>
      </c>
      <c r="I14" s="3">
        <f t="shared" si="2"/>
        <v>1615</v>
      </c>
      <c r="J14" s="46">
        <f t="shared" si="2"/>
        <v>2000</v>
      </c>
      <c r="K14" s="3">
        <f t="shared" si="2"/>
        <v>2455</v>
      </c>
      <c r="L14" s="46">
        <f t="shared" si="2"/>
        <v>3000</v>
      </c>
      <c r="M14" s="1">
        <f t="shared" si="2"/>
        <v>3667</v>
      </c>
      <c r="N14" s="1">
        <f t="shared" si="2"/>
        <v>4500</v>
      </c>
      <c r="O14" s="1">
        <f t="shared" si="2"/>
        <v>5571</v>
      </c>
      <c r="P14" s="1">
        <f t="shared" si="2"/>
        <v>7000</v>
      </c>
      <c r="Q14" s="1">
        <f t="shared" si="2"/>
        <v>9000</v>
      </c>
      <c r="R14" s="1">
        <f t="shared" si="2"/>
        <v>12000</v>
      </c>
      <c r="S14" s="1">
        <f t="shared" si="2"/>
        <v>17000</v>
      </c>
      <c r="T14" s="1">
        <f t="shared" si="2"/>
        <v>27000</v>
      </c>
      <c r="W14" s="1">
        <f t="shared" si="4"/>
        <v>529</v>
      </c>
      <c r="X14" s="1">
        <f t="shared" si="4"/>
        <v>1000</v>
      </c>
      <c r="Y14" s="1">
        <f t="shared" si="4"/>
        <v>1478</v>
      </c>
      <c r="Z14" s="1">
        <f t="shared" si="4"/>
        <v>2000</v>
      </c>
      <c r="AA14" s="1">
        <f t="shared" si="4"/>
        <v>3000</v>
      </c>
      <c r="AC14" s="35">
        <f t="shared" si="11"/>
        <v>265</v>
      </c>
      <c r="AD14" s="35">
        <f t="shared" si="12"/>
        <v>500</v>
      </c>
      <c r="AE14" s="35">
        <f t="shared" si="13"/>
        <v>739</v>
      </c>
      <c r="AF14" s="35">
        <f t="shared" si="14"/>
        <v>1000</v>
      </c>
      <c r="AG14" s="35">
        <f t="shared" si="15"/>
        <v>1500</v>
      </c>
      <c r="AJ14">
        <v>13</v>
      </c>
      <c r="AK14">
        <f t="shared" ref="AK14:AK17" si="18">ROUND((AK15-($AK$19-$AK$13)/6),0)</f>
        <v>539</v>
      </c>
      <c r="AN14">
        <f t="shared" si="7"/>
        <v>126.0372702904646</v>
      </c>
      <c r="AO14">
        <f t="shared" si="8"/>
        <v>387.56460614317871</v>
      </c>
      <c r="AP14" s="40">
        <f t="shared" si="16"/>
        <v>0.25840000000000002</v>
      </c>
      <c r="AQ14">
        <f t="shared" si="9"/>
        <v>388</v>
      </c>
      <c r="AR14">
        <f t="shared" si="1"/>
        <v>45</v>
      </c>
    </row>
    <row r="15" spans="1:47">
      <c r="A15" s="34">
        <v>13</v>
      </c>
      <c r="B15" s="1">
        <f t="shared" si="10"/>
        <v>171</v>
      </c>
      <c r="C15" s="1">
        <f t="shared" si="2"/>
        <v>361</v>
      </c>
      <c r="D15" s="46">
        <f t="shared" si="2"/>
        <v>574</v>
      </c>
      <c r="E15" s="3">
        <f t="shared" si="2"/>
        <v>813</v>
      </c>
      <c r="F15" s="46">
        <f t="shared" si="2"/>
        <v>1083</v>
      </c>
      <c r="G15" s="3">
        <f t="shared" si="2"/>
        <v>1393</v>
      </c>
      <c r="H15" s="46">
        <f t="shared" si="3"/>
        <v>1625</v>
      </c>
      <c r="I15" s="3">
        <f t="shared" si="2"/>
        <v>1750</v>
      </c>
      <c r="J15" s="46">
        <f t="shared" si="2"/>
        <v>2167</v>
      </c>
      <c r="K15" s="3">
        <f t="shared" si="2"/>
        <v>2659</v>
      </c>
      <c r="L15" s="46">
        <f t="shared" si="2"/>
        <v>3250</v>
      </c>
      <c r="M15" s="1">
        <f t="shared" si="2"/>
        <v>3972</v>
      </c>
      <c r="N15" s="1">
        <f t="shared" si="2"/>
        <v>4875</v>
      </c>
      <c r="O15" s="1">
        <f t="shared" si="2"/>
        <v>6036</v>
      </c>
      <c r="P15" s="1">
        <f t="shared" si="2"/>
        <v>7583</v>
      </c>
      <c r="Q15" s="1">
        <f t="shared" si="2"/>
        <v>9750</v>
      </c>
      <c r="R15" s="1">
        <f t="shared" si="2"/>
        <v>13000</v>
      </c>
      <c r="S15" s="1">
        <f t="shared" si="2"/>
        <v>18417</v>
      </c>
      <c r="T15" s="1">
        <f t="shared" si="2"/>
        <v>29250</v>
      </c>
      <c r="W15" s="1">
        <f t="shared" si="4"/>
        <v>574</v>
      </c>
      <c r="X15" s="1">
        <f t="shared" si="4"/>
        <v>1083</v>
      </c>
      <c r="Y15" s="1">
        <f t="shared" si="4"/>
        <v>1601</v>
      </c>
      <c r="Z15" s="1">
        <f t="shared" si="4"/>
        <v>2167</v>
      </c>
      <c r="AA15" s="1">
        <f t="shared" si="4"/>
        <v>3250</v>
      </c>
      <c r="AC15">
        <f t="shared" si="11"/>
        <v>287</v>
      </c>
      <c r="AD15">
        <f t="shared" si="12"/>
        <v>542</v>
      </c>
      <c r="AE15">
        <f t="shared" si="13"/>
        <v>801</v>
      </c>
      <c r="AF15">
        <f t="shared" si="14"/>
        <v>1084</v>
      </c>
      <c r="AG15">
        <f t="shared" si="15"/>
        <v>1625</v>
      </c>
      <c r="AJ15">
        <v>14</v>
      </c>
      <c r="AK15">
        <f t="shared" si="18"/>
        <v>579</v>
      </c>
      <c r="AN15">
        <f t="shared" si="7"/>
        <v>141.43545405438871</v>
      </c>
      <c r="AO15">
        <f t="shared" si="8"/>
        <v>434.91402121724531</v>
      </c>
      <c r="AP15" s="40">
        <f t="shared" si="16"/>
        <v>0.28989999999999999</v>
      </c>
      <c r="AQ15">
        <f t="shared" si="9"/>
        <v>435</v>
      </c>
      <c r="AR15">
        <f t="shared" si="1"/>
        <v>47</v>
      </c>
    </row>
    <row r="16" spans="1:47">
      <c r="A16" s="34">
        <v>14</v>
      </c>
      <c r="B16" s="1">
        <f t="shared" si="10"/>
        <v>184</v>
      </c>
      <c r="C16" s="1">
        <f t="shared" si="2"/>
        <v>389</v>
      </c>
      <c r="D16" s="46">
        <f t="shared" si="2"/>
        <v>618</v>
      </c>
      <c r="E16" s="3">
        <f t="shared" si="2"/>
        <v>875</v>
      </c>
      <c r="F16" s="46">
        <f t="shared" si="2"/>
        <v>1167</v>
      </c>
      <c r="G16" s="3">
        <f t="shared" si="2"/>
        <v>1500</v>
      </c>
      <c r="H16" s="46">
        <f t="shared" si="3"/>
        <v>1750</v>
      </c>
      <c r="I16" s="3">
        <f t="shared" si="2"/>
        <v>1885</v>
      </c>
      <c r="J16" s="46">
        <f t="shared" si="2"/>
        <v>2333</v>
      </c>
      <c r="K16" s="3">
        <f t="shared" si="2"/>
        <v>2864</v>
      </c>
      <c r="L16" s="46">
        <f t="shared" si="2"/>
        <v>3500</v>
      </c>
      <c r="M16" s="1">
        <f t="shared" si="2"/>
        <v>4278</v>
      </c>
      <c r="N16" s="1">
        <f t="shared" si="2"/>
        <v>5250</v>
      </c>
      <c r="O16" s="1">
        <f t="shared" si="2"/>
        <v>6500</v>
      </c>
      <c r="P16" s="1">
        <f t="shared" si="2"/>
        <v>8167</v>
      </c>
      <c r="Q16" s="1">
        <f t="shared" si="2"/>
        <v>10500</v>
      </c>
      <c r="R16" s="1">
        <f t="shared" si="2"/>
        <v>14000</v>
      </c>
      <c r="S16" s="1">
        <f t="shared" si="2"/>
        <v>19833</v>
      </c>
      <c r="T16" s="1">
        <f t="shared" si="2"/>
        <v>31500</v>
      </c>
      <c r="W16" s="1">
        <f t="shared" si="4"/>
        <v>618</v>
      </c>
      <c r="X16" s="1">
        <f t="shared" si="4"/>
        <v>1167</v>
      </c>
      <c r="Y16" s="1">
        <f t="shared" si="4"/>
        <v>1724</v>
      </c>
      <c r="Z16" s="1">
        <f t="shared" si="4"/>
        <v>2333</v>
      </c>
      <c r="AA16" s="1">
        <f t="shared" si="4"/>
        <v>3500</v>
      </c>
      <c r="AC16">
        <f t="shared" si="11"/>
        <v>309</v>
      </c>
      <c r="AD16">
        <f t="shared" si="12"/>
        <v>584</v>
      </c>
      <c r="AE16">
        <f t="shared" si="13"/>
        <v>862</v>
      </c>
      <c r="AF16">
        <f t="shared" si="14"/>
        <v>1167</v>
      </c>
      <c r="AG16">
        <f t="shared" si="15"/>
        <v>1750</v>
      </c>
      <c r="AJ16" s="39">
        <v>15</v>
      </c>
      <c r="AK16" s="39">
        <f t="shared" si="18"/>
        <v>619</v>
      </c>
      <c r="AL16" s="39"/>
      <c r="AM16" s="39"/>
      <c r="AN16" s="39">
        <f t="shared" si="7"/>
        <v>157.60927583051634</v>
      </c>
      <c r="AO16" s="39">
        <f t="shared" si="8"/>
        <v>484.64852317883776</v>
      </c>
      <c r="AP16" s="40">
        <f t="shared" si="16"/>
        <v>0.3231</v>
      </c>
      <c r="AQ16">
        <f t="shared" si="9"/>
        <v>485</v>
      </c>
      <c r="AR16">
        <f t="shared" si="1"/>
        <v>50</v>
      </c>
    </row>
    <row r="17" spans="1:44">
      <c r="A17" s="34">
        <v>15</v>
      </c>
      <c r="B17" s="1">
        <f t="shared" si="10"/>
        <v>197</v>
      </c>
      <c r="C17" s="1">
        <f t="shared" si="2"/>
        <v>417</v>
      </c>
      <c r="D17" s="46">
        <f t="shared" si="2"/>
        <v>662</v>
      </c>
      <c r="E17" s="3">
        <f t="shared" si="2"/>
        <v>938</v>
      </c>
      <c r="F17" s="46">
        <f t="shared" si="2"/>
        <v>1250</v>
      </c>
      <c r="G17" s="3">
        <f t="shared" si="2"/>
        <v>1607</v>
      </c>
      <c r="H17" s="46">
        <f t="shared" si="3"/>
        <v>1875</v>
      </c>
      <c r="I17" s="3">
        <f t="shared" si="2"/>
        <v>2019</v>
      </c>
      <c r="J17" s="46">
        <f t="shared" si="2"/>
        <v>2500</v>
      </c>
      <c r="K17" s="3">
        <f t="shared" si="2"/>
        <v>3068</v>
      </c>
      <c r="L17" s="46">
        <f t="shared" si="2"/>
        <v>3750</v>
      </c>
      <c r="M17" s="1">
        <f t="shared" si="2"/>
        <v>4583</v>
      </c>
      <c r="N17" s="1">
        <f t="shared" si="2"/>
        <v>5625</v>
      </c>
      <c r="O17" s="1">
        <f t="shared" si="2"/>
        <v>6964</v>
      </c>
      <c r="P17" s="1">
        <f t="shared" si="2"/>
        <v>8750</v>
      </c>
      <c r="Q17" s="1">
        <f t="shared" si="2"/>
        <v>11250</v>
      </c>
      <c r="R17" s="1">
        <f t="shared" si="2"/>
        <v>15000</v>
      </c>
      <c r="S17" s="1">
        <f t="shared" si="2"/>
        <v>21250</v>
      </c>
      <c r="T17" s="1">
        <f t="shared" si="2"/>
        <v>33750</v>
      </c>
      <c r="W17" s="1">
        <f t="shared" si="4"/>
        <v>662</v>
      </c>
      <c r="X17" s="1">
        <f t="shared" si="4"/>
        <v>1250</v>
      </c>
      <c r="Y17" s="1">
        <f t="shared" si="4"/>
        <v>1847</v>
      </c>
      <c r="Z17" s="1">
        <f t="shared" si="4"/>
        <v>2500</v>
      </c>
      <c r="AA17" s="1">
        <f t="shared" si="4"/>
        <v>3750</v>
      </c>
      <c r="AC17">
        <f t="shared" si="11"/>
        <v>331</v>
      </c>
      <c r="AD17">
        <f t="shared" si="12"/>
        <v>625</v>
      </c>
      <c r="AE17">
        <f t="shared" si="13"/>
        <v>924</v>
      </c>
      <c r="AF17">
        <f t="shared" si="14"/>
        <v>1250</v>
      </c>
      <c r="AG17">
        <f t="shared" si="15"/>
        <v>1875</v>
      </c>
      <c r="AJ17" s="36">
        <v>16</v>
      </c>
      <c r="AK17" s="36">
        <f t="shared" si="18"/>
        <v>659</v>
      </c>
      <c r="AL17" s="36"/>
      <c r="AM17" s="36"/>
      <c r="AN17" s="36">
        <f t="shared" si="7"/>
        <v>174.54873033690797</v>
      </c>
      <c r="AO17" s="41">
        <f t="shared" si="8"/>
        <v>536.73734578599203</v>
      </c>
      <c r="AP17" s="40">
        <f t="shared" si="16"/>
        <v>0.35780000000000001</v>
      </c>
      <c r="AQ17">
        <f t="shared" si="9"/>
        <v>537</v>
      </c>
      <c r="AR17">
        <f t="shared" si="1"/>
        <v>52</v>
      </c>
    </row>
    <row r="18" spans="1:44">
      <c r="A18" s="34">
        <v>16</v>
      </c>
      <c r="B18" s="1">
        <f t="shared" si="10"/>
        <v>211</v>
      </c>
      <c r="C18" s="1">
        <f t="shared" si="2"/>
        <v>444</v>
      </c>
      <c r="D18" s="46">
        <f t="shared" si="2"/>
        <v>706</v>
      </c>
      <c r="E18" s="3">
        <f t="shared" si="2"/>
        <v>1000</v>
      </c>
      <c r="F18" s="46">
        <f t="shared" si="2"/>
        <v>1333</v>
      </c>
      <c r="G18" s="3">
        <f t="shared" si="2"/>
        <v>1714</v>
      </c>
      <c r="H18" s="46">
        <f t="shared" si="3"/>
        <v>2000</v>
      </c>
      <c r="I18" s="3">
        <f t="shared" si="2"/>
        <v>2154</v>
      </c>
      <c r="J18" s="46">
        <f t="shared" si="2"/>
        <v>2667</v>
      </c>
      <c r="K18" s="3">
        <f t="shared" si="2"/>
        <v>3273</v>
      </c>
      <c r="L18" s="46">
        <f t="shared" si="2"/>
        <v>4000</v>
      </c>
      <c r="M18" s="1">
        <f t="shared" si="2"/>
        <v>4889</v>
      </c>
      <c r="N18" s="1">
        <f t="shared" si="2"/>
        <v>6000</v>
      </c>
      <c r="O18" s="1">
        <f t="shared" si="2"/>
        <v>7429</v>
      </c>
      <c r="P18" s="1">
        <f t="shared" si="2"/>
        <v>9333</v>
      </c>
      <c r="Q18" s="1">
        <f t="shared" si="2"/>
        <v>12000</v>
      </c>
      <c r="R18" s="1">
        <f t="shared" si="2"/>
        <v>16000</v>
      </c>
      <c r="S18" s="1">
        <f t="shared" ref="C18:T33" si="19">ROUND((1/((1/S$2)-1))*($A18*250),0)</f>
        <v>22667</v>
      </c>
      <c r="T18" s="1">
        <f t="shared" si="19"/>
        <v>36000</v>
      </c>
      <c r="W18" s="1">
        <f t="shared" si="4"/>
        <v>706</v>
      </c>
      <c r="X18" s="1">
        <f t="shared" si="4"/>
        <v>1333</v>
      </c>
      <c r="Y18" s="1">
        <f t="shared" si="4"/>
        <v>1970</v>
      </c>
      <c r="Z18" s="1">
        <f t="shared" si="4"/>
        <v>2667</v>
      </c>
      <c r="AA18" s="1">
        <f t="shared" si="4"/>
        <v>4000</v>
      </c>
      <c r="AC18">
        <f t="shared" si="11"/>
        <v>353</v>
      </c>
      <c r="AD18">
        <f t="shared" si="12"/>
        <v>667</v>
      </c>
      <c r="AE18">
        <f t="shared" si="13"/>
        <v>985</v>
      </c>
      <c r="AF18">
        <f t="shared" si="14"/>
        <v>1334</v>
      </c>
      <c r="AG18">
        <f t="shared" si="15"/>
        <v>2000</v>
      </c>
      <c r="AJ18">
        <v>17</v>
      </c>
      <c r="AK18">
        <f>ROUND((AK19-($AK$19-$AK$13)/6),0)</f>
        <v>699</v>
      </c>
      <c r="AN18">
        <f t="shared" si="7"/>
        <v>192.24450334453857</v>
      </c>
      <c r="AO18">
        <f t="shared" si="8"/>
        <v>591.15184778445609</v>
      </c>
      <c r="AP18" s="40">
        <f t="shared" si="16"/>
        <v>0.39410000000000001</v>
      </c>
      <c r="AQ18">
        <f t="shared" si="9"/>
        <v>591</v>
      </c>
      <c r="AR18">
        <f t="shared" si="1"/>
        <v>54</v>
      </c>
    </row>
    <row r="19" spans="1:44">
      <c r="A19" s="34">
        <v>17</v>
      </c>
      <c r="B19" s="1">
        <f t="shared" si="10"/>
        <v>224</v>
      </c>
      <c r="C19" s="1">
        <f t="shared" si="19"/>
        <v>472</v>
      </c>
      <c r="D19" s="46">
        <f t="shared" si="19"/>
        <v>750</v>
      </c>
      <c r="E19" s="3">
        <f t="shared" si="19"/>
        <v>1063</v>
      </c>
      <c r="F19" s="46">
        <f t="shared" si="19"/>
        <v>1417</v>
      </c>
      <c r="G19" s="3">
        <f t="shared" si="19"/>
        <v>1821</v>
      </c>
      <c r="H19" s="46">
        <f t="shared" si="3"/>
        <v>2125</v>
      </c>
      <c r="I19" s="3">
        <f t="shared" si="19"/>
        <v>2288</v>
      </c>
      <c r="J19" s="46">
        <f t="shared" si="19"/>
        <v>2833</v>
      </c>
      <c r="K19" s="3">
        <f t="shared" si="19"/>
        <v>3477</v>
      </c>
      <c r="L19" s="46">
        <f t="shared" si="19"/>
        <v>4250</v>
      </c>
      <c r="M19" s="1">
        <f t="shared" si="19"/>
        <v>5194</v>
      </c>
      <c r="N19" s="1">
        <f t="shared" si="19"/>
        <v>6375</v>
      </c>
      <c r="O19" s="1">
        <f t="shared" si="19"/>
        <v>7893</v>
      </c>
      <c r="P19" s="1">
        <f t="shared" si="19"/>
        <v>9917</v>
      </c>
      <c r="Q19" s="1">
        <f t="shared" si="19"/>
        <v>12750</v>
      </c>
      <c r="R19" s="1">
        <f t="shared" si="19"/>
        <v>17000</v>
      </c>
      <c r="S19" s="1">
        <f t="shared" si="19"/>
        <v>24083</v>
      </c>
      <c r="T19" s="1">
        <f t="shared" si="19"/>
        <v>38250</v>
      </c>
      <c r="W19" s="1">
        <f t="shared" ref="W19:AA69" si="20">ROUND((1/((1/W$2)-1))*($A19*250),0)</f>
        <v>750</v>
      </c>
      <c r="X19" s="1">
        <f t="shared" si="20"/>
        <v>1417</v>
      </c>
      <c r="Y19" s="1">
        <f t="shared" si="20"/>
        <v>2093</v>
      </c>
      <c r="Z19" s="1">
        <f t="shared" si="20"/>
        <v>2833</v>
      </c>
      <c r="AA19" s="1">
        <f t="shared" si="20"/>
        <v>4250</v>
      </c>
      <c r="AC19">
        <f t="shared" si="11"/>
        <v>375</v>
      </c>
      <c r="AD19">
        <f t="shared" si="12"/>
        <v>709</v>
      </c>
      <c r="AE19">
        <f t="shared" si="13"/>
        <v>1047</v>
      </c>
      <c r="AF19">
        <f t="shared" si="14"/>
        <v>1417</v>
      </c>
      <c r="AG19">
        <f t="shared" si="15"/>
        <v>2125</v>
      </c>
      <c r="AJ19">
        <v>18</v>
      </c>
      <c r="AK19" s="42">
        <v>739</v>
      </c>
      <c r="AN19">
        <f t="shared" si="7"/>
        <v>210.68788926092734</v>
      </c>
      <c r="AO19">
        <f t="shared" si="8"/>
        <v>647.86525947735163</v>
      </c>
      <c r="AP19" s="40">
        <f t="shared" si="16"/>
        <v>0.43190000000000001</v>
      </c>
      <c r="AQ19">
        <f t="shared" si="9"/>
        <v>648</v>
      </c>
      <c r="AR19">
        <f t="shared" si="1"/>
        <v>57</v>
      </c>
    </row>
    <row r="20" spans="1:44">
      <c r="A20" s="34">
        <v>18</v>
      </c>
      <c r="B20" s="1">
        <f t="shared" si="10"/>
        <v>237</v>
      </c>
      <c r="C20" s="1">
        <f t="shared" si="19"/>
        <v>500</v>
      </c>
      <c r="D20" s="46">
        <f t="shared" si="19"/>
        <v>794</v>
      </c>
      <c r="E20" s="3">
        <f t="shared" si="19"/>
        <v>1125</v>
      </c>
      <c r="F20" s="46">
        <f t="shared" si="19"/>
        <v>1500</v>
      </c>
      <c r="G20" s="3">
        <f t="shared" si="19"/>
        <v>1929</v>
      </c>
      <c r="H20" s="46">
        <f t="shared" si="3"/>
        <v>2250</v>
      </c>
      <c r="I20" s="3">
        <f t="shared" si="19"/>
        <v>2423</v>
      </c>
      <c r="J20" s="46">
        <f t="shared" si="19"/>
        <v>3000</v>
      </c>
      <c r="K20" s="3">
        <f t="shared" si="19"/>
        <v>3682</v>
      </c>
      <c r="L20" s="46">
        <f t="shared" si="19"/>
        <v>4500</v>
      </c>
      <c r="M20" s="1">
        <f t="shared" si="19"/>
        <v>5500</v>
      </c>
      <c r="N20" s="1">
        <f t="shared" si="19"/>
        <v>6750</v>
      </c>
      <c r="O20" s="1">
        <f t="shared" si="19"/>
        <v>8357</v>
      </c>
      <c r="P20" s="1">
        <f t="shared" si="19"/>
        <v>10500</v>
      </c>
      <c r="Q20" s="1">
        <f t="shared" si="19"/>
        <v>13500</v>
      </c>
      <c r="R20" s="1">
        <f t="shared" si="19"/>
        <v>18000</v>
      </c>
      <c r="S20" s="1">
        <f t="shared" si="19"/>
        <v>25500</v>
      </c>
      <c r="T20" s="1">
        <f t="shared" si="19"/>
        <v>40500</v>
      </c>
      <c r="W20" s="1">
        <f t="shared" si="20"/>
        <v>794</v>
      </c>
      <c r="X20" s="1">
        <f t="shared" si="20"/>
        <v>1500</v>
      </c>
      <c r="Y20" s="1">
        <f t="shared" si="20"/>
        <v>2216</v>
      </c>
      <c r="Z20" s="1">
        <f t="shared" si="20"/>
        <v>3000</v>
      </c>
      <c r="AA20" s="1">
        <f t="shared" si="20"/>
        <v>4500</v>
      </c>
      <c r="AC20">
        <f t="shared" si="11"/>
        <v>397</v>
      </c>
      <c r="AD20">
        <f t="shared" si="12"/>
        <v>750</v>
      </c>
      <c r="AE20">
        <f t="shared" si="13"/>
        <v>1108</v>
      </c>
      <c r="AF20">
        <f t="shared" si="14"/>
        <v>1500</v>
      </c>
      <c r="AG20">
        <f t="shared" si="15"/>
        <v>2250</v>
      </c>
      <c r="AJ20">
        <v>19</v>
      </c>
      <c r="AK20">
        <f t="shared" ref="AK20:AK23" si="21">ROUND((AK21-($AK$25-$AK$19)/6),0)</f>
        <v>785</v>
      </c>
      <c r="AN20">
        <f t="shared" si="7"/>
        <v>229.87072226134265</v>
      </c>
      <c r="AO20">
        <f t="shared" si="8"/>
        <v>706.85247095362865</v>
      </c>
      <c r="AP20" s="40">
        <f t="shared" si="16"/>
        <v>0.47120000000000001</v>
      </c>
      <c r="AQ20">
        <f t="shared" si="9"/>
        <v>707</v>
      </c>
      <c r="AR20">
        <f t="shared" si="1"/>
        <v>59</v>
      </c>
    </row>
    <row r="21" spans="1:44">
      <c r="A21" s="34">
        <v>19</v>
      </c>
      <c r="B21" s="1">
        <f t="shared" si="10"/>
        <v>250</v>
      </c>
      <c r="C21" s="1">
        <f t="shared" si="19"/>
        <v>528</v>
      </c>
      <c r="D21" s="46">
        <f t="shared" si="19"/>
        <v>838</v>
      </c>
      <c r="E21" s="3">
        <f t="shared" si="19"/>
        <v>1188</v>
      </c>
      <c r="F21" s="46">
        <f t="shared" si="19"/>
        <v>1583</v>
      </c>
      <c r="G21" s="3">
        <f t="shared" si="19"/>
        <v>2036</v>
      </c>
      <c r="H21" s="46">
        <f t="shared" si="3"/>
        <v>2375</v>
      </c>
      <c r="I21" s="3">
        <f t="shared" si="19"/>
        <v>2558</v>
      </c>
      <c r="J21" s="46">
        <f t="shared" si="19"/>
        <v>3167</v>
      </c>
      <c r="K21" s="3">
        <f t="shared" si="19"/>
        <v>3886</v>
      </c>
      <c r="L21" s="46">
        <f t="shared" si="19"/>
        <v>4750</v>
      </c>
      <c r="M21" s="1">
        <f t="shared" si="19"/>
        <v>5806</v>
      </c>
      <c r="N21" s="1">
        <f t="shared" si="19"/>
        <v>7125</v>
      </c>
      <c r="O21" s="1">
        <f t="shared" si="19"/>
        <v>8821</v>
      </c>
      <c r="P21" s="1">
        <f t="shared" si="19"/>
        <v>11083</v>
      </c>
      <c r="Q21" s="1">
        <f t="shared" si="19"/>
        <v>14250</v>
      </c>
      <c r="R21" s="1">
        <f t="shared" si="19"/>
        <v>19000</v>
      </c>
      <c r="S21" s="1">
        <f t="shared" si="19"/>
        <v>26917</v>
      </c>
      <c r="T21" s="1">
        <f t="shared" si="19"/>
        <v>42750</v>
      </c>
      <c r="W21" s="1">
        <f t="shared" si="20"/>
        <v>838</v>
      </c>
      <c r="X21" s="1">
        <f t="shared" si="20"/>
        <v>1583</v>
      </c>
      <c r="Y21" s="1">
        <f t="shared" si="20"/>
        <v>2340</v>
      </c>
      <c r="Z21" s="1">
        <f t="shared" si="20"/>
        <v>3167</v>
      </c>
      <c r="AA21" s="1">
        <f t="shared" si="20"/>
        <v>4750</v>
      </c>
      <c r="AC21">
        <f t="shared" si="11"/>
        <v>419</v>
      </c>
      <c r="AD21">
        <f t="shared" si="12"/>
        <v>792</v>
      </c>
      <c r="AE21">
        <f t="shared" si="13"/>
        <v>1170</v>
      </c>
      <c r="AF21">
        <f t="shared" si="14"/>
        <v>1584</v>
      </c>
      <c r="AG21">
        <f t="shared" si="15"/>
        <v>2375</v>
      </c>
      <c r="AJ21" s="38">
        <v>20</v>
      </c>
      <c r="AK21" s="38">
        <f t="shared" si="21"/>
        <v>828</v>
      </c>
      <c r="AL21" s="38"/>
      <c r="AM21" s="38"/>
      <c r="AN21" s="38">
        <f t="shared" si="7"/>
        <v>249.78531818829074</v>
      </c>
      <c r="AO21" s="38">
        <f t="shared" si="8"/>
        <v>768.08985342899405</v>
      </c>
      <c r="AP21" s="40">
        <f t="shared" si="16"/>
        <v>0.5121</v>
      </c>
      <c r="AQ21">
        <f t="shared" si="9"/>
        <v>768</v>
      </c>
      <c r="AR21">
        <f t="shared" si="1"/>
        <v>61</v>
      </c>
    </row>
    <row r="22" spans="1:44">
      <c r="A22" s="34">
        <v>20</v>
      </c>
      <c r="B22" s="1">
        <f t="shared" si="10"/>
        <v>263</v>
      </c>
      <c r="C22" s="1">
        <f t="shared" si="19"/>
        <v>556</v>
      </c>
      <c r="D22" s="46">
        <f t="shared" si="19"/>
        <v>882</v>
      </c>
      <c r="E22" s="3">
        <f t="shared" si="19"/>
        <v>1250</v>
      </c>
      <c r="F22" s="46">
        <f t="shared" si="19"/>
        <v>1667</v>
      </c>
      <c r="G22" s="3">
        <f t="shared" si="19"/>
        <v>2143</v>
      </c>
      <c r="H22" s="46">
        <f t="shared" si="3"/>
        <v>2500</v>
      </c>
      <c r="I22" s="3">
        <f t="shared" si="19"/>
        <v>2692</v>
      </c>
      <c r="J22" s="46">
        <f t="shared" si="19"/>
        <v>3333</v>
      </c>
      <c r="K22" s="3">
        <f t="shared" si="19"/>
        <v>4091</v>
      </c>
      <c r="L22" s="46">
        <f t="shared" si="19"/>
        <v>5000</v>
      </c>
      <c r="M22" s="1">
        <f t="shared" si="19"/>
        <v>6111</v>
      </c>
      <c r="N22" s="1">
        <f t="shared" si="19"/>
        <v>7500</v>
      </c>
      <c r="O22" s="1">
        <f t="shared" si="19"/>
        <v>9286</v>
      </c>
      <c r="P22" s="1">
        <f t="shared" si="19"/>
        <v>11667</v>
      </c>
      <c r="Q22" s="1">
        <f t="shared" si="19"/>
        <v>15000</v>
      </c>
      <c r="R22" s="1">
        <f t="shared" si="19"/>
        <v>20000</v>
      </c>
      <c r="S22" s="1">
        <f t="shared" si="19"/>
        <v>28333</v>
      </c>
      <c r="T22" s="1">
        <f t="shared" si="19"/>
        <v>45000</v>
      </c>
      <c r="W22" s="1">
        <f t="shared" si="20"/>
        <v>882</v>
      </c>
      <c r="X22" s="1">
        <f t="shared" si="20"/>
        <v>1667</v>
      </c>
      <c r="Y22" s="1">
        <f t="shared" si="20"/>
        <v>2463</v>
      </c>
      <c r="Z22" s="1">
        <f t="shared" si="20"/>
        <v>3333</v>
      </c>
      <c r="AA22" s="1">
        <f t="shared" si="20"/>
        <v>5000</v>
      </c>
      <c r="AC22">
        <f t="shared" si="11"/>
        <v>441</v>
      </c>
      <c r="AD22">
        <f t="shared" si="12"/>
        <v>834</v>
      </c>
      <c r="AE22">
        <f t="shared" si="13"/>
        <v>1232</v>
      </c>
      <c r="AF22">
        <f t="shared" si="14"/>
        <v>1667</v>
      </c>
      <c r="AG22">
        <f t="shared" si="15"/>
        <v>2500</v>
      </c>
      <c r="AJ22">
        <v>21</v>
      </c>
      <c r="AK22">
        <f t="shared" si="21"/>
        <v>871</v>
      </c>
      <c r="AN22">
        <f t="shared" si="7"/>
        <v>270.42442511305688</v>
      </c>
      <c r="AO22">
        <f t="shared" si="8"/>
        <v>831.55510722265001</v>
      </c>
      <c r="AP22" s="40">
        <f t="shared" si="16"/>
        <v>0.5544</v>
      </c>
      <c r="AQ22">
        <f t="shared" si="9"/>
        <v>832</v>
      </c>
      <c r="AR22">
        <f t="shared" si="1"/>
        <v>64</v>
      </c>
    </row>
    <row r="23" spans="1:44">
      <c r="A23" s="34">
        <v>21</v>
      </c>
      <c r="B23" s="1">
        <f t="shared" si="10"/>
        <v>276</v>
      </c>
      <c r="C23" s="1">
        <f t="shared" si="19"/>
        <v>583</v>
      </c>
      <c r="D23" s="46">
        <f t="shared" si="19"/>
        <v>926</v>
      </c>
      <c r="E23" s="3">
        <f t="shared" si="19"/>
        <v>1313</v>
      </c>
      <c r="F23" s="46">
        <f t="shared" si="19"/>
        <v>1750</v>
      </c>
      <c r="G23" s="3">
        <f t="shared" si="19"/>
        <v>2250</v>
      </c>
      <c r="H23" s="46">
        <f t="shared" si="3"/>
        <v>2625</v>
      </c>
      <c r="I23" s="3">
        <f t="shared" si="19"/>
        <v>2827</v>
      </c>
      <c r="J23" s="46">
        <f t="shared" si="19"/>
        <v>3500</v>
      </c>
      <c r="K23" s="3">
        <f t="shared" si="19"/>
        <v>4295</v>
      </c>
      <c r="L23" s="46">
        <f t="shared" si="19"/>
        <v>5250</v>
      </c>
      <c r="M23" s="1">
        <f t="shared" si="19"/>
        <v>6417</v>
      </c>
      <c r="N23" s="1">
        <f t="shared" si="19"/>
        <v>7875</v>
      </c>
      <c r="O23" s="1">
        <f t="shared" si="19"/>
        <v>9750</v>
      </c>
      <c r="P23" s="1">
        <f t="shared" si="19"/>
        <v>12250</v>
      </c>
      <c r="Q23" s="1">
        <f t="shared" si="19"/>
        <v>15750</v>
      </c>
      <c r="R23" s="1">
        <f t="shared" si="19"/>
        <v>21000</v>
      </c>
      <c r="S23" s="1">
        <f t="shared" si="19"/>
        <v>29750</v>
      </c>
      <c r="T23" s="1">
        <f t="shared" si="19"/>
        <v>47250</v>
      </c>
      <c r="W23" s="1">
        <f t="shared" si="20"/>
        <v>926</v>
      </c>
      <c r="X23" s="1">
        <f t="shared" si="20"/>
        <v>1750</v>
      </c>
      <c r="Y23" s="1">
        <f t="shared" si="20"/>
        <v>2586</v>
      </c>
      <c r="Z23" s="1">
        <f t="shared" si="20"/>
        <v>3500</v>
      </c>
      <c r="AA23" s="1">
        <f t="shared" si="20"/>
        <v>5250</v>
      </c>
      <c r="AC23">
        <f t="shared" si="11"/>
        <v>463</v>
      </c>
      <c r="AD23">
        <f t="shared" si="12"/>
        <v>875</v>
      </c>
      <c r="AE23">
        <f t="shared" si="13"/>
        <v>1293</v>
      </c>
      <c r="AF23">
        <f t="shared" si="14"/>
        <v>1750</v>
      </c>
      <c r="AG23">
        <f t="shared" si="15"/>
        <v>2625</v>
      </c>
      <c r="AJ23">
        <v>22</v>
      </c>
      <c r="AK23">
        <f t="shared" si="21"/>
        <v>914</v>
      </c>
      <c r="AN23">
        <f t="shared" si="7"/>
        <v>291.78118094041412</v>
      </c>
      <c r="AO23">
        <f t="shared" si="8"/>
        <v>897.22713139177347</v>
      </c>
      <c r="AP23" s="40">
        <f t="shared" si="16"/>
        <v>0.59819999999999995</v>
      </c>
      <c r="AQ23">
        <f t="shared" si="9"/>
        <v>897</v>
      </c>
      <c r="AR23">
        <f t="shared" si="1"/>
        <v>65</v>
      </c>
    </row>
    <row r="24" spans="1:44">
      <c r="A24" s="34">
        <v>22</v>
      </c>
      <c r="B24" s="1">
        <f t="shared" si="10"/>
        <v>289</v>
      </c>
      <c r="C24" s="1">
        <f t="shared" si="19"/>
        <v>611</v>
      </c>
      <c r="D24" s="46">
        <f t="shared" si="19"/>
        <v>971</v>
      </c>
      <c r="E24" s="3">
        <f t="shared" si="19"/>
        <v>1375</v>
      </c>
      <c r="F24" s="46">
        <f t="shared" si="19"/>
        <v>1833</v>
      </c>
      <c r="G24" s="3">
        <f t="shared" si="19"/>
        <v>2357</v>
      </c>
      <c r="H24" s="46">
        <f t="shared" si="3"/>
        <v>2750</v>
      </c>
      <c r="I24" s="3">
        <f t="shared" si="19"/>
        <v>2962</v>
      </c>
      <c r="J24" s="46">
        <f t="shared" si="19"/>
        <v>3667</v>
      </c>
      <c r="K24" s="3">
        <f t="shared" si="19"/>
        <v>4500</v>
      </c>
      <c r="L24" s="46">
        <f t="shared" si="19"/>
        <v>5500</v>
      </c>
      <c r="M24" s="1">
        <f t="shared" si="19"/>
        <v>6722</v>
      </c>
      <c r="N24" s="1">
        <f t="shared" si="19"/>
        <v>8250</v>
      </c>
      <c r="O24" s="1">
        <f t="shared" si="19"/>
        <v>10214</v>
      </c>
      <c r="P24" s="1">
        <f t="shared" si="19"/>
        <v>12833</v>
      </c>
      <c r="Q24" s="1">
        <f t="shared" si="19"/>
        <v>16500</v>
      </c>
      <c r="R24" s="1">
        <f t="shared" si="19"/>
        <v>22000</v>
      </c>
      <c r="S24" s="1">
        <f t="shared" si="19"/>
        <v>31167</v>
      </c>
      <c r="T24" s="1">
        <f t="shared" si="19"/>
        <v>49500</v>
      </c>
      <c r="W24" s="1">
        <f t="shared" si="20"/>
        <v>971</v>
      </c>
      <c r="X24" s="1">
        <f t="shared" si="20"/>
        <v>1833</v>
      </c>
      <c r="Y24" s="1">
        <f t="shared" si="20"/>
        <v>2709</v>
      </c>
      <c r="Z24" s="1">
        <f t="shared" si="20"/>
        <v>3667</v>
      </c>
      <c r="AA24" s="1">
        <f t="shared" si="20"/>
        <v>5500</v>
      </c>
      <c r="AC24">
        <f t="shared" si="11"/>
        <v>486</v>
      </c>
      <c r="AD24">
        <f t="shared" si="12"/>
        <v>917</v>
      </c>
      <c r="AE24">
        <f t="shared" si="13"/>
        <v>1355</v>
      </c>
      <c r="AF24">
        <f t="shared" si="14"/>
        <v>1834</v>
      </c>
      <c r="AG24">
        <f t="shared" si="15"/>
        <v>2750</v>
      </c>
      <c r="AJ24">
        <v>23</v>
      </c>
      <c r="AK24">
        <f>ROUND((AK25-($AK$25-$AK$19)/6),0)</f>
        <v>957</v>
      </c>
      <c r="AN24">
        <f t="shared" si="7"/>
        <v>313.84907679622484</v>
      </c>
      <c r="AO24">
        <f t="shared" si="8"/>
        <v>965.08591114839146</v>
      </c>
      <c r="AP24" s="40">
        <f t="shared" si="16"/>
        <v>0.64339999999999997</v>
      </c>
      <c r="AQ24">
        <f t="shared" si="9"/>
        <v>965</v>
      </c>
      <c r="AR24">
        <f t="shared" si="1"/>
        <v>68</v>
      </c>
    </row>
    <row r="25" spans="1:44">
      <c r="A25" s="34">
        <v>23</v>
      </c>
      <c r="B25" s="1">
        <f t="shared" si="10"/>
        <v>303</v>
      </c>
      <c r="C25" s="1">
        <f t="shared" si="19"/>
        <v>639</v>
      </c>
      <c r="D25" s="46">
        <f t="shared" si="19"/>
        <v>1015</v>
      </c>
      <c r="E25" s="3">
        <f t="shared" si="19"/>
        <v>1438</v>
      </c>
      <c r="F25" s="46">
        <f t="shared" si="19"/>
        <v>1917</v>
      </c>
      <c r="G25" s="3">
        <f t="shared" si="19"/>
        <v>2464</v>
      </c>
      <c r="H25" s="46">
        <f t="shared" si="3"/>
        <v>2875</v>
      </c>
      <c r="I25" s="3">
        <f t="shared" si="19"/>
        <v>3096</v>
      </c>
      <c r="J25" s="46">
        <f t="shared" si="19"/>
        <v>3833</v>
      </c>
      <c r="K25" s="3">
        <f t="shared" si="19"/>
        <v>4705</v>
      </c>
      <c r="L25" s="46">
        <f t="shared" si="19"/>
        <v>5750</v>
      </c>
      <c r="M25" s="1">
        <f t="shared" si="19"/>
        <v>7028</v>
      </c>
      <c r="N25" s="1">
        <f t="shared" si="19"/>
        <v>8625</v>
      </c>
      <c r="O25" s="1">
        <f t="shared" si="19"/>
        <v>10679</v>
      </c>
      <c r="P25" s="1">
        <f t="shared" si="19"/>
        <v>13417</v>
      </c>
      <c r="Q25" s="1">
        <f t="shared" si="19"/>
        <v>17250</v>
      </c>
      <c r="R25" s="1">
        <f t="shared" si="19"/>
        <v>23000</v>
      </c>
      <c r="S25" s="1">
        <f t="shared" si="19"/>
        <v>32583</v>
      </c>
      <c r="T25" s="1">
        <f t="shared" si="19"/>
        <v>51750</v>
      </c>
      <c r="W25" s="1">
        <f t="shared" si="20"/>
        <v>1015</v>
      </c>
      <c r="X25" s="1">
        <f t="shared" si="20"/>
        <v>1917</v>
      </c>
      <c r="Y25" s="1">
        <f t="shared" si="20"/>
        <v>2832</v>
      </c>
      <c r="Z25" s="1">
        <f t="shared" si="20"/>
        <v>3833</v>
      </c>
      <c r="AA25" s="1">
        <f t="shared" si="20"/>
        <v>5750</v>
      </c>
      <c r="AC25">
        <f t="shared" si="11"/>
        <v>508</v>
      </c>
      <c r="AD25">
        <f t="shared" si="12"/>
        <v>959</v>
      </c>
      <c r="AE25">
        <f t="shared" si="13"/>
        <v>1416</v>
      </c>
      <c r="AF25">
        <f t="shared" si="14"/>
        <v>1917</v>
      </c>
      <c r="AG25">
        <f t="shared" si="15"/>
        <v>2875</v>
      </c>
      <c r="AJ25" s="41">
        <v>24</v>
      </c>
      <c r="AK25" s="41">
        <v>1000</v>
      </c>
      <c r="AL25" s="41"/>
      <c r="AM25" s="41"/>
      <c r="AN25" s="41">
        <f t="shared" si="7"/>
        <v>336.62192520541902</v>
      </c>
      <c r="AO25" s="41">
        <f t="shared" si="8"/>
        <v>1035.1124200066636</v>
      </c>
      <c r="AP25" s="40">
        <f t="shared" si="16"/>
        <v>0.69010000000000005</v>
      </c>
      <c r="AQ25">
        <f t="shared" si="9"/>
        <v>1035</v>
      </c>
      <c r="AR25">
        <f t="shared" si="1"/>
        <v>70</v>
      </c>
    </row>
    <row r="26" spans="1:44">
      <c r="A26" s="34">
        <v>24</v>
      </c>
      <c r="B26" s="1">
        <f t="shared" si="10"/>
        <v>316</v>
      </c>
      <c r="C26" s="1">
        <f t="shared" si="19"/>
        <v>667</v>
      </c>
      <c r="D26" s="46">
        <f t="shared" si="19"/>
        <v>1059</v>
      </c>
      <c r="E26" s="3">
        <f t="shared" si="19"/>
        <v>1500</v>
      </c>
      <c r="F26" s="46">
        <f t="shared" si="19"/>
        <v>2000</v>
      </c>
      <c r="G26" s="3">
        <f t="shared" si="19"/>
        <v>2571</v>
      </c>
      <c r="H26" s="46">
        <f t="shared" si="3"/>
        <v>3000</v>
      </c>
      <c r="I26" s="3">
        <f t="shared" si="19"/>
        <v>3231</v>
      </c>
      <c r="J26" s="46">
        <f t="shared" si="19"/>
        <v>4000</v>
      </c>
      <c r="K26" s="3">
        <f t="shared" si="19"/>
        <v>4909</v>
      </c>
      <c r="L26" s="46">
        <f t="shared" si="19"/>
        <v>6000</v>
      </c>
      <c r="M26" s="1">
        <f t="shared" si="19"/>
        <v>7333</v>
      </c>
      <c r="N26" s="1">
        <f t="shared" si="19"/>
        <v>9000</v>
      </c>
      <c r="O26" s="1">
        <f t="shared" si="19"/>
        <v>11143</v>
      </c>
      <c r="P26" s="1">
        <f t="shared" si="19"/>
        <v>14000</v>
      </c>
      <c r="Q26" s="1">
        <f t="shared" si="19"/>
        <v>18000</v>
      </c>
      <c r="R26" s="1">
        <f t="shared" si="19"/>
        <v>24000</v>
      </c>
      <c r="S26" s="1">
        <f t="shared" si="19"/>
        <v>34000</v>
      </c>
      <c r="T26" s="1">
        <f t="shared" si="19"/>
        <v>54000</v>
      </c>
      <c r="W26" s="1">
        <f t="shared" si="20"/>
        <v>1059</v>
      </c>
      <c r="X26" s="1">
        <f t="shared" si="20"/>
        <v>2000</v>
      </c>
      <c r="Y26" s="1">
        <f t="shared" si="20"/>
        <v>2955</v>
      </c>
      <c r="Z26" s="1">
        <f t="shared" si="20"/>
        <v>4000</v>
      </c>
      <c r="AA26" s="1">
        <f t="shared" si="20"/>
        <v>6000</v>
      </c>
      <c r="AC26">
        <f t="shared" si="11"/>
        <v>530</v>
      </c>
      <c r="AD26">
        <f t="shared" si="12"/>
        <v>1000</v>
      </c>
      <c r="AE26">
        <f t="shared" si="13"/>
        <v>1478</v>
      </c>
      <c r="AF26">
        <f t="shared" si="14"/>
        <v>2000</v>
      </c>
      <c r="AG26">
        <f t="shared" si="15"/>
        <v>3000</v>
      </c>
      <c r="AJ26" s="38">
        <v>25</v>
      </c>
      <c r="AK26" s="38">
        <f>ROUND((AK27-($AK$31-$AK$25)/6),0)</f>
        <v>1085</v>
      </c>
      <c r="AL26" s="38"/>
      <c r="AM26" s="38"/>
      <c r="AN26" s="38">
        <f t="shared" si="7"/>
        <v>360.09383227042809</v>
      </c>
      <c r="AO26" s="38">
        <f t="shared" si="8"/>
        <v>1107.2885342315665</v>
      </c>
      <c r="AP26" s="40">
        <f t="shared" si="16"/>
        <v>0.73819999999999997</v>
      </c>
      <c r="AQ26">
        <f t="shared" si="9"/>
        <v>1107</v>
      </c>
      <c r="AR26">
        <f t="shared" si="1"/>
        <v>72</v>
      </c>
    </row>
    <row r="27" spans="1:44">
      <c r="A27" s="34">
        <v>25</v>
      </c>
      <c r="B27" s="1">
        <f t="shared" si="10"/>
        <v>329</v>
      </c>
      <c r="C27" s="1">
        <f t="shared" si="19"/>
        <v>694</v>
      </c>
      <c r="D27" s="46">
        <f t="shared" si="19"/>
        <v>1103</v>
      </c>
      <c r="E27" s="3">
        <f t="shared" si="19"/>
        <v>1563</v>
      </c>
      <c r="F27" s="46">
        <f t="shared" si="19"/>
        <v>2083</v>
      </c>
      <c r="G27" s="3">
        <f t="shared" si="19"/>
        <v>2679</v>
      </c>
      <c r="H27" s="46">
        <f t="shared" si="3"/>
        <v>3125</v>
      </c>
      <c r="I27" s="3">
        <f t="shared" si="19"/>
        <v>3365</v>
      </c>
      <c r="J27" s="46">
        <f t="shared" si="19"/>
        <v>4167</v>
      </c>
      <c r="K27" s="3">
        <f t="shared" si="19"/>
        <v>5114</v>
      </c>
      <c r="L27" s="46">
        <f t="shared" si="19"/>
        <v>6250</v>
      </c>
      <c r="M27" s="1">
        <f t="shared" si="19"/>
        <v>7639</v>
      </c>
      <c r="N27" s="1">
        <f t="shared" si="19"/>
        <v>9375</v>
      </c>
      <c r="O27" s="1">
        <f t="shared" si="19"/>
        <v>11607</v>
      </c>
      <c r="P27" s="1">
        <f t="shared" si="19"/>
        <v>14583</v>
      </c>
      <c r="Q27" s="1">
        <f t="shared" si="19"/>
        <v>18750</v>
      </c>
      <c r="R27" s="1">
        <f t="shared" si="19"/>
        <v>25000</v>
      </c>
      <c r="S27" s="1">
        <f t="shared" si="19"/>
        <v>35417</v>
      </c>
      <c r="T27" s="1">
        <f t="shared" si="19"/>
        <v>56250</v>
      </c>
      <c r="W27" s="1">
        <f t="shared" si="20"/>
        <v>1103</v>
      </c>
      <c r="X27" s="1">
        <f t="shared" si="20"/>
        <v>2083</v>
      </c>
      <c r="Y27" s="1">
        <f t="shared" si="20"/>
        <v>3078</v>
      </c>
      <c r="Z27" s="1">
        <f t="shared" si="20"/>
        <v>4167</v>
      </c>
      <c r="AA27" s="1">
        <f t="shared" si="20"/>
        <v>6250</v>
      </c>
      <c r="AC27">
        <f t="shared" si="11"/>
        <v>552</v>
      </c>
      <c r="AD27">
        <f t="shared" si="12"/>
        <v>1042</v>
      </c>
      <c r="AE27">
        <f t="shared" si="13"/>
        <v>1539</v>
      </c>
      <c r="AF27">
        <f t="shared" si="14"/>
        <v>2084</v>
      </c>
      <c r="AG27">
        <f t="shared" si="15"/>
        <v>3125</v>
      </c>
      <c r="AJ27">
        <v>26</v>
      </c>
      <c r="AK27">
        <f t="shared" ref="AK27:AK30" si="22">ROUND((AK28-($AK$31-$AK$25)/6),0)</f>
        <v>1168</v>
      </c>
      <c r="AN27">
        <f t="shared" si="7"/>
        <v>384.25917321529937</v>
      </c>
      <c r="AO27">
        <f t="shared" si="8"/>
        <v>1181.5969576370455</v>
      </c>
      <c r="AP27" s="40">
        <f t="shared" si="16"/>
        <v>0.78769999999999996</v>
      </c>
      <c r="AQ27">
        <f t="shared" si="9"/>
        <v>1182</v>
      </c>
      <c r="AR27">
        <f t="shared" si="1"/>
        <v>75</v>
      </c>
    </row>
    <row r="28" spans="1:44">
      <c r="A28" s="34">
        <v>26</v>
      </c>
      <c r="B28" s="1">
        <f t="shared" si="10"/>
        <v>342</v>
      </c>
      <c r="C28" s="1">
        <f t="shared" si="19"/>
        <v>722</v>
      </c>
      <c r="D28" s="46">
        <f t="shared" si="19"/>
        <v>1147</v>
      </c>
      <c r="E28" s="3">
        <f t="shared" si="19"/>
        <v>1625</v>
      </c>
      <c r="F28" s="46">
        <f t="shared" si="19"/>
        <v>2167</v>
      </c>
      <c r="G28" s="3">
        <f t="shared" si="19"/>
        <v>2786</v>
      </c>
      <c r="H28" s="46">
        <f t="shared" si="3"/>
        <v>3250</v>
      </c>
      <c r="I28" s="3">
        <f t="shared" si="19"/>
        <v>3500</v>
      </c>
      <c r="J28" s="46">
        <f t="shared" si="19"/>
        <v>4333</v>
      </c>
      <c r="K28" s="3">
        <f t="shared" si="19"/>
        <v>5318</v>
      </c>
      <c r="L28" s="46">
        <f t="shared" si="19"/>
        <v>6500</v>
      </c>
      <c r="M28" s="1">
        <f t="shared" si="19"/>
        <v>7944</v>
      </c>
      <c r="N28" s="1">
        <f t="shared" si="19"/>
        <v>9750</v>
      </c>
      <c r="O28" s="1">
        <f t="shared" si="19"/>
        <v>12071</v>
      </c>
      <c r="P28" s="1">
        <f t="shared" si="19"/>
        <v>15167</v>
      </c>
      <c r="Q28" s="1">
        <f t="shared" si="19"/>
        <v>19500</v>
      </c>
      <c r="R28" s="1">
        <f t="shared" si="19"/>
        <v>26000</v>
      </c>
      <c r="S28" s="1">
        <f t="shared" si="19"/>
        <v>36833</v>
      </c>
      <c r="T28" s="1">
        <f t="shared" si="19"/>
        <v>58500</v>
      </c>
      <c r="W28" s="1">
        <f t="shared" si="20"/>
        <v>1147</v>
      </c>
      <c r="X28" s="1">
        <f t="shared" si="20"/>
        <v>2167</v>
      </c>
      <c r="Y28" s="1">
        <f t="shared" si="20"/>
        <v>3201</v>
      </c>
      <c r="Z28" s="1">
        <f t="shared" si="20"/>
        <v>4333</v>
      </c>
      <c r="AA28" s="1">
        <f t="shared" si="20"/>
        <v>6500</v>
      </c>
      <c r="AC28">
        <f t="shared" si="11"/>
        <v>574</v>
      </c>
      <c r="AD28">
        <f t="shared" si="12"/>
        <v>1084</v>
      </c>
      <c r="AE28">
        <f t="shared" si="13"/>
        <v>1601</v>
      </c>
      <c r="AF28">
        <f t="shared" si="14"/>
        <v>2167</v>
      </c>
      <c r="AG28">
        <f t="shared" si="15"/>
        <v>3250</v>
      </c>
      <c r="AJ28">
        <v>27</v>
      </c>
      <c r="AK28">
        <f t="shared" si="22"/>
        <v>1251</v>
      </c>
      <c r="AN28">
        <f t="shared" si="7"/>
        <v>409.11257078085532</v>
      </c>
      <c r="AO28">
        <f t="shared" si="8"/>
        <v>1258.0211551511302</v>
      </c>
      <c r="AP28" s="40">
        <f t="shared" si="16"/>
        <v>0.8387</v>
      </c>
      <c r="AQ28">
        <f t="shared" si="9"/>
        <v>1258</v>
      </c>
      <c r="AR28">
        <f t="shared" si="1"/>
        <v>76</v>
      </c>
    </row>
    <row r="29" spans="1:44">
      <c r="A29" s="34">
        <v>27</v>
      </c>
      <c r="B29" s="1">
        <f t="shared" si="10"/>
        <v>355</v>
      </c>
      <c r="C29" s="1">
        <f t="shared" si="19"/>
        <v>750</v>
      </c>
      <c r="D29" s="46">
        <f t="shared" si="19"/>
        <v>1191</v>
      </c>
      <c r="E29" s="3">
        <f t="shared" si="19"/>
        <v>1688</v>
      </c>
      <c r="F29" s="46">
        <f t="shared" si="19"/>
        <v>2250</v>
      </c>
      <c r="G29" s="3">
        <f t="shared" si="19"/>
        <v>2893</v>
      </c>
      <c r="H29" s="46">
        <f t="shared" si="3"/>
        <v>3375</v>
      </c>
      <c r="I29" s="3">
        <f t="shared" si="19"/>
        <v>3635</v>
      </c>
      <c r="J29" s="46">
        <f t="shared" si="19"/>
        <v>4500</v>
      </c>
      <c r="K29" s="3">
        <f t="shared" si="19"/>
        <v>5523</v>
      </c>
      <c r="L29" s="46">
        <f t="shared" si="19"/>
        <v>6750</v>
      </c>
      <c r="M29" s="1">
        <f t="shared" si="19"/>
        <v>8250</v>
      </c>
      <c r="N29" s="1">
        <f t="shared" si="19"/>
        <v>10125</v>
      </c>
      <c r="O29" s="1">
        <f t="shared" si="19"/>
        <v>12536</v>
      </c>
      <c r="P29" s="1">
        <f t="shared" si="19"/>
        <v>15750</v>
      </c>
      <c r="Q29" s="1">
        <f t="shared" si="19"/>
        <v>20250</v>
      </c>
      <c r="R29" s="1">
        <f t="shared" si="19"/>
        <v>27000</v>
      </c>
      <c r="S29" s="1">
        <f t="shared" si="19"/>
        <v>38250</v>
      </c>
      <c r="T29" s="1">
        <f t="shared" si="19"/>
        <v>60750</v>
      </c>
      <c r="W29" s="1">
        <f t="shared" si="20"/>
        <v>1191</v>
      </c>
      <c r="X29" s="1">
        <f t="shared" si="20"/>
        <v>2250</v>
      </c>
      <c r="Y29" s="1">
        <f t="shared" si="20"/>
        <v>3325</v>
      </c>
      <c r="Z29" s="1">
        <f t="shared" si="20"/>
        <v>4500</v>
      </c>
      <c r="AA29" s="1">
        <f t="shared" si="20"/>
        <v>6750</v>
      </c>
      <c r="AC29">
        <f t="shared" si="11"/>
        <v>596</v>
      </c>
      <c r="AD29">
        <f t="shared" si="12"/>
        <v>1125</v>
      </c>
      <c r="AE29">
        <f t="shared" si="13"/>
        <v>1663</v>
      </c>
      <c r="AF29">
        <f t="shared" si="14"/>
        <v>2250</v>
      </c>
      <c r="AG29">
        <f t="shared" si="15"/>
        <v>3375</v>
      </c>
      <c r="AJ29">
        <v>28</v>
      </c>
      <c r="AK29">
        <f t="shared" si="22"/>
        <v>1334</v>
      </c>
      <c r="AN29">
        <f t="shared" si="7"/>
        <v>434.64887605024813</v>
      </c>
      <c r="AO29">
        <f t="shared" si="8"/>
        <v>1336.5452938545131</v>
      </c>
      <c r="AP29" s="40">
        <f t="shared" si="16"/>
        <v>0.89100000000000001</v>
      </c>
      <c r="AQ29">
        <f t="shared" si="9"/>
        <v>1337</v>
      </c>
      <c r="AR29">
        <f t="shared" si="1"/>
        <v>79</v>
      </c>
    </row>
    <row r="30" spans="1:44">
      <c r="A30" s="34">
        <v>28</v>
      </c>
      <c r="B30" s="1">
        <f t="shared" si="10"/>
        <v>368</v>
      </c>
      <c r="C30" s="1">
        <f t="shared" si="19"/>
        <v>778</v>
      </c>
      <c r="D30" s="46">
        <f t="shared" si="19"/>
        <v>1235</v>
      </c>
      <c r="E30" s="3">
        <f t="shared" si="19"/>
        <v>1750</v>
      </c>
      <c r="F30" s="46">
        <f t="shared" si="19"/>
        <v>2333</v>
      </c>
      <c r="G30" s="3">
        <f t="shared" si="19"/>
        <v>3000</v>
      </c>
      <c r="H30" s="46">
        <f t="shared" si="3"/>
        <v>3500</v>
      </c>
      <c r="I30" s="3">
        <f t="shared" si="19"/>
        <v>3769</v>
      </c>
      <c r="J30" s="46">
        <f t="shared" si="19"/>
        <v>4667</v>
      </c>
      <c r="K30" s="3">
        <f t="shared" si="19"/>
        <v>5727</v>
      </c>
      <c r="L30" s="46">
        <f t="shared" si="19"/>
        <v>7000</v>
      </c>
      <c r="M30" s="1">
        <f t="shared" si="19"/>
        <v>8556</v>
      </c>
      <c r="N30" s="1">
        <f t="shared" si="19"/>
        <v>10500</v>
      </c>
      <c r="O30" s="1">
        <f t="shared" si="19"/>
        <v>13000</v>
      </c>
      <c r="P30" s="1">
        <f t="shared" si="19"/>
        <v>16333</v>
      </c>
      <c r="Q30" s="1">
        <f t="shared" si="19"/>
        <v>21000</v>
      </c>
      <c r="R30" s="1">
        <f t="shared" si="19"/>
        <v>28000</v>
      </c>
      <c r="S30" s="1">
        <f t="shared" si="19"/>
        <v>39667</v>
      </c>
      <c r="T30" s="1">
        <f t="shared" si="19"/>
        <v>63000</v>
      </c>
      <c r="W30" s="1">
        <f t="shared" si="20"/>
        <v>1235</v>
      </c>
      <c r="X30" s="1">
        <f t="shared" si="20"/>
        <v>2333</v>
      </c>
      <c r="Y30" s="1">
        <f t="shared" si="20"/>
        <v>3448</v>
      </c>
      <c r="Z30" s="1">
        <f t="shared" si="20"/>
        <v>4667</v>
      </c>
      <c r="AA30" s="1">
        <f t="shared" si="20"/>
        <v>7000</v>
      </c>
      <c r="AC30">
        <f t="shared" si="11"/>
        <v>618</v>
      </c>
      <c r="AD30">
        <f t="shared" si="12"/>
        <v>1167</v>
      </c>
      <c r="AE30">
        <f t="shared" si="13"/>
        <v>1724</v>
      </c>
      <c r="AF30">
        <f t="shared" si="14"/>
        <v>2334</v>
      </c>
      <c r="AG30">
        <f t="shared" si="15"/>
        <v>3500</v>
      </c>
      <c r="AJ30">
        <v>29</v>
      </c>
      <c r="AK30">
        <f t="shared" si="22"/>
        <v>1417</v>
      </c>
      <c r="AN30">
        <f t="shared" si="7"/>
        <v>460.86315135847002</v>
      </c>
      <c r="AO30">
        <f t="shared" si="8"/>
        <v>1417.1541904272954</v>
      </c>
      <c r="AP30" s="40">
        <f t="shared" si="16"/>
        <v>0.94479999999999997</v>
      </c>
      <c r="AQ30">
        <f t="shared" si="9"/>
        <v>1417</v>
      </c>
      <c r="AR30">
        <f t="shared" si="1"/>
        <v>80</v>
      </c>
    </row>
    <row r="31" spans="1:44">
      <c r="A31" s="34">
        <v>29</v>
      </c>
      <c r="B31" s="1">
        <f t="shared" si="10"/>
        <v>382</v>
      </c>
      <c r="C31" s="1">
        <f t="shared" si="19"/>
        <v>806</v>
      </c>
      <c r="D31" s="46">
        <f t="shared" si="19"/>
        <v>1279</v>
      </c>
      <c r="E31" s="3">
        <f t="shared" si="19"/>
        <v>1813</v>
      </c>
      <c r="F31" s="46">
        <f t="shared" si="19"/>
        <v>2417</v>
      </c>
      <c r="G31" s="3">
        <f t="shared" si="19"/>
        <v>3107</v>
      </c>
      <c r="H31" s="46">
        <f t="shared" si="3"/>
        <v>3625</v>
      </c>
      <c r="I31" s="3">
        <f t="shared" si="19"/>
        <v>3904</v>
      </c>
      <c r="J31" s="46">
        <f t="shared" si="19"/>
        <v>4833</v>
      </c>
      <c r="K31" s="3">
        <f t="shared" si="19"/>
        <v>5932</v>
      </c>
      <c r="L31" s="46">
        <f t="shared" si="19"/>
        <v>7250</v>
      </c>
      <c r="M31" s="1">
        <f t="shared" si="19"/>
        <v>8861</v>
      </c>
      <c r="N31" s="1">
        <f t="shared" si="19"/>
        <v>10875</v>
      </c>
      <c r="O31" s="1">
        <f t="shared" si="19"/>
        <v>13464</v>
      </c>
      <c r="P31" s="1">
        <f t="shared" si="19"/>
        <v>16917</v>
      </c>
      <c r="Q31" s="1">
        <f t="shared" si="19"/>
        <v>21750</v>
      </c>
      <c r="R31" s="1">
        <f t="shared" si="19"/>
        <v>29000</v>
      </c>
      <c r="S31" s="1">
        <f t="shared" si="19"/>
        <v>41083</v>
      </c>
      <c r="T31" s="1">
        <f t="shared" si="19"/>
        <v>65250</v>
      </c>
      <c r="W31" s="1">
        <f t="shared" si="20"/>
        <v>1279</v>
      </c>
      <c r="X31" s="1">
        <f t="shared" si="20"/>
        <v>2417</v>
      </c>
      <c r="Y31" s="1">
        <f t="shared" si="20"/>
        <v>3571</v>
      </c>
      <c r="Z31" s="1">
        <f t="shared" si="20"/>
        <v>4833</v>
      </c>
      <c r="AA31" s="1">
        <f t="shared" si="20"/>
        <v>7250</v>
      </c>
      <c r="AC31">
        <f t="shared" si="11"/>
        <v>640</v>
      </c>
      <c r="AD31">
        <f t="shared" si="12"/>
        <v>1209</v>
      </c>
      <c r="AE31">
        <f t="shared" si="13"/>
        <v>1786</v>
      </c>
      <c r="AF31">
        <f t="shared" si="14"/>
        <v>2417</v>
      </c>
      <c r="AG31">
        <f t="shared" si="15"/>
        <v>3625</v>
      </c>
      <c r="AJ31" s="37">
        <v>30</v>
      </c>
      <c r="AK31" s="38">
        <v>1500</v>
      </c>
      <c r="AL31" s="37">
        <f>AK31/AK25</f>
        <v>1.5</v>
      </c>
      <c r="AM31" s="37">
        <f>AN31/AN25</f>
        <v>1.4489568815247331</v>
      </c>
      <c r="AN31">
        <f t="shared" si="7"/>
        <v>487.75065499849586</v>
      </c>
      <c r="AO31" s="38">
        <f>AN31*3.075</f>
        <v>1499.8332641203749</v>
      </c>
      <c r="AP31" s="40">
        <f t="shared" si="16"/>
        <v>0.99990000000000001</v>
      </c>
      <c r="AQ31">
        <f t="shared" si="9"/>
        <v>1500</v>
      </c>
      <c r="AR31">
        <f>AQ31-AQ30</f>
        <v>83</v>
      </c>
    </row>
    <row r="32" spans="1:44">
      <c r="A32" s="34">
        <v>30</v>
      </c>
      <c r="B32" s="1">
        <f t="shared" si="10"/>
        <v>395</v>
      </c>
      <c r="C32" s="1">
        <f t="shared" si="19"/>
        <v>833</v>
      </c>
      <c r="D32" s="46">
        <f t="shared" si="19"/>
        <v>1324</v>
      </c>
      <c r="E32" s="3">
        <f t="shared" si="19"/>
        <v>1875</v>
      </c>
      <c r="F32" s="46">
        <f t="shared" si="19"/>
        <v>2500</v>
      </c>
      <c r="G32" s="3">
        <f t="shared" si="19"/>
        <v>3214</v>
      </c>
      <c r="H32" s="46">
        <f t="shared" si="3"/>
        <v>3750</v>
      </c>
      <c r="I32" s="3">
        <f t="shared" si="19"/>
        <v>4038</v>
      </c>
      <c r="J32" s="46">
        <f t="shared" si="19"/>
        <v>5000</v>
      </c>
      <c r="K32" s="3">
        <f t="shared" si="19"/>
        <v>6136</v>
      </c>
      <c r="L32" s="46">
        <f t="shared" si="19"/>
        <v>7500</v>
      </c>
      <c r="M32" s="1">
        <f t="shared" si="19"/>
        <v>9167</v>
      </c>
      <c r="N32" s="1">
        <f t="shared" si="19"/>
        <v>11250</v>
      </c>
      <c r="O32" s="1">
        <f t="shared" si="19"/>
        <v>13929</v>
      </c>
      <c r="P32" s="1">
        <f t="shared" si="19"/>
        <v>17500</v>
      </c>
      <c r="Q32" s="1">
        <f t="shared" si="19"/>
        <v>22500</v>
      </c>
      <c r="R32" s="1">
        <f t="shared" si="19"/>
        <v>30000</v>
      </c>
      <c r="S32" s="1">
        <f t="shared" si="19"/>
        <v>42500</v>
      </c>
      <c r="T32" s="1">
        <f t="shared" si="19"/>
        <v>67500</v>
      </c>
      <c r="W32" s="1">
        <f t="shared" si="20"/>
        <v>1324</v>
      </c>
      <c r="X32" s="1">
        <f t="shared" si="20"/>
        <v>2500</v>
      </c>
      <c r="Y32" s="1">
        <f t="shared" si="20"/>
        <v>3694</v>
      </c>
      <c r="Z32" s="1">
        <f t="shared" si="20"/>
        <v>5000</v>
      </c>
      <c r="AA32" s="1">
        <f t="shared" si="20"/>
        <v>7500</v>
      </c>
      <c r="AC32">
        <f t="shared" si="11"/>
        <v>662</v>
      </c>
      <c r="AD32">
        <f t="shared" si="12"/>
        <v>1250</v>
      </c>
      <c r="AE32">
        <f t="shared" si="13"/>
        <v>1847</v>
      </c>
      <c r="AF32">
        <f t="shared" si="14"/>
        <v>2500</v>
      </c>
      <c r="AG32">
        <f t="shared" si="15"/>
        <v>3750</v>
      </c>
    </row>
    <row r="33" spans="1:33">
      <c r="A33" s="34">
        <v>31</v>
      </c>
      <c r="B33" s="1">
        <f t="shared" si="10"/>
        <v>408</v>
      </c>
      <c r="C33" s="1">
        <f t="shared" si="19"/>
        <v>861</v>
      </c>
      <c r="D33" s="46">
        <f t="shared" si="19"/>
        <v>1368</v>
      </c>
      <c r="E33" s="3">
        <f t="shared" si="19"/>
        <v>1938</v>
      </c>
      <c r="F33" s="46">
        <f t="shared" si="19"/>
        <v>2583</v>
      </c>
      <c r="G33" s="3">
        <f t="shared" si="19"/>
        <v>3321</v>
      </c>
      <c r="H33" s="46">
        <f t="shared" si="3"/>
        <v>3875</v>
      </c>
      <c r="I33" s="3">
        <f t="shared" si="19"/>
        <v>4173</v>
      </c>
      <c r="J33" s="46">
        <f t="shared" si="19"/>
        <v>5167</v>
      </c>
      <c r="K33" s="3">
        <f t="shared" si="19"/>
        <v>6341</v>
      </c>
      <c r="L33" s="46">
        <f t="shared" si="19"/>
        <v>7750</v>
      </c>
      <c r="M33" s="1">
        <f t="shared" si="19"/>
        <v>9472</v>
      </c>
      <c r="N33" s="1">
        <f t="shared" si="19"/>
        <v>11625</v>
      </c>
      <c r="O33" s="1">
        <f t="shared" si="19"/>
        <v>14393</v>
      </c>
      <c r="P33" s="1">
        <f t="shared" si="19"/>
        <v>18083</v>
      </c>
      <c r="Q33" s="1">
        <f t="shared" si="19"/>
        <v>23250</v>
      </c>
      <c r="R33" s="1">
        <f t="shared" si="19"/>
        <v>31000</v>
      </c>
      <c r="S33" s="1">
        <f t="shared" ref="C33:T48" si="23">ROUND((1/((1/S$2)-1))*($A33*250),0)</f>
        <v>43917</v>
      </c>
      <c r="T33" s="1">
        <f t="shared" si="23"/>
        <v>69750</v>
      </c>
      <c r="W33" s="1">
        <f t="shared" si="20"/>
        <v>1368</v>
      </c>
      <c r="X33" s="1">
        <f t="shared" si="20"/>
        <v>2583</v>
      </c>
      <c r="Y33" s="1">
        <f t="shared" si="20"/>
        <v>3817</v>
      </c>
      <c r="Z33" s="1">
        <f t="shared" si="20"/>
        <v>5167</v>
      </c>
      <c r="AA33" s="1">
        <f t="shared" si="20"/>
        <v>7750</v>
      </c>
      <c r="AC33">
        <f t="shared" si="11"/>
        <v>684</v>
      </c>
      <c r="AD33">
        <f t="shared" si="12"/>
        <v>1292</v>
      </c>
      <c r="AE33">
        <f t="shared" si="13"/>
        <v>1909</v>
      </c>
      <c r="AF33">
        <f t="shared" si="14"/>
        <v>2584</v>
      </c>
      <c r="AG33">
        <f t="shared" si="15"/>
        <v>3875</v>
      </c>
    </row>
    <row r="34" spans="1:33">
      <c r="A34" s="34">
        <v>32</v>
      </c>
      <c r="B34" s="1">
        <f t="shared" si="10"/>
        <v>421</v>
      </c>
      <c r="C34" s="1">
        <f t="shared" si="23"/>
        <v>889</v>
      </c>
      <c r="D34" s="46">
        <f t="shared" si="23"/>
        <v>1412</v>
      </c>
      <c r="E34" s="3">
        <f t="shared" si="23"/>
        <v>2000</v>
      </c>
      <c r="F34" s="46">
        <f t="shared" si="23"/>
        <v>2667</v>
      </c>
      <c r="G34" s="3">
        <f t="shared" si="23"/>
        <v>3429</v>
      </c>
      <c r="H34" s="46">
        <f t="shared" si="3"/>
        <v>4000</v>
      </c>
      <c r="I34" s="3">
        <f t="shared" si="23"/>
        <v>4308</v>
      </c>
      <c r="J34" s="46">
        <f t="shared" si="23"/>
        <v>5333</v>
      </c>
      <c r="K34" s="3">
        <f t="shared" si="23"/>
        <v>6545</v>
      </c>
      <c r="L34" s="46">
        <f t="shared" si="23"/>
        <v>8000</v>
      </c>
      <c r="M34" s="1">
        <f t="shared" si="23"/>
        <v>9778</v>
      </c>
      <c r="N34" s="1">
        <f t="shared" si="23"/>
        <v>12000</v>
      </c>
      <c r="O34" s="1">
        <f t="shared" si="23"/>
        <v>14857</v>
      </c>
      <c r="P34" s="1">
        <f t="shared" si="23"/>
        <v>18667</v>
      </c>
      <c r="Q34" s="1">
        <f t="shared" si="23"/>
        <v>24000</v>
      </c>
      <c r="R34" s="1">
        <f t="shared" si="23"/>
        <v>32000</v>
      </c>
      <c r="S34" s="1">
        <f t="shared" si="23"/>
        <v>45333</v>
      </c>
      <c r="T34" s="1">
        <f t="shared" si="23"/>
        <v>72000</v>
      </c>
      <c r="W34" s="1">
        <f t="shared" si="20"/>
        <v>1412</v>
      </c>
      <c r="X34" s="1">
        <f t="shared" si="20"/>
        <v>2667</v>
      </c>
      <c r="Y34" s="1">
        <f t="shared" si="20"/>
        <v>3940</v>
      </c>
      <c r="Z34" s="1">
        <f t="shared" si="20"/>
        <v>5333</v>
      </c>
      <c r="AA34" s="1">
        <f t="shared" si="20"/>
        <v>8000</v>
      </c>
      <c r="AC34">
        <f t="shared" si="11"/>
        <v>706</v>
      </c>
      <c r="AD34">
        <f t="shared" si="12"/>
        <v>1334</v>
      </c>
      <c r="AE34">
        <f t="shared" si="13"/>
        <v>1970</v>
      </c>
      <c r="AF34">
        <f t="shared" si="14"/>
        <v>2667</v>
      </c>
      <c r="AG34">
        <f t="shared" si="15"/>
        <v>4000</v>
      </c>
    </row>
    <row r="35" spans="1:33">
      <c r="A35" s="34">
        <v>33</v>
      </c>
      <c r="B35" s="1">
        <f t="shared" si="10"/>
        <v>434</v>
      </c>
      <c r="C35" s="1">
        <f t="shared" si="23"/>
        <v>917</v>
      </c>
      <c r="D35" s="46">
        <f t="shared" si="23"/>
        <v>1456</v>
      </c>
      <c r="E35" s="3">
        <f t="shared" si="23"/>
        <v>2063</v>
      </c>
      <c r="F35" s="46">
        <f t="shared" si="23"/>
        <v>2750</v>
      </c>
      <c r="G35" s="3">
        <f t="shared" si="23"/>
        <v>3536</v>
      </c>
      <c r="H35" s="46">
        <f t="shared" si="3"/>
        <v>4125</v>
      </c>
      <c r="I35" s="3">
        <f t="shared" si="23"/>
        <v>4442</v>
      </c>
      <c r="J35" s="46">
        <f t="shared" si="23"/>
        <v>5500</v>
      </c>
      <c r="K35" s="3">
        <f t="shared" si="23"/>
        <v>6750</v>
      </c>
      <c r="L35" s="46">
        <f t="shared" si="23"/>
        <v>8250</v>
      </c>
      <c r="M35" s="1">
        <f t="shared" si="23"/>
        <v>10083</v>
      </c>
      <c r="N35" s="1">
        <f t="shared" si="23"/>
        <v>12375</v>
      </c>
      <c r="O35" s="1">
        <f t="shared" si="23"/>
        <v>15321</v>
      </c>
      <c r="P35" s="1">
        <f t="shared" si="23"/>
        <v>19250</v>
      </c>
      <c r="Q35" s="1">
        <f t="shared" si="23"/>
        <v>24750</v>
      </c>
      <c r="R35" s="1">
        <f t="shared" si="23"/>
        <v>33000</v>
      </c>
      <c r="S35" s="1">
        <f t="shared" si="23"/>
        <v>46750</v>
      </c>
      <c r="T35" s="1">
        <f t="shared" si="23"/>
        <v>74250</v>
      </c>
      <c r="W35" s="1">
        <f t="shared" si="20"/>
        <v>1456</v>
      </c>
      <c r="X35" s="1">
        <f t="shared" si="20"/>
        <v>2750</v>
      </c>
      <c r="Y35" s="1">
        <f t="shared" si="20"/>
        <v>4063</v>
      </c>
      <c r="Z35" s="1">
        <f t="shared" si="20"/>
        <v>5500</v>
      </c>
      <c r="AA35" s="1">
        <f t="shared" si="20"/>
        <v>8250</v>
      </c>
      <c r="AC35">
        <f t="shared" si="11"/>
        <v>728</v>
      </c>
      <c r="AD35">
        <f t="shared" si="12"/>
        <v>1375</v>
      </c>
      <c r="AE35">
        <f t="shared" si="13"/>
        <v>2032</v>
      </c>
      <c r="AF35">
        <f t="shared" si="14"/>
        <v>2750</v>
      </c>
      <c r="AG35">
        <f t="shared" si="15"/>
        <v>4125</v>
      </c>
    </row>
    <row r="36" spans="1:33">
      <c r="A36" s="34">
        <v>34</v>
      </c>
      <c r="B36" s="1">
        <f t="shared" si="10"/>
        <v>447</v>
      </c>
      <c r="C36" s="1">
        <f t="shared" si="23"/>
        <v>944</v>
      </c>
      <c r="D36" s="46">
        <f t="shared" si="23"/>
        <v>1500</v>
      </c>
      <c r="E36" s="3">
        <f t="shared" si="23"/>
        <v>2125</v>
      </c>
      <c r="F36" s="46">
        <f t="shared" si="23"/>
        <v>2833</v>
      </c>
      <c r="G36" s="3">
        <f t="shared" si="23"/>
        <v>3643</v>
      </c>
      <c r="H36" s="46">
        <f t="shared" si="3"/>
        <v>4250</v>
      </c>
      <c r="I36" s="3">
        <f t="shared" si="23"/>
        <v>4577</v>
      </c>
      <c r="J36" s="46">
        <f t="shared" si="23"/>
        <v>5667</v>
      </c>
      <c r="K36" s="3">
        <f t="shared" si="23"/>
        <v>6955</v>
      </c>
      <c r="L36" s="46">
        <f t="shared" si="23"/>
        <v>8500</v>
      </c>
      <c r="M36" s="1">
        <f t="shared" si="23"/>
        <v>10389</v>
      </c>
      <c r="N36" s="1">
        <f t="shared" si="23"/>
        <v>12750</v>
      </c>
      <c r="O36" s="1">
        <f t="shared" si="23"/>
        <v>15786</v>
      </c>
      <c r="P36" s="1">
        <f t="shared" si="23"/>
        <v>19833</v>
      </c>
      <c r="Q36" s="1">
        <f t="shared" si="23"/>
        <v>25500</v>
      </c>
      <c r="R36" s="1">
        <f t="shared" si="23"/>
        <v>34000</v>
      </c>
      <c r="S36" s="1">
        <f t="shared" si="23"/>
        <v>48167</v>
      </c>
      <c r="T36" s="1">
        <f t="shared" si="23"/>
        <v>76500</v>
      </c>
      <c r="W36" s="1">
        <f t="shared" si="20"/>
        <v>1500</v>
      </c>
      <c r="X36" s="1">
        <f t="shared" si="20"/>
        <v>2833</v>
      </c>
      <c r="Y36" s="1">
        <f t="shared" si="20"/>
        <v>4187</v>
      </c>
      <c r="Z36" s="1">
        <f t="shared" si="20"/>
        <v>5667</v>
      </c>
      <c r="AA36" s="1">
        <f t="shared" si="20"/>
        <v>8500</v>
      </c>
      <c r="AC36">
        <f t="shared" si="11"/>
        <v>750</v>
      </c>
      <c r="AD36">
        <f t="shared" si="12"/>
        <v>1417</v>
      </c>
      <c r="AE36">
        <f t="shared" si="13"/>
        <v>2094</v>
      </c>
      <c r="AF36">
        <f t="shared" si="14"/>
        <v>2834</v>
      </c>
      <c r="AG36">
        <f t="shared" si="15"/>
        <v>4250</v>
      </c>
    </row>
    <row r="37" spans="1:33">
      <c r="A37" s="34">
        <v>35</v>
      </c>
      <c r="B37" s="1">
        <f t="shared" si="10"/>
        <v>461</v>
      </c>
      <c r="C37" s="1">
        <f t="shared" si="23"/>
        <v>972</v>
      </c>
      <c r="D37" s="46">
        <f t="shared" si="23"/>
        <v>1544</v>
      </c>
      <c r="E37" s="3">
        <f t="shared" si="23"/>
        <v>2188</v>
      </c>
      <c r="F37" s="46">
        <f t="shared" si="23"/>
        <v>2917</v>
      </c>
      <c r="G37" s="3">
        <f t="shared" si="23"/>
        <v>3750</v>
      </c>
      <c r="H37" s="46">
        <f t="shared" si="3"/>
        <v>4375</v>
      </c>
      <c r="I37" s="3">
        <f t="shared" si="23"/>
        <v>4712</v>
      </c>
      <c r="J37" s="46">
        <f t="shared" si="23"/>
        <v>5833</v>
      </c>
      <c r="K37" s="3">
        <f t="shared" si="23"/>
        <v>7159</v>
      </c>
      <c r="L37" s="46">
        <f t="shared" si="23"/>
        <v>8750</v>
      </c>
      <c r="M37" s="1">
        <f t="shared" si="23"/>
        <v>10694</v>
      </c>
      <c r="N37" s="1">
        <f t="shared" si="23"/>
        <v>13125</v>
      </c>
      <c r="O37" s="1">
        <f t="shared" si="23"/>
        <v>16250</v>
      </c>
      <c r="P37" s="1">
        <f t="shared" si="23"/>
        <v>20417</v>
      </c>
      <c r="Q37" s="1">
        <f t="shared" si="23"/>
        <v>26250</v>
      </c>
      <c r="R37" s="1">
        <f t="shared" si="23"/>
        <v>35000</v>
      </c>
      <c r="S37" s="1">
        <f t="shared" si="23"/>
        <v>49583</v>
      </c>
      <c r="T37" s="1">
        <f t="shared" si="23"/>
        <v>78750</v>
      </c>
      <c r="W37" s="1">
        <f t="shared" si="20"/>
        <v>1544</v>
      </c>
      <c r="X37" s="1">
        <f t="shared" si="20"/>
        <v>2917</v>
      </c>
      <c r="Y37" s="1">
        <f t="shared" si="20"/>
        <v>4310</v>
      </c>
      <c r="Z37" s="1">
        <f t="shared" si="20"/>
        <v>5833</v>
      </c>
      <c r="AA37" s="1">
        <f t="shared" si="20"/>
        <v>8750</v>
      </c>
      <c r="AC37">
        <f t="shared" si="11"/>
        <v>772</v>
      </c>
      <c r="AD37">
        <f t="shared" si="12"/>
        <v>1459</v>
      </c>
      <c r="AE37">
        <f t="shared" si="13"/>
        <v>2155</v>
      </c>
      <c r="AF37">
        <f t="shared" si="14"/>
        <v>2917</v>
      </c>
      <c r="AG37">
        <f t="shared" si="15"/>
        <v>4375</v>
      </c>
    </row>
    <row r="38" spans="1:33">
      <c r="A38" s="34">
        <v>36</v>
      </c>
      <c r="B38" s="1">
        <f t="shared" si="10"/>
        <v>474</v>
      </c>
      <c r="C38" s="1">
        <f t="shared" si="23"/>
        <v>1000</v>
      </c>
      <c r="D38" s="46">
        <f t="shared" si="23"/>
        <v>1588</v>
      </c>
      <c r="E38" s="3">
        <f t="shared" si="23"/>
        <v>2250</v>
      </c>
      <c r="F38" s="46">
        <f t="shared" si="23"/>
        <v>3000</v>
      </c>
      <c r="G38" s="3">
        <f t="shared" si="23"/>
        <v>3857</v>
      </c>
      <c r="H38" s="46">
        <f t="shared" si="3"/>
        <v>4500</v>
      </c>
      <c r="I38" s="3">
        <f t="shared" si="23"/>
        <v>4846</v>
      </c>
      <c r="J38" s="46">
        <f t="shared" si="23"/>
        <v>6000</v>
      </c>
      <c r="K38" s="3">
        <f t="shared" si="23"/>
        <v>7364</v>
      </c>
      <c r="L38" s="46">
        <f t="shared" si="23"/>
        <v>9000</v>
      </c>
      <c r="M38" s="1">
        <f t="shared" si="23"/>
        <v>11000</v>
      </c>
      <c r="N38" s="1">
        <f t="shared" si="23"/>
        <v>13500</v>
      </c>
      <c r="O38" s="1">
        <f t="shared" si="23"/>
        <v>16714</v>
      </c>
      <c r="P38" s="1">
        <f t="shared" si="23"/>
        <v>21000</v>
      </c>
      <c r="Q38" s="1">
        <f t="shared" si="23"/>
        <v>27000</v>
      </c>
      <c r="R38" s="1">
        <f t="shared" si="23"/>
        <v>36000</v>
      </c>
      <c r="S38" s="1">
        <f t="shared" si="23"/>
        <v>51000</v>
      </c>
      <c r="T38" s="1">
        <f t="shared" si="23"/>
        <v>81000</v>
      </c>
      <c r="W38" s="1">
        <f t="shared" si="20"/>
        <v>1588</v>
      </c>
      <c r="X38" s="1">
        <f t="shared" si="20"/>
        <v>3000</v>
      </c>
      <c r="Y38" s="1">
        <f t="shared" si="20"/>
        <v>4433</v>
      </c>
      <c r="Z38" s="1">
        <f t="shared" si="20"/>
        <v>6000</v>
      </c>
      <c r="AA38" s="1">
        <f t="shared" si="20"/>
        <v>9000</v>
      </c>
      <c r="AC38">
        <f t="shared" si="11"/>
        <v>794</v>
      </c>
      <c r="AD38">
        <f t="shared" si="12"/>
        <v>1500</v>
      </c>
      <c r="AE38">
        <f t="shared" si="13"/>
        <v>2217</v>
      </c>
      <c r="AF38">
        <f t="shared" si="14"/>
        <v>3000</v>
      </c>
      <c r="AG38">
        <f t="shared" si="15"/>
        <v>4500</v>
      </c>
    </row>
    <row r="39" spans="1:33">
      <c r="A39" s="34">
        <v>37</v>
      </c>
      <c r="B39" s="1">
        <f t="shared" si="10"/>
        <v>487</v>
      </c>
      <c r="C39" s="1">
        <f t="shared" si="23"/>
        <v>1028</v>
      </c>
      <c r="D39" s="46">
        <f t="shared" si="23"/>
        <v>1632</v>
      </c>
      <c r="E39" s="3">
        <f t="shared" si="23"/>
        <v>2313</v>
      </c>
      <c r="F39" s="46">
        <f t="shared" si="23"/>
        <v>3083</v>
      </c>
      <c r="G39" s="3">
        <f t="shared" si="23"/>
        <v>3964</v>
      </c>
      <c r="H39" s="46">
        <f t="shared" si="3"/>
        <v>4625</v>
      </c>
      <c r="I39" s="3">
        <f t="shared" si="23"/>
        <v>4981</v>
      </c>
      <c r="J39" s="46">
        <f t="shared" si="23"/>
        <v>6167</v>
      </c>
      <c r="K39" s="3">
        <f t="shared" si="23"/>
        <v>7568</v>
      </c>
      <c r="L39" s="46">
        <f t="shared" si="23"/>
        <v>9250</v>
      </c>
      <c r="M39" s="1">
        <f t="shared" si="23"/>
        <v>11306</v>
      </c>
      <c r="N39" s="1">
        <f t="shared" si="23"/>
        <v>13875</v>
      </c>
      <c r="O39" s="1">
        <f t="shared" si="23"/>
        <v>17179</v>
      </c>
      <c r="P39" s="1">
        <f t="shared" si="23"/>
        <v>21583</v>
      </c>
      <c r="Q39" s="1">
        <f t="shared" si="23"/>
        <v>27750</v>
      </c>
      <c r="R39" s="1">
        <f t="shared" si="23"/>
        <v>37000</v>
      </c>
      <c r="S39" s="1">
        <f t="shared" si="23"/>
        <v>52417</v>
      </c>
      <c r="T39" s="1">
        <f t="shared" si="23"/>
        <v>83250</v>
      </c>
      <c r="W39" s="1">
        <f t="shared" si="20"/>
        <v>1632</v>
      </c>
      <c r="X39" s="1">
        <f t="shared" si="20"/>
        <v>3083</v>
      </c>
      <c r="Y39" s="1">
        <f t="shared" si="20"/>
        <v>4556</v>
      </c>
      <c r="Z39" s="1">
        <f t="shared" si="20"/>
        <v>6167</v>
      </c>
      <c r="AA39" s="1">
        <f t="shared" si="20"/>
        <v>9250</v>
      </c>
      <c r="AC39">
        <f t="shared" si="11"/>
        <v>816</v>
      </c>
      <c r="AD39">
        <f t="shared" si="12"/>
        <v>1542</v>
      </c>
      <c r="AE39">
        <f t="shared" si="13"/>
        <v>2278</v>
      </c>
      <c r="AF39">
        <f t="shared" si="14"/>
        <v>3084</v>
      </c>
      <c r="AG39">
        <f t="shared" si="15"/>
        <v>4625</v>
      </c>
    </row>
    <row r="40" spans="1:33">
      <c r="A40" s="34">
        <v>38</v>
      </c>
      <c r="B40" s="1">
        <f t="shared" si="10"/>
        <v>500</v>
      </c>
      <c r="C40" s="1">
        <f t="shared" si="23"/>
        <v>1056</v>
      </c>
      <c r="D40" s="46">
        <f t="shared" si="23"/>
        <v>1676</v>
      </c>
      <c r="E40" s="3">
        <f t="shared" si="23"/>
        <v>2375</v>
      </c>
      <c r="F40" s="46">
        <f t="shared" si="23"/>
        <v>3167</v>
      </c>
      <c r="G40" s="3">
        <f t="shared" si="23"/>
        <v>4071</v>
      </c>
      <c r="H40" s="46">
        <f t="shared" si="3"/>
        <v>4750</v>
      </c>
      <c r="I40" s="3">
        <f t="shared" si="23"/>
        <v>5115</v>
      </c>
      <c r="J40" s="46">
        <f t="shared" si="23"/>
        <v>6333</v>
      </c>
      <c r="K40" s="3">
        <f t="shared" si="23"/>
        <v>7773</v>
      </c>
      <c r="L40" s="46">
        <f t="shared" si="23"/>
        <v>9500</v>
      </c>
      <c r="M40" s="1">
        <f t="shared" si="23"/>
        <v>11611</v>
      </c>
      <c r="N40" s="1">
        <f t="shared" si="23"/>
        <v>14250</v>
      </c>
      <c r="O40" s="1">
        <f t="shared" si="23"/>
        <v>17643</v>
      </c>
      <c r="P40" s="1">
        <f t="shared" si="23"/>
        <v>22167</v>
      </c>
      <c r="Q40" s="1">
        <f t="shared" si="23"/>
        <v>28500</v>
      </c>
      <c r="R40" s="1">
        <f t="shared" si="23"/>
        <v>38000</v>
      </c>
      <c r="S40" s="1">
        <f t="shared" si="23"/>
        <v>53833</v>
      </c>
      <c r="T40" s="1">
        <f t="shared" si="23"/>
        <v>85500</v>
      </c>
      <c r="W40" s="1">
        <f t="shared" si="20"/>
        <v>1676</v>
      </c>
      <c r="X40" s="1">
        <f t="shared" si="20"/>
        <v>3167</v>
      </c>
      <c r="Y40" s="1">
        <f t="shared" si="20"/>
        <v>4679</v>
      </c>
      <c r="Z40" s="1">
        <f t="shared" si="20"/>
        <v>6333</v>
      </c>
      <c r="AA40" s="1">
        <f t="shared" si="20"/>
        <v>9500</v>
      </c>
      <c r="AC40">
        <f t="shared" si="11"/>
        <v>838</v>
      </c>
      <c r="AD40">
        <f t="shared" si="12"/>
        <v>1584</v>
      </c>
      <c r="AE40">
        <f t="shared" si="13"/>
        <v>2340</v>
      </c>
      <c r="AF40">
        <f t="shared" si="14"/>
        <v>3167</v>
      </c>
      <c r="AG40">
        <f t="shared" si="15"/>
        <v>4750</v>
      </c>
    </row>
    <row r="41" spans="1:33">
      <c r="A41" s="34">
        <v>39</v>
      </c>
      <c r="B41" s="1">
        <f t="shared" si="10"/>
        <v>513</v>
      </c>
      <c r="C41" s="1">
        <f t="shared" si="23"/>
        <v>1083</v>
      </c>
      <c r="D41" s="46">
        <f t="shared" si="23"/>
        <v>1721</v>
      </c>
      <c r="E41" s="3">
        <f t="shared" si="23"/>
        <v>2438</v>
      </c>
      <c r="F41" s="46">
        <f t="shared" si="23"/>
        <v>3250</v>
      </c>
      <c r="G41" s="3">
        <f t="shared" si="23"/>
        <v>4179</v>
      </c>
      <c r="H41" s="46">
        <f t="shared" si="3"/>
        <v>4875</v>
      </c>
      <c r="I41" s="3">
        <f t="shared" si="23"/>
        <v>5250</v>
      </c>
      <c r="J41" s="46">
        <f t="shared" si="23"/>
        <v>6500</v>
      </c>
      <c r="K41" s="3">
        <f t="shared" si="23"/>
        <v>7977</v>
      </c>
      <c r="L41" s="46">
        <f t="shared" si="23"/>
        <v>9750</v>
      </c>
      <c r="M41" s="1">
        <f t="shared" si="23"/>
        <v>11917</v>
      </c>
      <c r="N41" s="1">
        <f t="shared" si="23"/>
        <v>14625</v>
      </c>
      <c r="O41" s="1">
        <f t="shared" si="23"/>
        <v>18107</v>
      </c>
      <c r="P41" s="1">
        <f t="shared" si="23"/>
        <v>22750</v>
      </c>
      <c r="Q41" s="1">
        <f t="shared" si="23"/>
        <v>29250</v>
      </c>
      <c r="R41" s="1">
        <f t="shared" si="23"/>
        <v>39000</v>
      </c>
      <c r="S41" s="1">
        <f t="shared" si="23"/>
        <v>55250</v>
      </c>
      <c r="T41" s="1">
        <f t="shared" si="23"/>
        <v>87750</v>
      </c>
      <c r="W41" s="1">
        <f t="shared" si="20"/>
        <v>1721</v>
      </c>
      <c r="X41" s="1">
        <f t="shared" si="20"/>
        <v>3250</v>
      </c>
      <c r="Y41" s="1">
        <f t="shared" si="20"/>
        <v>4802</v>
      </c>
      <c r="Z41" s="1">
        <f t="shared" si="20"/>
        <v>6500</v>
      </c>
      <c r="AA41" s="1">
        <f t="shared" si="20"/>
        <v>9750</v>
      </c>
      <c r="AC41">
        <f t="shared" si="11"/>
        <v>861</v>
      </c>
      <c r="AD41">
        <f t="shared" si="12"/>
        <v>1625</v>
      </c>
      <c r="AE41">
        <f t="shared" si="13"/>
        <v>2401</v>
      </c>
      <c r="AF41">
        <f t="shared" si="14"/>
        <v>3250</v>
      </c>
      <c r="AG41">
        <f t="shared" si="15"/>
        <v>4875</v>
      </c>
    </row>
    <row r="42" spans="1:33">
      <c r="A42" s="34">
        <v>40</v>
      </c>
      <c r="B42" s="1">
        <f t="shared" si="10"/>
        <v>526</v>
      </c>
      <c r="C42" s="1">
        <f t="shared" si="23"/>
        <v>1111</v>
      </c>
      <c r="D42" s="46">
        <f t="shared" si="23"/>
        <v>1765</v>
      </c>
      <c r="E42" s="3">
        <f t="shared" si="23"/>
        <v>2500</v>
      </c>
      <c r="F42" s="46">
        <f t="shared" si="23"/>
        <v>3333</v>
      </c>
      <c r="G42" s="3">
        <f t="shared" si="23"/>
        <v>4286</v>
      </c>
      <c r="H42" s="46">
        <f t="shared" si="3"/>
        <v>5000</v>
      </c>
      <c r="I42" s="3">
        <f t="shared" si="23"/>
        <v>5385</v>
      </c>
      <c r="J42" s="46">
        <f t="shared" si="23"/>
        <v>6667</v>
      </c>
      <c r="K42" s="3">
        <f t="shared" si="23"/>
        <v>8182</v>
      </c>
      <c r="L42" s="46">
        <f t="shared" si="23"/>
        <v>10000</v>
      </c>
      <c r="M42" s="1">
        <f t="shared" si="23"/>
        <v>12222</v>
      </c>
      <c r="N42" s="1">
        <f t="shared" si="23"/>
        <v>15000</v>
      </c>
      <c r="O42" s="1">
        <f t="shared" si="23"/>
        <v>18571</v>
      </c>
      <c r="P42" s="1">
        <f t="shared" si="23"/>
        <v>23333</v>
      </c>
      <c r="Q42" s="1">
        <f t="shared" si="23"/>
        <v>30000</v>
      </c>
      <c r="R42" s="1">
        <f t="shared" si="23"/>
        <v>40000</v>
      </c>
      <c r="S42" s="1">
        <f t="shared" si="23"/>
        <v>56667</v>
      </c>
      <c r="T42" s="1">
        <f t="shared" si="23"/>
        <v>90000</v>
      </c>
      <c r="W42" s="1">
        <f t="shared" si="20"/>
        <v>1765</v>
      </c>
      <c r="X42" s="1">
        <f t="shared" si="20"/>
        <v>3333</v>
      </c>
      <c r="Y42" s="1">
        <f t="shared" si="20"/>
        <v>4925</v>
      </c>
      <c r="Z42" s="1">
        <f t="shared" si="20"/>
        <v>6667</v>
      </c>
      <c r="AA42" s="1">
        <f t="shared" si="20"/>
        <v>10000</v>
      </c>
      <c r="AC42">
        <f t="shared" si="11"/>
        <v>883</v>
      </c>
      <c r="AD42">
        <f t="shared" si="12"/>
        <v>1667</v>
      </c>
      <c r="AE42">
        <f t="shared" si="13"/>
        <v>2463</v>
      </c>
      <c r="AF42">
        <f t="shared" si="14"/>
        <v>3334</v>
      </c>
      <c r="AG42">
        <f t="shared" si="15"/>
        <v>5000</v>
      </c>
    </row>
    <row r="43" spans="1:33">
      <c r="A43" s="34">
        <v>41</v>
      </c>
      <c r="B43" s="1">
        <f t="shared" si="10"/>
        <v>539</v>
      </c>
      <c r="C43" s="1">
        <f t="shared" si="23"/>
        <v>1139</v>
      </c>
      <c r="D43" s="46">
        <f t="shared" si="23"/>
        <v>1809</v>
      </c>
      <c r="E43" s="3">
        <f t="shared" si="23"/>
        <v>2563</v>
      </c>
      <c r="F43" s="46">
        <f t="shared" si="23"/>
        <v>3417</v>
      </c>
      <c r="G43" s="3">
        <f t="shared" si="23"/>
        <v>4393</v>
      </c>
      <c r="H43" s="46">
        <f t="shared" si="3"/>
        <v>5125</v>
      </c>
      <c r="I43" s="3">
        <f t="shared" si="23"/>
        <v>5519</v>
      </c>
      <c r="J43" s="46">
        <f t="shared" si="23"/>
        <v>6833</v>
      </c>
      <c r="K43" s="3">
        <f t="shared" si="23"/>
        <v>8386</v>
      </c>
      <c r="L43" s="46">
        <f t="shared" si="23"/>
        <v>10250</v>
      </c>
      <c r="M43" s="1">
        <f t="shared" si="23"/>
        <v>12528</v>
      </c>
      <c r="N43" s="1">
        <f t="shared" si="23"/>
        <v>15375</v>
      </c>
      <c r="O43" s="1">
        <f t="shared" si="23"/>
        <v>19036</v>
      </c>
      <c r="P43" s="1">
        <f t="shared" si="23"/>
        <v>23917</v>
      </c>
      <c r="Q43" s="1">
        <f t="shared" si="23"/>
        <v>30750</v>
      </c>
      <c r="R43" s="1">
        <f t="shared" si="23"/>
        <v>41000</v>
      </c>
      <c r="S43" s="1">
        <f t="shared" si="23"/>
        <v>58083</v>
      </c>
      <c r="T43" s="1">
        <f t="shared" si="23"/>
        <v>92250</v>
      </c>
      <c r="W43" s="1">
        <f t="shared" si="20"/>
        <v>1809</v>
      </c>
      <c r="X43" s="1">
        <f t="shared" si="20"/>
        <v>3417</v>
      </c>
      <c r="Y43" s="1">
        <f t="shared" si="20"/>
        <v>5049</v>
      </c>
      <c r="Z43" s="1">
        <f t="shared" si="20"/>
        <v>6833</v>
      </c>
      <c r="AA43" s="1">
        <f t="shared" si="20"/>
        <v>10250</v>
      </c>
      <c r="AC43">
        <f t="shared" si="11"/>
        <v>905</v>
      </c>
      <c r="AD43">
        <f t="shared" si="12"/>
        <v>1709</v>
      </c>
      <c r="AE43">
        <f t="shared" si="13"/>
        <v>2525</v>
      </c>
      <c r="AF43">
        <f t="shared" si="14"/>
        <v>3417</v>
      </c>
      <c r="AG43">
        <f t="shared" si="15"/>
        <v>5125</v>
      </c>
    </row>
    <row r="44" spans="1:33">
      <c r="A44" s="34">
        <v>42</v>
      </c>
      <c r="B44" s="1">
        <f t="shared" si="10"/>
        <v>553</v>
      </c>
      <c r="C44" s="1">
        <f t="shared" si="23"/>
        <v>1167</v>
      </c>
      <c r="D44" s="46">
        <f t="shared" si="23"/>
        <v>1853</v>
      </c>
      <c r="E44" s="3">
        <f t="shared" si="23"/>
        <v>2625</v>
      </c>
      <c r="F44" s="46">
        <f t="shared" si="23"/>
        <v>3500</v>
      </c>
      <c r="G44" s="3">
        <f t="shared" si="23"/>
        <v>4500</v>
      </c>
      <c r="H44" s="46">
        <f t="shared" si="3"/>
        <v>5250</v>
      </c>
      <c r="I44" s="3">
        <f t="shared" si="23"/>
        <v>5654</v>
      </c>
      <c r="J44" s="46">
        <f t="shared" si="23"/>
        <v>7000</v>
      </c>
      <c r="K44" s="3">
        <f t="shared" si="23"/>
        <v>8591</v>
      </c>
      <c r="L44" s="46">
        <f t="shared" si="23"/>
        <v>10500</v>
      </c>
      <c r="M44" s="1">
        <f t="shared" si="23"/>
        <v>12833</v>
      </c>
      <c r="N44" s="1">
        <f t="shared" si="23"/>
        <v>15750</v>
      </c>
      <c r="O44" s="1">
        <f t="shared" si="23"/>
        <v>19500</v>
      </c>
      <c r="P44" s="1">
        <f t="shared" si="23"/>
        <v>24500</v>
      </c>
      <c r="Q44" s="1">
        <f t="shared" si="23"/>
        <v>31500</v>
      </c>
      <c r="R44" s="1">
        <f t="shared" si="23"/>
        <v>42000</v>
      </c>
      <c r="S44" s="1">
        <f t="shared" si="23"/>
        <v>59500</v>
      </c>
      <c r="T44" s="1">
        <f t="shared" si="23"/>
        <v>94500</v>
      </c>
      <c r="W44" s="1">
        <f t="shared" si="20"/>
        <v>1853</v>
      </c>
      <c r="X44" s="1">
        <f t="shared" si="20"/>
        <v>3500</v>
      </c>
      <c r="Y44" s="1">
        <f t="shared" si="20"/>
        <v>5172</v>
      </c>
      <c r="Z44" s="1">
        <f t="shared" si="20"/>
        <v>7000</v>
      </c>
      <c r="AA44" s="1">
        <f t="shared" si="20"/>
        <v>10500</v>
      </c>
      <c r="AC44">
        <f t="shared" si="11"/>
        <v>927</v>
      </c>
      <c r="AD44">
        <f t="shared" si="12"/>
        <v>1750</v>
      </c>
      <c r="AE44">
        <f t="shared" si="13"/>
        <v>2586</v>
      </c>
      <c r="AF44">
        <f t="shared" si="14"/>
        <v>3500</v>
      </c>
      <c r="AG44">
        <f t="shared" si="15"/>
        <v>5250</v>
      </c>
    </row>
    <row r="45" spans="1:33">
      <c r="A45" s="34">
        <v>43</v>
      </c>
      <c r="B45" s="1">
        <f t="shared" si="10"/>
        <v>566</v>
      </c>
      <c r="C45" s="1">
        <f t="shared" si="23"/>
        <v>1194</v>
      </c>
      <c r="D45" s="46">
        <f t="shared" si="23"/>
        <v>1897</v>
      </c>
      <c r="E45" s="3">
        <f t="shared" si="23"/>
        <v>2688</v>
      </c>
      <c r="F45" s="46">
        <f t="shared" si="23"/>
        <v>3583</v>
      </c>
      <c r="G45" s="3">
        <f t="shared" si="23"/>
        <v>4607</v>
      </c>
      <c r="H45" s="46">
        <f t="shared" si="3"/>
        <v>5375</v>
      </c>
      <c r="I45" s="3">
        <f t="shared" si="23"/>
        <v>5788</v>
      </c>
      <c r="J45" s="46">
        <f t="shared" si="23"/>
        <v>7167</v>
      </c>
      <c r="K45" s="3">
        <f t="shared" si="23"/>
        <v>8795</v>
      </c>
      <c r="L45" s="46">
        <f t="shared" si="23"/>
        <v>10750</v>
      </c>
      <c r="M45" s="1">
        <f t="shared" si="23"/>
        <v>13139</v>
      </c>
      <c r="N45" s="1">
        <f t="shared" si="23"/>
        <v>16125</v>
      </c>
      <c r="O45" s="1">
        <f t="shared" si="23"/>
        <v>19964</v>
      </c>
      <c r="P45" s="1">
        <f t="shared" si="23"/>
        <v>25083</v>
      </c>
      <c r="Q45" s="1">
        <f t="shared" si="23"/>
        <v>32250</v>
      </c>
      <c r="R45" s="1">
        <f t="shared" si="23"/>
        <v>43000</v>
      </c>
      <c r="S45" s="1">
        <f t="shared" si="23"/>
        <v>60917</v>
      </c>
      <c r="T45" s="1">
        <f t="shared" si="23"/>
        <v>96750</v>
      </c>
      <c r="W45" s="1">
        <f t="shared" si="20"/>
        <v>1897</v>
      </c>
      <c r="X45" s="1">
        <f t="shared" si="20"/>
        <v>3583</v>
      </c>
      <c r="Y45" s="1">
        <f t="shared" si="20"/>
        <v>5295</v>
      </c>
      <c r="Z45" s="1">
        <f t="shared" si="20"/>
        <v>7167</v>
      </c>
      <c r="AA45" s="1">
        <f t="shared" si="20"/>
        <v>10750</v>
      </c>
      <c r="AC45">
        <f t="shared" si="11"/>
        <v>949</v>
      </c>
      <c r="AD45">
        <f t="shared" si="12"/>
        <v>1792</v>
      </c>
      <c r="AE45">
        <f t="shared" si="13"/>
        <v>2648</v>
      </c>
      <c r="AF45">
        <f t="shared" si="14"/>
        <v>3584</v>
      </c>
      <c r="AG45">
        <f t="shared" si="15"/>
        <v>5375</v>
      </c>
    </row>
    <row r="46" spans="1:33">
      <c r="A46" s="34">
        <v>44</v>
      </c>
      <c r="B46" s="1">
        <f t="shared" si="10"/>
        <v>579</v>
      </c>
      <c r="C46" s="1">
        <f t="shared" si="23"/>
        <v>1222</v>
      </c>
      <c r="D46" s="46">
        <f t="shared" si="23"/>
        <v>1941</v>
      </c>
      <c r="E46" s="3">
        <f t="shared" si="23"/>
        <v>2750</v>
      </c>
      <c r="F46" s="46">
        <f t="shared" si="23"/>
        <v>3667</v>
      </c>
      <c r="G46" s="3">
        <f t="shared" si="23"/>
        <v>4714</v>
      </c>
      <c r="H46" s="46">
        <f t="shared" si="3"/>
        <v>5500</v>
      </c>
      <c r="I46" s="3">
        <f t="shared" si="23"/>
        <v>5923</v>
      </c>
      <c r="J46" s="46">
        <f t="shared" si="23"/>
        <v>7333</v>
      </c>
      <c r="K46" s="3">
        <f t="shared" si="23"/>
        <v>9000</v>
      </c>
      <c r="L46" s="46">
        <f t="shared" si="23"/>
        <v>11000</v>
      </c>
      <c r="M46" s="1">
        <f t="shared" si="23"/>
        <v>13444</v>
      </c>
      <c r="N46" s="1">
        <f t="shared" si="23"/>
        <v>16500</v>
      </c>
      <c r="O46" s="1">
        <f t="shared" si="23"/>
        <v>20429</v>
      </c>
      <c r="P46" s="1">
        <f t="shared" si="23"/>
        <v>25667</v>
      </c>
      <c r="Q46" s="1">
        <f t="shared" si="23"/>
        <v>33000</v>
      </c>
      <c r="R46" s="1">
        <f t="shared" si="23"/>
        <v>44000</v>
      </c>
      <c r="S46" s="1">
        <f t="shared" si="23"/>
        <v>62333</v>
      </c>
      <c r="T46" s="1">
        <f t="shared" si="23"/>
        <v>99000</v>
      </c>
      <c r="W46" s="1">
        <f t="shared" si="20"/>
        <v>1941</v>
      </c>
      <c r="X46" s="1">
        <f t="shared" si="20"/>
        <v>3667</v>
      </c>
      <c r="Y46" s="1">
        <f t="shared" si="20"/>
        <v>5418</v>
      </c>
      <c r="Z46" s="1">
        <f t="shared" si="20"/>
        <v>7333</v>
      </c>
      <c r="AA46" s="1">
        <f t="shared" si="20"/>
        <v>11000</v>
      </c>
      <c r="AC46">
        <f t="shared" si="11"/>
        <v>971</v>
      </c>
      <c r="AD46">
        <f t="shared" si="12"/>
        <v>1834</v>
      </c>
      <c r="AE46">
        <f t="shared" si="13"/>
        <v>2709</v>
      </c>
      <c r="AF46">
        <f t="shared" si="14"/>
        <v>3667</v>
      </c>
      <c r="AG46">
        <f t="shared" si="15"/>
        <v>5500</v>
      </c>
    </row>
    <row r="47" spans="1:33">
      <c r="A47" s="34">
        <v>45</v>
      </c>
      <c r="B47" s="1">
        <f t="shared" si="10"/>
        <v>592</v>
      </c>
      <c r="C47" s="1">
        <f t="shared" si="23"/>
        <v>1250</v>
      </c>
      <c r="D47" s="46">
        <f t="shared" si="23"/>
        <v>1985</v>
      </c>
      <c r="E47" s="3">
        <f t="shared" si="23"/>
        <v>2813</v>
      </c>
      <c r="F47" s="46">
        <f t="shared" si="23"/>
        <v>3750</v>
      </c>
      <c r="G47" s="3">
        <f t="shared" si="23"/>
        <v>4821</v>
      </c>
      <c r="H47" s="46">
        <f t="shared" si="3"/>
        <v>5625</v>
      </c>
      <c r="I47" s="3">
        <f t="shared" si="23"/>
        <v>6058</v>
      </c>
      <c r="J47" s="46">
        <f t="shared" si="23"/>
        <v>7500</v>
      </c>
      <c r="K47" s="3">
        <f t="shared" si="23"/>
        <v>9205</v>
      </c>
      <c r="L47" s="46">
        <f t="shared" si="23"/>
        <v>11250</v>
      </c>
      <c r="M47" s="1">
        <f t="shared" si="23"/>
        <v>13750</v>
      </c>
      <c r="N47" s="1">
        <f t="shared" si="23"/>
        <v>16875</v>
      </c>
      <c r="O47" s="1">
        <f t="shared" si="23"/>
        <v>20893</v>
      </c>
      <c r="P47" s="1">
        <f t="shared" si="23"/>
        <v>26250</v>
      </c>
      <c r="Q47" s="1">
        <f t="shared" si="23"/>
        <v>33750</v>
      </c>
      <c r="R47" s="1">
        <f t="shared" si="23"/>
        <v>45000</v>
      </c>
      <c r="S47" s="1">
        <f t="shared" si="23"/>
        <v>63750</v>
      </c>
      <c r="T47" s="1">
        <f t="shared" si="23"/>
        <v>101250</v>
      </c>
      <c r="W47" s="1">
        <f t="shared" si="20"/>
        <v>1985</v>
      </c>
      <c r="X47" s="1">
        <f t="shared" si="20"/>
        <v>3750</v>
      </c>
      <c r="Y47" s="1">
        <f t="shared" si="20"/>
        <v>5541</v>
      </c>
      <c r="Z47" s="1">
        <f t="shared" si="20"/>
        <v>7500</v>
      </c>
      <c r="AA47" s="1">
        <f t="shared" si="20"/>
        <v>11250</v>
      </c>
      <c r="AC47">
        <f t="shared" si="11"/>
        <v>993</v>
      </c>
      <c r="AD47">
        <f t="shared" si="12"/>
        <v>1875</v>
      </c>
      <c r="AE47">
        <f t="shared" si="13"/>
        <v>2771</v>
      </c>
      <c r="AF47">
        <f t="shared" si="14"/>
        <v>3750</v>
      </c>
      <c r="AG47">
        <f t="shared" si="15"/>
        <v>5625</v>
      </c>
    </row>
    <row r="48" spans="1:33">
      <c r="A48" s="34">
        <v>46</v>
      </c>
      <c r="B48" s="1">
        <f t="shared" si="10"/>
        <v>605</v>
      </c>
      <c r="C48" s="1">
        <f t="shared" si="23"/>
        <v>1278</v>
      </c>
      <c r="D48" s="46">
        <f t="shared" si="23"/>
        <v>2029</v>
      </c>
      <c r="E48" s="3">
        <f t="shared" si="23"/>
        <v>2875</v>
      </c>
      <c r="F48" s="46">
        <f t="shared" si="23"/>
        <v>3833</v>
      </c>
      <c r="G48" s="3">
        <f t="shared" si="23"/>
        <v>4929</v>
      </c>
      <c r="H48" s="46">
        <f t="shared" si="3"/>
        <v>5750</v>
      </c>
      <c r="I48" s="3">
        <f t="shared" si="23"/>
        <v>6192</v>
      </c>
      <c r="J48" s="46">
        <f t="shared" si="23"/>
        <v>7667</v>
      </c>
      <c r="K48" s="3">
        <f t="shared" si="23"/>
        <v>9409</v>
      </c>
      <c r="L48" s="46">
        <f t="shared" si="23"/>
        <v>11500</v>
      </c>
      <c r="M48" s="1">
        <f t="shared" si="23"/>
        <v>14056</v>
      </c>
      <c r="N48" s="1">
        <f t="shared" si="23"/>
        <v>17250</v>
      </c>
      <c r="O48" s="1">
        <f t="shared" si="23"/>
        <v>21357</v>
      </c>
      <c r="P48" s="1">
        <f t="shared" si="23"/>
        <v>26833</v>
      </c>
      <c r="Q48" s="1">
        <f t="shared" si="23"/>
        <v>34500</v>
      </c>
      <c r="R48" s="1">
        <f t="shared" si="23"/>
        <v>46000</v>
      </c>
      <c r="S48" s="1">
        <f t="shared" ref="C48:T63" si="24">ROUND((1/((1/S$2)-1))*($A48*250),0)</f>
        <v>65167</v>
      </c>
      <c r="T48" s="1">
        <f t="shared" si="24"/>
        <v>103500</v>
      </c>
      <c r="W48" s="1">
        <f t="shared" si="20"/>
        <v>2029</v>
      </c>
      <c r="X48" s="1">
        <f t="shared" si="20"/>
        <v>3833</v>
      </c>
      <c r="Y48" s="1">
        <f t="shared" si="20"/>
        <v>5664</v>
      </c>
      <c r="Z48" s="1">
        <f t="shared" si="20"/>
        <v>7667</v>
      </c>
      <c r="AA48" s="1">
        <f t="shared" si="20"/>
        <v>11500</v>
      </c>
      <c r="AC48">
        <f t="shared" si="11"/>
        <v>1015</v>
      </c>
      <c r="AD48">
        <f t="shared" si="12"/>
        <v>1917</v>
      </c>
      <c r="AE48">
        <f t="shared" si="13"/>
        <v>2832</v>
      </c>
      <c r="AF48">
        <f t="shared" si="14"/>
        <v>3834</v>
      </c>
      <c r="AG48">
        <f t="shared" si="15"/>
        <v>5750</v>
      </c>
    </row>
    <row r="49" spans="1:33">
      <c r="A49" s="34">
        <v>47</v>
      </c>
      <c r="B49" s="1">
        <f t="shared" si="10"/>
        <v>618</v>
      </c>
      <c r="C49" s="1">
        <f t="shared" si="24"/>
        <v>1306</v>
      </c>
      <c r="D49" s="46">
        <f t="shared" si="24"/>
        <v>2074</v>
      </c>
      <c r="E49" s="3">
        <f t="shared" si="24"/>
        <v>2938</v>
      </c>
      <c r="F49" s="46">
        <f t="shared" si="24"/>
        <v>3917</v>
      </c>
      <c r="G49" s="3">
        <f t="shared" si="24"/>
        <v>5036</v>
      </c>
      <c r="H49" s="46">
        <f t="shared" si="3"/>
        <v>5875</v>
      </c>
      <c r="I49" s="3">
        <f t="shared" si="24"/>
        <v>6327</v>
      </c>
      <c r="J49" s="46">
        <f t="shared" si="24"/>
        <v>7833</v>
      </c>
      <c r="K49" s="3">
        <f t="shared" si="24"/>
        <v>9614</v>
      </c>
      <c r="L49" s="46">
        <f t="shared" si="24"/>
        <v>11750</v>
      </c>
      <c r="M49" s="1">
        <f t="shared" si="24"/>
        <v>14361</v>
      </c>
      <c r="N49" s="1">
        <f t="shared" si="24"/>
        <v>17625</v>
      </c>
      <c r="O49" s="1">
        <f t="shared" si="24"/>
        <v>21821</v>
      </c>
      <c r="P49" s="1">
        <f t="shared" si="24"/>
        <v>27417</v>
      </c>
      <c r="Q49" s="1">
        <f t="shared" si="24"/>
        <v>35250</v>
      </c>
      <c r="R49" s="1">
        <f t="shared" si="24"/>
        <v>47000</v>
      </c>
      <c r="S49" s="1">
        <f t="shared" si="24"/>
        <v>66583</v>
      </c>
      <c r="T49" s="1">
        <f t="shared" si="24"/>
        <v>105750</v>
      </c>
      <c r="W49" s="1">
        <f t="shared" si="20"/>
        <v>2074</v>
      </c>
      <c r="X49" s="1">
        <f t="shared" si="20"/>
        <v>3917</v>
      </c>
      <c r="Y49" s="1">
        <f t="shared" si="20"/>
        <v>5787</v>
      </c>
      <c r="Z49" s="1">
        <f t="shared" si="20"/>
        <v>7833</v>
      </c>
      <c r="AA49" s="1">
        <f t="shared" si="20"/>
        <v>11750</v>
      </c>
      <c r="AC49">
        <f t="shared" si="11"/>
        <v>1037</v>
      </c>
      <c r="AD49">
        <f t="shared" si="12"/>
        <v>1959</v>
      </c>
      <c r="AE49">
        <f t="shared" si="13"/>
        <v>2894</v>
      </c>
      <c r="AF49">
        <f t="shared" si="14"/>
        <v>3917</v>
      </c>
      <c r="AG49">
        <f t="shared" si="15"/>
        <v>5875</v>
      </c>
    </row>
    <row r="50" spans="1:33">
      <c r="A50" s="34">
        <v>48</v>
      </c>
      <c r="B50" s="1">
        <f t="shared" si="10"/>
        <v>632</v>
      </c>
      <c r="C50" s="1">
        <f t="shared" si="24"/>
        <v>1333</v>
      </c>
      <c r="D50" s="46">
        <f t="shared" si="24"/>
        <v>2118</v>
      </c>
      <c r="E50" s="3">
        <f t="shared" si="24"/>
        <v>3000</v>
      </c>
      <c r="F50" s="46">
        <f t="shared" si="24"/>
        <v>4000</v>
      </c>
      <c r="G50" s="3">
        <f t="shared" si="24"/>
        <v>5143</v>
      </c>
      <c r="H50" s="46">
        <f t="shared" si="3"/>
        <v>6000</v>
      </c>
      <c r="I50" s="3">
        <f t="shared" si="24"/>
        <v>6462</v>
      </c>
      <c r="J50" s="46">
        <f t="shared" si="24"/>
        <v>8000</v>
      </c>
      <c r="K50" s="3">
        <f t="shared" si="24"/>
        <v>9818</v>
      </c>
      <c r="L50" s="46">
        <f t="shared" si="24"/>
        <v>12000</v>
      </c>
      <c r="M50" s="1">
        <f t="shared" si="24"/>
        <v>14667</v>
      </c>
      <c r="N50" s="1">
        <f t="shared" si="24"/>
        <v>18000</v>
      </c>
      <c r="O50" s="1">
        <f t="shared" si="24"/>
        <v>22286</v>
      </c>
      <c r="P50" s="1">
        <f t="shared" si="24"/>
        <v>28000</v>
      </c>
      <c r="Q50" s="1">
        <f t="shared" si="24"/>
        <v>36000</v>
      </c>
      <c r="R50" s="1">
        <f t="shared" si="24"/>
        <v>48000</v>
      </c>
      <c r="S50" s="1">
        <f t="shared" si="24"/>
        <v>68000</v>
      </c>
      <c r="T50" s="1">
        <f t="shared" si="24"/>
        <v>108000</v>
      </c>
      <c r="W50" s="1">
        <f t="shared" si="20"/>
        <v>2118</v>
      </c>
      <c r="X50" s="1">
        <f t="shared" si="20"/>
        <v>4000</v>
      </c>
      <c r="Y50" s="1">
        <f t="shared" si="20"/>
        <v>5910</v>
      </c>
      <c r="Z50" s="1">
        <f t="shared" si="20"/>
        <v>8000</v>
      </c>
      <c r="AA50" s="1">
        <f t="shared" si="20"/>
        <v>12000</v>
      </c>
      <c r="AC50">
        <f t="shared" si="11"/>
        <v>1059</v>
      </c>
      <c r="AD50">
        <f t="shared" si="12"/>
        <v>2000</v>
      </c>
      <c r="AE50">
        <f t="shared" si="13"/>
        <v>2955</v>
      </c>
      <c r="AF50">
        <f t="shared" si="14"/>
        <v>4000</v>
      </c>
      <c r="AG50">
        <f t="shared" si="15"/>
        <v>6000</v>
      </c>
    </row>
    <row r="51" spans="1:33">
      <c r="A51" s="34">
        <v>49</v>
      </c>
      <c r="B51" s="1">
        <f t="shared" si="10"/>
        <v>645</v>
      </c>
      <c r="C51" s="1">
        <f t="shared" si="24"/>
        <v>1361</v>
      </c>
      <c r="D51" s="46">
        <f t="shared" si="24"/>
        <v>2162</v>
      </c>
      <c r="E51" s="3">
        <f t="shared" si="24"/>
        <v>3063</v>
      </c>
      <c r="F51" s="46">
        <f t="shared" si="24"/>
        <v>4083</v>
      </c>
      <c r="G51" s="3">
        <f t="shared" si="24"/>
        <v>5250</v>
      </c>
      <c r="H51" s="46">
        <f t="shared" si="3"/>
        <v>6125</v>
      </c>
      <c r="I51" s="3">
        <f t="shared" si="24"/>
        <v>6596</v>
      </c>
      <c r="J51" s="46">
        <f t="shared" si="24"/>
        <v>8167</v>
      </c>
      <c r="K51" s="3">
        <f t="shared" si="24"/>
        <v>10023</v>
      </c>
      <c r="L51" s="46">
        <f t="shared" si="24"/>
        <v>12250</v>
      </c>
      <c r="M51" s="1">
        <f t="shared" si="24"/>
        <v>14972</v>
      </c>
      <c r="N51" s="1">
        <f t="shared" si="24"/>
        <v>18375</v>
      </c>
      <c r="O51" s="1">
        <f t="shared" si="24"/>
        <v>22750</v>
      </c>
      <c r="P51" s="1">
        <f t="shared" si="24"/>
        <v>28583</v>
      </c>
      <c r="Q51" s="1">
        <f t="shared" si="24"/>
        <v>36750</v>
      </c>
      <c r="R51" s="1">
        <f t="shared" si="24"/>
        <v>49000</v>
      </c>
      <c r="S51" s="1">
        <f t="shared" si="24"/>
        <v>69417</v>
      </c>
      <c r="T51" s="1">
        <f t="shared" si="24"/>
        <v>110250</v>
      </c>
      <c r="W51" s="1">
        <f t="shared" si="20"/>
        <v>2162</v>
      </c>
      <c r="X51" s="1">
        <f t="shared" si="20"/>
        <v>4083</v>
      </c>
      <c r="Y51" s="1">
        <f t="shared" si="20"/>
        <v>6034</v>
      </c>
      <c r="Z51" s="1">
        <f t="shared" si="20"/>
        <v>8167</v>
      </c>
      <c r="AA51" s="1">
        <f t="shared" si="20"/>
        <v>12250</v>
      </c>
      <c r="AC51">
        <f t="shared" si="11"/>
        <v>1081</v>
      </c>
      <c r="AD51">
        <f t="shared" si="12"/>
        <v>2042</v>
      </c>
      <c r="AE51">
        <f t="shared" si="13"/>
        <v>3017</v>
      </c>
      <c r="AF51">
        <f t="shared" si="14"/>
        <v>4084</v>
      </c>
      <c r="AG51">
        <f t="shared" si="15"/>
        <v>6125</v>
      </c>
    </row>
    <row r="52" spans="1:33">
      <c r="A52" s="34">
        <v>50</v>
      </c>
      <c r="B52" s="1">
        <f t="shared" si="10"/>
        <v>658</v>
      </c>
      <c r="C52" s="1">
        <f t="shared" si="24"/>
        <v>1389</v>
      </c>
      <c r="D52" s="46">
        <f t="shared" si="24"/>
        <v>2206</v>
      </c>
      <c r="E52" s="3">
        <f t="shared" si="24"/>
        <v>3125</v>
      </c>
      <c r="F52" s="46">
        <f t="shared" si="24"/>
        <v>4167</v>
      </c>
      <c r="G52" s="3">
        <f t="shared" si="24"/>
        <v>5357</v>
      </c>
      <c r="H52" s="46">
        <f t="shared" si="3"/>
        <v>6250</v>
      </c>
      <c r="I52" s="3">
        <f t="shared" si="24"/>
        <v>6731</v>
      </c>
      <c r="J52" s="46">
        <f t="shared" si="24"/>
        <v>8333</v>
      </c>
      <c r="K52" s="3">
        <f t="shared" si="24"/>
        <v>10227</v>
      </c>
      <c r="L52" s="46">
        <f t="shared" si="24"/>
        <v>12500</v>
      </c>
      <c r="M52" s="1">
        <f t="shared" si="24"/>
        <v>15278</v>
      </c>
      <c r="N52" s="1">
        <f t="shared" si="24"/>
        <v>18750</v>
      </c>
      <c r="O52" s="1">
        <f t="shared" si="24"/>
        <v>23214</v>
      </c>
      <c r="P52" s="1">
        <f t="shared" si="24"/>
        <v>29167</v>
      </c>
      <c r="Q52" s="1">
        <f t="shared" si="24"/>
        <v>37500</v>
      </c>
      <c r="R52" s="1">
        <f t="shared" si="24"/>
        <v>50000</v>
      </c>
      <c r="S52" s="1">
        <f t="shared" si="24"/>
        <v>70833</v>
      </c>
      <c r="T52" s="1">
        <f t="shared" si="24"/>
        <v>112500</v>
      </c>
      <c r="W52" s="1">
        <f t="shared" si="20"/>
        <v>2206</v>
      </c>
      <c r="X52" s="1">
        <f t="shared" si="20"/>
        <v>4167</v>
      </c>
      <c r="Y52" s="1">
        <f t="shared" si="20"/>
        <v>6157</v>
      </c>
      <c r="Z52" s="1">
        <f t="shared" si="20"/>
        <v>8333</v>
      </c>
      <c r="AA52" s="1">
        <f t="shared" si="20"/>
        <v>12500</v>
      </c>
      <c r="AC52">
        <f t="shared" si="11"/>
        <v>1103</v>
      </c>
      <c r="AD52">
        <f t="shared" si="12"/>
        <v>2084</v>
      </c>
      <c r="AE52">
        <f t="shared" si="13"/>
        <v>3079</v>
      </c>
      <c r="AF52">
        <f t="shared" si="14"/>
        <v>4167</v>
      </c>
      <c r="AG52">
        <f t="shared" si="15"/>
        <v>6250</v>
      </c>
    </row>
    <row r="53" spans="1:33">
      <c r="A53" s="34">
        <v>51</v>
      </c>
      <c r="B53" s="1">
        <f t="shared" si="10"/>
        <v>671</v>
      </c>
      <c r="C53" s="1">
        <f t="shared" si="24"/>
        <v>1417</v>
      </c>
      <c r="D53" s="46">
        <f t="shared" si="24"/>
        <v>2250</v>
      </c>
      <c r="E53" s="3">
        <f t="shared" si="24"/>
        <v>3188</v>
      </c>
      <c r="F53" s="46">
        <f t="shared" si="24"/>
        <v>4250</v>
      </c>
      <c r="G53" s="3">
        <f t="shared" si="24"/>
        <v>5464</v>
      </c>
      <c r="H53" s="46">
        <f t="shared" si="3"/>
        <v>6375</v>
      </c>
      <c r="I53" s="3">
        <f t="shared" si="24"/>
        <v>6865</v>
      </c>
      <c r="J53" s="46">
        <f t="shared" si="24"/>
        <v>8500</v>
      </c>
      <c r="K53" s="3">
        <f t="shared" si="24"/>
        <v>10432</v>
      </c>
      <c r="L53" s="46">
        <f t="shared" si="24"/>
        <v>12750</v>
      </c>
      <c r="M53" s="1">
        <f t="shared" si="24"/>
        <v>15583</v>
      </c>
      <c r="N53" s="1">
        <f t="shared" si="24"/>
        <v>19125</v>
      </c>
      <c r="O53" s="1">
        <f t="shared" si="24"/>
        <v>23679</v>
      </c>
      <c r="P53" s="1">
        <f t="shared" si="24"/>
        <v>29750</v>
      </c>
      <c r="Q53" s="1">
        <f t="shared" si="24"/>
        <v>38250</v>
      </c>
      <c r="R53" s="1">
        <f t="shared" si="24"/>
        <v>51000</v>
      </c>
      <c r="S53" s="1">
        <f t="shared" si="24"/>
        <v>72250</v>
      </c>
      <c r="T53" s="1">
        <f t="shared" si="24"/>
        <v>114750</v>
      </c>
      <c r="W53" s="1">
        <f t="shared" si="20"/>
        <v>2250</v>
      </c>
      <c r="X53" s="1">
        <f t="shared" si="20"/>
        <v>4250</v>
      </c>
      <c r="Y53" s="1">
        <f t="shared" si="20"/>
        <v>6280</v>
      </c>
      <c r="Z53" s="1">
        <f t="shared" si="20"/>
        <v>8500</v>
      </c>
      <c r="AA53" s="1">
        <f t="shared" si="20"/>
        <v>12750</v>
      </c>
      <c r="AC53">
        <f t="shared" si="11"/>
        <v>1125</v>
      </c>
      <c r="AD53">
        <f t="shared" si="12"/>
        <v>2125</v>
      </c>
      <c r="AE53">
        <f t="shared" si="13"/>
        <v>3140</v>
      </c>
      <c r="AF53">
        <f t="shared" si="14"/>
        <v>4250</v>
      </c>
      <c r="AG53">
        <f t="shared" si="15"/>
        <v>6375</v>
      </c>
    </row>
    <row r="54" spans="1:33">
      <c r="A54" s="34">
        <v>52</v>
      </c>
      <c r="B54" s="1">
        <f t="shared" si="10"/>
        <v>684</v>
      </c>
      <c r="C54" s="1">
        <f t="shared" si="24"/>
        <v>1444</v>
      </c>
      <c r="D54" s="46">
        <f t="shared" si="24"/>
        <v>2294</v>
      </c>
      <c r="E54" s="3">
        <f t="shared" si="24"/>
        <v>3250</v>
      </c>
      <c r="F54" s="46">
        <f t="shared" si="24"/>
        <v>4333</v>
      </c>
      <c r="G54" s="3">
        <f t="shared" si="24"/>
        <v>5571</v>
      </c>
      <c r="H54" s="46">
        <f t="shared" si="3"/>
        <v>6500</v>
      </c>
      <c r="I54" s="3">
        <f t="shared" si="24"/>
        <v>7000</v>
      </c>
      <c r="J54" s="46">
        <f t="shared" si="24"/>
        <v>8667</v>
      </c>
      <c r="K54" s="3">
        <f t="shared" si="24"/>
        <v>10636</v>
      </c>
      <c r="L54" s="46">
        <f t="shared" si="24"/>
        <v>13000</v>
      </c>
      <c r="M54" s="1">
        <f t="shared" si="24"/>
        <v>15889</v>
      </c>
      <c r="N54" s="1">
        <f t="shared" si="24"/>
        <v>19500</v>
      </c>
      <c r="O54" s="1">
        <f t="shared" si="24"/>
        <v>24143</v>
      </c>
      <c r="P54" s="1">
        <f t="shared" si="24"/>
        <v>30333</v>
      </c>
      <c r="Q54" s="1">
        <f t="shared" si="24"/>
        <v>39000</v>
      </c>
      <c r="R54" s="1">
        <f t="shared" si="24"/>
        <v>52000</v>
      </c>
      <c r="S54" s="1">
        <f t="shared" si="24"/>
        <v>73667</v>
      </c>
      <c r="T54" s="1">
        <f t="shared" si="24"/>
        <v>117000</v>
      </c>
      <c r="W54" s="1">
        <f t="shared" si="20"/>
        <v>2294</v>
      </c>
      <c r="X54" s="1">
        <f t="shared" si="20"/>
        <v>4333</v>
      </c>
      <c r="Y54" s="1">
        <f t="shared" si="20"/>
        <v>6403</v>
      </c>
      <c r="Z54" s="1">
        <f t="shared" si="20"/>
        <v>8667</v>
      </c>
      <c r="AA54" s="1">
        <f t="shared" si="20"/>
        <v>13000</v>
      </c>
      <c r="AC54">
        <f t="shared" si="11"/>
        <v>1147</v>
      </c>
      <c r="AD54">
        <f t="shared" si="12"/>
        <v>2167</v>
      </c>
      <c r="AE54">
        <f t="shared" si="13"/>
        <v>3202</v>
      </c>
      <c r="AF54">
        <f t="shared" si="14"/>
        <v>4334</v>
      </c>
      <c r="AG54">
        <f t="shared" si="15"/>
        <v>6500</v>
      </c>
    </row>
    <row r="55" spans="1:33">
      <c r="A55" s="34">
        <v>53</v>
      </c>
      <c r="B55" s="1">
        <f t="shared" si="10"/>
        <v>697</v>
      </c>
      <c r="C55" s="1">
        <f t="shared" si="24"/>
        <v>1472</v>
      </c>
      <c r="D55" s="46">
        <f t="shared" si="24"/>
        <v>2338</v>
      </c>
      <c r="E55" s="3">
        <f t="shared" si="24"/>
        <v>3313</v>
      </c>
      <c r="F55" s="46">
        <f t="shared" si="24"/>
        <v>4417</v>
      </c>
      <c r="G55" s="3">
        <f t="shared" si="24"/>
        <v>5679</v>
      </c>
      <c r="H55" s="46">
        <f t="shared" si="3"/>
        <v>6625</v>
      </c>
      <c r="I55" s="3">
        <f t="shared" si="24"/>
        <v>7135</v>
      </c>
      <c r="J55" s="46">
        <f t="shared" si="24"/>
        <v>8833</v>
      </c>
      <c r="K55" s="3">
        <f t="shared" si="24"/>
        <v>10841</v>
      </c>
      <c r="L55" s="46">
        <f t="shared" si="24"/>
        <v>13250</v>
      </c>
      <c r="M55" s="1">
        <f t="shared" si="24"/>
        <v>16194</v>
      </c>
      <c r="N55" s="1">
        <f t="shared" si="24"/>
        <v>19875</v>
      </c>
      <c r="O55" s="1">
        <f t="shared" si="24"/>
        <v>24607</v>
      </c>
      <c r="P55" s="1">
        <f t="shared" si="24"/>
        <v>30917</v>
      </c>
      <c r="Q55" s="1">
        <f t="shared" si="24"/>
        <v>39750</v>
      </c>
      <c r="R55" s="1">
        <f t="shared" si="24"/>
        <v>53000</v>
      </c>
      <c r="S55" s="1">
        <f t="shared" si="24"/>
        <v>75083</v>
      </c>
      <c r="T55" s="1">
        <f t="shared" si="24"/>
        <v>119250</v>
      </c>
      <c r="W55" s="1">
        <f t="shared" si="20"/>
        <v>2338</v>
      </c>
      <c r="X55" s="1">
        <f t="shared" si="20"/>
        <v>4417</v>
      </c>
      <c r="Y55" s="1">
        <f t="shared" si="20"/>
        <v>6526</v>
      </c>
      <c r="Z55" s="1">
        <f t="shared" si="20"/>
        <v>8833</v>
      </c>
      <c r="AA55" s="1">
        <f t="shared" si="20"/>
        <v>13250</v>
      </c>
      <c r="AC55">
        <f t="shared" si="11"/>
        <v>1169</v>
      </c>
      <c r="AD55">
        <f t="shared" si="12"/>
        <v>2209</v>
      </c>
      <c r="AE55">
        <f t="shared" si="13"/>
        <v>3263</v>
      </c>
      <c r="AF55">
        <f t="shared" si="14"/>
        <v>4417</v>
      </c>
      <c r="AG55">
        <f t="shared" si="15"/>
        <v>6625</v>
      </c>
    </row>
    <row r="56" spans="1:33">
      <c r="A56" s="34">
        <v>54</v>
      </c>
      <c r="B56" s="1">
        <f t="shared" si="10"/>
        <v>711</v>
      </c>
      <c r="C56" s="1">
        <f t="shared" si="24"/>
        <v>1500</v>
      </c>
      <c r="D56" s="46">
        <f t="shared" si="24"/>
        <v>2382</v>
      </c>
      <c r="E56" s="3">
        <f t="shared" si="24"/>
        <v>3375</v>
      </c>
      <c r="F56" s="46">
        <f t="shared" si="24"/>
        <v>4500</v>
      </c>
      <c r="G56" s="3">
        <f t="shared" si="24"/>
        <v>5786</v>
      </c>
      <c r="H56" s="46">
        <f t="shared" si="3"/>
        <v>6750</v>
      </c>
      <c r="I56" s="3">
        <f t="shared" si="24"/>
        <v>7269</v>
      </c>
      <c r="J56" s="46">
        <f t="shared" si="24"/>
        <v>9000</v>
      </c>
      <c r="K56" s="3">
        <f t="shared" si="24"/>
        <v>11045</v>
      </c>
      <c r="L56" s="46">
        <f t="shared" si="24"/>
        <v>13500</v>
      </c>
      <c r="M56" s="1">
        <f t="shared" si="24"/>
        <v>16500</v>
      </c>
      <c r="N56" s="1">
        <f t="shared" si="24"/>
        <v>20250</v>
      </c>
      <c r="O56" s="1">
        <f t="shared" si="24"/>
        <v>25071</v>
      </c>
      <c r="P56" s="1">
        <f t="shared" si="24"/>
        <v>31500</v>
      </c>
      <c r="Q56" s="1">
        <f t="shared" si="24"/>
        <v>40500</v>
      </c>
      <c r="R56" s="1">
        <f t="shared" si="24"/>
        <v>54000</v>
      </c>
      <c r="S56" s="1">
        <f t="shared" si="24"/>
        <v>76500</v>
      </c>
      <c r="T56" s="1">
        <f t="shared" si="24"/>
        <v>121500</v>
      </c>
      <c r="W56" s="1">
        <f t="shared" si="20"/>
        <v>2382</v>
      </c>
      <c r="X56" s="1">
        <f t="shared" si="20"/>
        <v>4500</v>
      </c>
      <c r="Y56" s="1">
        <f t="shared" si="20"/>
        <v>6649</v>
      </c>
      <c r="Z56" s="1">
        <f t="shared" si="20"/>
        <v>9000</v>
      </c>
      <c r="AA56" s="1">
        <f t="shared" si="20"/>
        <v>13500</v>
      </c>
      <c r="AC56">
        <f t="shared" si="11"/>
        <v>1191</v>
      </c>
      <c r="AD56">
        <f t="shared" si="12"/>
        <v>2250</v>
      </c>
      <c r="AE56">
        <f t="shared" si="13"/>
        <v>3325</v>
      </c>
      <c r="AF56">
        <f t="shared" si="14"/>
        <v>4500</v>
      </c>
      <c r="AG56">
        <f t="shared" si="15"/>
        <v>6750</v>
      </c>
    </row>
    <row r="57" spans="1:33">
      <c r="A57" s="34">
        <v>55</v>
      </c>
      <c r="B57" s="1">
        <f t="shared" si="10"/>
        <v>724</v>
      </c>
      <c r="C57" s="1">
        <f t="shared" si="24"/>
        <v>1528</v>
      </c>
      <c r="D57" s="46">
        <f t="shared" si="24"/>
        <v>2426</v>
      </c>
      <c r="E57" s="3">
        <f t="shared" si="24"/>
        <v>3438</v>
      </c>
      <c r="F57" s="46">
        <f t="shared" si="24"/>
        <v>4583</v>
      </c>
      <c r="G57" s="3">
        <f t="shared" si="24"/>
        <v>5893</v>
      </c>
      <c r="H57" s="46">
        <f t="shared" si="3"/>
        <v>6875</v>
      </c>
      <c r="I57" s="3">
        <f t="shared" si="24"/>
        <v>7404</v>
      </c>
      <c r="J57" s="46">
        <f t="shared" si="24"/>
        <v>9167</v>
      </c>
      <c r="K57" s="3">
        <f t="shared" si="24"/>
        <v>11250</v>
      </c>
      <c r="L57" s="46">
        <f t="shared" si="24"/>
        <v>13750</v>
      </c>
      <c r="M57" s="1">
        <f t="shared" si="24"/>
        <v>16806</v>
      </c>
      <c r="N57" s="1">
        <f t="shared" si="24"/>
        <v>20625</v>
      </c>
      <c r="O57" s="1">
        <f t="shared" si="24"/>
        <v>25536</v>
      </c>
      <c r="P57" s="1">
        <f t="shared" si="24"/>
        <v>32083</v>
      </c>
      <c r="Q57" s="1">
        <f t="shared" si="24"/>
        <v>41250</v>
      </c>
      <c r="R57" s="1">
        <f t="shared" si="24"/>
        <v>55000</v>
      </c>
      <c r="S57" s="1">
        <f t="shared" si="24"/>
        <v>77917</v>
      </c>
      <c r="T57" s="1">
        <f t="shared" si="24"/>
        <v>123750</v>
      </c>
      <c r="W57" s="1">
        <f t="shared" si="20"/>
        <v>2426</v>
      </c>
      <c r="X57" s="1">
        <f t="shared" si="20"/>
        <v>4583</v>
      </c>
      <c r="Y57" s="1">
        <f t="shared" si="20"/>
        <v>6772</v>
      </c>
      <c r="Z57" s="1">
        <f t="shared" si="20"/>
        <v>9167</v>
      </c>
      <c r="AA57" s="1">
        <f t="shared" si="20"/>
        <v>13750</v>
      </c>
      <c r="AC57">
        <f t="shared" si="11"/>
        <v>1213</v>
      </c>
      <c r="AD57">
        <f t="shared" si="12"/>
        <v>2292</v>
      </c>
      <c r="AE57">
        <f t="shared" si="13"/>
        <v>3386</v>
      </c>
      <c r="AF57">
        <f t="shared" si="14"/>
        <v>4584</v>
      </c>
      <c r="AG57">
        <f t="shared" si="15"/>
        <v>6875</v>
      </c>
    </row>
    <row r="58" spans="1:33">
      <c r="A58" s="34">
        <v>56</v>
      </c>
      <c r="B58" s="1">
        <f t="shared" si="10"/>
        <v>737</v>
      </c>
      <c r="C58" s="1">
        <f t="shared" si="24"/>
        <v>1556</v>
      </c>
      <c r="D58" s="46">
        <f t="shared" si="24"/>
        <v>2471</v>
      </c>
      <c r="E58" s="3">
        <f t="shared" si="24"/>
        <v>3500</v>
      </c>
      <c r="F58" s="46">
        <f t="shared" si="24"/>
        <v>4667</v>
      </c>
      <c r="G58" s="3">
        <f t="shared" si="24"/>
        <v>6000</v>
      </c>
      <c r="H58" s="46">
        <f t="shared" si="3"/>
        <v>7000</v>
      </c>
      <c r="I58" s="3">
        <f t="shared" si="24"/>
        <v>7538</v>
      </c>
      <c r="J58" s="46">
        <f t="shared" si="24"/>
        <v>9333</v>
      </c>
      <c r="K58" s="3">
        <f t="shared" si="24"/>
        <v>11455</v>
      </c>
      <c r="L58" s="46">
        <f t="shared" si="24"/>
        <v>14000</v>
      </c>
      <c r="M58" s="1">
        <f t="shared" si="24"/>
        <v>17111</v>
      </c>
      <c r="N58" s="1">
        <f t="shared" si="24"/>
        <v>21000</v>
      </c>
      <c r="O58" s="1">
        <f t="shared" si="24"/>
        <v>26000</v>
      </c>
      <c r="P58" s="1">
        <f t="shared" si="24"/>
        <v>32667</v>
      </c>
      <c r="Q58" s="1">
        <f t="shared" si="24"/>
        <v>42000</v>
      </c>
      <c r="R58" s="1">
        <f t="shared" si="24"/>
        <v>56000</v>
      </c>
      <c r="S58" s="1">
        <f t="shared" si="24"/>
        <v>79333</v>
      </c>
      <c r="T58" s="1">
        <f t="shared" si="24"/>
        <v>126000</v>
      </c>
      <c r="W58" s="1">
        <f t="shared" si="20"/>
        <v>2471</v>
      </c>
      <c r="X58" s="1">
        <f t="shared" si="20"/>
        <v>4667</v>
      </c>
      <c r="Y58" s="1">
        <f t="shared" si="20"/>
        <v>6896</v>
      </c>
      <c r="Z58" s="1">
        <f t="shared" si="20"/>
        <v>9333</v>
      </c>
      <c r="AA58" s="1">
        <f t="shared" si="20"/>
        <v>14000</v>
      </c>
      <c r="AC58">
        <f t="shared" si="11"/>
        <v>1236</v>
      </c>
      <c r="AD58">
        <f t="shared" si="12"/>
        <v>2334</v>
      </c>
      <c r="AE58">
        <f t="shared" si="13"/>
        <v>3448</v>
      </c>
      <c r="AF58">
        <f t="shared" si="14"/>
        <v>4667</v>
      </c>
      <c r="AG58">
        <f t="shared" si="15"/>
        <v>7000</v>
      </c>
    </row>
    <row r="59" spans="1:33">
      <c r="A59" s="34">
        <v>57</v>
      </c>
      <c r="B59" s="1">
        <f t="shared" si="10"/>
        <v>750</v>
      </c>
      <c r="C59" s="1">
        <f t="shared" si="24"/>
        <v>1583</v>
      </c>
      <c r="D59" s="46">
        <f t="shared" si="24"/>
        <v>2515</v>
      </c>
      <c r="E59" s="3">
        <f t="shared" si="24"/>
        <v>3563</v>
      </c>
      <c r="F59" s="46">
        <f t="shared" si="24"/>
        <v>4750</v>
      </c>
      <c r="G59" s="3">
        <f t="shared" si="24"/>
        <v>6107</v>
      </c>
      <c r="H59" s="46">
        <f t="shared" si="3"/>
        <v>7125</v>
      </c>
      <c r="I59" s="3">
        <f t="shared" si="24"/>
        <v>7673</v>
      </c>
      <c r="J59" s="46">
        <f t="shared" si="24"/>
        <v>9500</v>
      </c>
      <c r="K59" s="3">
        <f t="shared" si="24"/>
        <v>11659</v>
      </c>
      <c r="L59" s="46">
        <f t="shared" si="24"/>
        <v>14250</v>
      </c>
      <c r="M59" s="1">
        <f t="shared" si="24"/>
        <v>17417</v>
      </c>
      <c r="N59" s="1">
        <f t="shared" si="24"/>
        <v>21375</v>
      </c>
      <c r="O59" s="1">
        <f t="shared" si="24"/>
        <v>26464</v>
      </c>
      <c r="P59" s="1">
        <f t="shared" si="24"/>
        <v>33250</v>
      </c>
      <c r="Q59" s="1">
        <f t="shared" si="24"/>
        <v>42750</v>
      </c>
      <c r="R59" s="1">
        <f t="shared" si="24"/>
        <v>57000</v>
      </c>
      <c r="S59" s="1">
        <f t="shared" si="24"/>
        <v>80750</v>
      </c>
      <c r="T59" s="1">
        <f t="shared" si="24"/>
        <v>128250</v>
      </c>
      <c r="W59" s="1">
        <f t="shared" si="20"/>
        <v>2515</v>
      </c>
      <c r="X59" s="1">
        <f t="shared" si="20"/>
        <v>4750</v>
      </c>
      <c r="Y59" s="1">
        <f t="shared" si="20"/>
        <v>7019</v>
      </c>
      <c r="Z59" s="1">
        <f t="shared" si="20"/>
        <v>9500</v>
      </c>
      <c r="AA59" s="1">
        <f t="shared" si="20"/>
        <v>14250</v>
      </c>
      <c r="AC59">
        <f t="shared" si="11"/>
        <v>1258</v>
      </c>
      <c r="AD59">
        <f t="shared" si="12"/>
        <v>2375</v>
      </c>
      <c r="AE59">
        <f t="shared" si="13"/>
        <v>3510</v>
      </c>
      <c r="AF59">
        <f t="shared" si="14"/>
        <v>4750</v>
      </c>
      <c r="AG59">
        <f t="shared" si="15"/>
        <v>7125</v>
      </c>
    </row>
    <row r="60" spans="1:33">
      <c r="A60" s="34">
        <v>58</v>
      </c>
      <c r="B60" s="1">
        <f t="shared" si="10"/>
        <v>763</v>
      </c>
      <c r="C60" s="1">
        <f t="shared" si="24"/>
        <v>1611</v>
      </c>
      <c r="D60" s="46">
        <f t="shared" si="24"/>
        <v>2559</v>
      </c>
      <c r="E60" s="3">
        <f t="shared" si="24"/>
        <v>3625</v>
      </c>
      <c r="F60" s="46">
        <f t="shared" si="24"/>
        <v>4833</v>
      </c>
      <c r="G60" s="3">
        <f t="shared" si="24"/>
        <v>6214</v>
      </c>
      <c r="H60" s="46">
        <f t="shared" si="3"/>
        <v>7250</v>
      </c>
      <c r="I60" s="3">
        <f t="shared" si="24"/>
        <v>7808</v>
      </c>
      <c r="J60" s="46">
        <f t="shared" si="24"/>
        <v>9667</v>
      </c>
      <c r="K60" s="3">
        <f t="shared" si="24"/>
        <v>11864</v>
      </c>
      <c r="L60" s="46">
        <f t="shared" si="24"/>
        <v>14500</v>
      </c>
      <c r="M60" s="1">
        <f t="shared" si="24"/>
        <v>17722</v>
      </c>
      <c r="N60" s="1">
        <f t="shared" si="24"/>
        <v>21750</v>
      </c>
      <c r="O60" s="1">
        <f t="shared" si="24"/>
        <v>26929</v>
      </c>
      <c r="P60" s="1">
        <f t="shared" si="24"/>
        <v>33833</v>
      </c>
      <c r="Q60" s="1">
        <f t="shared" si="24"/>
        <v>43500</v>
      </c>
      <c r="R60" s="1">
        <f t="shared" si="24"/>
        <v>58000</v>
      </c>
      <c r="S60" s="1">
        <f t="shared" si="24"/>
        <v>82167</v>
      </c>
      <c r="T60" s="1">
        <f t="shared" si="24"/>
        <v>130500</v>
      </c>
      <c r="W60" s="1">
        <f t="shared" si="20"/>
        <v>2559</v>
      </c>
      <c r="X60" s="1">
        <f t="shared" si="20"/>
        <v>4833</v>
      </c>
      <c r="Y60" s="1">
        <f t="shared" si="20"/>
        <v>7142</v>
      </c>
      <c r="Z60" s="1">
        <f t="shared" si="20"/>
        <v>9667</v>
      </c>
      <c r="AA60" s="1">
        <f t="shared" si="20"/>
        <v>14500</v>
      </c>
      <c r="AC60">
        <f t="shared" si="11"/>
        <v>1280</v>
      </c>
      <c r="AD60">
        <f t="shared" si="12"/>
        <v>2417</v>
      </c>
      <c r="AE60">
        <f t="shared" si="13"/>
        <v>3571</v>
      </c>
      <c r="AF60">
        <f t="shared" si="14"/>
        <v>4834</v>
      </c>
      <c r="AG60">
        <f t="shared" si="15"/>
        <v>7250</v>
      </c>
    </row>
    <row r="61" spans="1:33">
      <c r="A61" s="34">
        <v>59</v>
      </c>
      <c r="B61" s="1">
        <f t="shared" si="10"/>
        <v>776</v>
      </c>
      <c r="C61" s="1">
        <f t="shared" si="24"/>
        <v>1639</v>
      </c>
      <c r="D61" s="46">
        <f t="shared" si="24"/>
        <v>2603</v>
      </c>
      <c r="E61" s="3">
        <f t="shared" si="24"/>
        <v>3688</v>
      </c>
      <c r="F61" s="46">
        <f t="shared" si="24"/>
        <v>4917</v>
      </c>
      <c r="G61" s="3">
        <f t="shared" si="24"/>
        <v>6321</v>
      </c>
      <c r="H61" s="46">
        <f t="shared" si="3"/>
        <v>7375</v>
      </c>
      <c r="I61" s="3">
        <f t="shared" si="24"/>
        <v>7942</v>
      </c>
      <c r="J61" s="46">
        <f t="shared" si="24"/>
        <v>9833</v>
      </c>
      <c r="K61" s="3">
        <f t="shared" si="24"/>
        <v>12068</v>
      </c>
      <c r="L61" s="46">
        <f t="shared" si="24"/>
        <v>14750</v>
      </c>
      <c r="M61" s="1">
        <f t="shared" si="24"/>
        <v>18028</v>
      </c>
      <c r="N61" s="1">
        <f t="shared" si="24"/>
        <v>22125</v>
      </c>
      <c r="O61" s="1">
        <f t="shared" si="24"/>
        <v>27393</v>
      </c>
      <c r="P61" s="1">
        <f t="shared" si="24"/>
        <v>34417</v>
      </c>
      <c r="Q61" s="1">
        <f t="shared" si="24"/>
        <v>44250</v>
      </c>
      <c r="R61" s="1">
        <f t="shared" si="24"/>
        <v>59000</v>
      </c>
      <c r="S61" s="1">
        <f t="shared" si="24"/>
        <v>83583</v>
      </c>
      <c r="T61" s="1">
        <f t="shared" si="24"/>
        <v>132750</v>
      </c>
      <c r="W61" s="1">
        <f t="shared" si="20"/>
        <v>2603</v>
      </c>
      <c r="X61" s="1">
        <f t="shared" si="20"/>
        <v>4917</v>
      </c>
      <c r="Y61" s="1">
        <f t="shared" si="20"/>
        <v>7265</v>
      </c>
      <c r="Z61" s="1">
        <f t="shared" si="20"/>
        <v>9833</v>
      </c>
      <c r="AA61" s="1">
        <f t="shared" si="20"/>
        <v>14750</v>
      </c>
      <c r="AC61">
        <f t="shared" si="11"/>
        <v>1302</v>
      </c>
      <c r="AD61">
        <f t="shared" si="12"/>
        <v>2459</v>
      </c>
      <c r="AE61">
        <f t="shared" si="13"/>
        <v>3633</v>
      </c>
      <c r="AF61">
        <f t="shared" si="14"/>
        <v>4917</v>
      </c>
      <c r="AG61">
        <f t="shared" si="15"/>
        <v>7375</v>
      </c>
    </row>
    <row r="62" spans="1:33">
      <c r="A62" s="34">
        <v>60</v>
      </c>
      <c r="B62" s="1">
        <f t="shared" si="10"/>
        <v>789</v>
      </c>
      <c r="C62" s="1">
        <f t="shared" si="24"/>
        <v>1667</v>
      </c>
      <c r="D62" s="46">
        <f t="shared" si="24"/>
        <v>2647</v>
      </c>
      <c r="E62" s="3">
        <f t="shared" si="24"/>
        <v>3750</v>
      </c>
      <c r="F62" s="46">
        <f t="shared" si="24"/>
        <v>5000</v>
      </c>
      <c r="G62" s="3">
        <f t="shared" si="24"/>
        <v>6429</v>
      </c>
      <c r="H62" s="46">
        <f t="shared" si="3"/>
        <v>7500</v>
      </c>
      <c r="I62" s="3">
        <f t="shared" si="24"/>
        <v>8077</v>
      </c>
      <c r="J62" s="46">
        <f t="shared" si="24"/>
        <v>10000</v>
      </c>
      <c r="K62" s="3">
        <f t="shared" si="24"/>
        <v>12273</v>
      </c>
      <c r="L62" s="46">
        <f t="shared" si="24"/>
        <v>15000</v>
      </c>
      <c r="M62" s="1">
        <f t="shared" si="24"/>
        <v>18333</v>
      </c>
      <c r="N62" s="1">
        <f t="shared" si="24"/>
        <v>22500</v>
      </c>
      <c r="O62" s="1">
        <f t="shared" si="24"/>
        <v>27857</v>
      </c>
      <c r="P62" s="1">
        <f t="shared" si="24"/>
        <v>35000</v>
      </c>
      <c r="Q62" s="1">
        <f t="shared" si="24"/>
        <v>45000</v>
      </c>
      <c r="R62" s="1">
        <f t="shared" si="24"/>
        <v>60000</v>
      </c>
      <c r="S62" s="1">
        <f t="shared" si="24"/>
        <v>85000</v>
      </c>
      <c r="T62" s="1">
        <f t="shared" si="24"/>
        <v>135000</v>
      </c>
      <c r="W62" s="1">
        <f t="shared" si="20"/>
        <v>2647</v>
      </c>
      <c r="X62" s="1">
        <f t="shared" si="20"/>
        <v>5000</v>
      </c>
      <c r="Y62" s="1">
        <f t="shared" si="20"/>
        <v>7388</v>
      </c>
      <c r="Z62" s="1">
        <f t="shared" si="20"/>
        <v>10000</v>
      </c>
      <c r="AA62" s="1">
        <f t="shared" si="20"/>
        <v>15000</v>
      </c>
      <c r="AC62">
        <f t="shared" si="11"/>
        <v>1324</v>
      </c>
      <c r="AD62">
        <f t="shared" si="12"/>
        <v>2500</v>
      </c>
      <c r="AE62">
        <f t="shared" si="13"/>
        <v>3694</v>
      </c>
      <c r="AF62">
        <f t="shared" si="14"/>
        <v>5000</v>
      </c>
      <c r="AG62">
        <f t="shared" si="15"/>
        <v>7500</v>
      </c>
    </row>
    <row r="63" spans="1:33">
      <c r="A63" s="34">
        <v>61</v>
      </c>
      <c r="B63" s="1">
        <f t="shared" si="10"/>
        <v>803</v>
      </c>
      <c r="C63" s="1">
        <f t="shared" si="24"/>
        <v>1694</v>
      </c>
      <c r="D63" s="46">
        <f t="shared" si="24"/>
        <v>2691</v>
      </c>
      <c r="E63" s="3">
        <f t="shared" si="24"/>
        <v>3813</v>
      </c>
      <c r="F63" s="46">
        <f t="shared" si="24"/>
        <v>5083</v>
      </c>
      <c r="G63" s="3">
        <f t="shared" si="24"/>
        <v>6536</v>
      </c>
      <c r="H63" s="46">
        <f t="shared" si="3"/>
        <v>7625</v>
      </c>
      <c r="I63" s="3">
        <f t="shared" si="24"/>
        <v>8212</v>
      </c>
      <c r="J63" s="46">
        <f t="shared" si="24"/>
        <v>10167</v>
      </c>
      <c r="K63" s="3">
        <f t="shared" si="24"/>
        <v>12477</v>
      </c>
      <c r="L63" s="46">
        <f t="shared" si="24"/>
        <v>15250</v>
      </c>
      <c r="M63" s="1">
        <f t="shared" si="24"/>
        <v>18639</v>
      </c>
      <c r="N63" s="1">
        <f t="shared" si="24"/>
        <v>22875</v>
      </c>
      <c r="O63" s="1">
        <f t="shared" si="24"/>
        <v>28321</v>
      </c>
      <c r="P63" s="1">
        <f t="shared" si="24"/>
        <v>35583</v>
      </c>
      <c r="Q63" s="1">
        <f t="shared" si="24"/>
        <v>45750</v>
      </c>
      <c r="R63" s="1">
        <f t="shared" si="24"/>
        <v>61000</v>
      </c>
      <c r="S63" s="1">
        <f t="shared" ref="C63:T78" si="25">ROUND((1/((1/S$2)-1))*($A63*250),0)</f>
        <v>86417</v>
      </c>
      <c r="T63" s="1">
        <f t="shared" si="25"/>
        <v>137250</v>
      </c>
      <c r="W63" s="1">
        <f t="shared" si="20"/>
        <v>2691</v>
      </c>
      <c r="X63" s="1">
        <f t="shared" si="20"/>
        <v>5083</v>
      </c>
      <c r="Y63" s="1">
        <f t="shared" si="20"/>
        <v>7511</v>
      </c>
      <c r="Z63" s="1">
        <f t="shared" si="20"/>
        <v>10167</v>
      </c>
      <c r="AA63" s="1">
        <f t="shared" si="20"/>
        <v>15250</v>
      </c>
      <c r="AC63">
        <f t="shared" si="11"/>
        <v>1346</v>
      </c>
      <c r="AD63">
        <f t="shared" si="12"/>
        <v>2542</v>
      </c>
      <c r="AE63">
        <f t="shared" si="13"/>
        <v>3756</v>
      </c>
      <c r="AF63">
        <f t="shared" si="14"/>
        <v>5084</v>
      </c>
      <c r="AG63">
        <f t="shared" si="15"/>
        <v>7625</v>
      </c>
    </row>
    <row r="64" spans="1:33">
      <c r="A64" s="34">
        <v>62</v>
      </c>
      <c r="B64" s="1">
        <f t="shared" si="10"/>
        <v>816</v>
      </c>
      <c r="C64" s="1">
        <f t="shared" si="25"/>
        <v>1722</v>
      </c>
      <c r="D64" s="46">
        <f t="shared" si="25"/>
        <v>2735</v>
      </c>
      <c r="E64" s="3">
        <f t="shared" si="25"/>
        <v>3875</v>
      </c>
      <c r="F64" s="46">
        <f t="shared" si="25"/>
        <v>5167</v>
      </c>
      <c r="G64" s="3">
        <f t="shared" si="25"/>
        <v>6643</v>
      </c>
      <c r="H64" s="46">
        <f t="shared" si="3"/>
        <v>7750</v>
      </c>
      <c r="I64" s="3">
        <f t="shared" si="25"/>
        <v>8346</v>
      </c>
      <c r="J64" s="46">
        <f t="shared" si="25"/>
        <v>10333</v>
      </c>
      <c r="K64" s="3">
        <f t="shared" si="25"/>
        <v>12682</v>
      </c>
      <c r="L64" s="46">
        <f t="shared" si="25"/>
        <v>15500</v>
      </c>
      <c r="M64" s="1">
        <f t="shared" si="25"/>
        <v>18944</v>
      </c>
      <c r="N64" s="1">
        <f t="shared" si="25"/>
        <v>23250</v>
      </c>
      <c r="O64" s="1">
        <f t="shared" si="25"/>
        <v>28786</v>
      </c>
      <c r="P64" s="1">
        <f t="shared" si="25"/>
        <v>36167</v>
      </c>
      <c r="Q64" s="1">
        <f t="shared" si="25"/>
        <v>46500</v>
      </c>
      <c r="R64" s="1">
        <f t="shared" si="25"/>
        <v>62000</v>
      </c>
      <c r="S64" s="1">
        <f t="shared" si="25"/>
        <v>87833</v>
      </c>
      <c r="T64" s="1">
        <f t="shared" si="25"/>
        <v>139500</v>
      </c>
      <c r="W64" s="1">
        <f t="shared" si="20"/>
        <v>2735</v>
      </c>
      <c r="X64" s="1">
        <f t="shared" si="20"/>
        <v>5167</v>
      </c>
      <c r="Y64" s="1">
        <f t="shared" si="20"/>
        <v>7634</v>
      </c>
      <c r="Z64" s="1">
        <f t="shared" si="20"/>
        <v>10333</v>
      </c>
      <c r="AA64" s="1">
        <f t="shared" si="20"/>
        <v>15500</v>
      </c>
      <c r="AC64">
        <f t="shared" si="11"/>
        <v>1368</v>
      </c>
      <c r="AD64">
        <f t="shared" si="12"/>
        <v>2584</v>
      </c>
      <c r="AE64">
        <f t="shared" si="13"/>
        <v>3817</v>
      </c>
      <c r="AF64">
        <f t="shared" si="14"/>
        <v>5167</v>
      </c>
      <c r="AG64">
        <f t="shared" si="15"/>
        <v>7750</v>
      </c>
    </row>
    <row r="65" spans="1:33">
      <c r="A65" s="34">
        <v>63</v>
      </c>
      <c r="B65" s="1">
        <f t="shared" si="10"/>
        <v>829</v>
      </c>
      <c r="C65" s="1">
        <f t="shared" si="25"/>
        <v>1750</v>
      </c>
      <c r="D65" s="46">
        <f t="shared" si="25"/>
        <v>2779</v>
      </c>
      <c r="E65" s="3">
        <f t="shared" si="25"/>
        <v>3938</v>
      </c>
      <c r="F65" s="46">
        <f t="shared" si="25"/>
        <v>5250</v>
      </c>
      <c r="G65" s="3">
        <f t="shared" si="25"/>
        <v>6750</v>
      </c>
      <c r="H65" s="46">
        <f t="shared" si="3"/>
        <v>7875</v>
      </c>
      <c r="I65" s="3">
        <f t="shared" si="25"/>
        <v>8481</v>
      </c>
      <c r="J65" s="46">
        <f t="shared" si="25"/>
        <v>10500</v>
      </c>
      <c r="K65" s="3">
        <f t="shared" si="25"/>
        <v>12886</v>
      </c>
      <c r="L65" s="46">
        <f t="shared" si="25"/>
        <v>15750</v>
      </c>
      <c r="M65" s="1">
        <f t="shared" si="25"/>
        <v>19250</v>
      </c>
      <c r="N65" s="1">
        <f t="shared" si="25"/>
        <v>23625</v>
      </c>
      <c r="O65" s="1">
        <f t="shared" si="25"/>
        <v>29250</v>
      </c>
      <c r="P65" s="1">
        <f t="shared" si="25"/>
        <v>36750</v>
      </c>
      <c r="Q65" s="1">
        <f t="shared" si="25"/>
        <v>47250</v>
      </c>
      <c r="R65" s="1">
        <f t="shared" si="25"/>
        <v>63000</v>
      </c>
      <c r="S65" s="1">
        <f t="shared" si="25"/>
        <v>89250</v>
      </c>
      <c r="T65" s="1">
        <f t="shared" si="25"/>
        <v>141750</v>
      </c>
      <c r="W65" s="1">
        <f t="shared" si="20"/>
        <v>2779</v>
      </c>
      <c r="X65" s="1">
        <f t="shared" si="20"/>
        <v>5250</v>
      </c>
      <c r="Y65" s="1">
        <f t="shared" si="20"/>
        <v>7757</v>
      </c>
      <c r="Z65" s="1">
        <f t="shared" si="20"/>
        <v>10500</v>
      </c>
      <c r="AA65" s="1">
        <f t="shared" si="20"/>
        <v>15750</v>
      </c>
      <c r="AC65">
        <f t="shared" si="11"/>
        <v>1390</v>
      </c>
      <c r="AD65">
        <f t="shared" si="12"/>
        <v>2625</v>
      </c>
      <c r="AE65">
        <f t="shared" si="13"/>
        <v>3879</v>
      </c>
      <c r="AF65">
        <f t="shared" si="14"/>
        <v>5250</v>
      </c>
      <c r="AG65">
        <f t="shared" si="15"/>
        <v>7875</v>
      </c>
    </row>
    <row r="66" spans="1:33">
      <c r="A66" s="34">
        <v>64</v>
      </c>
      <c r="B66" s="1">
        <f t="shared" si="10"/>
        <v>842</v>
      </c>
      <c r="C66" s="1">
        <f t="shared" si="25"/>
        <v>1778</v>
      </c>
      <c r="D66" s="46">
        <f t="shared" si="25"/>
        <v>2824</v>
      </c>
      <c r="E66" s="3">
        <f t="shared" si="25"/>
        <v>4000</v>
      </c>
      <c r="F66" s="46">
        <f t="shared" si="25"/>
        <v>5333</v>
      </c>
      <c r="G66" s="3">
        <f t="shared" si="25"/>
        <v>6857</v>
      </c>
      <c r="H66" s="46">
        <f t="shared" si="3"/>
        <v>8000</v>
      </c>
      <c r="I66" s="3">
        <f t="shared" si="25"/>
        <v>8615</v>
      </c>
      <c r="J66" s="46">
        <f t="shared" si="25"/>
        <v>10667</v>
      </c>
      <c r="K66" s="3">
        <f t="shared" si="25"/>
        <v>13091</v>
      </c>
      <c r="L66" s="46">
        <f t="shared" si="25"/>
        <v>16000</v>
      </c>
      <c r="M66" s="1">
        <f t="shared" si="25"/>
        <v>19556</v>
      </c>
      <c r="N66" s="1">
        <f t="shared" si="25"/>
        <v>24000</v>
      </c>
      <c r="O66" s="1">
        <f t="shared" si="25"/>
        <v>29714</v>
      </c>
      <c r="P66" s="1">
        <f t="shared" si="25"/>
        <v>37333</v>
      </c>
      <c r="Q66" s="1">
        <f t="shared" si="25"/>
        <v>48000</v>
      </c>
      <c r="R66" s="1">
        <f t="shared" si="25"/>
        <v>64000</v>
      </c>
      <c r="S66" s="1">
        <f t="shared" si="25"/>
        <v>90667</v>
      </c>
      <c r="T66" s="1">
        <f t="shared" si="25"/>
        <v>144000</v>
      </c>
      <c r="W66" s="1">
        <f t="shared" si="20"/>
        <v>2824</v>
      </c>
      <c r="X66" s="1">
        <f t="shared" si="20"/>
        <v>5333</v>
      </c>
      <c r="Y66" s="1">
        <f t="shared" si="20"/>
        <v>7881</v>
      </c>
      <c r="Z66" s="1">
        <f t="shared" si="20"/>
        <v>10667</v>
      </c>
      <c r="AA66" s="1">
        <f t="shared" si="20"/>
        <v>16000</v>
      </c>
      <c r="AC66">
        <f t="shared" si="11"/>
        <v>1412</v>
      </c>
      <c r="AD66">
        <f t="shared" si="12"/>
        <v>2667</v>
      </c>
      <c r="AE66">
        <f t="shared" si="13"/>
        <v>3941</v>
      </c>
      <c r="AF66">
        <f t="shared" si="14"/>
        <v>5334</v>
      </c>
      <c r="AG66">
        <f t="shared" si="15"/>
        <v>8000</v>
      </c>
    </row>
    <row r="67" spans="1:33">
      <c r="A67" s="34">
        <v>65</v>
      </c>
      <c r="B67" s="1">
        <f t="shared" si="10"/>
        <v>855</v>
      </c>
      <c r="C67" s="1">
        <f t="shared" si="25"/>
        <v>1806</v>
      </c>
      <c r="D67" s="46">
        <f t="shared" si="25"/>
        <v>2868</v>
      </c>
      <c r="E67" s="3">
        <f t="shared" si="25"/>
        <v>4063</v>
      </c>
      <c r="F67" s="46">
        <f t="shared" si="25"/>
        <v>5417</v>
      </c>
      <c r="G67" s="3">
        <f t="shared" si="25"/>
        <v>6964</v>
      </c>
      <c r="H67" s="46">
        <f t="shared" si="25"/>
        <v>8125</v>
      </c>
      <c r="I67" s="3">
        <f t="shared" si="25"/>
        <v>8750</v>
      </c>
      <c r="J67" s="46">
        <f t="shared" si="25"/>
        <v>10833</v>
      </c>
      <c r="K67" s="3">
        <f t="shared" si="25"/>
        <v>13295</v>
      </c>
      <c r="L67" s="46">
        <f t="shared" si="25"/>
        <v>16250</v>
      </c>
      <c r="M67" s="1">
        <f t="shared" si="25"/>
        <v>19861</v>
      </c>
      <c r="N67" s="1">
        <f t="shared" si="25"/>
        <v>24375</v>
      </c>
      <c r="O67" s="1">
        <f t="shared" si="25"/>
        <v>30179</v>
      </c>
      <c r="P67" s="1">
        <f t="shared" si="25"/>
        <v>37917</v>
      </c>
      <c r="Q67" s="1">
        <f t="shared" si="25"/>
        <v>48750</v>
      </c>
      <c r="R67" s="1">
        <f t="shared" si="25"/>
        <v>65000</v>
      </c>
      <c r="S67" s="1">
        <f t="shared" si="25"/>
        <v>92083</v>
      </c>
      <c r="T67" s="1">
        <f t="shared" si="25"/>
        <v>146250</v>
      </c>
      <c r="W67" s="1">
        <f t="shared" si="20"/>
        <v>2868</v>
      </c>
      <c r="X67" s="1">
        <f t="shared" si="20"/>
        <v>5417</v>
      </c>
      <c r="Y67" s="1">
        <f t="shared" si="20"/>
        <v>8004</v>
      </c>
      <c r="Z67" s="1">
        <f t="shared" si="20"/>
        <v>10833</v>
      </c>
      <c r="AA67" s="1">
        <f t="shared" si="20"/>
        <v>16250</v>
      </c>
      <c r="AC67">
        <f t="shared" si="11"/>
        <v>1434</v>
      </c>
      <c r="AD67">
        <f t="shared" si="12"/>
        <v>2709</v>
      </c>
      <c r="AE67">
        <f t="shared" si="13"/>
        <v>4002</v>
      </c>
      <c r="AF67">
        <f t="shared" si="14"/>
        <v>5417</v>
      </c>
      <c r="AG67">
        <f t="shared" si="15"/>
        <v>8125</v>
      </c>
    </row>
    <row r="68" spans="1:33">
      <c r="A68" s="34">
        <v>66</v>
      </c>
      <c r="B68" s="1">
        <f t="shared" ref="B68:R102" si="26">ROUND((1/((1/B$2)-1))*($A68*250),0)</f>
        <v>868</v>
      </c>
      <c r="C68" s="1">
        <f t="shared" si="26"/>
        <v>1833</v>
      </c>
      <c r="D68" s="46">
        <f t="shared" si="26"/>
        <v>2912</v>
      </c>
      <c r="E68" s="3">
        <f t="shared" si="26"/>
        <v>4125</v>
      </c>
      <c r="F68" s="46">
        <f t="shared" si="26"/>
        <v>5500</v>
      </c>
      <c r="G68" s="3">
        <f t="shared" si="26"/>
        <v>7071</v>
      </c>
      <c r="H68" s="46">
        <f t="shared" si="25"/>
        <v>8250</v>
      </c>
      <c r="I68" s="3">
        <f t="shared" si="26"/>
        <v>8885</v>
      </c>
      <c r="J68" s="46">
        <f t="shared" si="26"/>
        <v>11000</v>
      </c>
      <c r="K68" s="3">
        <f t="shared" si="26"/>
        <v>13500</v>
      </c>
      <c r="L68" s="46">
        <f t="shared" si="26"/>
        <v>16500</v>
      </c>
      <c r="M68" s="1">
        <f t="shared" si="26"/>
        <v>20167</v>
      </c>
      <c r="N68" s="1">
        <f t="shared" si="26"/>
        <v>24750</v>
      </c>
      <c r="O68" s="1">
        <f t="shared" si="26"/>
        <v>30643</v>
      </c>
      <c r="P68" s="1">
        <f t="shared" si="26"/>
        <v>38500</v>
      </c>
      <c r="Q68" s="1">
        <f t="shared" si="26"/>
        <v>49500</v>
      </c>
      <c r="R68" s="1">
        <f t="shared" si="26"/>
        <v>66000</v>
      </c>
      <c r="S68" s="1">
        <f t="shared" si="25"/>
        <v>93500</v>
      </c>
      <c r="T68" s="1">
        <f t="shared" si="25"/>
        <v>148500</v>
      </c>
      <c r="W68" s="1">
        <f t="shared" si="20"/>
        <v>2912</v>
      </c>
      <c r="X68" s="1">
        <f t="shared" si="20"/>
        <v>5500</v>
      </c>
      <c r="Y68" s="1">
        <f t="shared" si="20"/>
        <v>8127</v>
      </c>
      <c r="Z68" s="1">
        <f t="shared" si="20"/>
        <v>11000</v>
      </c>
      <c r="AA68" s="1">
        <f t="shared" si="20"/>
        <v>16500</v>
      </c>
      <c r="AC68">
        <f t="shared" ref="AC68:AC102" si="27">ROUND(W68*AC$2,0)</f>
        <v>1456</v>
      </c>
      <c r="AD68">
        <f t="shared" ref="AD68:AD102" si="28">ROUND(X68*AD$2,0)</f>
        <v>2750</v>
      </c>
      <c r="AE68">
        <f t="shared" ref="AE68:AE102" si="29">ROUND(Y68*AE$2,0)</f>
        <v>4064</v>
      </c>
      <c r="AF68">
        <f t="shared" ref="AF68:AF102" si="30">ROUND(Z68*AF$2,0)</f>
        <v>5500</v>
      </c>
      <c r="AG68">
        <f t="shared" ref="AG68:AG102" si="31">ROUND(AA68*AG$2,0)</f>
        <v>8250</v>
      </c>
    </row>
    <row r="69" spans="1:33">
      <c r="A69" s="34">
        <v>67</v>
      </c>
      <c r="B69" s="1">
        <f t="shared" si="26"/>
        <v>882</v>
      </c>
      <c r="C69" s="1">
        <f t="shared" si="25"/>
        <v>1861</v>
      </c>
      <c r="D69" s="46">
        <f t="shared" si="25"/>
        <v>2956</v>
      </c>
      <c r="E69" s="3">
        <f t="shared" si="25"/>
        <v>4188</v>
      </c>
      <c r="F69" s="46">
        <f t="shared" si="25"/>
        <v>5583</v>
      </c>
      <c r="G69" s="3">
        <f t="shared" si="25"/>
        <v>7179</v>
      </c>
      <c r="H69" s="46">
        <f t="shared" si="25"/>
        <v>8375</v>
      </c>
      <c r="I69" s="3">
        <f t="shared" si="25"/>
        <v>9019</v>
      </c>
      <c r="J69" s="46">
        <f t="shared" si="25"/>
        <v>11167</v>
      </c>
      <c r="K69" s="3">
        <f t="shared" si="25"/>
        <v>13705</v>
      </c>
      <c r="L69" s="46">
        <f t="shared" si="25"/>
        <v>16750</v>
      </c>
      <c r="M69" s="1">
        <f t="shared" si="25"/>
        <v>20472</v>
      </c>
      <c r="N69" s="1">
        <f t="shared" si="25"/>
        <v>25125</v>
      </c>
      <c r="O69" s="1">
        <f t="shared" si="25"/>
        <v>31107</v>
      </c>
      <c r="P69" s="1">
        <f t="shared" si="25"/>
        <v>39083</v>
      </c>
      <c r="Q69" s="1">
        <f t="shared" si="25"/>
        <v>50250</v>
      </c>
      <c r="R69" s="1">
        <f t="shared" si="25"/>
        <v>67000</v>
      </c>
      <c r="S69" s="1">
        <f t="shared" si="25"/>
        <v>94917</v>
      </c>
      <c r="T69" s="1">
        <f t="shared" si="25"/>
        <v>150750</v>
      </c>
      <c r="W69" s="1">
        <f t="shared" si="20"/>
        <v>2956</v>
      </c>
      <c r="X69" s="1">
        <f t="shared" si="20"/>
        <v>5583</v>
      </c>
      <c r="Y69" s="1">
        <f t="shared" si="20"/>
        <v>8250</v>
      </c>
      <c r="Z69" s="1">
        <f t="shared" si="20"/>
        <v>11167</v>
      </c>
      <c r="AA69" s="1">
        <f t="shared" si="20"/>
        <v>16750</v>
      </c>
      <c r="AC69">
        <f t="shared" si="27"/>
        <v>1478</v>
      </c>
      <c r="AD69">
        <f t="shared" si="28"/>
        <v>2792</v>
      </c>
      <c r="AE69">
        <f t="shared" si="29"/>
        <v>4125</v>
      </c>
      <c r="AF69">
        <f t="shared" si="30"/>
        <v>5584</v>
      </c>
      <c r="AG69">
        <f t="shared" si="31"/>
        <v>8375</v>
      </c>
    </row>
    <row r="70" spans="1:33">
      <c r="A70" s="34">
        <v>68</v>
      </c>
      <c r="B70" s="1">
        <f t="shared" si="26"/>
        <v>895</v>
      </c>
      <c r="C70" s="1">
        <f t="shared" si="25"/>
        <v>1889</v>
      </c>
      <c r="D70" s="46">
        <f t="shared" si="25"/>
        <v>3000</v>
      </c>
      <c r="E70" s="3">
        <f t="shared" si="25"/>
        <v>4250</v>
      </c>
      <c r="F70" s="46">
        <f t="shared" si="25"/>
        <v>5667</v>
      </c>
      <c r="G70" s="3">
        <f t="shared" si="25"/>
        <v>7286</v>
      </c>
      <c r="H70" s="46">
        <f t="shared" si="25"/>
        <v>8500</v>
      </c>
      <c r="I70" s="3">
        <f t="shared" si="25"/>
        <v>9154</v>
      </c>
      <c r="J70" s="46">
        <f t="shared" si="25"/>
        <v>11333</v>
      </c>
      <c r="K70" s="3">
        <f t="shared" si="25"/>
        <v>13909</v>
      </c>
      <c r="L70" s="46">
        <f t="shared" si="25"/>
        <v>17000</v>
      </c>
      <c r="M70" s="1">
        <f t="shared" si="25"/>
        <v>20778</v>
      </c>
      <c r="N70" s="1">
        <f t="shared" si="25"/>
        <v>25500</v>
      </c>
      <c r="O70" s="1">
        <f t="shared" si="25"/>
        <v>31571</v>
      </c>
      <c r="P70" s="1">
        <f t="shared" si="25"/>
        <v>39667</v>
      </c>
      <c r="Q70" s="1">
        <f t="shared" si="25"/>
        <v>51000</v>
      </c>
      <c r="R70" s="1">
        <f t="shared" si="25"/>
        <v>68000</v>
      </c>
      <c r="S70" s="1">
        <f t="shared" si="25"/>
        <v>96333</v>
      </c>
      <c r="T70" s="1">
        <f t="shared" si="25"/>
        <v>153000</v>
      </c>
      <c r="W70" s="1">
        <f t="shared" ref="W70:AA102" si="32">ROUND((1/((1/W$2)-1))*($A70*250),0)</f>
        <v>3000</v>
      </c>
      <c r="X70" s="1">
        <f t="shared" si="32"/>
        <v>5667</v>
      </c>
      <c r="Y70" s="1">
        <f t="shared" si="32"/>
        <v>8373</v>
      </c>
      <c r="Z70" s="1">
        <f t="shared" si="32"/>
        <v>11333</v>
      </c>
      <c r="AA70" s="1">
        <f t="shared" si="32"/>
        <v>17000</v>
      </c>
      <c r="AC70">
        <f t="shared" si="27"/>
        <v>1500</v>
      </c>
      <c r="AD70">
        <f t="shared" si="28"/>
        <v>2834</v>
      </c>
      <c r="AE70">
        <f t="shared" si="29"/>
        <v>4187</v>
      </c>
      <c r="AF70">
        <f t="shared" si="30"/>
        <v>5667</v>
      </c>
      <c r="AG70">
        <f t="shared" si="31"/>
        <v>8500</v>
      </c>
    </row>
    <row r="71" spans="1:33">
      <c r="A71" s="34">
        <v>69</v>
      </c>
      <c r="B71" s="1">
        <f t="shared" si="26"/>
        <v>908</v>
      </c>
      <c r="C71" s="1">
        <f t="shared" si="25"/>
        <v>1917</v>
      </c>
      <c r="D71" s="46">
        <f t="shared" si="25"/>
        <v>3044</v>
      </c>
      <c r="E71" s="3">
        <f t="shared" si="25"/>
        <v>4313</v>
      </c>
      <c r="F71" s="46">
        <f t="shared" si="25"/>
        <v>5750</v>
      </c>
      <c r="G71" s="3">
        <f t="shared" si="25"/>
        <v>7393</v>
      </c>
      <c r="H71" s="46">
        <f t="shared" si="25"/>
        <v>8625</v>
      </c>
      <c r="I71" s="3">
        <f t="shared" si="25"/>
        <v>9288</v>
      </c>
      <c r="J71" s="46">
        <f t="shared" si="25"/>
        <v>11500</v>
      </c>
      <c r="K71" s="3">
        <f t="shared" si="25"/>
        <v>14114</v>
      </c>
      <c r="L71" s="46">
        <f t="shared" si="25"/>
        <v>17250</v>
      </c>
      <c r="M71" s="1">
        <f t="shared" si="25"/>
        <v>21083</v>
      </c>
      <c r="N71" s="1">
        <f t="shared" si="25"/>
        <v>25875</v>
      </c>
      <c r="O71" s="1">
        <f t="shared" si="25"/>
        <v>32036</v>
      </c>
      <c r="P71" s="1">
        <f t="shared" si="25"/>
        <v>40250</v>
      </c>
      <c r="Q71" s="1">
        <f t="shared" si="25"/>
        <v>51750</v>
      </c>
      <c r="R71" s="1">
        <f t="shared" si="25"/>
        <v>69000</v>
      </c>
      <c r="S71" s="1">
        <f t="shared" si="25"/>
        <v>97750</v>
      </c>
      <c r="T71" s="1">
        <f t="shared" si="25"/>
        <v>155250</v>
      </c>
      <c r="W71" s="1">
        <f t="shared" si="32"/>
        <v>3044</v>
      </c>
      <c r="X71" s="1">
        <f t="shared" si="32"/>
        <v>5750</v>
      </c>
      <c r="Y71" s="1">
        <f t="shared" si="32"/>
        <v>8496</v>
      </c>
      <c r="Z71" s="1">
        <f t="shared" si="32"/>
        <v>11500</v>
      </c>
      <c r="AA71" s="1">
        <f t="shared" si="32"/>
        <v>17250</v>
      </c>
      <c r="AC71">
        <f t="shared" si="27"/>
        <v>1522</v>
      </c>
      <c r="AD71">
        <f t="shared" si="28"/>
        <v>2875</v>
      </c>
      <c r="AE71">
        <f t="shared" si="29"/>
        <v>4248</v>
      </c>
      <c r="AF71">
        <f t="shared" si="30"/>
        <v>5750</v>
      </c>
      <c r="AG71">
        <f t="shared" si="31"/>
        <v>8625</v>
      </c>
    </row>
    <row r="72" spans="1:33">
      <c r="A72" s="34">
        <v>70</v>
      </c>
      <c r="B72" s="1">
        <f t="shared" si="26"/>
        <v>921</v>
      </c>
      <c r="C72" s="1">
        <f t="shared" si="25"/>
        <v>1944</v>
      </c>
      <c r="D72" s="46">
        <f t="shared" si="25"/>
        <v>3088</v>
      </c>
      <c r="E72" s="3">
        <f t="shared" si="25"/>
        <v>4375</v>
      </c>
      <c r="F72" s="46">
        <f t="shared" si="25"/>
        <v>5833</v>
      </c>
      <c r="G72" s="3">
        <f t="shared" si="25"/>
        <v>7500</v>
      </c>
      <c r="H72" s="46">
        <f t="shared" si="25"/>
        <v>8750</v>
      </c>
      <c r="I72" s="3">
        <f t="shared" si="25"/>
        <v>9423</v>
      </c>
      <c r="J72" s="46">
        <f t="shared" si="25"/>
        <v>11667</v>
      </c>
      <c r="K72" s="3">
        <f t="shared" si="25"/>
        <v>14318</v>
      </c>
      <c r="L72" s="46">
        <f t="shared" si="25"/>
        <v>17500</v>
      </c>
      <c r="M72" s="1">
        <f t="shared" si="25"/>
        <v>21389</v>
      </c>
      <c r="N72" s="1">
        <f t="shared" si="25"/>
        <v>26250</v>
      </c>
      <c r="O72" s="1">
        <f t="shared" si="25"/>
        <v>32500</v>
      </c>
      <c r="P72" s="1">
        <f t="shared" si="25"/>
        <v>40833</v>
      </c>
      <c r="Q72" s="1">
        <f t="shared" si="25"/>
        <v>52500</v>
      </c>
      <c r="R72" s="1">
        <f t="shared" si="25"/>
        <v>70000</v>
      </c>
      <c r="S72" s="1">
        <f t="shared" si="25"/>
        <v>99167</v>
      </c>
      <c r="T72" s="1">
        <f t="shared" si="25"/>
        <v>157500</v>
      </c>
      <c r="W72" s="1">
        <f t="shared" si="32"/>
        <v>3088</v>
      </c>
      <c r="X72" s="1">
        <f t="shared" si="32"/>
        <v>5833</v>
      </c>
      <c r="Y72" s="1">
        <f t="shared" si="32"/>
        <v>8619</v>
      </c>
      <c r="Z72" s="1">
        <f t="shared" si="32"/>
        <v>11667</v>
      </c>
      <c r="AA72" s="1">
        <f t="shared" si="32"/>
        <v>17500</v>
      </c>
      <c r="AC72">
        <f t="shared" si="27"/>
        <v>1544</v>
      </c>
      <c r="AD72">
        <f t="shared" si="28"/>
        <v>2917</v>
      </c>
      <c r="AE72">
        <f t="shared" si="29"/>
        <v>4310</v>
      </c>
      <c r="AF72">
        <f t="shared" si="30"/>
        <v>5834</v>
      </c>
      <c r="AG72">
        <f t="shared" si="31"/>
        <v>8750</v>
      </c>
    </row>
    <row r="73" spans="1:33">
      <c r="A73" s="34">
        <v>71</v>
      </c>
      <c r="B73" s="1">
        <f t="shared" si="26"/>
        <v>934</v>
      </c>
      <c r="C73" s="1">
        <f t="shared" si="25"/>
        <v>1972</v>
      </c>
      <c r="D73" s="46">
        <f t="shared" si="25"/>
        <v>3132</v>
      </c>
      <c r="E73" s="3">
        <f t="shared" si="25"/>
        <v>4438</v>
      </c>
      <c r="F73" s="46">
        <f t="shared" si="25"/>
        <v>5917</v>
      </c>
      <c r="G73" s="3">
        <f t="shared" si="25"/>
        <v>7607</v>
      </c>
      <c r="H73" s="46">
        <f t="shared" si="25"/>
        <v>8875</v>
      </c>
      <c r="I73" s="3">
        <f t="shared" si="25"/>
        <v>9558</v>
      </c>
      <c r="J73" s="46">
        <f t="shared" si="25"/>
        <v>11833</v>
      </c>
      <c r="K73" s="3">
        <f t="shared" si="25"/>
        <v>14523</v>
      </c>
      <c r="L73" s="46">
        <f t="shared" si="25"/>
        <v>17750</v>
      </c>
      <c r="M73" s="1">
        <f t="shared" si="25"/>
        <v>21694</v>
      </c>
      <c r="N73" s="1">
        <f t="shared" si="25"/>
        <v>26625</v>
      </c>
      <c r="O73" s="1">
        <f t="shared" si="25"/>
        <v>32964</v>
      </c>
      <c r="P73" s="1">
        <f t="shared" si="25"/>
        <v>41417</v>
      </c>
      <c r="Q73" s="1">
        <f t="shared" si="25"/>
        <v>53250</v>
      </c>
      <c r="R73" s="1">
        <f t="shared" si="25"/>
        <v>71000</v>
      </c>
      <c r="S73" s="1">
        <f t="shared" si="25"/>
        <v>100583</v>
      </c>
      <c r="T73" s="1">
        <f t="shared" si="25"/>
        <v>159750</v>
      </c>
      <c r="W73" s="1">
        <f t="shared" si="32"/>
        <v>3132</v>
      </c>
      <c r="X73" s="1">
        <f t="shared" si="32"/>
        <v>5917</v>
      </c>
      <c r="Y73" s="1">
        <f t="shared" si="32"/>
        <v>8743</v>
      </c>
      <c r="Z73" s="1">
        <f t="shared" si="32"/>
        <v>11833</v>
      </c>
      <c r="AA73" s="1">
        <f t="shared" si="32"/>
        <v>17750</v>
      </c>
      <c r="AC73">
        <f t="shared" si="27"/>
        <v>1566</v>
      </c>
      <c r="AD73">
        <f t="shared" si="28"/>
        <v>2959</v>
      </c>
      <c r="AE73">
        <f t="shared" si="29"/>
        <v>4372</v>
      </c>
      <c r="AF73">
        <f t="shared" si="30"/>
        <v>5917</v>
      </c>
      <c r="AG73">
        <f t="shared" si="31"/>
        <v>8875</v>
      </c>
    </row>
    <row r="74" spans="1:33">
      <c r="A74" s="34">
        <v>72</v>
      </c>
      <c r="B74" s="1">
        <f t="shared" si="26"/>
        <v>947</v>
      </c>
      <c r="C74" s="1">
        <f t="shared" si="25"/>
        <v>2000</v>
      </c>
      <c r="D74" s="46">
        <f t="shared" si="25"/>
        <v>3176</v>
      </c>
      <c r="E74" s="3">
        <f t="shared" si="25"/>
        <v>4500</v>
      </c>
      <c r="F74" s="46">
        <f t="shared" si="25"/>
        <v>6000</v>
      </c>
      <c r="G74" s="3">
        <f t="shared" si="25"/>
        <v>7714</v>
      </c>
      <c r="H74" s="46">
        <f t="shared" si="25"/>
        <v>9000</v>
      </c>
      <c r="I74" s="3">
        <f t="shared" si="25"/>
        <v>9692</v>
      </c>
      <c r="J74" s="46">
        <f t="shared" si="25"/>
        <v>12000</v>
      </c>
      <c r="K74" s="3">
        <f t="shared" si="25"/>
        <v>14727</v>
      </c>
      <c r="L74" s="46">
        <f t="shared" si="25"/>
        <v>18000</v>
      </c>
      <c r="M74" s="1">
        <f t="shared" si="25"/>
        <v>22000</v>
      </c>
      <c r="N74" s="1">
        <f t="shared" si="25"/>
        <v>27000</v>
      </c>
      <c r="O74" s="1">
        <f t="shared" si="25"/>
        <v>33429</v>
      </c>
      <c r="P74" s="1">
        <f t="shared" si="25"/>
        <v>42000</v>
      </c>
      <c r="Q74" s="1">
        <f t="shared" si="25"/>
        <v>54000</v>
      </c>
      <c r="R74" s="1">
        <f t="shared" si="25"/>
        <v>72000</v>
      </c>
      <c r="S74" s="1">
        <f t="shared" si="25"/>
        <v>102000</v>
      </c>
      <c r="T74" s="1">
        <f t="shared" si="25"/>
        <v>162000</v>
      </c>
      <c r="W74" s="1">
        <f t="shared" si="32"/>
        <v>3176</v>
      </c>
      <c r="X74" s="1">
        <f t="shared" si="32"/>
        <v>6000</v>
      </c>
      <c r="Y74" s="1">
        <f t="shared" si="32"/>
        <v>8866</v>
      </c>
      <c r="Z74" s="1">
        <f t="shared" si="32"/>
        <v>12000</v>
      </c>
      <c r="AA74" s="1">
        <f t="shared" si="32"/>
        <v>18000</v>
      </c>
      <c r="AC74">
        <f t="shared" si="27"/>
        <v>1588</v>
      </c>
      <c r="AD74">
        <f t="shared" si="28"/>
        <v>3000</v>
      </c>
      <c r="AE74">
        <f t="shared" si="29"/>
        <v>4433</v>
      </c>
      <c r="AF74">
        <f t="shared" si="30"/>
        <v>6000</v>
      </c>
      <c r="AG74">
        <f t="shared" si="31"/>
        <v>9000</v>
      </c>
    </row>
    <row r="75" spans="1:33">
      <c r="A75" s="34">
        <v>73</v>
      </c>
      <c r="B75" s="1">
        <f t="shared" si="26"/>
        <v>961</v>
      </c>
      <c r="C75" s="1">
        <f t="shared" si="25"/>
        <v>2028</v>
      </c>
      <c r="D75" s="46">
        <f t="shared" si="25"/>
        <v>3221</v>
      </c>
      <c r="E75" s="3">
        <f t="shared" si="25"/>
        <v>4563</v>
      </c>
      <c r="F75" s="46">
        <f t="shared" si="25"/>
        <v>6083</v>
      </c>
      <c r="G75" s="3">
        <f t="shared" si="25"/>
        <v>7821</v>
      </c>
      <c r="H75" s="46">
        <f t="shared" si="25"/>
        <v>9125</v>
      </c>
      <c r="I75" s="3">
        <f t="shared" si="25"/>
        <v>9827</v>
      </c>
      <c r="J75" s="46">
        <f t="shared" si="25"/>
        <v>12167</v>
      </c>
      <c r="K75" s="3">
        <f t="shared" si="25"/>
        <v>14932</v>
      </c>
      <c r="L75" s="46">
        <f t="shared" si="25"/>
        <v>18250</v>
      </c>
      <c r="M75" s="1">
        <f t="shared" si="25"/>
        <v>22306</v>
      </c>
      <c r="N75" s="1">
        <f t="shared" si="25"/>
        <v>27375</v>
      </c>
      <c r="O75" s="1">
        <f t="shared" si="25"/>
        <v>33893</v>
      </c>
      <c r="P75" s="1">
        <f t="shared" si="25"/>
        <v>42583</v>
      </c>
      <c r="Q75" s="1">
        <f t="shared" si="25"/>
        <v>54750</v>
      </c>
      <c r="R75" s="1">
        <f t="shared" si="25"/>
        <v>73000</v>
      </c>
      <c r="S75" s="1">
        <f t="shared" si="25"/>
        <v>103417</v>
      </c>
      <c r="T75" s="1">
        <f t="shared" si="25"/>
        <v>164250</v>
      </c>
      <c r="W75" s="1">
        <f t="shared" si="32"/>
        <v>3221</v>
      </c>
      <c r="X75" s="1">
        <f t="shared" si="32"/>
        <v>6083</v>
      </c>
      <c r="Y75" s="1">
        <f t="shared" si="32"/>
        <v>8989</v>
      </c>
      <c r="Z75" s="1">
        <f t="shared" si="32"/>
        <v>12167</v>
      </c>
      <c r="AA75" s="1">
        <f t="shared" si="32"/>
        <v>18250</v>
      </c>
      <c r="AC75">
        <f t="shared" si="27"/>
        <v>1611</v>
      </c>
      <c r="AD75">
        <f t="shared" si="28"/>
        <v>3042</v>
      </c>
      <c r="AE75">
        <f t="shared" si="29"/>
        <v>4495</v>
      </c>
      <c r="AF75">
        <f t="shared" si="30"/>
        <v>6084</v>
      </c>
      <c r="AG75">
        <f t="shared" si="31"/>
        <v>9125</v>
      </c>
    </row>
    <row r="76" spans="1:33">
      <c r="A76" s="34">
        <v>74</v>
      </c>
      <c r="B76" s="1">
        <f t="shared" si="26"/>
        <v>974</v>
      </c>
      <c r="C76" s="1">
        <f t="shared" si="25"/>
        <v>2056</v>
      </c>
      <c r="D76" s="46">
        <f t="shared" si="25"/>
        <v>3265</v>
      </c>
      <c r="E76" s="3">
        <f t="shared" si="25"/>
        <v>4625</v>
      </c>
      <c r="F76" s="46">
        <f t="shared" si="25"/>
        <v>6167</v>
      </c>
      <c r="G76" s="3">
        <f t="shared" si="25"/>
        <v>7929</v>
      </c>
      <c r="H76" s="46">
        <f t="shared" si="25"/>
        <v>9250</v>
      </c>
      <c r="I76" s="3">
        <f t="shared" si="25"/>
        <v>9962</v>
      </c>
      <c r="J76" s="46">
        <f t="shared" si="25"/>
        <v>12333</v>
      </c>
      <c r="K76" s="3">
        <f t="shared" si="25"/>
        <v>15136</v>
      </c>
      <c r="L76" s="46">
        <f t="shared" si="25"/>
        <v>18500</v>
      </c>
      <c r="M76" s="1">
        <f t="shared" si="25"/>
        <v>22611</v>
      </c>
      <c r="N76" s="1">
        <f t="shared" si="25"/>
        <v>27750</v>
      </c>
      <c r="O76" s="1">
        <f t="shared" si="25"/>
        <v>34357</v>
      </c>
      <c r="P76" s="1">
        <f t="shared" si="25"/>
        <v>43167</v>
      </c>
      <c r="Q76" s="1">
        <f t="shared" si="25"/>
        <v>55500</v>
      </c>
      <c r="R76" s="1">
        <f t="shared" si="25"/>
        <v>74000</v>
      </c>
      <c r="S76" s="1">
        <f t="shared" si="25"/>
        <v>104833</v>
      </c>
      <c r="T76" s="1">
        <f t="shared" si="25"/>
        <v>166500</v>
      </c>
      <c r="W76" s="1">
        <f t="shared" si="32"/>
        <v>3265</v>
      </c>
      <c r="X76" s="1">
        <f t="shared" si="32"/>
        <v>6167</v>
      </c>
      <c r="Y76" s="1">
        <f t="shared" si="32"/>
        <v>9112</v>
      </c>
      <c r="Z76" s="1">
        <f t="shared" si="32"/>
        <v>12333</v>
      </c>
      <c r="AA76" s="1">
        <f t="shared" si="32"/>
        <v>18500</v>
      </c>
      <c r="AC76">
        <f t="shared" si="27"/>
        <v>1633</v>
      </c>
      <c r="AD76">
        <f t="shared" si="28"/>
        <v>3084</v>
      </c>
      <c r="AE76">
        <f t="shared" si="29"/>
        <v>4556</v>
      </c>
      <c r="AF76">
        <f t="shared" si="30"/>
        <v>6167</v>
      </c>
      <c r="AG76">
        <f t="shared" si="31"/>
        <v>9250</v>
      </c>
    </row>
    <row r="77" spans="1:33">
      <c r="A77" s="34">
        <v>75</v>
      </c>
      <c r="B77" s="1">
        <f t="shared" si="26"/>
        <v>987</v>
      </c>
      <c r="C77" s="1">
        <f t="shared" si="25"/>
        <v>2083</v>
      </c>
      <c r="D77" s="46">
        <f t="shared" si="25"/>
        <v>3309</v>
      </c>
      <c r="E77" s="3">
        <f t="shared" si="25"/>
        <v>4688</v>
      </c>
      <c r="F77" s="46">
        <f t="shared" si="25"/>
        <v>6250</v>
      </c>
      <c r="G77" s="3">
        <f t="shared" si="25"/>
        <v>8036</v>
      </c>
      <c r="H77" s="46">
        <f t="shared" si="25"/>
        <v>9375</v>
      </c>
      <c r="I77" s="3">
        <f t="shared" si="25"/>
        <v>10096</v>
      </c>
      <c r="J77" s="46">
        <f t="shared" si="25"/>
        <v>12500</v>
      </c>
      <c r="K77" s="3">
        <f t="shared" si="25"/>
        <v>15341</v>
      </c>
      <c r="L77" s="46">
        <f t="shared" si="25"/>
        <v>18750</v>
      </c>
      <c r="M77" s="1">
        <f t="shared" si="25"/>
        <v>22917</v>
      </c>
      <c r="N77" s="1">
        <f t="shared" si="25"/>
        <v>28125</v>
      </c>
      <c r="O77" s="1">
        <f t="shared" si="25"/>
        <v>34821</v>
      </c>
      <c r="P77" s="1">
        <f t="shared" si="25"/>
        <v>43750</v>
      </c>
      <c r="Q77" s="1">
        <f t="shared" si="25"/>
        <v>56250</v>
      </c>
      <c r="R77" s="1">
        <f t="shared" si="25"/>
        <v>75000</v>
      </c>
      <c r="S77" s="1">
        <f t="shared" si="25"/>
        <v>106250</v>
      </c>
      <c r="T77" s="1">
        <f t="shared" si="25"/>
        <v>168750</v>
      </c>
      <c r="W77" s="1">
        <f t="shared" si="32"/>
        <v>3309</v>
      </c>
      <c r="X77" s="1">
        <f t="shared" si="32"/>
        <v>6250</v>
      </c>
      <c r="Y77" s="1">
        <f t="shared" si="32"/>
        <v>9235</v>
      </c>
      <c r="Z77" s="1">
        <f t="shared" si="32"/>
        <v>12500</v>
      </c>
      <c r="AA77" s="1">
        <f t="shared" si="32"/>
        <v>18750</v>
      </c>
      <c r="AC77">
        <f t="shared" si="27"/>
        <v>1655</v>
      </c>
      <c r="AD77">
        <f t="shared" si="28"/>
        <v>3125</v>
      </c>
      <c r="AE77">
        <f t="shared" si="29"/>
        <v>4618</v>
      </c>
      <c r="AF77">
        <f t="shared" si="30"/>
        <v>6250</v>
      </c>
      <c r="AG77">
        <f t="shared" si="31"/>
        <v>9375</v>
      </c>
    </row>
    <row r="78" spans="1:33">
      <c r="A78" s="34">
        <v>76</v>
      </c>
      <c r="B78" s="1">
        <f t="shared" si="26"/>
        <v>1000</v>
      </c>
      <c r="C78" s="1">
        <f t="shared" si="25"/>
        <v>2111</v>
      </c>
      <c r="D78" s="46">
        <f t="shared" si="25"/>
        <v>3353</v>
      </c>
      <c r="E78" s="3">
        <f t="shared" si="25"/>
        <v>4750</v>
      </c>
      <c r="F78" s="46">
        <f t="shared" si="25"/>
        <v>6333</v>
      </c>
      <c r="G78" s="3">
        <f t="shared" si="25"/>
        <v>8143</v>
      </c>
      <c r="H78" s="46">
        <f t="shared" si="25"/>
        <v>9500</v>
      </c>
      <c r="I78" s="3">
        <f t="shared" si="25"/>
        <v>10231</v>
      </c>
      <c r="J78" s="46">
        <f t="shared" si="25"/>
        <v>12667</v>
      </c>
      <c r="K78" s="3">
        <f t="shared" si="25"/>
        <v>15545</v>
      </c>
      <c r="L78" s="46">
        <f t="shared" si="25"/>
        <v>19000</v>
      </c>
      <c r="M78" s="1">
        <f t="shared" si="25"/>
        <v>23222</v>
      </c>
      <c r="N78" s="1">
        <f t="shared" si="25"/>
        <v>28500</v>
      </c>
      <c r="O78" s="1">
        <f t="shared" si="25"/>
        <v>35286</v>
      </c>
      <c r="P78" s="1">
        <f t="shared" si="25"/>
        <v>44333</v>
      </c>
      <c r="Q78" s="1">
        <f t="shared" si="25"/>
        <v>57000</v>
      </c>
      <c r="R78" s="1">
        <f t="shared" si="25"/>
        <v>76000</v>
      </c>
      <c r="S78" s="1">
        <f t="shared" si="25"/>
        <v>107667</v>
      </c>
      <c r="T78" s="1">
        <f t="shared" si="25"/>
        <v>171000</v>
      </c>
      <c r="W78" s="1">
        <f t="shared" si="32"/>
        <v>3353</v>
      </c>
      <c r="X78" s="1">
        <f t="shared" si="32"/>
        <v>6333</v>
      </c>
      <c r="Y78" s="1">
        <f t="shared" si="32"/>
        <v>9358</v>
      </c>
      <c r="Z78" s="1">
        <f t="shared" si="32"/>
        <v>12667</v>
      </c>
      <c r="AA78" s="1">
        <f t="shared" si="32"/>
        <v>19000</v>
      </c>
      <c r="AC78">
        <f t="shared" si="27"/>
        <v>1677</v>
      </c>
      <c r="AD78">
        <f t="shared" si="28"/>
        <v>3167</v>
      </c>
      <c r="AE78">
        <f t="shared" si="29"/>
        <v>4679</v>
      </c>
      <c r="AF78">
        <f t="shared" si="30"/>
        <v>6334</v>
      </c>
      <c r="AG78">
        <f t="shared" si="31"/>
        <v>9500</v>
      </c>
    </row>
    <row r="79" spans="1:33">
      <c r="A79" s="34">
        <v>77</v>
      </c>
      <c r="B79" s="1">
        <f t="shared" si="26"/>
        <v>1013</v>
      </c>
      <c r="C79" s="1">
        <f t="shared" ref="C79:T93" si="33">ROUND((1/((1/C$2)-1))*($A79*250),0)</f>
        <v>2139</v>
      </c>
      <c r="D79" s="46">
        <f t="shared" si="33"/>
        <v>3397</v>
      </c>
      <c r="E79" s="3">
        <f t="shared" si="33"/>
        <v>4813</v>
      </c>
      <c r="F79" s="46">
        <f t="shared" si="33"/>
        <v>6417</v>
      </c>
      <c r="G79" s="3">
        <f t="shared" si="33"/>
        <v>8250</v>
      </c>
      <c r="H79" s="46">
        <f t="shared" ref="H79:H102" si="34">ROUND((1/((1/H$2)-1))*($A79*250),0)</f>
        <v>9625</v>
      </c>
      <c r="I79" s="3">
        <f t="shared" si="33"/>
        <v>10365</v>
      </c>
      <c r="J79" s="46">
        <f t="shared" si="33"/>
        <v>12833</v>
      </c>
      <c r="K79" s="3">
        <f t="shared" si="33"/>
        <v>15750</v>
      </c>
      <c r="L79" s="46">
        <f t="shared" si="33"/>
        <v>19250</v>
      </c>
      <c r="M79" s="1">
        <f t="shared" si="33"/>
        <v>23528</v>
      </c>
      <c r="N79" s="1">
        <f t="shared" si="33"/>
        <v>28875</v>
      </c>
      <c r="O79" s="1">
        <f t="shared" si="33"/>
        <v>35750</v>
      </c>
      <c r="P79" s="1">
        <f t="shared" si="33"/>
        <v>44917</v>
      </c>
      <c r="Q79" s="1">
        <f t="shared" si="33"/>
        <v>57750</v>
      </c>
      <c r="R79" s="1">
        <f t="shared" si="33"/>
        <v>77000</v>
      </c>
      <c r="S79" s="1">
        <f t="shared" si="33"/>
        <v>109083</v>
      </c>
      <c r="T79" s="1">
        <f t="shared" si="33"/>
        <v>173250</v>
      </c>
      <c r="W79" s="1">
        <f t="shared" si="32"/>
        <v>3397</v>
      </c>
      <c r="X79" s="1">
        <f t="shared" si="32"/>
        <v>6417</v>
      </c>
      <c r="Y79" s="1">
        <f t="shared" si="32"/>
        <v>9481</v>
      </c>
      <c r="Z79" s="1">
        <f t="shared" si="32"/>
        <v>12833</v>
      </c>
      <c r="AA79" s="1">
        <f t="shared" si="32"/>
        <v>19250</v>
      </c>
      <c r="AC79">
        <f t="shared" si="27"/>
        <v>1699</v>
      </c>
      <c r="AD79">
        <f t="shared" si="28"/>
        <v>3209</v>
      </c>
      <c r="AE79">
        <f t="shared" si="29"/>
        <v>4741</v>
      </c>
      <c r="AF79">
        <f t="shared" si="30"/>
        <v>6417</v>
      </c>
      <c r="AG79">
        <f t="shared" si="31"/>
        <v>9625</v>
      </c>
    </row>
    <row r="80" spans="1:33">
      <c r="A80" s="34">
        <v>78</v>
      </c>
      <c r="B80" s="1">
        <f t="shared" si="26"/>
        <v>1026</v>
      </c>
      <c r="C80" s="1">
        <f t="shared" si="33"/>
        <v>2167</v>
      </c>
      <c r="D80" s="46">
        <f t="shared" si="33"/>
        <v>3441</v>
      </c>
      <c r="E80" s="3">
        <f t="shared" si="33"/>
        <v>4875</v>
      </c>
      <c r="F80" s="46">
        <f t="shared" si="33"/>
        <v>6500</v>
      </c>
      <c r="G80" s="3">
        <f t="shared" si="33"/>
        <v>8357</v>
      </c>
      <c r="H80" s="46">
        <f t="shared" si="34"/>
        <v>9750</v>
      </c>
      <c r="I80" s="3">
        <f t="shared" si="33"/>
        <v>10500</v>
      </c>
      <c r="J80" s="46">
        <f t="shared" si="33"/>
        <v>13000</v>
      </c>
      <c r="K80" s="3">
        <f t="shared" si="33"/>
        <v>15955</v>
      </c>
      <c r="L80" s="46">
        <f t="shared" si="33"/>
        <v>19500</v>
      </c>
      <c r="M80" s="1">
        <f t="shared" si="33"/>
        <v>23833</v>
      </c>
      <c r="N80" s="1">
        <f t="shared" si="33"/>
        <v>29250</v>
      </c>
      <c r="O80" s="1">
        <f t="shared" si="33"/>
        <v>36214</v>
      </c>
      <c r="P80" s="1">
        <f t="shared" si="33"/>
        <v>45500</v>
      </c>
      <c r="Q80" s="1">
        <f t="shared" si="33"/>
        <v>58500</v>
      </c>
      <c r="R80" s="1">
        <f t="shared" si="33"/>
        <v>78000</v>
      </c>
      <c r="S80" s="1">
        <f t="shared" si="33"/>
        <v>110500</v>
      </c>
      <c r="T80" s="1">
        <f t="shared" si="33"/>
        <v>175500</v>
      </c>
      <c r="W80" s="1">
        <f t="shared" si="32"/>
        <v>3441</v>
      </c>
      <c r="X80" s="1">
        <f t="shared" si="32"/>
        <v>6500</v>
      </c>
      <c r="Y80" s="1">
        <f t="shared" si="32"/>
        <v>9604</v>
      </c>
      <c r="Z80" s="1">
        <f t="shared" si="32"/>
        <v>13000</v>
      </c>
      <c r="AA80" s="1">
        <f t="shared" si="32"/>
        <v>19500</v>
      </c>
      <c r="AC80">
        <f t="shared" si="27"/>
        <v>1721</v>
      </c>
      <c r="AD80">
        <f t="shared" si="28"/>
        <v>3250</v>
      </c>
      <c r="AE80">
        <f t="shared" si="29"/>
        <v>4802</v>
      </c>
      <c r="AF80">
        <f t="shared" si="30"/>
        <v>6500</v>
      </c>
      <c r="AG80">
        <f t="shared" si="31"/>
        <v>9750</v>
      </c>
    </row>
    <row r="81" spans="1:33">
      <c r="A81" s="34">
        <v>79</v>
      </c>
      <c r="B81" s="1">
        <f t="shared" si="26"/>
        <v>1039</v>
      </c>
      <c r="C81" s="1">
        <f t="shared" si="33"/>
        <v>2194</v>
      </c>
      <c r="D81" s="46">
        <f t="shared" si="33"/>
        <v>3485</v>
      </c>
      <c r="E81" s="3">
        <f t="shared" si="33"/>
        <v>4938</v>
      </c>
      <c r="F81" s="46">
        <f t="shared" si="33"/>
        <v>6583</v>
      </c>
      <c r="G81" s="3">
        <f t="shared" si="33"/>
        <v>8464</v>
      </c>
      <c r="H81" s="46">
        <f t="shared" si="34"/>
        <v>9875</v>
      </c>
      <c r="I81" s="3">
        <f t="shared" si="33"/>
        <v>10635</v>
      </c>
      <c r="J81" s="46">
        <f t="shared" si="33"/>
        <v>13167</v>
      </c>
      <c r="K81" s="3">
        <f t="shared" si="33"/>
        <v>16159</v>
      </c>
      <c r="L81" s="46">
        <f t="shared" si="33"/>
        <v>19750</v>
      </c>
      <c r="M81" s="1">
        <f t="shared" si="33"/>
        <v>24139</v>
      </c>
      <c r="N81" s="1">
        <f t="shared" si="33"/>
        <v>29625</v>
      </c>
      <c r="O81" s="1">
        <f t="shared" si="33"/>
        <v>36679</v>
      </c>
      <c r="P81" s="1">
        <f t="shared" si="33"/>
        <v>46083</v>
      </c>
      <c r="Q81" s="1">
        <f t="shared" si="33"/>
        <v>59250</v>
      </c>
      <c r="R81" s="1">
        <f t="shared" si="33"/>
        <v>79000</v>
      </c>
      <c r="S81" s="1">
        <f t="shared" si="33"/>
        <v>111917</v>
      </c>
      <c r="T81" s="1">
        <f t="shared" si="33"/>
        <v>177750</v>
      </c>
      <c r="W81" s="1">
        <f t="shared" si="32"/>
        <v>3485</v>
      </c>
      <c r="X81" s="1">
        <f t="shared" si="32"/>
        <v>6583</v>
      </c>
      <c r="Y81" s="1">
        <f t="shared" si="32"/>
        <v>9728</v>
      </c>
      <c r="Z81" s="1">
        <f t="shared" si="32"/>
        <v>13167</v>
      </c>
      <c r="AA81" s="1">
        <f t="shared" si="32"/>
        <v>19750</v>
      </c>
      <c r="AC81">
        <f t="shared" si="27"/>
        <v>1743</v>
      </c>
      <c r="AD81">
        <f t="shared" si="28"/>
        <v>3292</v>
      </c>
      <c r="AE81">
        <f t="shared" si="29"/>
        <v>4864</v>
      </c>
      <c r="AF81">
        <f t="shared" si="30"/>
        <v>6584</v>
      </c>
      <c r="AG81">
        <f t="shared" si="31"/>
        <v>9875</v>
      </c>
    </row>
    <row r="82" spans="1:33">
      <c r="A82" s="34">
        <v>80</v>
      </c>
      <c r="B82" s="1">
        <f t="shared" si="26"/>
        <v>1053</v>
      </c>
      <c r="C82" s="1">
        <f t="shared" si="33"/>
        <v>2222</v>
      </c>
      <c r="D82" s="46">
        <f t="shared" si="33"/>
        <v>3529</v>
      </c>
      <c r="E82" s="3">
        <f t="shared" si="33"/>
        <v>5000</v>
      </c>
      <c r="F82" s="46">
        <f t="shared" si="33"/>
        <v>6667</v>
      </c>
      <c r="G82" s="3">
        <f t="shared" si="33"/>
        <v>8571</v>
      </c>
      <c r="H82" s="46">
        <f t="shared" si="34"/>
        <v>10000</v>
      </c>
      <c r="I82" s="3">
        <f t="shared" si="33"/>
        <v>10769</v>
      </c>
      <c r="J82" s="46">
        <f t="shared" si="33"/>
        <v>13333</v>
      </c>
      <c r="K82" s="3">
        <f t="shared" si="33"/>
        <v>16364</v>
      </c>
      <c r="L82" s="46">
        <f t="shared" si="33"/>
        <v>20000</v>
      </c>
      <c r="M82" s="1">
        <f t="shared" si="33"/>
        <v>24444</v>
      </c>
      <c r="N82" s="1">
        <f t="shared" si="33"/>
        <v>30000</v>
      </c>
      <c r="O82" s="1">
        <f t="shared" si="33"/>
        <v>37143</v>
      </c>
      <c r="P82" s="1">
        <f t="shared" si="33"/>
        <v>46667</v>
      </c>
      <c r="Q82" s="1">
        <f t="shared" si="33"/>
        <v>60000</v>
      </c>
      <c r="R82" s="1">
        <f t="shared" si="33"/>
        <v>80000</v>
      </c>
      <c r="S82" s="1">
        <f t="shared" si="33"/>
        <v>113333</v>
      </c>
      <c r="T82" s="1">
        <f t="shared" si="33"/>
        <v>180000</v>
      </c>
      <c r="W82" s="1">
        <f t="shared" si="32"/>
        <v>3529</v>
      </c>
      <c r="X82" s="1">
        <f t="shared" si="32"/>
        <v>6667</v>
      </c>
      <c r="Y82" s="1">
        <f t="shared" si="32"/>
        <v>9851</v>
      </c>
      <c r="Z82" s="1">
        <f t="shared" si="32"/>
        <v>13333</v>
      </c>
      <c r="AA82" s="1">
        <f t="shared" si="32"/>
        <v>20000</v>
      </c>
      <c r="AC82">
        <f t="shared" si="27"/>
        <v>1765</v>
      </c>
      <c r="AD82">
        <f t="shared" si="28"/>
        <v>3334</v>
      </c>
      <c r="AE82">
        <f t="shared" si="29"/>
        <v>4926</v>
      </c>
      <c r="AF82">
        <f t="shared" si="30"/>
        <v>6667</v>
      </c>
      <c r="AG82">
        <f t="shared" si="31"/>
        <v>10000</v>
      </c>
    </row>
    <row r="83" spans="1:33">
      <c r="A83" s="34">
        <v>81</v>
      </c>
      <c r="B83" s="1">
        <f t="shared" si="26"/>
        <v>1066</v>
      </c>
      <c r="C83" s="1">
        <f t="shared" si="33"/>
        <v>2250</v>
      </c>
      <c r="D83" s="46">
        <f t="shared" si="33"/>
        <v>3574</v>
      </c>
      <c r="E83" s="3">
        <f t="shared" si="33"/>
        <v>5063</v>
      </c>
      <c r="F83" s="46">
        <f t="shared" si="33"/>
        <v>6750</v>
      </c>
      <c r="G83" s="3">
        <f t="shared" si="33"/>
        <v>8679</v>
      </c>
      <c r="H83" s="46">
        <f t="shared" si="34"/>
        <v>10125</v>
      </c>
      <c r="I83" s="3">
        <f t="shared" si="33"/>
        <v>10904</v>
      </c>
      <c r="J83" s="46">
        <f t="shared" si="33"/>
        <v>13500</v>
      </c>
      <c r="K83" s="3">
        <f t="shared" si="33"/>
        <v>16568</v>
      </c>
      <c r="L83" s="46">
        <f t="shared" si="33"/>
        <v>20250</v>
      </c>
      <c r="M83" s="1">
        <f t="shared" si="33"/>
        <v>24750</v>
      </c>
      <c r="N83" s="1">
        <f t="shared" si="33"/>
        <v>30375</v>
      </c>
      <c r="O83" s="1">
        <f t="shared" si="33"/>
        <v>37607</v>
      </c>
      <c r="P83" s="1">
        <f t="shared" si="33"/>
        <v>47250</v>
      </c>
      <c r="Q83" s="1">
        <f t="shared" si="33"/>
        <v>60750</v>
      </c>
      <c r="R83" s="1">
        <f t="shared" si="33"/>
        <v>81000</v>
      </c>
      <c r="S83" s="1">
        <f t="shared" si="33"/>
        <v>114750</v>
      </c>
      <c r="T83" s="1">
        <f t="shared" si="33"/>
        <v>182250</v>
      </c>
      <c r="W83" s="1">
        <f t="shared" si="32"/>
        <v>3574</v>
      </c>
      <c r="X83" s="1">
        <f t="shared" si="32"/>
        <v>6750</v>
      </c>
      <c r="Y83" s="1">
        <f t="shared" si="32"/>
        <v>9974</v>
      </c>
      <c r="Z83" s="1">
        <f t="shared" si="32"/>
        <v>13500</v>
      </c>
      <c r="AA83" s="1">
        <f t="shared" si="32"/>
        <v>20250</v>
      </c>
      <c r="AC83">
        <f t="shared" si="27"/>
        <v>1787</v>
      </c>
      <c r="AD83">
        <f t="shared" si="28"/>
        <v>3375</v>
      </c>
      <c r="AE83">
        <f t="shared" si="29"/>
        <v>4987</v>
      </c>
      <c r="AF83">
        <f t="shared" si="30"/>
        <v>6750</v>
      </c>
      <c r="AG83">
        <f t="shared" si="31"/>
        <v>10125</v>
      </c>
    </row>
    <row r="84" spans="1:33">
      <c r="A84" s="34">
        <v>82</v>
      </c>
      <c r="B84" s="1">
        <f t="shared" si="26"/>
        <v>1079</v>
      </c>
      <c r="C84" s="1">
        <f t="shared" si="33"/>
        <v>2278</v>
      </c>
      <c r="D84" s="46">
        <f t="shared" si="33"/>
        <v>3618</v>
      </c>
      <c r="E84" s="3">
        <f t="shared" si="33"/>
        <v>5125</v>
      </c>
      <c r="F84" s="46">
        <f t="shared" si="33"/>
        <v>6833</v>
      </c>
      <c r="G84" s="3">
        <f t="shared" si="33"/>
        <v>8786</v>
      </c>
      <c r="H84" s="46">
        <f t="shared" si="34"/>
        <v>10250</v>
      </c>
      <c r="I84" s="3">
        <f t="shared" si="33"/>
        <v>11038</v>
      </c>
      <c r="J84" s="46">
        <f t="shared" si="33"/>
        <v>13667</v>
      </c>
      <c r="K84" s="3">
        <f t="shared" si="33"/>
        <v>16773</v>
      </c>
      <c r="L84" s="46">
        <f t="shared" si="33"/>
        <v>20500</v>
      </c>
      <c r="M84" s="1">
        <f t="shared" si="33"/>
        <v>25056</v>
      </c>
      <c r="N84" s="1">
        <f t="shared" si="33"/>
        <v>30750</v>
      </c>
      <c r="O84" s="1">
        <f t="shared" si="33"/>
        <v>38071</v>
      </c>
      <c r="P84" s="1">
        <f t="shared" si="33"/>
        <v>47833</v>
      </c>
      <c r="Q84" s="1">
        <f t="shared" si="33"/>
        <v>61500</v>
      </c>
      <c r="R84" s="1">
        <f t="shared" si="33"/>
        <v>82000</v>
      </c>
      <c r="S84" s="1">
        <f t="shared" si="33"/>
        <v>116167</v>
      </c>
      <c r="T84" s="1">
        <f t="shared" si="33"/>
        <v>184500</v>
      </c>
      <c r="W84" s="1">
        <f t="shared" si="32"/>
        <v>3618</v>
      </c>
      <c r="X84" s="1">
        <f t="shared" si="32"/>
        <v>6833</v>
      </c>
      <c r="Y84" s="1">
        <f t="shared" si="32"/>
        <v>10097</v>
      </c>
      <c r="Z84" s="1">
        <f t="shared" si="32"/>
        <v>13667</v>
      </c>
      <c r="AA84" s="1">
        <f t="shared" si="32"/>
        <v>20500</v>
      </c>
      <c r="AC84">
        <f t="shared" si="27"/>
        <v>1809</v>
      </c>
      <c r="AD84">
        <f t="shared" si="28"/>
        <v>3417</v>
      </c>
      <c r="AE84">
        <f t="shared" si="29"/>
        <v>5049</v>
      </c>
      <c r="AF84">
        <f t="shared" si="30"/>
        <v>6834</v>
      </c>
      <c r="AG84">
        <f t="shared" si="31"/>
        <v>10250</v>
      </c>
    </row>
    <row r="85" spans="1:33">
      <c r="A85" s="34">
        <v>83</v>
      </c>
      <c r="B85" s="1">
        <f t="shared" si="26"/>
        <v>1092</v>
      </c>
      <c r="C85" s="1">
        <f t="shared" si="33"/>
        <v>2306</v>
      </c>
      <c r="D85" s="46">
        <f t="shared" si="33"/>
        <v>3662</v>
      </c>
      <c r="E85" s="3">
        <f t="shared" si="33"/>
        <v>5188</v>
      </c>
      <c r="F85" s="46">
        <f t="shared" si="33"/>
        <v>6917</v>
      </c>
      <c r="G85" s="3">
        <f t="shared" si="33"/>
        <v>8893</v>
      </c>
      <c r="H85" s="46">
        <f t="shared" si="34"/>
        <v>10375</v>
      </c>
      <c r="I85" s="3">
        <f t="shared" si="33"/>
        <v>11173</v>
      </c>
      <c r="J85" s="46">
        <f t="shared" si="33"/>
        <v>13833</v>
      </c>
      <c r="K85" s="3">
        <f t="shared" si="33"/>
        <v>16977</v>
      </c>
      <c r="L85" s="46">
        <f t="shared" si="33"/>
        <v>20750</v>
      </c>
      <c r="M85" s="1">
        <f t="shared" si="33"/>
        <v>25361</v>
      </c>
      <c r="N85" s="1">
        <f t="shared" si="33"/>
        <v>31125</v>
      </c>
      <c r="O85" s="1">
        <f t="shared" si="33"/>
        <v>38536</v>
      </c>
      <c r="P85" s="1">
        <f t="shared" si="33"/>
        <v>48417</v>
      </c>
      <c r="Q85" s="1">
        <f t="shared" si="33"/>
        <v>62250</v>
      </c>
      <c r="R85" s="1">
        <f t="shared" si="33"/>
        <v>83000</v>
      </c>
      <c r="S85" s="1">
        <f t="shared" si="33"/>
        <v>117583</v>
      </c>
      <c r="T85" s="1">
        <f t="shared" si="33"/>
        <v>186750</v>
      </c>
      <c r="W85" s="1">
        <f t="shared" si="32"/>
        <v>3662</v>
      </c>
      <c r="X85" s="1">
        <f t="shared" si="32"/>
        <v>6917</v>
      </c>
      <c r="Y85" s="1">
        <f t="shared" si="32"/>
        <v>10220</v>
      </c>
      <c r="Z85" s="1">
        <f t="shared" si="32"/>
        <v>13833</v>
      </c>
      <c r="AA85" s="1">
        <f t="shared" si="32"/>
        <v>20750</v>
      </c>
      <c r="AC85">
        <f t="shared" si="27"/>
        <v>1831</v>
      </c>
      <c r="AD85">
        <f t="shared" si="28"/>
        <v>3459</v>
      </c>
      <c r="AE85">
        <f t="shared" si="29"/>
        <v>5110</v>
      </c>
      <c r="AF85">
        <f t="shared" si="30"/>
        <v>6917</v>
      </c>
      <c r="AG85">
        <f t="shared" si="31"/>
        <v>10375</v>
      </c>
    </row>
    <row r="86" spans="1:33">
      <c r="A86" s="34">
        <v>84</v>
      </c>
      <c r="B86" s="1">
        <f t="shared" si="26"/>
        <v>1105</v>
      </c>
      <c r="C86" s="1">
        <f t="shared" si="33"/>
        <v>2333</v>
      </c>
      <c r="D86" s="46">
        <f t="shared" si="33"/>
        <v>3706</v>
      </c>
      <c r="E86" s="3">
        <f t="shared" si="33"/>
        <v>5250</v>
      </c>
      <c r="F86" s="46">
        <f t="shared" si="33"/>
        <v>7000</v>
      </c>
      <c r="G86" s="3">
        <f t="shared" si="33"/>
        <v>9000</v>
      </c>
      <c r="H86" s="46">
        <f t="shared" si="34"/>
        <v>10500</v>
      </c>
      <c r="I86" s="3">
        <f t="shared" si="33"/>
        <v>11308</v>
      </c>
      <c r="J86" s="46">
        <f t="shared" si="33"/>
        <v>14000</v>
      </c>
      <c r="K86" s="3">
        <f t="shared" si="33"/>
        <v>17182</v>
      </c>
      <c r="L86" s="46">
        <f t="shared" si="33"/>
        <v>21000</v>
      </c>
      <c r="M86" s="1">
        <f t="shared" si="33"/>
        <v>25667</v>
      </c>
      <c r="N86" s="1">
        <f t="shared" si="33"/>
        <v>31500</v>
      </c>
      <c r="O86" s="1">
        <f t="shared" si="33"/>
        <v>39000</v>
      </c>
      <c r="P86" s="1">
        <f t="shared" si="33"/>
        <v>49000</v>
      </c>
      <c r="Q86" s="1">
        <f t="shared" si="33"/>
        <v>63000</v>
      </c>
      <c r="R86" s="1">
        <f t="shared" si="33"/>
        <v>84000</v>
      </c>
      <c r="S86" s="1">
        <f t="shared" si="33"/>
        <v>119000</v>
      </c>
      <c r="T86" s="1">
        <f t="shared" si="33"/>
        <v>189000</v>
      </c>
      <c r="W86" s="1">
        <f t="shared" si="32"/>
        <v>3706</v>
      </c>
      <c r="X86" s="1">
        <f t="shared" si="32"/>
        <v>7000</v>
      </c>
      <c r="Y86" s="1">
        <f t="shared" si="32"/>
        <v>10343</v>
      </c>
      <c r="Z86" s="1">
        <f t="shared" si="32"/>
        <v>14000</v>
      </c>
      <c r="AA86" s="1">
        <f t="shared" si="32"/>
        <v>21000</v>
      </c>
      <c r="AC86">
        <f t="shared" si="27"/>
        <v>1853</v>
      </c>
      <c r="AD86">
        <f t="shared" si="28"/>
        <v>3500</v>
      </c>
      <c r="AE86">
        <f t="shared" si="29"/>
        <v>5172</v>
      </c>
      <c r="AF86">
        <f t="shared" si="30"/>
        <v>7000</v>
      </c>
      <c r="AG86">
        <f t="shared" si="31"/>
        <v>10500</v>
      </c>
    </row>
    <row r="87" spans="1:33">
      <c r="A87" s="34">
        <v>85</v>
      </c>
      <c r="B87" s="1">
        <f t="shared" si="26"/>
        <v>1118</v>
      </c>
      <c r="C87" s="1">
        <f t="shared" si="33"/>
        <v>2361</v>
      </c>
      <c r="D87" s="46">
        <f t="shared" si="33"/>
        <v>3750</v>
      </c>
      <c r="E87" s="3">
        <f t="shared" si="33"/>
        <v>5313</v>
      </c>
      <c r="F87" s="46">
        <f t="shared" si="33"/>
        <v>7083</v>
      </c>
      <c r="G87" s="3">
        <f t="shared" si="33"/>
        <v>9107</v>
      </c>
      <c r="H87" s="46">
        <f t="shared" si="34"/>
        <v>10625</v>
      </c>
      <c r="I87" s="3">
        <f t="shared" si="33"/>
        <v>11442</v>
      </c>
      <c r="J87" s="46">
        <f t="shared" si="33"/>
        <v>14167</v>
      </c>
      <c r="K87" s="3">
        <f t="shared" si="33"/>
        <v>17386</v>
      </c>
      <c r="L87" s="46">
        <f t="shared" si="33"/>
        <v>21250</v>
      </c>
      <c r="M87" s="1">
        <f t="shared" si="33"/>
        <v>25972</v>
      </c>
      <c r="N87" s="1">
        <f t="shared" si="33"/>
        <v>31875</v>
      </c>
      <c r="O87" s="1">
        <f t="shared" si="33"/>
        <v>39464</v>
      </c>
      <c r="P87" s="1">
        <f t="shared" si="33"/>
        <v>49583</v>
      </c>
      <c r="Q87" s="1">
        <f t="shared" si="33"/>
        <v>63750</v>
      </c>
      <c r="R87" s="1">
        <f t="shared" si="33"/>
        <v>85000</v>
      </c>
      <c r="S87" s="1">
        <f t="shared" si="33"/>
        <v>120417</v>
      </c>
      <c r="T87" s="1">
        <f t="shared" si="33"/>
        <v>191250</v>
      </c>
      <c r="W87" s="1">
        <f t="shared" si="32"/>
        <v>3750</v>
      </c>
      <c r="X87" s="1">
        <f t="shared" si="32"/>
        <v>7083</v>
      </c>
      <c r="Y87" s="1">
        <f t="shared" si="32"/>
        <v>10466</v>
      </c>
      <c r="Z87" s="1">
        <f t="shared" si="32"/>
        <v>14167</v>
      </c>
      <c r="AA87" s="1">
        <f t="shared" si="32"/>
        <v>21250</v>
      </c>
      <c r="AC87">
        <f t="shared" si="27"/>
        <v>1875</v>
      </c>
      <c r="AD87">
        <f t="shared" si="28"/>
        <v>3542</v>
      </c>
      <c r="AE87">
        <f t="shared" si="29"/>
        <v>5233</v>
      </c>
      <c r="AF87">
        <f t="shared" si="30"/>
        <v>7084</v>
      </c>
      <c r="AG87">
        <f t="shared" si="31"/>
        <v>10625</v>
      </c>
    </row>
    <row r="88" spans="1:33">
      <c r="A88" s="34">
        <v>86</v>
      </c>
      <c r="B88" s="1">
        <f t="shared" si="26"/>
        <v>1132</v>
      </c>
      <c r="C88" s="1">
        <f t="shared" si="33"/>
        <v>2389</v>
      </c>
      <c r="D88" s="46">
        <f t="shared" si="33"/>
        <v>3794</v>
      </c>
      <c r="E88" s="3">
        <f t="shared" si="33"/>
        <v>5375</v>
      </c>
      <c r="F88" s="46">
        <f t="shared" si="33"/>
        <v>7167</v>
      </c>
      <c r="G88" s="3">
        <f t="shared" si="33"/>
        <v>9214</v>
      </c>
      <c r="H88" s="46">
        <f t="shared" si="34"/>
        <v>10750</v>
      </c>
      <c r="I88" s="3">
        <f t="shared" si="33"/>
        <v>11577</v>
      </c>
      <c r="J88" s="46">
        <f t="shared" si="33"/>
        <v>14333</v>
      </c>
      <c r="K88" s="3">
        <f t="shared" si="33"/>
        <v>17591</v>
      </c>
      <c r="L88" s="46">
        <f t="shared" si="33"/>
        <v>21500</v>
      </c>
      <c r="M88" s="1">
        <f t="shared" si="33"/>
        <v>26278</v>
      </c>
      <c r="N88" s="1">
        <f t="shared" si="33"/>
        <v>32250</v>
      </c>
      <c r="O88" s="1">
        <f t="shared" si="33"/>
        <v>39929</v>
      </c>
      <c r="P88" s="1">
        <f t="shared" si="33"/>
        <v>50167</v>
      </c>
      <c r="Q88" s="1">
        <f t="shared" si="33"/>
        <v>64500</v>
      </c>
      <c r="R88" s="1">
        <f t="shared" si="33"/>
        <v>86000</v>
      </c>
      <c r="S88" s="1">
        <f t="shared" si="33"/>
        <v>121833</v>
      </c>
      <c r="T88" s="1">
        <f t="shared" si="33"/>
        <v>193500</v>
      </c>
      <c r="W88" s="1">
        <f t="shared" si="32"/>
        <v>3794</v>
      </c>
      <c r="X88" s="1">
        <f t="shared" si="32"/>
        <v>7167</v>
      </c>
      <c r="Y88" s="1">
        <f t="shared" si="32"/>
        <v>10590</v>
      </c>
      <c r="Z88" s="1">
        <f t="shared" si="32"/>
        <v>14333</v>
      </c>
      <c r="AA88" s="1">
        <f t="shared" si="32"/>
        <v>21500</v>
      </c>
      <c r="AC88">
        <f t="shared" si="27"/>
        <v>1897</v>
      </c>
      <c r="AD88">
        <f t="shared" si="28"/>
        <v>3584</v>
      </c>
      <c r="AE88">
        <f t="shared" si="29"/>
        <v>5295</v>
      </c>
      <c r="AF88">
        <f t="shared" si="30"/>
        <v>7167</v>
      </c>
      <c r="AG88">
        <f t="shared" si="31"/>
        <v>10750</v>
      </c>
    </row>
    <row r="89" spans="1:33">
      <c r="A89" s="34">
        <v>87</v>
      </c>
      <c r="B89" s="1">
        <f t="shared" si="26"/>
        <v>1145</v>
      </c>
      <c r="C89" s="1">
        <f t="shared" si="33"/>
        <v>2417</v>
      </c>
      <c r="D89" s="46">
        <f t="shared" si="33"/>
        <v>3838</v>
      </c>
      <c r="E89" s="3">
        <f t="shared" si="33"/>
        <v>5438</v>
      </c>
      <c r="F89" s="46">
        <f t="shared" si="33"/>
        <v>7250</v>
      </c>
      <c r="G89" s="3">
        <f t="shared" si="33"/>
        <v>9321</v>
      </c>
      <c r="H89" s="46">
        <f t="shared" si="34"/>
        <v>10875</v>
      </c>
      <c r="I89" s="3">
        <f t="shared" si="33"/>
        <v>11712</v>
      </c>
      <c r="J89" s="46">
        <f t="shared" si="33"/>
        <v>14500</v>
      </c>
      <c r="K89" s="3">
        <f t="shared" si="33"/>
        <v>17795</v>
      </c>
      <c r="L89" s="46">
        <f t="shared" si="33"/>
        <v>21750</v>
      </c>
      <c r="M89" s="1">
        <f t="shared" si="33"/>
        <v>26583</v>
      </c>
      <c r="N89" s="1">
        <f t="shared" si="33"/>
        <v>32625</v>
      </c>
      <c r="O89" s="1">
        <f t="shared" si="33"/>
        <v>40393</v>
      </c>
      <c r="P89" s="1">
        <f t="shared" si="33"/>
        <v>50750</v>
      </c>
      <c r="Q89" s="1">
        <f t="shared" si="33"/>
        <v>65250</v>
      </c>
      <c r="R89" s="1">
        <f t="shared" si="33"/>
        <v>87000</v>
      </c>
      <c r="S89" s="1">
        <f t="shared" si="33"/>
        <v>123250</v>
      </c>
      <c r="T89" s="1">
        <f t="shared" si="33"/>
        <v>195750</v>
      </c>
      <c r="W89" s="1">
        <f t="shared" si="32"/>
        <v>3838</v>
      </c>
      <c r="X89" s="1">
        <f t="shared" si="32"/>
        <v>7250</v>
      </c>
      <c r="Y89" s="1">
        <f t="shared" si="32"/>
        <v>10713</v>
      </c>
      <c r="Z89" s="1">
        <f t="shared" si="32"/>
        <v>14500</v>
      </c>
      <c r="AA89" s="1">
        <f t="shared" si="32"/>
        <v>21750</v>
      </c>
      <c r="AC89">
        <f t="shared" si="27"/>
        <v>1919</v>
      </c>
      <c r="AD89">
        <f t="shared" si="28"/>
        <v>3625</v>
      </c>
      <c r="AE89">
        <f t="shared" si="29"/>
        <v>5357</v>
      </c>
      <c r="AF89">
        <f t="shared" si="30"/>
        <v>7250</v>
      </c>
      <c r="AG89">
        <f t="shared" si="31"/>
        <v>10875</v>
      </c>
    </row>
    <row r="90" spans="1:33">
      <c r="A90" s="34">
        <v>88</v>
      </c>
      <c r="B90" s="1">
        <f t="shared" si="26"/>
        <v>1158</v>
      </c>
      <c r="C90" s="1">
        <f t="shared" si="33"/>
        <v>2444</v>
      </c>
      <c r="D90" s="46">
        <f t="shared" si="33"/>
        <v>3882</v>
      </c>
      <c r="E90" s="3">
        <f t="shared" si="33"/>
        <v>5500</v>
      </c>
      <c r="F90" s="46">
        <f t="shared" si="33"/>
        <v>7333</v>
      </c>
      <c r="G90" s="3">
        <f t="shared" si="33"/>
        <v>9429</v>
      </c>
      <c r="H90" s="46">
        <f t="shared" si="34"/>
        <v>11000</v>
      </c>
      <c r="I90" s="3">
        <f t="shared" si="33"/>
        <v>11846</v>
      </c>
      <c r="J90" s="46">
        <f t="shared" si="33"/>
        <v>14667</v>
      </c>
      <c r="K90" s="3">
        <f t="shared" si="33"/>
        <v>18000</v>
      </c>
      <c r="L90" s="46">
        <f t="shared" si="33"/>
        <v>22000</v>
      </c>
      <c r="M90" s="1">
        <f t="shared" si="33"/>
        <v>26889</v>
      </c>
      <c r="N90" s="1">
        <f t="shared" si="33"/>
        <v>33000</v>
      </c>
      <c r="O90" s="1">
        <f t="shared" si="33"/>
        <v>40857</v>
      </c>
      <c r="P90" s="1">
        <f t="shared" si="33"/>
        <v>51333</v>
      </c>
      <c r="Q90" s="1">
        <f t="shared" si="33"/>
        <v>66000</v>
      </c>
      <c r="R90" s="1">
        <f t="shared" si="33"/>
        <v>88000</v>
      </c>
      <c r="S90" s="1">
        <f t="shared" si="33"/>
        <v>124667</v>
      </c>
      <c r="T90" s="1">
        <f t="shared" si="33"/>
        <v>198000</v>
      </c>
      <c r="W90" s="1">
        <f t="shared" si="32"/>
        <v>3882</v>
      </c>
      <c r="X90" s="1">
        <f t="shared" si="32"/>
        <v>7333</v>
      </c>
      <c r="Y90" s="1">
        <f t="shared" si="32"/>
        <v>10836</v>
      </c>
      <c r="Z90" s="1">
        <f t="shared" si="32"/>
        <v>14667</v>
      </c>
      <c r="AA90" s="1">
        <f t="shared" si="32"/>
        <v>22000</v>
      </c>
      <c r="AC90">
        <f t="shared" si="27"/>
        <v>1941</v>
      </c>
      <c r="AD90">
        <f t="shared" si="28"/>
        <v>3667</v>
      </c>
      <c r="AE90">
        <f t="shared" si="29"/>
        <v>5418</v>
      </c>
      <c r="AF90">
        <f t="shared" si="30"/>
        <v>7334</v>
      </c>
      <c r="AG90">
        <f t="shared" si="31"/>
        <v>11000</v>
      </c>
    </row>
    <row r="91" spans="1:33">
      <c r="A91" s="34">
        <v>89</v>
      </c>
      <c r="B91" s="1">
        <f t="shared" si="26"/>
        <v>1171</v>
      </c>
      <c r="C91" s="1">
        <f t="shared" si="33"/>
        <v>2472</v>
      </c>
      <c r="D91" s="46">
        <f t="shared" si="33"/>
        <v>3926</v>
      </c>
      <c r="E91" s="3">
        <f t="shared" si="33"/>
        <v>5563</v>
      </c>
      <c r="F91" s="46">
        <f t="shared" si="33"/>
        <v>7417</v>
      </c>
      <c r="G91" s="3">
        <f t="shared" si="33"/>
        <v>9536</v>
      </c>
      <c r="H91" s="46">
        <f t="shared" si="34"/>
        <v>11125</v>
      </c>
      <c r="I91" s="3">
        <f t="shared" si="33"/>
        <v>11981</v>
      </c>
      <c r="J91" s="46">
        <f t="shared" si="33"/>
        <v>14833</v>
      </c>
      <c r="K91" s="3">
        <f t="shared" si="33"/>
        <v>18205</v>
      </c>
      <c r="L91" s="46">
        <f t="shared" si="33"/>
        <v>22250</v>
      </c>
      <c r="M91" s="1">
        <f t="shared" si="33"/>
        <v>27194</v>
      </c>
      <c r="N91" s="1">
        <f t="shared" si="33"/>
        <v>33375</v>
      </c>
      <c r="O91" s="1">
        <f t="shared" si="33"/>
        <v>41321</v>
      </c>
      <c r="P91" s="1">
        <f t="shared" si="33"/>
        <v>51917</v>
      </c>
      <c r="Q91" s="1">
        <f t="shared" si="33"/>
        <v>66750</v>
      </c>
      <c r="R91" s="1">
        <f t="shared" si="33"/>
        <v>89000</v>
      </c>
      <c r="S91" s="1">
        <f t="shared" si="33"/>
        <v>126083</v>
      </c>
      <c r="T91" s="1">
        <f t="shared" si="33"/>
        <v>200250</v>
      </c>
      <c r="W91" s="1">
        <f t="shared" si="32"/>
        <v>3926</v>
      </c>
      <c r="X91" s="1">
        <f t="shared" si="32"/>
        <v>7417</v>
      </c>
      <c r="Y91" s="1">
        <f t="shared" si="32"/>
        <v>10959</v>
      </c>
      <c r="Z91" s="1">
        <f t="shared" si="32"/>
        <v>14833</v>
      </c>
      <c r="AA91" s="1">
        <f t="shared" si="32"/>
        <v>22250</v>
      </c>
      <c r="AC91">
        <f t="shared" si="27"/>
        <v>1963</v>
      </c>
      <c r="AD91">
        <f t="shared" si="28"/>
        <v>3709</v>
      </c>
      <c r="AE91">
        <f t="shared" si="29"/>
        <v>5480</v>
      </c>
      <c r="AF91">
        <f t="shared" si="30"/>
        <v>7417</v>
      </c>
      <c r="AG91">
        <f t="shared" si="31"/>
        <v>11125</v>
      </c>
    </row>
    <row r="92" spans="1:33">
      <c r="A92" s="34">
        <v>90</v>
      </c>
      <c r="B92" s="1">
        <f t="shared" si="26"/>
        <v>1184</v>
      </c>
      <c r="C92" s="1">
        <f t="shared" si="33"/>
        <v>2500</v>
      </c>
      <c r="D92" s="46">
        <f t="shared" si="33"/>
        <v>3971</v>
      </c>
      <c r="E92" s="3">
        <f t="shared" si="33"/>
        <v>5625</v>
      </c>
      <c r="F92" s="46">
        <f t="shared" si="33"/>
        <v>7500</v>
      </c>
      <c r="G92" s="3">
        <f t="shared" si="33"/>
        <v>9643</v>
      </c>
      <c r="H92" s="46">
        <f t="shared" si="34"/>
        <v>11250</v>
      </c>
      <c r="I92" s="3">
        <f t="shared" si="33"/>
        <v>12115</v>
      </c>
      <c r="J92" s="46">
        <f t="shared" si="33"/>
        <v>15000</v>
      </c>
      <c r="K92" s="3">
        <f t="shared" si="33"/>
        <v>18409</v>
      </c>
      <c r="L92" s="46">
        <f t="shared" si="33"/>
        <v>22500</v>
      </c>
      <c r="M92" s="1">
        <f t="shared" si="33"/>
        <v>27500</v>
      </c>
      <c r="N92" s="1">
        <f t="shared" si="33"/>
        <v>33750</v>
      </c>
      <c r="O92" s="1">
        <f t="shared" si="33"/>
        <v>41786</v>
      </c>
      <c r="P92" s="1">
        <f t="shared" si="33"/>
        <v>52500</v>
      </c>
      <c r="Q92" s="1">
        <f t="shared" si="33"/>
        <v>67500</v>
      </c>
      <c r="R92" s="1">
        <f t="shared" si="33"/>
        <v>90000</v>
      </c>
      <c r="S92" s="1">
        <f t="shared" si="33"/>
        <v>127500</v>
      </c>
      <c r="T92" s="1">
        <f t="shared" si="33"/>
        <v>202500</v>
      </c>
      <c r="W92" s="1">
        <f t="shared" si="32"/>
        <v>3971</v>
      </c>
      <c r="X92" s="1">
        <f t="shared" si="32"/>
        <v>7500</v>
      </c>
      <c r="Y92" s="1">
        <f t="shared" si="32"/>
        <v>11082</v>
      </c>
      <c r="Z92" s="1">
        <f t="shared" si="32"/>
        <v>15000</v>
      </c>
      <c r="AA92" s="1">
        <f t="shared" si="32"/>
        <v>22500</v>
      </c>
      <c r="AC92">
        <f t="shared" si="27"/>
        <v>1986</v>
      </c>
      <c r="AD92">
        <f t="shared" si="28"/>
        <v>3750</v>
      </c>
      <c r="AE92">
        <f t="shared" si="29"/>
        <v>5541</v>
      </c>
      <c r="AF92">
        <f t="shared" si="30"/>
        <v>7500</v>
      </c>
      <c r="AG92">
        <f t="shared" si="31"/>
        <v>11250</v>
      </c>
    </row>
    <row r="93" spans="1:33">
      <c r="A93" s="34">
        <v>91</v>
      </c>
      <c r="B93" s="1">
        <f t="shared" si="26"/>
        <v>1197</v>
      </c>
      <c r="C93" s="1">
        <f t="shared" si="33"/>
        <v>2528</v>
      </c>
      <c r="D93" s="46">
        <f t="shared" si="33"/>
        <v>4015</v>
      </c>
      <c r="E93" s="3">
        <f t="shared" si="33"/>
        <v>5688</v>
      </c>
      <c r="F93" s="46">
        <f t="shared" si="33"/>
        <v>7583</v>
      </c>
      <c r="G93" s="3">
        <f t="shared" si="33"/>
        <v>9750</v>
      </c>
      <c r="H93" s="46">
        <f t="shared" si="34"/>
        <v>11375</v>
      </c>
      <c r="I93" s="3">
        <f t="shared" si="33"/>
        <v>12250</v>
      </c>
      <c r="J93" s="46">
        <f t="shared" si="33"/>
        <v>15167</v>
      </c>
      <c r="K93" s="3">
        <f t="shared" si="33"/>
        <v>18614</v>
      </c>
      <c r="L93" s="46">
        <f t="shared" si="33"/>
        <v>22750</v>
      </c>
      <c r="M93" s="1">
        <f t="shared" si="33"/>
        <v>27806</v>
      </c>
      <c r="N93" s="1">
        <f t="shared" si="33"/>
        <v>34125</v>
      </c>
      <c r="O93" s="1">
        <f t="shared" si="33"/>
        <v>42250</v>
      </c>
      <c r="P93" s="1">
        <f t="shared" si="33"/>
        <v>53083</v>
      </c>
      <c r="Q93" s="1">
        <f t="shared" si="33"/>
        <v>68250</v>
      </c>
      <c r="R93" s="1">
        <f t="shared" si="33"/>
        <v>91000</v>
      </c>
      <c r="S93" s="1">
        <f t="shared" si="33"/>
        <v>128917</v>
      </c>
      <c r="T93" s="1">
        <f t="shared" si="33"/>
        <v>204750</v>
      </c>
      <c r="W93" s="1">
        <f t="shared" si="32"/>
        <v>4015</v>
      </c>
      <c r="X93" s="1">
        <f t="shared" si="32"/>
        <v>7583</v>
      </c>
      <c r="Y93" s="1">
        <f t="shared" si="32"/>
        <v>11205</v>
      </c>
      <c r="Z93" s="1">
        <f t="shared" si="32"/>
        <v>15167</v>
      </c>
      <c r="AA93" s="1">
        <f t="shared" si="32"/>
        <v>22750</v>
      </c>
      <c r="AC93">
        <f t="shared" si="27"/>
        <v>2008</v>
      </c>
      <c r="AD93">
        <f t="shared" si="28"/>
        <v>3792</v>
      </c>
      <c r="AE93">
        <f t="shared" si="29"/>
        <v>5603</v>
      </c>
      <c r="AF93">
        <f t="shared" si="30"/>
        <v>7584</v>
      </c>
      <c r="AG93">
        <f t="shared" si="31"/>
        <v>11375</v>
      </c>
    </row>
    <row r="94" spans="1:33">
      <c r="A94" s="34">
        <v>92</v>
      </c>
      <c r="B94" s="1">
        <f t="shared" si="26"/>
        <v>1211</v>
      </c>
      <c r="C94" s="1">
        <f t="shared" ref="C94:T102" si="35">ROUND((1/((1/C$2)-1))*($A94*250),0)</f>
        <v>2556</v>
      </c>
      <c r="D94" s="46">
        <f t="shared" si="35"/>
        <v>4059</v>
      </c>
      <c r="E94" s="3">
        <f t="shared" si="35"/>
        <v>5750</v>
      </c>
      <c r="F94" s="46">
        <f t="shared" si="35"/>
        <v>7667</v>
      </c>
      <c r="G94" s="3">
        <f t="shared" si="35"/>
        <v>9857</v>
      </c>
      <c r="H94" s="46">
        <f t="shared" si="34"/>
        <v>11500</v>
      </c>
      <c r="I94" s="3">
        <f t="shared" si="35"/>
        <v>12385</v>
      </c>
      <c r="J94" s="46">
        <f t="shared" si="35"/>
        <v>15333</v>
      </c>
      <c r="K94" s="3">
        <f t="shared" si="35"/>
        <v>18818</v>
      </c>
      <c r="L94" s="46">
        <f t="shared" si="35"/>
        <v>23000</v>
      </c>
      <c r="M94" s="1">
        <f t="shared" si="35"/>
        <v>28111</v>
      </c>
      <c r="N94" s="1">
        <f t="shared" si="35"/>
        <v>34500</v>
      </c>
      <c r="O94" s="1">
        <f t="shared" si="35"/>
        <v>42714</v>
      </c>
      <c r="P94" s="1">
        <f t="shared" si="35"/>
        <v>53667</v>
      </c>
      <c r="Q94" s="1">
        <f t="shared" si="35"/>
        <v>69000</v>
      </c>
      <c r="R94" s="1">
        <f t="shared" si="35"/>
        <v>92000</v>
      </c>
      <c r="S94" s="1">
        <f t="shared" si="35"/>
        <v>130333</v>
      </c>
      <c r="T94" s="1">
        <f t="shared" si="35"/>
        <v>207000</v>
      </c>
      <c r="W94" s="1">
        <f t="shared" si="32"/>
        <v>4059</v>
      </c>
      <c r="X94" s="1">
        <f t="shared" si="32"/>
        <v>7667</v>
      </c>
      <c r="Y94" s="1">
        <f t="shared" si="32"/>
        <v>11328</v>
      </c>
      <c r="Z94" s="1">
        <f t="shared" si="32"/>
        <v>15333</v>
      </c>
      <c r="AA94" s="1">
        <f t="shared" si="32"/>
        <v>23000</v>
      </c>
      <c r="AC94">
        <f t="shared" si="27"/>
        <v>2030</v>
      </c>
      <c r="AD94">
        <f t="shared" si="28"/>
        <v>3834</v>
      </c>
      <c r="AE94">
        <f t="shared" si="29"/>
        <v>5664</v>
      </c>
      <c r="AF94">
        <f t="shared" si="30"/>
        <v>7667</v>
      </c>
      <c r="AG94">
        <f t="shared" si="31"/>
        <v>11500</v>
      </c>
    </row>
    <row r="95" spans="1:33">
      <c r="A95" s="34">
        <v>93</v>
      </c>
      <c r="B95" s="1">
        <f t="shared" si="26"/>
        <v>1224</v>
      </c>
      <c r="C95" s="1">
        <f t="shared" si="35"/>
        <v>2583</v>
      </c>
      <c r="D95" s="46">
        <f t="shared" si="35"/>
        <v>4103</v>
      </c>
      <c r="E95" s="3">
        <f t="shared" si="35"/>
        <v>5813</v>
      </c>
      <c r="F95" s="46">
        <f t="shared" si="35"/>
        <v>7750</v>
      </c>
      <c r="G95" s="3">
        <f t="shared" si="35"/>
        <v>9964</v>
      </c>
      <c r="H95" s="46">
        <f t="shared" si="34"/>
        <v>11625</v>
      </c>
      <c r="I95" s="3">
        <f t="shared" si="35"/>
        <v>12519</v>
      </c>
      <c r="J95" s="46">
        <f t="shared" si="35"/>
        <v>15500</v>
      </c>
      <c r="K95" s="3">
        <f t="shared" si="35"/>
        <v>19023</v>
      </c>
      <c r="L95" s="46">
        <f t="shared" si="35"/>
        <v>23250</v>
      </c>
      <c r="M95" s="1">
        <f t="shared" si="35"/>
        <v>28417</v>
      </c>
      <c r="N95" s="1">
        <f t="shared" si="35"/>
        <v>34875</v>
      </c>
      <c r="O95" s="1">
        <f t="shared" si="35"/>
        <v>43179</v>
      </c>
      <c r="P95" s="1">
        <f t="shared" si="35"/>
        <v>54250</v>
      </c>
      <c r="Q95" s="1">
        <f t="shared" si="35"/>
        <v>69750</v>
      </c>
      <c r="R95" s="1">
        <f t="shared" si="35"/>
        <v>93000</v>
      </c>
      <c r="S95" s="1">
        <f t="shared" si="35"/>
        <v>131750</v>
      </c>
      <c r="T95" s="1">
        <f t="shared" si="35"/>
        <v>209250</v>
      </c>
      <c r="W95" s="1">
        <f t="shared" si="32"/>
        <v>4103</v>
      </c>
      <c r="X95" s="1">
        <f t="shared" si="32"/>
        <v>7750</v>
      </c>
      <c r="Y95" s="1">
        <f t="shared" si="32"/>
        <v>11451</v>
      </c>
      <c r="Z95" s="1">
        <f t="shared" si="32"/>
        <v>15500</v>
      </c>
      <c r="AA95" s="1">
        <f t="shared" si="32"/>
        <v>23250</v>
      </c>
      <c r="AC95">
        <f t="shared" si="27"/>
        <v>2052</v>
      </c>
      <c r="AD95">
        <f t="shared" si="28"/>
        <v>3875</v>
      </c>
      <c r="AE95">
        <f t="shared" si="29"/>
        <v>5726</v>
      </c>
      <c r="AF95">
        <f t="shared" si="30"/>
        <v>7750</v>
      </c>
      <c r="AG95">
        <f t="shared" si="31"/>
        <v>11625</v>
      </c>
    </row>
    <row r="96" spans="1:33">
      <c r="A96" s="34">
        <v>94</v>
      </c>
      <c r="B96" s="1">
        <f t="shared" si="26"/>
        <v>1237</v>
      </c>
      <c r="C96" s="1">
        <f t="shared" si="35"/>
        <v>2611</v>
      </c>
      <c r="D96" s="46">
        <f t="shared" si="35"/>
        <v>4147</v>
      </c>
      <c r="E96" s="3">
        <f t="shared" si="35"/>
        <v>5875</v>
      </c>
      <c r="F96" s="46">
        <f t="shared" si="35"/>
        <v>7833</v>
      </c>
      <c r="G96" s="3">
        <f t="shared" si="35"/>
        <v>10071</v>
      </c>
      <c r="H96" s="46">
        <f t="shared" si="34"/>
        <v>11750</v>
      </c>
      <c r="I96" s="3">
        <f t="shared" si="35"/>
        <v>12654</v>
      </c>
      <c r="J96" s="46">
        <f t="shared" si="35"/>
        <v>15667</v>
      </c>
      <c r="K96" s="3">
        <f t="shared" si="35"/>
        <v>19227</v>
      </c>
      <c r="L96" s="46">
        <f t="shared" si="35"/>
        <v>23500</v>
      </c>
      <c r="M96" s="1">
        <f t="shared" si="35"/>
        <v>28722</v>
      </c>
      <c r="N96" s="1">
        <f t="shared" si="35"/>
        <v>35250</v>
      </c>
      <c r="O96" s="1">
        <f t="shared" si="35"/>
        <v>43643</v>
      </c>
      <c r="P96" s="1">
        <f t="shared" si="35"/>
        <v>54833</v>
      </c>
      <c r="Q96" s="1">
        <f t="shared" si="35"/>
        <v>70500</v>
      </c>
      <c r="R96" s="1">
        <f t="shared" si="35"/>
        <v>94000</v>
      </c>
      <c r="S96" s="1">
        <f t="shared" si="35"/>
        <v>133167</v>
      </c>
      <c r="T96" s="1">
        <f t="shared" si="35"/>
        <v>211500</v>
      </c>
      <c r="W96" s="1">
        <f t="shared" si="32"/>
        <v>4147</v>
      </c>
      <c r="X96" s="1">
        <f t="shared" si="32"/>
        <v>7833</v>
      </c>
      <c r="Y96" s="1">
        <f t="shared" si="32"/>
        <v>11575</v>
      </c>
      <c r="Z96" s="1">
        <f t="shared" si="32"/>
        <v>15667</v>
      </c>
      <c r="AA96" s="1">
        <f t="shared" si="32"/>
        <v>23500</v>
      </c>
      <c r="AC96">
        <f t="shared" si="27"/>
        <v>2074</v>
      </c>
      <c r="AD96">
        <f t="shared" si="28"/>
        <v>3917</v>
      </c>
      <c r="AE96">
        <f t="shared" si="29"/>
        <v>5788</v>
      </c>
      <c r="AF96">
        <f t="shared" si="30"/>
        <v>7834</v>
      </c>
      <c r="AG96">
        <f t="shared" si="31"/>
        <v>11750</v>
      </c>
    </row>
    <row r="97" spans="1:33">
      <c r="A97" s="34">
        <v>95</v>
      </c>
      <c r="B97" s="1">
        <f t="shared" si="26"/>
        <v>1250</v>
      </c>
      <c r="C97" s="1">
        <f t="shared" si="35"/>
        <v>2639</v>
      </c>
      <c r="D97" s="46">
        <f t="shared" si="35"/>
        <v>4191</v>
      </c>
      <c r="E97" s="3">
        <f t="shared" si="35"/>
        <v>5938</v>
      </c>
      <c r="F97" s="46">
        <f t="shared" si="35"/>
        <v>7917</v>
      </c>
      <c r="G97" s="3">
        <f t="shared" si="35"/>
        <v>10179</v>
      </c>
      <c r="H97" s="46">
        <f t="shared" si="34"/>
        <v>11875</v>
      </c>
      <c r="I97" s="3">
        <f t="shared" si="35"/>
        <v>12788</v>
      </c>
      <c r="J97" s="46">
        <f t="shared" si="35"/>
        <v>15833</v>
      </c>
      <c r="K97" s="3">
        <f t="shared" si="35"/>
        <v>19432</v>
      </c>
      <c r="L97" s="46">
        <f t="shared" si="35"/>
        <v>23750</v>
      </c>
      <c r="M97" s="1">
        <f t="shared" si="35"/>
        <v>29028</v>
      </c>
      <c r="N97" s="1">
        <f t="shared" si="35"/>
        <v>35625</v>
      </c>
      <c r="O97" s="1">
        <f t="shared" si="35"/>
        <v>44107</v>
      </c>
      <c r="P97" s="1">
        <f t="shared" si="35"/>
        <v>55417</v>
      </c>
      <c r="Q97" s="1">
        <f t="shared" si="35"/>
        <v>71250</v>
      </c>
      <c r="R97" s="1">
        <f t="shared" si="35"/>
        <v>95000</v>
      </c>
      <c r="S97" s="1">
        <f t="shared" si="35"/>
        <v>134583</v>
      </c>
      <c r="T97" s="1">
        <f t="shared" si="35"/>
        <v>213750</v>
      </c>
      <c r="W97" s="1">
        <f t="shared" si="32"/>
        <v>4191</v>
      </c>
      <c r="X97" s="1">
        <f t="shared" si="32"/>
        <v>7917</v>
      </c>
      <c r="Y97" s="1">
        <f t="shared" si="32"/>
        <v>11698</v>
      </c>
      <c r="Z97" s="1">
        <f t="shared" si="32"/>
        <v>15833</v>
      </c>
      <c r="AA97" s="1">
        <f t="shared" si="32"/>
        <v>23750</v>
      </c>
      <c r="AC97">
        <f t="shared" si="27"/>
        <v>2096</v>
      </c>
      <c r="AD97">
        <f t="shared" si="28"/>
        <v>3959</v>
      </c>
      <c r="AE97">
        <f t="shared" si="29"/>
        <v>5849</v>
      </c>
      <c r="AF97">
        <f t="shared" si="30"/>
        <v>7917</v>
      </c>
      <c r="AG97">
        <f t="shared" si="31"/>
        <v>11875</v>
      </c>
    </row>
    <row r="98" spans="1:33">
      <c r="A98" s="34">
        <v>96</v>
      </c>
      <c r="B98" s="1">
        <f t="shared" si="26"/>
        <v>1263</v>
      </c>
      <c r="C98" s="1">
        <f t="shared" si="35"/>
        <v>2667</v>
      </c>
      <c r="D98" s="46">
        <f t="shared" si="35"/>
        <v>4235</v>
      </c>
      <c r="E98" s="3">
        <f t="shared" si="35"/>
        <v>6000</v>
      </c>
      <c r="F98" s="46">
        <f t="shared" si="35"/>
        <v>8000</v>
      </c>
      <c r="G98" s="3">
        <f t="shared" si="35"/>
        <v>10286</v>
      </c>
      <c r="H98" s="46">
        <f t="shared" si="34"/>
        <v>12000</v>
      </c>
      <c r="I98" s="3">
        <f t="shared" si="35"/>
        <v>12923</v>
      </c>
      <c r="J98" s="46">
        <f t="shared" si="35"/>
        <v>16000</v>
      </c>
      <c r="K98" s="3">
        <f t="shared" si="35"/>
        <v>19636</v>
      </c>
      <c r="L98" s="46">
        <f t="shared" si="35"/>
        <v>24000</v>
      </c>
      <c r="M98" s="1">
        <f t="shared" si="35"/>
        <v>29333</v>
      </c>
      <c r="N98" s="1">
        <f t="shared" si="35"/>
        <v>36000</v>
      </c>
      <c r="O98" s="1">
        <f t="shared" si="35"/>
        <v>44571</v>
      </c>
      <c r="P98" s="1">
        <f t="shared" si="35"/>
        <v>56000</v>
      </c>
      <c r="Q98" s="1">
        <f t="shared" si="35"/>
        <v>72000</v>
      </c>
      <c r="R98" s="1">
        <f t="shared" si="35"/>
        <v>96000</v>
      </c>
      <c r="S98" s="1">
        <f t="shared" si="35"/>
        <v>136000</v>
      </c>
      <c r="T98" s="1">
        <f t="shared" si="35"/>
        <v>216000</v>
      </c>
      <c r="W98" s="1">
        <f t="shared" si="32"/>
        <v>4235</v>
      </c>
      <c r="X98" s="1">
        <f t="shared" si="32"/>
        <v>8000</v>
      </c>
      <c r="Y98" s="1">
        <f t="shared" si="32"/>
        <v>11821</v>
      </c>
      <c r="Z98" s="1">
        <f t="shared" si="32"/>
        <v>16000</v>
      </c>
      <c r="AA98" s="1">
        <f t="shared" si="32"/>
        <v>24000</v>
      </c>
      <c r="AC98">
        <f t="shared" si="27"/>
        <v>2118</v>
      </c>
      <c r="AD98">
        <f t="shared" si="28"/>
        <v>4000</v>
      </c>
      <c r="AE98">
        <f t="shared" si="29"/>
        <v>5911</v>
      </c>
      <c r="AF98">
        <f t="shared" si="30"/>
        <v>8000</v>
      </c>
      <c r="AG98">
        <f t="shared" si="31"/>
        <v>12000</v>
      </c>
    </row>
    <row r="99" spans="1:33">
      <c r="A99" s="34">
        <v>97</v>
      </c>
      <c r="B99" s="1">
        <f t="shared" si="26"/>
        <v>1276</v>
      </c>
      <c r="C99" s="1">
        <f t="shared" si="35"/>
        <v>2694</v>
      </c>
      <c r="D99" s="46">
        <f t="shared" si="35"/>
        <v>4279</v>
      </c>
      <c r="E99" s="3">
        <f t="shared" si="35"/>
        <v>6063</v>
      </c>
      <c r="F99" s="46">
        <f t="shared" si="35"/>
        <v>8083</v>
      </c>
      <c r="G99" s="3">
        <f t="shared" si="35"/>
        <v>10393</v>
      </c>
      <c r="H99" s="46">
        <f t="shared" si="34"/>
        <v>12125</v>
      </c>
      <c r="I99" s="3">
        <f t="shared" si="35"/>
        <v>13058</v>
      </c>
      <c r="J99" s="46">
        <f t="shared" si="35"/>
        <v>16167</v>
      </c>
      <c r="K99" s="3">
        <f t="shared" si="35"/>
        <v>19841</v>
      </c>
      <c r="L99" s="46">
        <f t="shared" si="35"/>
        <v>24250</v>
      </c>
      <c r="M99" s="1">
        <f t="shared" si="35"/>
        <v>29639</v>
      </c>
      <c r="N99" s="1">
        <f t="shared" si="35"/>
        <v>36375</v>
      </c>
      <c r="O99" s="1">
        <f t="shared" si="35"/>
        <v>45036</v>
      </c>
      <c r="P99" s="1">
        <f t="shared" si="35"/>
        <v>56583</v>
      </c>
      <c r="Q99" s="1">
        <f t="shared" si="35"/>
        <v>72750</v>
      </c>
      <c r="R99" s="1">
        <f t="shared" si="35"/>
        <v>97000</v>
      </c>
      <c r="S99" s="1">
        <f t="shared" si="35"/>
        <v>137417</v>
      </c>
      <c r="T99" s="1">
        <f t="shared" si="35"/>
        <v>218250</v>
      </c>
      <c r="W99" s="1">
        <f t="shared" si="32"/>
        <v>4279</v>
      </c>
      <c r="X99" s="1">
        <f t="shared" si="32"/>
        <v>8083</v>
      </c>
      <c r="Y99" s="1">
        <f t="shared" si="32"/>
        <v>11944</v>
      </c>
      <c r="Z99" s="1">
        <f t="shared" si="32"/>
        <v>16167</v>
      </c>
      <c r="AA99" s="1">
        <f t="shared" si="32"/>
        <v>24250</v>
      </c>
      <c r="AC99">
        <f t="shared" si="27"/>
        <v>2140</v>
      </c>
      <c r="AD99">
        <f t="shared" si="28"/>
        <v>4042</v>
      </c>
      <c r="AE99">
        <f t="shared" si="29"/>
        <v>5972</v>
      </c>
      <c r="AF99">
        <f t="shared" si="30"/>
        <v>8084</v>
      </c>
      <c r="AG99">
        <f t="shared" si="31"/>
        <v>12125</v>
      </c>
    </row>
    <row r="100" spans="1:33">
      <c r="A100" s="34">
        <v>98</v>
      </c>
      <c r="B100" s="1">
        <f t="shared" si="26"/>
        <v>1289</v>
      </c>
      <c r="C100" s="1">
        <f t="shared" si="35"/>
        <v>2722</v>
      </c>
      <c r="D100" s="46">
        <f t="shared" si="35"/>
        <v>4324</v>
      </c>
      <c r="E100" s="3">
        <f t="shared" si="35"/>
        <v>6125</v>
      </c>
      <c r="F100" s="46">
        <f t="shared" si="35"/>
        <v>8167</v>
      </c>
      <c r="G100" s="3">
        <f t="shared" si="35"/>
        <v>10500</v>
      </c>
      <c r="H100" s="46">
        <f t="shared" si="34"/>
        <v>12250</v>
      </c>
      <c r="I100" s="3">
        <f t="shared" si="35"/>
        <v>13192</v>
      </c>
      <c r="J100" s="46">
        <f t="shared" si="35"/>
        <v>16333</v>
      </c>
      <c r="K100" s="3">
        <f t="shared" si="35"/>
        <v>20045</v>
      </c>
      <c r="L100" s="46">
        <f t="shared" si="35"/>
        <v>24500</v>
      </c>
      <c r="M100" s="1">
        <f t="shared" si="35"/>
        <v>29944</v>
      </c>
      <c r="N100" s="1">
        <f t="shared" si="35"/>
        <v>36750</v>
      </c>
      <c r="O100" s="1">
        <f t="shared" si="35"/>
        <v>45500</v>
      </c>
      <c r="P100" s="1">
        <f t="shared" si="35"/>
        <v>57167</v>
      </c>
      <c r="Q100" s="1">
        <f t="shared" si="35"/>
        <v>73500</v>
      </c>
      <c r="R100" s="1">
        <f t="shared" si="35"/>
        <v>98000</v>
      </c>
      <c r="S100" s="1">
        <f t="shared" si="35"/>
        <v>138833</v>
      </c>
      <c r="T100" s="1">
        <f t="shared" si="35"/>
        <v>220500</v>
      </c>
      <c r="W100" s="1">
        <f t="shared" si="32"/>
        <v>4324</v>
      </c>
      <c r="X100" s="1">
        <f t="shared" si="32"/>
        <v>8167</v>
      </c>
      <c r="Y100" s="1">
        <f t="shared" si="32"/>
        <v>12067</v>
      </c>
      <c r="Z100" s="1">
        <f t="shared" si="32"/>
        <v>16333</v>
      </c>
      <c r="AA100" s="1">
        <f t="shared" si="32"/>
        <v>24500</v>
      </c>
      <c r="AC100">
        <f t="shared" si="27"/>
        <v>2162</v>
      </c>
      <c r="AD100">
        <f t="shared" si="28"/>
        <v>4084</v>
      </c>
      <c r="AE100">
        <f t="shared" si="29"/>
        <v>6034</v>
      </c>
      <c r="AF100">
        <f t="shared" si="30"/>
        <v>8167</v>
      </c>
      <c r="AG100">
        <f t="shared" si="31"/>
        <v>12250</v>
      </c>
    </row>
    <row r="101" spans="1:33">
      <c r="A101" s="34">
        <v>99</v>
      </c>
      <c r="B101" s="1">
        <f t="shared" si="26"/>
        <v>1303</v>
      </c>
      <c r="C101" s="1">
        <f t="shared" si="35"/>
        <v>2750</v>
      </c>
      <c r="D101" s="46">
        <f t="shared" si="35"/>
        <v>4368</v>
      </c>
      <c r="E101" s="3">
        <f t="shared" si="35"/>
        <v>6188</v>
      </c>
      <c r="F101" s="46">
        <f t="shared" si="35"/>
        <v>8250</v>
      </c>
      <c r="G101" s="3">
        <f t="shared" si="35"/>
        <v>10607</v>
      </c>
      <c r="H101" s="46">
        <f t="shared" si="34"/>
        <v>12375</v>
      </c>
      <c r="I101" s="3">
        <f t="shared" si="35"/>
        <v>13327</v>
      </c>
      <c r="J101" s="46">
        <f t="shared" si="35"/>
        <v>16500</v>
      </c>
      <c r="K101" s="3">
        <f t="shared" si="35"/>
        <v>20250</v>
      </c>
      <c r="L101" s="46">
        <f t="shared" si="35"/>
        <v>24750</v>
      </c>
      <c r="M101" s="1">
        <f t="shared" si="35"/>
        <v>30250</v>
      </c>
      <c r="N101" s="1">
        <f t="shared" si="35"/>
        <v>37125</v>
      </c>
      <c r="O101" s="1">
        <f t="shared" si="35"/>
        <v>45964</v>
      </c>
      <c r="P101" s="1">
        <f t="shared" si="35"/>
        <v>57750</v>
      </c>
      <c r="Q101" s="1">
        <f t="shared" si="35"/>
        <v>74250</v>
      </c>
      <c r="R101" s="1">
        <f t="shared" si="35"/>
        <v>99000</v>
      </c>
      <c r="S101" s="1">
        <f t="shared" si="35"/>
        <v>140250</v>
      </c>
      <c r="T101" s="1">
        <f t="shared" si="35"/>
        <v>222750</v>
      </c>
      <c r="W101" s="1">
        <f t="shared" si="32"/>
        <v>4368</v>
      </c>
      <c r="X101" s="1">
        <f t="shared" si="32"/>
        <v>8250</v>
      </c>
      <c r="Y101" s="1">
        <f t="shared" si="32"/>
        <v>12190</v>
      </c>
      <c r="Z101" s="1">
        <f t="shared" si="32"/>
        <v>16500</v>
      </c>
      <c r="AA101" s="1">
        <f t="shared" si="32"/>
        <v>24750</v>
      </c>
      <c r="AC101">
        <f t="shared" si="27"/>
        <v>2184</v>
      </c>
      <c r="AD101">
        <f t="shared" si="28"/>
        <v>4125</v>
      </c>
      <c r="AE101">
        <f t="shared" si="29"/>
        <v>6095</v>
      </c>
      <c r="AF101">
        <f t="shared" si="30"/>
        <v>8250</v>
      </c>
      <c r="AG101">
        <f t="shared" si="31"/>
        <v>12375</v>
      </c>
    </row>
    <row r="102" spans="1:33">
      <c r="A102" s="34">
        <v>100</v>
      </c>
      <c r="B102" s="1">
        <f t="shared" si="26"/>
        <v>1316</v>
      </c>
      <c r="C102" s="1">
        <f t="shared" si="35"/>
        <v>2778</v>
      </c>
      <c r="D102" s="46">
        <f t="shared" si="35"/>
        <v>4412</v>
      </c>
      <c r="E102" s="3">
        <f t="shared" si="35"/>
        <v>6250</v>
      </c>
      <c r="F102" s="46">
        <f t="shared" si="35"/>
        <v>8333</v>
      </c>
      <c r="G102" s="3">
        <f t="shared" si="35"/>
        <v>10714</v>
      </c>
      <c r="H102" s="46">
        <f t="shared" si="34"/>
        <v>12500</v>
      </c>
      <c r="I102" s="3">
        <f t="shared" si="35"/>
        <v>13462</v>
      </c>
      <c r="J102" s="46">
        <f t="shared" si="35"/>
        <v>16667</v>
      </c>
      <c r="K102" s="3">
        <f t="shared" si="35"/>
        <v>20455</v>
      </c>
      <c r="L102" s="46">
        <f t="shared" si="35"/>
        <v>25000</v>
      </c>
      <c r="M102" s="1">
        <f t="shared" si="35"/>
        <v>30556</v>
      </c>
      <c r="N102" s="1">
        <f t="shared" si="35"/>
        <v>37500</v>
      </c>
      <c r="O102" s="1">
        <f t="shared" si="35"/>
        <v>46429</v>
      </c>
      <c r="P102" s="1">
        <f t="shared" si="35"/>
        <v>58333</v>
      </c>
      <c r="Q102" s="1">
        <f t="shared" si="35"/>
        <v>75000</v>
      </c>
      <c r="R102" s="1">
        <f t="shared" si="35"/>
        <v>100000</v>
      </c>
      <c r="S102" s="1">
        <f t="shared" si="35"/>
        <v>141667</v>
      </c>
      <c r="T102" s="1">
        <f t="shared" si="35"/>
        <v>225000</v>
      </c>
      <c r="W102" s="1">
        <f t="shared" si="32"/>
        <v>4412</v>
      </c>
      <c r="X102" s="1">
        <f t="shared" si="32"/>
        <v>8333</v>
      </c>
      <c r="Y102" s="1">
        <f t="shared" si="32"/>
        <v>12313</v>
      </c>
      <c r="Z102" s="1">
        <f t="shared" si="32"/>
        <v>16667</v>
      </c>
      <c r="AA102" s="1">
        <f t="shared" si="32"/>
        <v>25000</v>
      </c>
      <c r="AC102">
        <f t="shared" si="27"/>
        <v>2206</v>
      </c>
      <c r="AD102">
        <f t="shared" si="28"/>
        <v>4167</v>
      </c>
      <c r="AE102">
        <f t="shared" si="29"/>
        <v>6157</v>
      </c>
      <c r="AF102">
        <f t="shared" si="30"/>
        <v>8334</v>
      </c>
      <c r="AG102">
        <f t="shared" si="31"/>
        <v>12500</v>
      </c>
    </row>
    <row r="106" spans="1:33">
      <c r="E106">
        <v>6250</v>
      </c>
    </row>
    <row r="107" spans="1:33">
      <c r="E107">
        <v>8333</v>
      </c>
      <c r="F107">
        <f t="shared" ref="F107:F109" si="36">E107/E106</f>
        <v>1.33328</v>
      </c>
      <c r="G107">
        <f t="shared" ref="G107:G109" si="37">E107-E106</f>
        <v>2083</v>
      </c>
    </row>
    <row r="108" spans="1:33">
      <c r="E108">
        <v>13462</v>
      </c>
      <c r="F108">
        <f t="shared" si="36"/>
        <v>1.6155046201848073</v>
      </c>
      <c r="G108">
        <f t="shared" si="37"/>
        <v>5129</v>
      </c>
      <c r="AC108">
        <v>1</v>
      </c>
      <c r="AD108">
        <v>1.8889392565729828</v>
      </c>
      <c r="AE108">
        <v>1.4775617950563955</v>
      </c>
      <c r="AF108">
        <v>1.3535812895890855</v>
      </c>
      <c r="AG108">
        <v>1.499880009599232</v>
      </c>
    </row>
    <row r="109" spans="1:33">
      <c r="E109">
        <v>20455</v>
      </c>
      <c r="F109">
        <f t="shared" si="36"/>
        <v>1.519462189867776</v>
      </c>
      <c r="G109">
        <f t="shared" si="37"/>
        <v>6993</v>
      </c>
    </row>
    <row r="110" spans="1:33">
      <c r="E110">
        <v>25000</v>
      </c>
      <c r="F110">
        <f>E110/E109</f>
        <v>1.2221950623319482</v>
      </c>
      <c r="G110">
        <f>E110-E109</f>
        <v>4545</v>
      </c>
    </row>
    <row r="112" spans="1:33">
      <c r="AC112">
        <v>1</v>
      </c>
    </row>
    <row r="113" spans="29:29">
      <c r="AC113">
        <v>2</v>
      </c>
    </row>
    <row r="114" spans="29:29">
      <c r="AC114">
        <v>3</v>
      </c>
    </row>
    <row r="115" spans="29:29">
      <c r="AC115">
        <v>4</v>
      </c>
    </row>
    <row r="116" spans="29:29">
      <c r="AC116">
        <v>5</v>
      </c>
    </row>
    <row r="117" spans="29:29">
      <c r="AC117">
        <v>6</v>
      </c>
    </row>
    <row r="118" spans="29:29">
      <c r="AC118">
        <v>7</v>
      </c>
    </row>
    <row r="119" spans="29:29">
      <c r="AC119">
        <v>8</v>
      </c>
    </row>
    <row r="120" spans="29:29">
      <c r="AC120">
        <v>9</v>
      </c>
    </row>
    <row r="121" spans="29:29">
      <c r="AC121">
        <v>10</v>
      </c>
    </row>
    <row r="122" spans="29:29">
      <c r="AC122">
        <v>11</v>
      </c>
    </row>
    <row r="123" spans="29:29">
      <c r="AC123">
        <v>12</v>
      </c>
    </row>
    <row r="124" spans="29:29">
      <c r="AC124">
        <v>13</v>
      </c>
    </row>
    <row r="125" spans="29:29">
      <c r="AC125">
        <v>14</v>
      </c>
    </row>
    <row r="126" spans="29:29">
      <c r="AC126">
        <v>15</v>
      </c>
    </row>
    <row r="127" spans="29:29">
      <c r="AC127">
        <v>16</v>
      </c>
    </row>
    <row r="128" spans="29:29">
      <c r="AC128">
        <v>17</v>
      </c>
    </row>
    <row r="129" spans="29:29">
      <c r="AC129">
        <v>18</v>
      </c>
    </row>
    <row r="130" spans="29:29">
      <c r="AC130">
        <v>19</v>
      </c>
    </row>
    <row r="131" spans="29:29">
      <c r="AC131">
        <v>20</v>
      </c>
    </row>
    <row r="132" spans="29:29">
      <c r="AC132">
        <v>21</v>
      </c>
    </row>
    <row r="133" spans="29:29">
      <c r="AC133">
        <v>22</v>
      </c>
    </row>
    <row r="134" spans="29:29">
      <c r="AC134">
        <v>23</v>
      </c>
    </row>
    <row r="135" spans="29:29">
      <c r="AC135">
        <v>24</v>
      </c>
    </row>
    <row r="136" spans="29:29">
      <c r="AC136">
        <v>25</v>
      </c>
    </row>
    <row r="137" spans="29:29">
      <c r="AC137">
        <v>26</v>
      </c>
    </row>
    <row r="138" spans="29:29">
      <c r="AC138">
        <v>27</v>
      </c>
    </row>
    <row r="139" spans="29:29">
      <c r="AC139">
        <v>28</v>
      </c>
    </row>
    <row r="140" spans="29:29">
      <c r="AC140">
        <v>29</v>
      </c>
    </row>
    <row r="141" spans="29:29">
      <c r="AC141">
        <v>30</v>
      </c>
    </row>
    <row r="142" spans="29:29">
      <c r="AC142">
        <v>31</v>
      </c>
    </row>
    <row r="143" spans="29:29">
      <c r="AC143">
        <v>32</v>
      </c>
    </row>
    <row r="144" spans="29:29">
      <c r="AC144">
        <v>33</v>
      </c>
    </row>
    <row r="145" spans="29:29">
      <c r="AC145">
        <v>34</v>
      </c>
    </row>
    <row r="146" spans="29:29">
      <c r="AC146">
        <v>35</v>
      </c>
    </row>
    <row r="147" spans="29:29">
      <c r="AC147">
        <v>36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U37"/>
  <sheetViews>
    <sheetView workbookViewId="0">
      <selection activeCell="G13" sqref="G13"/>
    </sheetView>
  </sheetViews>
  <sheetFormatPr defaultRowHeight="13.5"/>
  <cols>
    <col min="1" max="1" width="23.75" bestFit="1" customWidth="1"/>
    <col min="2" max="2" width="10.5" customWidth="1"/>
    <col min="12" max="12" width="13" customWidth="1"/>
    <col min="14" max="14" width="12.125" bestFit="1" customWidth="1"/>
  </cols>
  <sheetData>
    <row r="1" spans="1:21">
      <c r="A1" s="1" t="s">
        <v>144</v>
      </c>
      <c r="B1" s="1">
        <v>90</v>
      </c>
      <c r="J1" s="1" t="s">
        <v>132</v>
      </c>
      <c r="K1" s="1" t="s">
        <v>143</v>
      </c>
      <c r="L1" s="1" t="s">
        <v>139</v>
      </c>
      <c r="M1" s="27" t="s">
        <v>141</v>
      </c>
      <c r="N1" s="27" t="s">
        <v>142</v>
      </c>
      <c r="P1" t="s">
        <v>138</v>
      </c>
    </row>
    <row r="2" spans="1:21">
      <c r="A2" s="1" t="s">
        <v>118</v>
      </c>
      <c r="B2" s="1">
        <v>20</v>
      </c>
      <c r="E2">
        <f>B2/2</f>
        <v>10</v>
      </c>
      <c r="I2" s="23">
        <f t="shared" ref="I2:I4" si="0">$L$6/L2</f>
        <v>1</v>
      </c>
      <c r="J2" s="1">
        <v>1</v>
      </c>
      <c r="K2" s="24">
        <f>(100%+(J2/10))*(110%-J2/100)</f>
        <v>1.1990000000000003</v>
      </c>
      <c r="L2" s="26">
        <f t="shared" ref="L2:L4" si="1">L3</f>
        <v>18</v>
      </c>
      <c r="M2" s="25">
        <f t="shared" ref="M2:M6" si="2">IF(L2&lt;1,$B$5/1,$B$5/L2)</f>
        <v>2.5</v>
      </c>
      <c r="N2" s="29">
        <f t="shared" ref="N2:N5" si="3">N3</f>
        <v>1.5</v>
      </c>
      <c r="O2" s="23"/>
      <c r="P2">
        <v>0.5</v>
      </c>
      <c r="Q2" s="23">
        <f t="shared" ref="Q2:Q7" si="4">P2/$B$3*$B$4</f>
        <v>0.375</v>
      </c>
      <c r="T2">
        <v>0.5</v>
      </c>
      <c r="U2" s="21">
        <v>0.75</v>
      </c>
    </row>
    <row r="3" spans="1:21">
      <c r="A3" s="1" t="s">
        <v>119</v>
      </c>
      <c r="B3" s="1">
        <v>2</v>
      </c>
      <c r="I3" s="23">
        <f t="shared" si="0"/>
        <v>1</v>
      </c>
      <c r="J3" s="1">
        <v>2</v>
      </c>
      <c r="K3" s="24">
        <f t="shared" ref="K3:K31" si="5">(100%+(J3/10))*(110%-J3/100)</f>
        <v>1.296</v>
      </c>
      <c r="L3" s="26">
        <f t="shared" si="1"/>
        <v>18</v>
      </c>
      <c r="M3" s="25">
        <f>IF(L3&lt;1,$B$5/1,$B$5/L3)</f>
        <v>2.5</v>
      </c>
      <c r="N3" s="29">
        <f t="shared" si="3"/>
        <v>1.5</v>
      </c>
      <c r="O3" s="23"/>
      <c r="P3">
        <v>0.6</v>
      </c>
      <c r="Q3" s="23">
        <f t="shared" si="4"/>
        <v>0.44999999999999996</v>
      </c>
      <c r="T3">
        <v>1</v>
      </c>
      <c r="U3" s="23">
        <v>1</v>
      </c>
    </row>
    <row r="4" spans="1:21">
      <c r="A4" s="1" t="s">
        <v>120</v>
      </c>
      <c r="B4" s="22">
        <v>1.5</v>
      </c>
      <c r="I4" s="23">
        <f t="shared" si="0"/>
        <v>1</v>
      </c>
      <c r="J4" s="1">
        <v>3</v>
      </c>
      <c r="K4" s="24">
        <f t="shared" si="5"/>
        <v>1.3910000000000002</v>
      </c>
      <c r="L4" s="26">
        <f t="shared" si="1"/>
        <v>18</v>
      </c>
      <c r="M4" s="25">
        <f t="shared" si="2"/>
        <v>2.5</v>
      </c>
      <c r="N4" s="29">
        <f t="shared" si="3"/>
        <v>1.5</v>
      </c>
      <c r="O4" s="23"/>
      <c r="P4">
        <v>0.7</v>
      </c>
      <c r="Q4" s="23">
        <f t="shared" si="4"/>
        <v>0.52499999999999991</v>
      </c>
      <c r="T4">
        <v>1.5</v>
      </c>
      <c r="U4" s="21">
        <v>1.25</v>
      </c>
    </row>
    <row r="5" spans="1:21">
      <c r="A5" s="1" t="s">
        <v>140</v>
      </c>
      <c r="B5" s="26">
        <f>B1/B3</f>
        <v>45</v>
      </c>
      <c r="I5" s="23">
        <f t="shared" ref="I5:I15" si="6">$L$6/L5</f>
        <v>1</v>
      </c>
      <c r="J5" s="1">
        <v>4</v>
      </c>
      <c r="K5" s="24">
        <f t="shared" si="5"/>
        <v>1.484</v>
      </c>
      <c r="L5" s="26">
        <f>L6</f>
        <v>18</v>
      </c>
      <c r="M5" s="25">
        <f t="shared" si="2"/>
        <v>2.5</v>
      </c>
      <c r="N5" s="29">
        <f t="shared" si="3"/>
        <v>1.5</v>
      </c>
      <c r="O5" s="23"/>
      <c r="P5">
        <v>0.8</v>
      </c>
      <c r="Q5" s="23">
        <f t="shared" si="4"/>
        <v>0.60000000000000009</v>
      </c>
      <c r="T5">
        <v>2</v>
      </c>
      <c r="U5" s="21">
        <v>1.5</v>
      </c>
    </row>
    <row r="6" spans="1:21">
      <c r="A6" s="11" t="s">
        <v>175</v>
      </c>
      <c r="B6" s="22">
        <v>1.5</v>
      </c>
      <c r="I6" s="23">
        <f t="shared" si="6"/>
        <v>1</v>
      </c>
      <c r="J6" s="1">
        <v>5</v>
      </c>
      <c r="K6" s="24">
        <f t="shared" si="5"/>
        <v>1.5750000000000002</v>
      </c>
      <c r="L6" s="26">
        <f>$B$1/(J6)</f>
        <v>18</v>
      </c>
      <c r="M6" s="25">
        <f t="shared" si="2"/>
        <v>2.5</v>
      </c>
      <c r="N6" s="23">
        <f>$L$6/L6*$B$4</f>
        <v>1.5</v>
      </c>
      <c r="O6" s="23"/>
      <c r="P6">
        <v>0.9</v>
      </c>
      <c r="Q6" s="23">
        <f t="shared" si="4"/>
        <v>0.67500000000000004</v>
      </c>
      <c r="T6">
        <v>2.5</v>
      </c>
      <c r="U6" s="23">
        <f>T6/$B$3*$Q$5</f>
        <v>0.75000000000000011</v>
      </c>
    </row>
    <row r="7" spans="1:21">
      <c r="I7" s="23">
        <f t="shared" si="6"/>
        <v>1.2</v>
      </c>
      <c r="J7" s="1">
        <v>6</v>
      </c>
      <c r="K7" s="24">
        <f t="shared" si="5"/>
        <v>1.6640000000000001</v>
      </c>
      <c r="L7" s="26">
        <f t="shared" ref="L7:L31" si="7">$B$1/(J7)</f>
        <v>15</v>
      </c>
      <c r="M7" s="25">
        <f t="shared" ref="M7:M15" si="8">IF(L7&lt;1,$B$5/1,$B$5/L7)</f>
        <v>3</v>
      </c>
      <c r="N7" s="23">
        <f t="shared" ref="N7:N20" si="9">$L$6/L7*$B$4</f>
        <v>1.7999999999999998</v>
      </c>
      <c r="O7" s="23"/>
      <c r="P7">
        <v>1</v>
      </c>
      <c r="Q7" s="23">
        <f t="shared" si="4"/>
        <v>0.75</v>
      </c>
      <c r="T7">
        <v>3</v>
      </c>
      <c r="U7" s="23">
        <f>T7/$B$3*$Q$5</f>
        <v>0.90000000000000013</v>
      </c>
    </row>
    <row r="8" spans="1:21">
      <c r="A8" s="1" t="s">
        <v>121</v>
      </c>
      <c r="B8" s="1">
        <v>300</v>
      </c>
      <c r="I8" s="23">
        <f t="shared" si="6"/>
        <v>1.4</v>
      </c>
      <c r="J8" s="1">
        <v>7</v>
      </c>
      <c r="K8" s="24">
        <f t="shared" si="5"/>
        <v>1.7509999999999999</v>
      </c>
      <c r="L8" s="26">
        <f t="shared" si="7"/>
        <v>12.857142857142858</v>
      </c>
      <c r="M8" s="25">
        <f t="shared" si="8"/>
        <v>3.5</v>
      </c>
      <c r="N8" s="23">
        <f t="shared" si="9"/>
        <v>2.0999999999999996</v>
      </c>
      <c r="O8" s="23"/>
      <c r="P8">
        <v>1.1000000000000001</v>
      </c>
      <c r="Q8" s="23">
        <f>P8/$B$3*$B$4</f>
        <v>0.82500000000000007</v>
      </c>
      <c r="T8">
        <v>4</v>
      </c>
      <c r="U8" s="23">
        <f>T8/$B$3*$Q$5</f>
        <v>1.2000000000000002</v>
      </c>
    </row>
    <row r="9" spans="1:21">
      <c r="A9" s="1" t="s">
        <v>122</v>
      </c>
      <c r="B9" s="1">
        <f>(B8*(1*B4))*(B2/B3)</f>
        <v>4500</v>
      </c>
      <c r="I9" s="23">
        <f t="shared" si="6"/>
        <v>1.6</v>
      </c>
      <c r="J9" s="1">
        <v>8</v>
      </c>
      <c r="K9" s="24">
        <f t="shared" si="5"/>
        <v>1.8360000000000001</v>
      </c>
      <c r="L9" s="26">
        <f t="shared" si="7"/>
        <v>11.25</v>
      </c>
      <c r="M9" s="25">
        <f>IF(L9&lt;1,$B$5/1,$B$5/L9)</f>
        <v>4</v>
      </c>
      <c r="N9" s="23">
        <f t="shared" si="9"/>
        <v>2.4000000000000004</v>
      </c>
      <c r="O9" s="23"/>
      <c r="P9">
        <v>1.2</v>
      </c>
      <c r="Q9" s="23">
        <f t="shared" ref="Q9:Q37" si="10">P9/$B$3*$B$4</f>
        <v>0.89999999999999991</v>
      </c>
    </row>
    <row r="10" spans="1:21">
      <c r="A10" s="1" t="s">
        <v>145</v>
      </c>
      <c r="B10" s="22">
        <f>1/3</f>
        <v>0.33333333333333331</v>
      </c>
      <c r="I10" s="23">
        <f t="shared" si="6"/>
        <v>1.8</v>
      </c>
      <c r="J10" s="1">
        <v>9</v>
      </c>
      <c r="K10" s="24">
        <f t="shared" si="5"/>
        <v>1.9189999999999998</v>
      </c>
      <c r="L10" s="26">
        <f t="shared" si="7"/>
        <v>10</v>
      </c>
      <c r="M10" s="25">
        <f t="shared" si="8"/>
        <v>4.5</v>
      </c>
      <c r="N10" s="23">
        <f t="shared" si="9"/>
        <v>2.7</v>
      </c>
      <c r="O10" s="23"/>
      <c r="P10">
        <v>1.3</v>
      </c>
      <c r="Q10" s="23">
        <f t="shared" si="10"/>
        <v>0.97500000000000009</v>
      </c>
    </row>
    <row r="11" spans="1:21">
      <c r="A11" s="1" t="s">
        <v>146</v>
      </c>
      <c r="B11" s="1">
        <f>INT(B9*(100%-$B$10)*B6)</f>
        <v>4500</v>
      </c>
      <c r="D11" t="s">
        <v>176</v>
      </c>
      <c r="E11">
        <f>B11/B8</f>
        <v>15</v>
      </c>
      <c r="I11" s="23">
        <f t="shared" si="6"/>
        <v>2</v>
      </c>
      <c r="J11" s="1">
        <v>10</v>
      </c>
      <c r="K11" s="24">
        <f t="shared" si="5"/>
        <v>2</v>
      </c>
      <c r="L11" s="26">
        <f t="shared" si="7"/>
        <v>9</v>
      </c>
      <c r="M11" s="25">
        <f>IF(L11&lt;1,$B$5/1,$B$5/L11)</f>
        <v>5</v>
      </c>
      <c r="N11" s="23">
        <f>$L$6/L11*$B$4</f>
        <v>3</v>
      </c>
      <c r="O11" s="23"/>
      <c r="P11">
        <v>1.4</v>
      </c>
      <c r="Q11" s="23">
        <f t="shared" si="10"/>
        <v>1.0499999999999998</v>
      </c>
    </row>
    <row r="12" spans="1:21">
      <c r="I12" s="23">
        <f t="shared" si="6"/>
        <v>2.2000000000000002</v>
      </c>
      <c r="J12" s="1">
        <v>11</v>
      </c>
      <c r="K12" s="24">
        <f t="shared" si="5"/>
        <v>2.0790000000000002</v>
      </c>
      <c r="L12" s="26">
        <f t="shared" si="7"/>
        <v>8.1818181818181817</v>
      </c>
      <c r="M12" s="25">
        <f t="shared" si="8"/>
        <v>5.5</v>
      </c>
      <c r="N12" s="23">
        <f t="shared" si="9"/>
        <v>3.3000000000000003</v>
      </c>
      <c r="O12" s="23"/>
      <c r="P12">
        <v>1.5</v>
      </c>
      <c r="Q12" s="23">
        <f t="shared" si="10"/>
        <v>1.125</v>
      </c>
    </row>
    <row r="13" spans="1:21">
      <c r="A13" s="1" t="s">
        <v>127</v>
      </c>
      <c r="B13" s="1" t="s">
        <v>128</v>
      </c>
      <c r="C13" s="1" t="s">
        <v>129</v>
      </c>
      <c r="D13" s="11" t="s">
        <v>130</v>
      </c>
      <c r="E13" s="11" t="s">
        <v>131</v>
      </c>
      <c r="I13" s="23">
        <f t="shared" si="6"/>
        <v>2.4</v>
      </c>
      <c r="J13" s="1">
        <v>12</v>
      </c>
      <c r="K13" s="24">
        <f t="shared" si="5"/>
        <v>2.1560000000000006</v>
      </c>
      <c r="L13" s="26">
        <f t="shared" si="7"/>
        <v>7.5</v>
      </c>
      <c r="M13" s="25">
        <f t="shared" si="8"/>
        <v>6</v>
      </c>
      <c r="N13" s="23">
        <f t="shared" si="9"/>
        <v>3.5999999999999996</v>
      </c>
      <c r="O13" s="23"/>
      <c r="P13">
        <v>1.6</v>
      </c>
      <c r="Q13" s="23">
        <f t="shared" si="10"/>
        <v>1.2000000000000002</v>
      </c>
    </row>
    <row r="14" spans="1:21">
      <c r="A14" s="1" t="s">
        <v>123</v>
      </c>
      <c r="B14" s="22">
        <v>0.2</v>
      </c>
      <c r="C14" s="1">
        <f>$B$8*B14</f>
        <v>60</v>
      </c>
      <c r="D14" s="1">
        <v>0</v>
      </c>
      <c r="E14" s="1">
        <v>0.5</v>
      </c>
      <c r="I14" s="23">
        <f t="shared" si="6"/>
        <v>2.6</v>
      </c>
      <c r="J14" s="1">
        <v>13</v>
      </c>
      <c r="K14" s="24">
        <f t="shared" si="5"/>
        <v>2.2309999999999999</v>
      </c>
      <c r="L14" s="26">
        <f t="shared" si="7"/>
        <v>6.9230769230769234</v>
      </c>
      <c r="M14" s="25">
        <f t="shared" si="8"/>
        <v>6.5</v>
      </c>
      <c r="N14" s="23">
        <f t="shared" si="9"/>
        <v>3.9000000000000004</v>
      </c>
      <c r="O14" s="23"/>
      <c r="P14">
        <v>1.7</v>
      </c>
      <c r="Q14" s="23">
        <f t="shared" si="10"/>
        <v>1.2749999999999999</v>
      </c>
    </row>
    <row r="15" spans="1:21">
      <c r="A15" s="1" t="s">
        <v>124</v>
      </c>
      <c r="B15" s="22">
        <v>0.2</v>
      </c>
      <c r="C15" s="1">
        <f>$B$8*B15</f>
        <v>60</v>
      </c>
      <c r="D15" s="1">
        <v>0</v>
      </c>
      <c r="E15" s="1">
        <v>0.5</v>
      </c>
      <c r="I15" s="23">
        <f t="shared" si="6"/>
        <v>2.8</v>
      </c>
      <c r="J15" s="1">
        <v>14</v>
      </c>
      <c r="K15" s="24">
        <f t="shared" si="5"/>
        <v>2.3040000000000003</v>
      </c>
      <c r="L15" s="26">
        <f t="shared" si="7"/>
        <v>6.4285714285714288</v>
      </c>
      <c r="M15" s="25">
        <f t="shared" si="8"/>
        <v>7</v>
      </c>
      <c r="N15" s="23">
        <f t="shared" si="9"/>
        <v>4.1999999999999993</v>
      </c>
      <c r="O15" s="23"/>
      <c r="P15">
        <v>1.8</v>
      </c>
      <c r="Q15" s="23">
        <f t="shared" si="10"/>
        <v>1.35</v>
      </c>
    </row>
    <row r="16" spans="1:21">
      <c r="A16" s="1" t="s">
        <v>125</v>
      </c>
      <c r="B16" s="22">
        <v>0.25</v>
      </c>
      <c r="C16" s="1">
        <f>$B$8*B16</f>
        <v>75</v>
      </c>
      <c r="D16" s="1">
        <v>0</v>
      </c>
      <c r="E16" s="1">
        <v>0.5</v>
      </c>
      <c r="I16" s="23"/>
      <c r="J16" s="1">
        <v>15</v>
      </c>
      <c r="K16" s="24">
        <f t="shared" si="5"/>
        <v>2.375</v>
      </c>
      <c r="L16" s="26">
        <f t="shared" si="7"/>
        <v>6</v>
      </c>
      <c r="M16" s="25">
        <f>IF(L16&lt;1,$B$5/1,$B$5/L16)</f>
        <v>7.5</v>
      </c>
      <c r="N16" s="23">
        <f t="shared" si="9"/>
        <v>4.5</v>
      </c>
      <c r="O16" s="23"/>
      <c r="P16">
        <v>1.9</v>
      </c>
      <c r="Q16" s="23">
        <f t="shared" si="10"/>
        <v>1.4249999999999998</v>
      </c>
    </row>
    <row r="17" spans="1:17">
      <c r="A17" s="1" t="s">
        <v>126</v>
      </c>
      <c r="B17" s="22">
        <v>0.35</v>
      </c>
      <c r="C17" s="1">
        <f>$B$8*B17</f>
        <v>105</v>
      </c>
      <c r="D17" s="1">
        <v>0</v>
      </c>
      <c r="E17" s="1">
        <v>0.5</v>
      </c>
      <c r="J17" s="1">
        <v>16</v>
      </c>
      <c r="K17" s="24">
        <f t="shared" si="5"/>
        <v>2.4440000000000004</v>
      </c>
      <c r="L17" s="26">
        <f t="shared" si="7"/>
        <v>5.625</v>
      </c>
      <c r="M17" s="25">
        <f>IF(L17&lt;1,$B$5/1,$B$5/L17)</f>
        <v>8</v>
      </c>
      <c r="N17" s="23">
        <f t="shared" si="9"/>
        <v>4.8000000000000007</v>
      </c>
      <c r="O17" s="23"/>
      <c r="P17">
        <v>2</v>
      </c>
      <c r="Q17" s="23">
        <f t="shared" si="10"/>
        <v>1.5</v>
      </c>
    </row>
    <row r="18" spans="1:17">
      <c r="A18" s="11" t="s">
        <v>133</v>
      </c>
      <c r="B18" s="24">
        <f>((VLOOKUP(D18,$J:$N,5,FALSE))+VLOOKUP(E18,$P:$Q,2,FALSE))/2</f>
        <v>1.3125</v>
      </c>
      <c r="C18" s="1">
        <f>INT(B18*$B$8)</f>
        <v>393</v>
      </c>
      <c r="D18" s="1">
        <v>4</v>
      </c>
      <c r="E18" s="1">
        <v>1.5</v>
      </c>
      <c r="J18" s="1">
        <v>17</v>
      </c>
      <c r="K18" s="24">
        <f t="shared" si="5"/>
        <v>2.5110000000000001</v>
      </c>
      <c r="L18" s="26">
        <f t="shared" si="7"/>
        <v>5.2941176470588234</v>
      </c>
      <c r="M18" s="25">
        <f t="shared" ref="M18:M31" si="11">IF(L18&lt;1,$B$5/1,$B$5/L18)</f>
        <v>8.5</v>
      </c>
      <c r="N18" s="23">
        <f t="shared" si="9"/>
        <v>5.0999999999999996</v>
      </c>
      <c r="O18" s="23"/>
      <c r="P18">
        <v>2.1</v>
      </c>
      <c r="Q18" s="23">
        <f t="shared" si="10"/>
        <v>1.5750000000000002</v>
      </c>
    </row>
    <row r="19" spans="1:17">
      <c r="A19" s="11" t="s">
        <v>134</v>
      </c>
      <c r="B19" s="24">
        <f t="shared" ref="B19:B21" si="12">((VLOOKUP(D19,$J:$N,5,FALSE))+VLOOKUP(E19,$P:$Q,2,FALSE))/2</f>
        <v>1.5</v>
      </c>
      <c r="C19" s="1">
        <f>INT(B19*$B$8)</f>
        <v>450</v>
      </c>
      <c r="D19" s="1">
        <v>4</v>
      </c>
      <c r="E19" s="1">
        <v>2</v>
      </c>
      <c r="J19" s="1">
        <v>18</v>
      </c>
      <c r="K19" s="24">
        <f t="shared" si="5"/>
        <v>2.5760000000000001</v>
      </c>
      <c r="L19" s="26">
        <f t="shared" si="7"/>
        <v>5</v>
      </c>
      <c r="M19" s="25">
        <f t="shared" si="11"/>
        <v>9</v>
      </c>
      <c r="N19" s="23">
        <f t="shared" si="9"/>
        <v>5.4</v>
      </c>
      <c r="O19" s="23"/>
      <c r="P19">
        <v>2.2000000000000002</v>
      </c>
      <c r="Q19" s="23">
        <f t="shared" si="10"/>
        <v>1.6500000000000001</v>
      </c>
    </row>
    <row r="20" spans="1:17">
      <c r="A20" s="11" t="s">
        <v>135</v>
      </c>
      <c r="B20" s="24">
        <f t="shared" si="12"/>
        <v>1.4624999999999999</v>
      </c>
      <c r="C20" s="1">
        <f>INT(B20*$B$8)</f>
        <v>438</v>
      </c>
      <c r="D20" s="1">
        <v>6</v>
      </c>
      <c r="E20" s="1">
        <v>1.5</v>
      </c>
      <c r="J20" s="1">
        <v>19</v>
      </c>
      <c r="K20" s="24">
        <f t="shared" si="5"/>
        <v>2.6390000000000002</v>
      </c>
      <c r="L20" s="26">
        <f t="shared" si="7"/>
        <v>4.7368421052631575</v>
      </c>
      <c r="M20" s="25">
        <f t="shared" si="11"/>
        <v>9.5</v>
      </c>
      <c r="N20" s="23">
        <f t="shared" si="9"/>
        <v>5.7</v>
      </c>
      <c r="O20" s="23"/>
      <c r="P20">
        <v>2.2999999999999998</v>
      </c>
      <c r="Q20" s="23">
        <f t="shared" si="10"/>
        <v>1.7249999999999999</v>
      </c>
    </row>
    <row r="21" spans="1:17">
      <c r="A21" s="11" t="s">
        <v>136</v>
      </c>
      <c r="B21" s="24">
        <f t="shared" si="12"/>
        <v>1.5750000000000002</v>
      </c>
      <c r="C21" s="1">
        <f>INT(B21*$B$8)</f>
        <v>472</v>
      </c>
      <c r="D21" s="1">
        <v>8</v>
      </c>
      <c r="E21" s="1">
        <v>1</v>
      </c>
      <c r="J21" s="1">
        <v>20</v>
      </c>
      <c r="K21" s="24">
        <f t="shared" si="5"/>
        <v>2.7</v>
      </c>
      <c r="L21" s="26">
        <f t="shared" si="7"/>
        <v>4.5</v>
      </c>
      <c r="M21" s="25">
        <f t="shared" si="11"/>
        <v>10</v>
      </c>
      <c r="N21" s="23">
        <f>$L$6/L21*$B$4</f>
        <v>6</v>
      </c>
      <c r="O21" s="23"/>
      <c r="P21">
        <v>2.4</v>
      </c>
      <c r="Q21" s="23">
        <f t="shared" si="10"/>
        <v>1.7999999999999998</v>
      </c>
    </row>
    <row r="22" spans="1:17">
      <c r="A22" s="11" t="s">
        <v>137</v>
      </c>
      <c r="B22" s="24">
        <f>((VLOOKUP(D22,$J:$N,5,FALSE))+VLOOKUP(E22,$P:$Q,2,FALSE))/2</f>
        <v>3.375</v>
      </c>
      <c r="C22" s="1">
        <f>INT(B22*$B$8)</f>
        <v>1012</v>
      </c>
      <c r="D22" s="1">
        <v>15</v>
      </c>
      <c r="E22" s="1">
        <v>3</v>
      </c>
      <c r="J22" s="1">
        <v>21</v>
      </c>
      <c r="K22" s="24">
        <f t="shared" si="5"/>
        <v>2.7590000000000003</v>
      </c>
      <c r="L22" s="26">
        <f t="shared" si="7"/>
        <v>4.2857142857142856</v>
      </c>
      <c r="M22" s="25">
        <f t="shared" si="11"/>
        <v>10.5</v>
      </c>
      <c r="N22" s="28">
        <f>N21</f>
        <v>6</v>
      </c>
      <c r="O22" s="23"/>
      <c r="P22">
        <v>2.5</v>
      </c>
      <c r="Q22" s="23">
        <f t="shared" si="10"/>
        <v>1.875</v>
      </c>
    </row>
    <row r="23" spans="1:17">
      <c r="J23" s="1">
        <v>22</v>
      </c>
      <c r="K23" s="24">
        <f t="shared" si="5"/>
        <v>2.8160000000000007</v>
      </c>
      <c r="L23" s="26">
        <f t="shared" si="7"/>
        <v>4.0909090909090908</v>
      </c>
      <c r="M23" s="25">
        <f t="shared" si="11"/>
        <v>11</v>
      </c>
      <c r="N23" s="28">
        <f t="shared" ref="N23:N31" si="13">N22</f>
        <v>6</v>
      </c>
      <c r="O23" s="23"/>
      <c r="P23">
        <v>2.6</v>
      </c>
      <c r="Q23" s="23">
        <f t="shared" si="10"/>
        <v>1.9500000000000002</v>
      </c>
    </row>
    <row r="24" spans="1:17">
      <c r="J24" s="1">
        <v>23</v>
      </c>
      <c r="K24" s="24">
        <f t="shared" si="5"/>
        <v>2.871</v>
      </c>
      <c r="L24" s="26">
        <f t="shared" si="7"/>
        <v>3.9130434782608696</v>
      </c>
      <c r="M24" s="25">
        <f t="shared" si="11"/>
        <v>11.5</v>
      </c>
      <c r="N24" s="28">
        <f t="shared" si="13"/>
        <v>6</v>
      </c>
      <c r="O24" s="23"/>
      <c r="P24">
        <v>2.7</v>
      </c>
      <c r="Q24" s="23">
        <f t="shared" si="10"/>
        <v>2.0250000000000004</v>
      </c>
    </row>
    <row r="25" spans="1:17">
      <c r="J25" s="1">
        <v>24</v>
      </c>
      <c r="K25" s="24">
        <f t="shared" si="5"/>
        <v>2.9240000000000004</v>
      </c>
      <c r="L25" s="26">
        <f t="shared" si="7"/>
        <v>3.75</v>
      </c>
      <c r="M25" s="25">
        <f t="shared" si="11"/>
        <v>12</v>
      </c>
      <c r="N25" s="28">
        <f t="shared" si="13"/>
        <v>6</v>
      </c>
      <c r="O25" s="23"/>
      <c r="P25">
        <v>2.8</v>
      </c>
      <c r="Q25" s="23">
        <f t="shared" si="10"/>
        <v>2.0999999999999996</v>
      </c>
    </row>
    <row r="26" spans="1:17">
      <c r="J26" s="1">
        <v>25</v>
      </c>
      <c r="K26" s="24">
        <f t="shared" si="5"/>
        <v>2.9750000000000005</v>
      </c>
      <c r="L26" s="26">
        <f t="shared" si="7"/>
        <v>3.6</v>
      </c>
      <c r="M26" s="25">
        <f t="shared" si="11"/>
        <v>12.5</v>
      </c>
      <c r="N26" s="28">
        <f t="shared" si="13"/>
        <v>6</v>
      </c>
      <c r="O26" s="23"/>
      <c r="P26">
        <v>2.9</v>
      </c>
      <c r="Q26" s="23">
        <f t="shared" si="10"/>
        <v>2.1749999999999998</v>
      </c>
    </row>
    <row r="27" spans="1:17">
      <c r="J27" s="1">
        <v>26</v>
      </c>
      <c r="K27" s="24">
        <f t="shared" si="5"/>
        <v>3.0240000000000005</v>
      </c>
      <c r="L27" s="26">
        <f t="shared" si="7"/>
        <v>3.4615384615384617</v>
      </c>
      <c r="M27" s="25">
        <f t="shared" si="11"/>
        <v>13</v>
      </c>
      <c r="N27" s="28">
        <f t="shared" si="13"/>
        <v>6</v>
      </c>
      <c r="O27" s="23"/>
      <c r="P27">
        <v>3</v>
      </c>
      <c r="Q27" s="23">
        <f t="shared" si="10"/>
        <v>2.25</v>
      </c>
    </row>
    <row r="28" spans="1:17">
      <c r="J28" s="1">
        <v>27</v>
      </c>
      <c r="K28" s="24">
        <f t="shared" si="5"/>
        <v>3.0710000000000006</v>
      </c>
      <c r="L28" s="26">
        <f t="shared" si="7"/>
        <v>3.3333333333333335</v>
      </c>
      <c r="M28" s="25">
        <f t="shared" si="11"/>
        <v>13.5</v>
      </c>
      <c r="N28" s="28">
        <f t="shared" si="13"/>
        <v>6</v>
      </c>
      <c r="O28" s="23"/>
      <c r="P28">
        <v>3.1</v>
      </c>
      <c r="Q28" s="23">
        <f t="shared" si="10"/>
        <v>2.3250000000000002</v>
      </c>
    </row>
    <row r="29" spans="1:17">
      <c r="J29" s="1">
        <v>28</v>
      </c>
      <c r="K29" s="24">
        <f t="shared" si="5"/>
        <v>3.1160000000000001</v>
      </c>
      <c r="L29" s="26">
        <f t="shared" si="7"/>
        <v>3.2142857142857144</v>
      </c>
      <c r="M29" s="25">
        <f t="shared" si="11"/>
        <v>14</v>
      </c>
      <c r="N29" s="28">
        <f t="shared" si="13"/>
        <v>6</v>
      </c>
      <c r="O29" s="23"/>
      <c r="P29">
        <v>3.2</v>
      </c>
      <c r="Q29" s="23">
        <f t="shared" si="10"/>
        <v>2.4000000000000004</v>
      </c>
    </row>
    <row r="30" spans="1:17">
      <c r="J30" s="1">
        <v>29</v>
      </c>
      <c r="K30" s="24">
        <f t="shared" si="5"/>
        <v>3.1590000000000003</v>
      </c>
      <c r="L30" s="26">
        <f t="shared" si="7"/>
        <v>3.103448275862069</v>
      </c>
      <c r="M30" s="25">
        <f t="shared" si="11"/>
        <v>14.5</v>
      </c>
      <c r="N30" s="28">
        <f t="shared" si="13"/>
        <v>6</v>
      </c>
      <c r="O30" s="23"/>
      <c r="P30">
        <v>3.3</v>
      </c>
      <c r="Q30" s="23">
        <f t="shared" si="10"/>
        <v>2.4749999999999996</v>
      </c>
    </row>
    <row r="31" spans="1:17">
      <c r="J31" s="1">
        <v>30</v>
      </c>
      <c r="K31" s="24">
        <f t="shared" si="5"/>
        <v>3.2</v>
      </c>
      <c r="L31" s="26">
        <f t="shared" si="7"/>
        <v>3</v>
      </c>
      <c r="M31" s="25">
        <f t="shared" si="11"/>
        <v>15</v>
      </c>
      <c r="N31" s="28">
        <f t="shared" si="13"/>
        <v>6</v>
      </c>
      <c r="O31" s="23"/>
      <c r="P31">
        <v>3.4</v>
      </c>
      <c r="Q31" s="23">
        <f t="shared" si="10"/>
        <v>2.5499999999999998</v>
      </c>
    </row>
    <row r="32" spans="1:17">
      <c r="P32">
        <v>3.5</v>
      </c>
      <c r="Q32" s="23">
        <f t="shared" si="10"/>
        <v>2.625</v>
      </c>
    </row>
    <row r="33" spans="16:17">
      <c r="P33">
        <v>3.6</v>
      </c>
      <c r="Q33" s="23">
        <f t="shared" si="10"/>
        <v>2.7</v>
      </c>
    </row>
    <row r="34" spans="16:17">
      <c r="P34">
        <v>3.7</v>
      </c>
      <c r="Q34" s="23">
        <f t="shared" si="10"/>
        <v>2.7750000000000004</v>
      </c>
    </row>
    <row r="35" spans="16:17">
      <c r="P35">
        <v>3.8</v>
      </c>
      <c r="Q35" s="23">
        <f t="shared" si="10"/>
        <v>2.8499999999999996</v>
      </c>
    </row>
    <row r="36" spans="16:17">
      <c r="P36">
        <v>3.9</v>
      </c>
      <c r="Q36" s="23">
        <f t="shared" si="10"/>
        <v>2.9249999999999998</v>
      </c>
    </row>
    <row r="37" spans="16:17">
      <c r="P37">
        <v>4</v>
      </c>
      <c r="Q37" s="23">
        <f t="shared" si="10"/>
        <v>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BA66"/>
  <sheetViews>
    <sheetView topLeftCell="H1" workbookViewId="0">
      <selection sqref="A1:S61"/>
    </sheetView>
  </sheetViews>
  <sheetFormatPr defaultRowHeight="13.5"/>
  <cols>
    <col min="1" max="1" width="5.25" bestFit="1" customWidth="1"/>
    <col min="2" max="3" width="9.125" customWidth="1"/>
    <col min="6" max="7" width="11" bestFit="1" customWidth="1"/>
    <col min="8" max="9" width="15.125" bestFit="1" customWidth="1"/>
    <col min="10" max="11" width="13" bestFit="1" customWidth="1"/>
    <col min="12" max="19" width="9.25" customWidth="1"/>
    <col min="22" max="22" width="17.5" bestFit="1" customWidth="1"/>
  </cols>
  <sheetData>
    <row r="1" spans="1:53">
      <c r="A1" s="1" t="s">
        <v>147</v>
      </c>
      <c r="B1" s="1" t="s">
        <v>67</v>
      </c>
      <c r="C1" s="1" t="s">
        <v>68</v>
      </c>
      <c r="D1" s="1" t="s">
        <v>69</v>
      </c>
      <c r="E1" s="1" t="s">
        <v>70</v>
      </c>
      <c r="F1" s="1" t="s">
        <v>29</v>
      </c>
      <c r="G1" s="1" t="s">
        <v>30</v>
      </c>
      <c r="H1" s="1" t="s">
        <v>148</v>
      </c>
      <c r="I1" s="1" t="s">
        <v>149</v>
      </c>
      <c r="J1" s="1" t="s">
        <v>31</v>
      </c>
      <c r="K1" s="1" t="s">
        <v>33</v>
      </c>
      <c r="L1" s="1" t="s">
        <v>62</v>
      </c>
      <c r="M1" s="1" t="s">
        <v>63</v>
      </c>
      <c r="N1" s="1" t="s">
        <v>60</v>
      </c>
      <c r="O1" s="1" t="s">
        <v>61</v>
      </c>
      <c r="P1" s="31" t="s">
        <v>152</v>
      </c>
      <c r="Q1" s="31" t="s">
        <v>153</v>
      </c>
      <c r="R1" s="31" t="s">
        <v>154</v>
      </c>
      <c r="S1" s="31" t="s">
        <v>155</v>
      </c>
      <c r="V1" s="13" t="s">
        <v>174</v>
      </c>
      <c r="W1" s="22">
        <f>1/3</f>
        <v>0.33333333333333331</v>
      </c>
      <c r="AA1" t="s">
        <v>193</v>
      </c>
      <c r="AB1" t="s">
        <v>194</v>
      </c>
      <c r="AE1" t="s">
        <v>156</v>
      </c>
      <c r="AF1" t="s">
        <v>12</v>
      </c>
      <c r="AG1" t="s">
        <v>14</v>
      </c>
      <c r="AH1" t="s">
        <v>26</v>
      </c>
      <c r="AI1" t="s">
        <v>28</v>
      </c>
      <c r="AJ1" t="s">
        <v>195</v>
      </c>
      <c r="AK1" t="s">
        <v>196</v>
      </c>
      <c r="AM1" t="s">
        <v>156</v>
      </c>
      <c r="AN1" t="s">
        <v>12</v>
      </c>
      <c r="AO1" t="s">
        <v>14</v>
      </c>
      <c r="AP1" t="s">
        <v>26</v>
      </c>
      <c r="AQ1" t="s">
        <v>28</v>
      </c>
      <c r="AR1" t="s">
        <v>195</v>
      </c>
      <c r="AS1" t="s">
        <v>196</v>
      </c>
      <c r="AU1" t="s">
        <v>156</v>
      </c>
      <c r="AV1" t="s">
        <v>12</v>
      </c>
      <c r="AW1" t="s">
        <v>14</v>
      </c>
      <c r="AX1" t="s">
        <v>26</v>
      </c>
      <c r="AY1" t="s">
        <v>28</v>
      </c>
      <c r="AZ1" t="s">
        <v>195</v>
      </c>
      <c r="BA1" t="s">
        <v>196</v>
      </c>
    </row>
    <row r="2" spans="1:53">
      <c r="A2" s="1">
        <v>1</v>
      </c>
      <c r="B2" s="47">
        <f>D2*$W$3</f>
        <v>930</v>
      </c>
      <c r="C2" s="47">
        <v>200</v>
      </c>
      <c r="D2" s="47">
        <f>INT(F2/2)</f>
        <v>62</v>
      </c>
      <c r="E2" s="47">
        <f>INT(G2/2)</f>
        <v>62</v>
      </c>
      <c r="F2" s="47">
        <f>(1/((1/$W$1)-1))*($A2*250)</f>
        <v>125</v>
      </c>
      <c r="G2" s="47">
        <f>(1/((1/$W$1)-1))*($A2*250)</f>
        <v>125</v>
      </c>
      <c r="H2" s="1"/>
      <c r="I2" s="1"/>
      <c r="J2" s="1"/>
      <c r="K2" s="1"/>
      <c r="L2" s="1">
        <f>INT((1/((1/$W$6)-1))*(A2*$W$5))</f>
        <v>50</v>
      </c>
      <c r="M2" s="1">
        <f>INT((1/((1/$W$6)-1))*(A2*$W$5))</f>
        <v>50</v>
      </c>
      <c r="N2" s="1" t="str">
        <f t="shared" ref="N2:N40" si="0">IFERROR((INT((1/((1/R2)-1))*(A2*100))),"")</f>
        <v/>
      </c>
      <c r="O2" s="1" t="str">
        <f t="shared" ref="O2:O61" si="1">IFERROR((INT((1/((1/S2)-1))*(A2*100))),"")</f>
        <v/>
      </c>
      <c r="P2" s="32"/>
      <c r="Q2" s="32"/>
      <c r="R2" s="32"/>
      <c r="S2" s="32"/>
      <c r="V2" s="14" t="s">
        <v>177</v>
      </c>
      <c r="W2" s="22">
        <v>0.5</v>
      </c>
      <c r="Y2" t="s">
        <v>179</v>
      </c>
      <c r="Z2">
        <v>1500</v>
      </c>
      <c r="AA2">
        <f>1500/Z2</f>
        <v>1</v>
      </c>
      <c r="AB2">
        <f>AA2*4/10</f>
        <v>0.4</v>
      </c>
      <c r="AE2">
        <v>1</v>
      </c>
      <c r="AF2">
        <v>930</v>
      </c>
      <c r="AG2">
        <v>200</v>
      </c>
      <c r="AH2">
        <v>62</v>
      </c>
      <c r="AI2">
        <v>62</v>
      </c>
      <c r="AJ2">
        <v>125</v>
      </c>
      <c r="AK2">
        <v>125</v>
      </c>
      <c r="AM2">
        <v>1</v>
      </c>
      <c r="AN2">
        <v>1875</v>
      </c>
      <c r="AO2">
        <v>200</v>
      </c>
      <c r="AP2">
        <v>125</v>
      </c>
      <c r="AQ2">
        <v>125</v>
      </c>
      <c r="AR2">
        <v>250</v>
      </c>
      <c r="AS2">
        <v>250</v>
      </c>
      <c r="AU2">
        <v>1</v>
      </c>
      <c r="AV2">
        <v>3750</v>
      </c>
      <c r="AW2">
        <v>200</v>
      </c>
      <c r="AX2">
        <v>250</v>
      </c>
      <c r="AY2">
        <v>250</v>
      </c>
      <c r="AZ2">
        <v>500</v>
      </c>
      <c r="BA2">
        <v>500</v>
      </c>
    </row>
    <row r="3" spans="1:53">
      <c r="A3" s="1">
        <v>2</v>
      </c>
      <c r="B3" s="47">
        <f t="shared" ref="B3:B61" si="2">D3*$W$3</f>
        <v>1875</v>
      </c>
      <c r="C3" s="47">
        <v>200</v>
      </c>
      <c r="D3" s="47">
        <f t="shared" ref="D3:D61" si="3">INT(F3/2)</f>
        <v>125</v>
      </c>
      <c r="E3" s="47">
        <f t="shared" ref="E3:E61" si="4">INT(G3/2)</f>
        <v>125</v>
      </c>
      <c r="F3" s="47">
        <f t="shared" ref="F3:G61" si="5">(1/((1/$W$1)-1))*($A3*250)</f>
        <v>250</v>
      </c>
      <c r="G3" s="47">
        <f t="shared" si="5"/>
        <v>250</v>
      </c>
      <c r="H3" s="1"/>
      <c r="I3" s="1"/>
      <c r="J3" s="1"/>
      <c r="K3" s="1"/>
      <c r="L3" s="1">
        <f>INT((1/((1/$W$6)-1))*(A3*$W$5))</f>
        <v>100</v>
      </c>
      <c r="M3" s="1">
        <f t="shared" ref="M3:M61" si="6">INT((1/((1/$W$6)-1))*(A3*$W$5))</f>
        <v>100</v>
      </c>
      <c r="N3" s="1" t="str">
        <f t="shared" si="0"/>
        <v/>
      </c>
      <c r="O3" s="1" t="str">
        <f t="shared" si="1"/>
        <v/>
      </c>
      <c r="P3" s="32"/>
      <c r="Q3" s="32"/>
      <c r="R3" s="32"/>
      <c r="S3" s="32"/>
      <c r="V3" s="14" t="s">
        <v>178</v>
      </c>
      <c r="W3" s="22">
        <v>15</v>
      </c>
      <c r="Y3" t="s">
        <v>180</v>
      </c>
      <c r="AE3">
        <v>2</v>
      </c>
      <c r="AF3">
        <v>1875</v>
      </c>
      <c r="AG3">
        <v>200</v>
      </c>
      <c r="AH3">
        <v>125</v>
      </c>
      <c r="AI3">
        <v>125</v>
      </c>
      <c r="AJ3">
        <v>250</v>
      </c>
      <c r="AK3">
        <v>250</v>
      </c>
      <c r="AM3">
        <v>2</v>
      </c>
      <c r="AN3">
        <v>3750</v>
      </c>
      <c r="AO3">
        <v>200</v>
      </c>
      <c r="AP3">
        <v>250</v>
      </c>
      <c r="AQ3">
        <v>250</v>
      </c>
      <c r="AR3">
        <v>500</v>
      </c>
      <c r="AS3">
        <v>500</v>
      </c>
      <c r="AU3">
        <v>2</v>
      </c>
      <c r="AV3">
        <v>7500</v>
      </c>
      <c r="AW3">
        <v>200</v>
      </c>
      <c r="AX3">
        <v>500</v>
      </c>
      <c r="AY3">
        <v>500</v>
      </c>
      <c r="AZ3">
        <v>1000</v>
      </c>
      <c r="BA3">
        <v>1000</v>
      </c>
    </row>
    <row r="4" spans="1:53">
      <c r="A4" s="1">
        <v>3</v>
      </c>
      <c r="B4" s="48">
        <f t="shared" si="2"/>
        <v>2805</v>
      </c>
      <c r="C4" s="48">
        <v>200</v>
      </c>
      <c r="D4" s="48">
        <f t="shared" si="3"/>
        <v>187</v>
      </c>
      <c r="E4" s="48">
        <f t="shared" si="4"/>
        <v>187</v>
      </c>
      <c r="F4" s="48">
        <f t="shared" si="5"/>
        <v>375</v>
      </c>
      <c r="G4" s="48">
        <f t="shared" si="5"/>
        <v>375</v>
      </c>
      <c r="H4" s="1"/>
      <c r="I4" s="1"/>
      <c r="J4" s="1"/>
      <c r="K4" s="1"/>
      <c r="L4" s="1">
        <f t="shared" ref="L4:L61" si="7">INT((1/((1/$W$6)-1))*(A4*$W$5))</f>
        <v>150</v>
      </c>
      <c r="M4" s="1">
        <f t="shared" si="6"/>
        <v>150</v>
      </c>
      <c r="N4" s="1" t="str">
        <f t="shared" si="0"/>
        <v/>
      </c>
      <c r="O4" s="1" t="str">
        <f t="shared" si="1"/>
        <v/>
      </c>
      <c r="P4" s="32"/>
      <c r="Q4" s="32"/>
      <c r="R4" s="32"/>
      <c r="S4" s="32"/>
      <c r="Y4" t="s">
        <v>181</v>
      </c>
      <c r="Z4">
        <v>100</v>
      </c>
      <c r="AA4">
        <f t="shared" ref="AA4:AA11" si="8">1500/Z4</f>
        <v>15</v>
      </c>
      <c r="AB4">
        <f t="shared" ref="AB4:AB11" si="9">AA4*4/10</f>
        <v>6</v>
      </c>
      <c r="AE4">
        <v>3</v>
      </c>
      <c r="AF4">
        <v>2805</v>
      </c>
      <c r="AG4">
        <v>200</v>
      </c>
      <c r="AH4">
        <v>187</v>
      </c>
      <c r="AI4">
        <v>187</v>
      </c>
      <c r="AJ4">
        <v>375</v>
      </c>
      <c r="AK4">
        <v>375</v>
      </c>
      <c r="AM4">
        <v>3</v>
      </c>
      <c r="AN4">
        <v>5625</v>
      </c>
      <c r="AO4">
        <v>200</v>
      </c>
      <c r="AP4">
        <v>375</v>
      </c>
      <c r="AQ4">
        <v>375</v>
      </c>
      <c r="AR4">
        <v>750</v>
      </c>
      <c r="AS4">
        <v>750</v>
      </c>
      <c r="AU4">
        <v>3</v>
      </c>
      <c r="AV4">
        <v>11250</v>
      </c>
      <c r="AW4">
        <v>200</v>
      </c>
      <c r="AX4">
        <v>750</v>
      </c>
      <c r="AY4">
        <v>750</v>
      </c>
      <c r="AZ4">
        <v>1500</v>
      </c>
      <c r="BA4">
        <v>1500</v>
      </c>
    </row>
    <row r="5" spans="1:53">
      <c r="A5" s="1">
        <v>4</v>
      </c>
      <c r="B5" s="1">
        <f t="shared" si="2"/>
        <v>3750</v>
      </c>
      <c r="C5" s="3">
        <v>200</v>
      </c>
      <c r="D5" s="1">
        <f t="shared" si="3"/>
        <v>250</v>
      </c>
      <c r="E5" s="1">
        <f t="shared" si="4"/>
        <v>250</v>
      </c>
      <c r="F5" s="1">
        <f t="shared" si="5"/>
        <v>500</v>
      </c>
      <c r="G5" s="1">
        <f t="shared" si="5"/>
        <v>500</v>
      </c>
      <c r="H5" s="1"/>
      <c r="I5" s="1"/>
      <c r="J5" s="1"/>
      <c r="K5" s="1"/>
      <c r="L5" s="1">
        <f t="shared" si="7"/>
        <v>200</v>
      </c>
      <c r="M5" s="1">
        <f t="shared" si="6"/>
        <v>200</v>
      </c>
      <c r="N5" s="1" t="str">
        <f t="shared" si="0"/>
        <v/>
      </c>
      <c r="O5" s="1" t="str">
        <f t="shared" si="1"/>
        <v/>
      </c>
      <c r="P5" s="32"/>
      <c r="Q5" s="32"/>
      <c r="R5" s="32"/>
      <c r="S5" s="32"/>
      <c r="V5" s="14" t="s">
        <v>191</v>
      </c>
      <c r="W5" s="1">
        <v>100</v>
      </c>
      <c r="Y5" t="s">
        <v>182</v>
      </c>
      <c r="Z5">
        <v>100</v>
      </c>
      <c r="AA5">
        <f t="shared" si="8"/>
        <v>15</v>
      </c>
      <c r="AB5">
        <f t="shared" si="9"/>
        <v>6</v>
      </c>
      <c r="AE5">
        <v>4</v>
      </c>
      <c r="AF5">
        <v>3750</v>
      </c>
      <c r="AG5">
        <v>200</v>
      </c>
      <c r="AH5">
        <v>250</v>
      </c>
      <c r="AI5">
        <v>250</v>
      </c>
      <c r="AJ5">
        <v>500</v>
      </c>
      <c r="AK5">
        <v>500</v>
      </c>
      <c r="AM5">
        <v>4</v>
      </c>
      <c r="AN5">
        <v>7500</v>
      </c>
      <c r="AO5">
        <v>200</v>
      </c>
      <c r="AP5">
        <v>500</v>
      </c>
      <c r="AQ5">
        <v>500</v>
      </c>
      <c r="AR5">
        <v>1000</v>
      </c>
      <c r="AS5">
        <v>1000</v>
      </c>
      <c r="AU5">
        <v>4</v>
      </c>
      <c r="AV5">
        <v>15000</v>
      </c>
      <c r="AW5">
        <v>200</v>
      </c>
      <c r="AX5">
        <v>1000</v>
      </c>
      <c r="AY5">
        <v>1000</v>
      </c>
      <c r="AZ5">
        <v>2000</v>
      </c>
      <c r="BA5">
        <v>2000</v>
      </c>
    </row>
    <row r="6" spans="1:53">
      <c r="A6" s="1">
        <v>5</v>
      </c>
      <c r="B6" s="1">
        <f t="shared" si="2"/>
        <v>4680</v>
      </c>
      <c r="C6" s="1">
        <v>200</v>
      </c>
      <c r="D6" s="1">
        <f t="shared" si="3"/>
        <v>312</v>
      </c>
      <c r="E6" s="1">
        <f t="shared" si="4"/>
        <v>312</v>
      </c>
      <c r="F6" s="1">
        <f t="shared" si="5"/>
        <v>625</v>
      </c>
      <c r="G6" s="1">
        <f t="shared" si="5"/>
        <v>625</v>
      </c>
      <c r="H6" s="1"/>
      <c r="I6" s="1"/>
      <c r="J6" s="1"/>
      <c r="K6" s="1"/>
      <c r="L6" s="1">
        <f t="shared" si="7"/>
        <v>250</v>
      </c>
      <c r="M6" s="1">
        <f t="shared" si="6"/>
        <v>250</v>
      </c>
      <c r="N6" s="1" t="str">
        <f t="shared" si="0"/>
        <v/>
      </c>
      <c r="O6" s="1" t="str">
        <f t="shared" si="1"/>
        <v/>
      </c>
      <c r="P6" s="32"/>
      <c r="Q6" s="32"/>
      <c r="R6" s="32"/>
      <c r="S6" s="32"/>
      <c r="V6" s="14" t="s">
        <v>192</v>
      </c>
      <c r="W6" s="22">
        <f>W1</f>
        <v>0.33333333333333331</v>
      </c>
      <c r="Y6" t="s">
        <v>183</v>
      </c>
      <c r="Z6">
        <v>200</v>
      </c>
      <c r="AA6">
        <f t="shared" si="8"/>
        <v>7.5</v>
      </c>
      <c r="AB6">
        <f t="shared" si="9"/>
        <v>3</v>
      </c>
      <c r="AE6">
        <v>5</v>
      </c>
      <c r="AF6">
        <v>4680</v>
      </c>
      <c r="AG6">
        <v>200</v>
      </c>
      <c r="AH6">
        <v>312</v>
      </c>
      <c r="AI6">
        <v>312</v>
      </c>
      <c r="AJ6">
        <v>625</v>
      </c>
      <c r="AK6">
        <v>625</v>
      </c>
      <c r="AM6">
        <v>5</v>
      </c>
      <c r="AN6">
        <v>9375</v>
      </c>
      <c r="AO6">
        <v>200</v>
      </c>
      <c r="AP6">
        <v>625</v>
      </c>
      <c r="AQ6">
        <v>625</v>
      </c>
      <c r="AR6">
        <v>1250</v>
      </c>
      <c r="AS6">
        <v>1250</v>
      </c>
      <c r="AU6">
        <v>5</v>
      </c>
      <c r="AV6">
        <v>18750</v>
      </c>
      <c r="AW6">
        <v>200</v>
      </c>
      <c r="AX6">
        <v>1250</v>
      </c>
      <c r="AY6">
        <v>1250</v>
      </c>
      <c r="AZ6">
        <v>2500</v>
      </c>
      <c r="BA6">
        <v>2500</v>
      </c>
    </row>
    <row r="7" spans="1:53">
      <c r="A7" s="1">
        <v>6</v>
      </c>
      <c r="B7" s="1">
        <f t="shared" si="2"/>
        <v>5625</v>
      </c>
      <c r="C7" s="1">
        <v>200</v>
      </c>
      <c r="D7" s="1">
        <f t="shared" si="3"/>
        <v>375</v>
      </c>
      <c r="E7" s="1">
        <f t="shared" si="4"/>
        <v>375</v>
      </c>
      <c r="F7" s="1">
        <f t="shared" si="5"/>
        <v>750</v>
      </c>
      <c r="G7" s="1">
        <f t="shared" si="5"/>
        <v>750</v>
      </c>
      <c r="H7" s="1"/>
      <c r="I7" s="1"/>
      <c r="J7" s="1"/>
      <c r="K7" s="1"/>
      <c r="L7" s="1">
        <f t="shared" si="7"/>
        <v>300</v>
      </c>
      <c r="M7" s="1">
        <f t="shared" si="6"/>
        <v>300</v>
      </c>
      <c r="N7" s="1" t="str">
        <f t="shared" si="0"/>
        <v/>
      </c>
      <c r="O7" s="1" t="str">
        <f t="shared" si="1"/>
        <v/>
      </c>
      <c r="P7" s="32"/>
      <c r="Q7" s="32"/>
      <c r="R7" s="32"/>
      <c r="S7" s="32"/>
      <c r="Y7" t="s">
        <v>184</v>
      </c>
      <c r="Z7">
        <v>200</v>
      </c>
      <c r="AA7">
        <f t="shared" si="8"/>
        <v>7.5</v>
      </c>
      <c r="AB7">
        <f t="shared" si="9"/>
        <v>3</v>
      </c>
      <c r="AE7">
        <v>6</v>
      </c>
      <c r="AF7">
        <v>5625</v>
      </c>
      <c r="AG7">
        <v>200</v>
      </c>
      <c r="AH7">
        <v>375</v>
      </c>
      <c r="AI7">
        <v>375</v>
      </c>
      <c r="AJ7">
        <v>750</v>
      </c>
      <c r="AK7">
        <v>750</v>
      </c>
      <c r="AM7">
        <v>6</v>
      </c>
      <c r="AN7">
        <v>11250</v>
      </c>
      <c r="AO7">
        <v>200</v>
      </c>
      <c r="AP7">
        <v>750</v>
      </c>
      <c r="AQ7">
        <v>750</v>
      </c>
      <c r="AR7">
        <v>1500</v>
      </c>
      <c r="AS7">
        <v>1500</v>
      </c>
      <c r="AU7">
        <v>6</v>
      </c>
      <c r="AV7">
        <v>22500</v>
      </c>
      <c r="AW7">
        <v>200</v>
      </c>
      <c r="AX7">
        <v>1500</v>
      </c>
      <c r="AY7">
        <v>1500</v>
      </c>
      <c r="AZ7">
        <v>3000</v>
      </c>
      <c r="BA7">
        <v>3000</v>
      </c>
    </row>
    <row r="8" spans="1:53">
      <c r="A8" s="1">
        <v>7</v>
      </c>
      <c r="B8" s="1">
        <f t="shared" si="2"/>
        <v>6555</v>
      </c>
      <c r="C8" s="1">
        <v>200</v>
      </c>
      <c r="D8" s="1">
        <f t="shared" si="3"/>
        <v>437</v>
      </c>
      <c r="E8" s="1">
        <f t="shared" si="4"/>
        <v>437</v>
      </c>
      <c r="F8" s="1">
        <f t="shared" si="5"/>
        <v>875</v>
      </c>
      <c r="G8" s="1">
        <f t="shared" si="5"/>
        <v>875</v>
      </c>
      <c r="H8" s="1"/>
      <c r="I8" s="1"/>
      <c r="J8" s="1"/>
      <c r="K8" s="1"/>
      <c r="L8" s="1">
        <f t="shared" si="7"/>
        <v>350</v>
      </c>
      <c r="M8" s="1">
        <f t="shared" si="6"/>
        <v>350</v>
      </c>
      <c r="N8" s="1" t="str">
        <f t="shared" si="0"/>
        <v/>
      </c>
      <c r="O8" s="1" t="str">
        <f t="shared" si="1"/>
        <v/>
      </c>
      <c r="P8" s="32"/>
      <c r="Q8" s="32"/>
      <c r="R8" s="32"/>
      <c r="S8" s="32"/>
      <c r="Y8" t="s">
        <v>62</v>
      </c>
      <c r="Z8">
        <f>Z7/125*50</f>
        <v>80</v>
      </c>
      <c r="AA8">
        <f t="shared" si="8"/>
        <v>18.75</v>
      </c>
      <c r="AB8">
        <f t="shared" si="9"/>
        <v>7.5</v>
      </c>
      <c r="AE8">
        <v>7</v>
      </c>
      <c r="AF8">
        <v>6555</v>
      </c>
      <c r="AG8">
        <v>200</v>
      </c>
      <c r="AH8">
        <v>437</v>
      </c>
      <c r="AI8">
        <v>437</v>
      </c>
      <c r="AJ8">
        <v>875</v>
      </c>
      <c r="AK8">
        <v>875</v>
      </c>
      <c r="AM8">
        <v>7</v>
      </c>
      <c r="AN8">
        <v>13125</v>
      </c>
      <c r="AO8">
        <v>200</v>
      </c>
      <c r="AP8">
        <v>875</v>
      </c>
      <c r="AQ8">
        <v>875</v>
      </c>
      <c r="AR8">
        <v>1750</v>
      </c>
      <c r="AS8">
        <v>1750</v>
      </c>
      <c r="AU8">
        <v>7</v>
      </c>
      <c r="AV8">
        <v>26250</v>
      </c>
      <c r="AW8">
        <v>200</v>
      </c>
      <c r="AX8">
        <v>1750</v>
      </c>
      <c r="AY8">
        <v>1750</v>
      </c>
      <c r="AZ8">
        <v>3500</v>
      </c>
      <c r="BA8">
        <v>3500</v>
      </c>
    </row>
    <row r="9" spans="1:53">
      <c r="A9" s="1">
        <v>8</v>
      </c>
      <c r="B9" s="1">
        <f t="shared" si="2"/>
        <v>7500</v>
      </c>
      <c r="C9" s="1">
        <v>200</v>
      </c>
      <c r="D9" s="1">
        <f t="shared" si="3"/>
        <v>500</v>
      </c>
      <c r="E9" s="1">
        <f t="shared" si="4"/>
        <v>500</v>
      </c>
      <c r="F9" s="1">
        <f t="shared" si="5"/>
        <v>1000</v>
      </c>
      <c r="G9" s="1">
        <f t="shared" si="5"/>
        <v>1000</v>
      </c>
      <c r="H9" s="1"/>
      <c r="I9" s="1"/>
      <c r="J9" s="1"/>
      <c r="K9" s="1"/>
      <c r="L9" s="1">
        <f t="shared" si="7"/>
        <v>400</v>
      </c>
      <c r="M9" s="1">
        <f t="shared" si="6"/>
        <v>400</v>
      </c>
      <c r="N9" s="1" t="str">
        <f t="shared" si="0"/>
        <v/>
      </c>
      <c r="O9" s="1" t="str">
        <f t="shared" si="1"/>
        <v/>
      </c>
      <c r="P9" s="32"/>
      <c r="Q9" s="32"/>
      <c r="R9" s="32"/>
      <c r="S9" s="32"/>
      <c r="V9" t="s">
        <v>197</v>
      </c>
      <c r="Y9" t="s">
        <v>187</v>
      </c>
      <c r="Z9">
        <f>Z8</f>
        <v>80</v>
      </c>
      <c r="AA9">
        <f t="shared" si="8"/>
        <v>18.75</v>
      </c>
      <c r="AB9">
        <f t="shared" si="9"/>
        <v>7.5</v>
      </c>
      <c r="AE9">
        <v>8</v>
      </c>
      <c r="AF9">
        <v>7500</v>
      </c>
      <c r="AG9">
        <v>200</v>
      </c>
      <c r="AH9">
        <v>500</v>
      </c>
      <c r="AI9">
        <v>500</v>
      </c>
      <c r="AJ9">
        <v>1000</v>
      </c>
      <c r="AK9">
        <v>1000</v>
      </c>
      <c r="AM9">
        <v>8</v>
      </c>
      <c r="AN9">
        <v>15000</v>
      </c>
      <c r="AO9">
        <v>200</v>
      </c>
      <c r="AP9">
        <v>1000</v>
      </c>
      <c r="AQ9">
        <v>1000</v>
      </c>
      <c r="AR9">
        <v>2000</v>
      </c>
      <c r="AS9">
        <v>2000</v>
      </c>
      <c r="AU9">
        <v>8</v>
      </c>
      <c r="AV9">
        <v>30000</v>
      </c>
      <c r="AW9">
        <v>200</v>
      </c>
      <c r="AX9">
        <v>2000</v>
      </c>
      <c r="AY9">
        <v>2000</v>
      </c>
      <c r="AZ9">
        <v>4000</v>
      </c>
      <c r="BA9">
        <v>4000</v>
      </c>
    </row>
    <row r="10" spans="1:53">
      <c r="A10" s="1">
        <v>9</v>
      </c>
      <c r="B10" s="1">
        <f t="shared" si="2"/>
        <v>8430</v>
      </c>
      <c r="C10" s="1">
        <v>200</v>
      </c>
      <c r="D10" s="1">
        <f t="shared" si="3"/>
        <v>562</v>
      </c>
      <c r="E10" s="1">
        <f t="shared" si="4"/>
        <v>562</v>
      </c>
      <c r="F10" s="1">
        <f t="shared" si="5"/>
        <v>1125</v>
      </c>
      <c r="G10" s="1">
        <f t="shared" si="5"/>
        <v>1125</v>
      </c>
      <c r="H10" s="1"/>
      <c r="I10" s="1"/>
      <c r="J10" s="1"/>
      <c r="K10" s="1"/>
      <c r="L10" s="1">
        <f t="shared" si="7"/>
        <v>450</v>
      </c>
      <c r="M10" s="1">
        <f t="shared" si="6"/>
        <v>450</v>
      </c>
      <c r="N10" s="1" t="str">
        <f t="shared" si="0"/>
        <v/>
      </c>
      <c r="O10" s="1" t="str">
        <f t="shared" si="1"/>
        <v/>
      </c>
      <c r="P10" s="32"/>
      <c r="Q10" s="32"/>
      <c r="R10" s="32"/>
      <c r="S10" s="32"/>
      <c r="V10" t="s">
        <v>198</v>
      </c>
      <c r="Y10" t="s">
        <v>189</v>
      </c>
      <c r="Z10">
        <f t="shared" ref="Z10:Z11" si="10">Z9</f>
        <v>80</v>
      </c>
      <c r="AA10">
        <f t="shared" si="8"/>
        <v>18.75</v>
      </c>
      <c r="AB10">
        <f t="shared" si="9"/>
        <v>7.5</v>
      </c>
      <c r="AE10">
        <v>9</v>
      </c>
      <c r="AF10">
        <v>8430</v>
      </c>
      <c r="AG10">
        <v>200</v>
      </c>
      <c r="AH10">
        <v>562</v>
      </c>
      <c r="AI10">
        <v>562</v>
      </c>
      <c r="AJ10">
        <v>1125</v>
      </c>
      <c r="AK10">
        <v>1125</v>
      </c>
      <c r="AM10">
        <v>9</v>
      </c>
      <c r="AN10">
        <v>16875</v>
      </c>
      <c r="AO10">
        <v>200</v>
      </c>
      <c r="AP10">
        <v>1125</v>
      </c>
      <c r="AQ10">
        <v>1125</v>
      </c>
      <c r="AR10">
        <v>2250</v>
      </c>
      <c r="AS10">
        <v>2250</v>
      </c>
      <c r="AU10">
        <v>9</v>
      </c>
      <c r="AV10">
        <v>33750</v>
      </c>
      <c r="AW10">
        <v>200</v>
      </c>
      <c r="AX10">
        <v>2250</v>
      </c>
      <c r="AY10">
        <v>2250</v>
      </c>
      <c r="AZ10">
        <v>4500</v>
      </c>
      <c r="BA10">
        <v>4500</v>
      </c>
    </row>
    <row r="11" spans="1:53">
      <c r="A11" s="1">
        <v>10</v>
      </c>
      <c r="B11" s="1">
        <f t="shared" si="2"/>
        <v>9375</v>
      </c>
      <c r="C11" s="1">
        <v>220</v>
      </c>
      <c r="D11" s="1">
        <f t="shared" si="3"/>
        <v>625</v>
      </c>
      <c r="E11" s="1">
        <f t="shared" si="4"/>
        <v>625</v>
      </c>
      <c r="F11" s="1">
        <f>(1/((1/$W$1)-1))*($A11*250)</f>
        <v>1250</v>
      </c>
      <c r="G11" s="1">
        <f t="shared" si="5"/>
        <v>1250</v>
      </c>
      <c r="H11" s="22"/>
      <c r="I11" s="22"/>
      <c r="J11" s="1"/>
      <c r="K11" s="1"/>
      <c r="L11" s="1">
        <f t="shared" si="7"/>
        <v>500</v>
      </c>
      <c r="M11" s="1">
        <f t="shared" si="6"/>
        <v>500</v>
      </c>
      <c r="N11" s="1" t="str">
        <f t="shared" si="0"/>
        <v/>
      </c>
      <c r="O11" s="1" t="str">
        <f t="shared" si="1"/>
        <v/>
      </c>
      <c r="P11" s="32"/>
      <c r="Q11" s="32"/>
      <c r="R11" s="32"/>
      <c r="S11" s="32"/>
      <c r="V11" t="s">
        <v>293</v>
      </c>
      <c r="Y11" t="s">
        <v>61</v>
      </c>
      <c r="Z11">
        <f t="shared" si="10"/>
        <v>80</v>
      </c>
      <c r="AA11">
        <f t="shared" si="8"/>
        <v>18.75</v>
      </c>
      <c r="AB11">
        <f t="shared" si="9"/>
        <v>7.5</v>
      </c>
      <c r="AE11">
        <v>10</v>
      </c>
      <c r="AF11">
        <v>9375</v>
      </c>
      <c r="AG11">
        <v>220</v>
      </c>
      <c r="AH11">
        <v>625</v>
      </c>
      <c r="AI11">
        <v>625</v>
      </c>
      <c r="AJ11">
        <v>1250</v>
      </c>
      <c r="AK11">
        <v>1250</v>
      </c>
      <c r="AM11">
        <v>10</v>
      </c>
      <c r="AN11">
        <v>18750</v>
      </c>
      <c r="AO11">
        <v>220</v>
      </c>
      <c r="AP11">
        <v>1250</v>
      </c>
      <c r="AQ11">
        <v>1250</v>
      </c>
      <c r="AR11">
        <v>2500</v>
      </c>
      <c r="AS11">
        <v>2500</v>
      </c>
      <c r="AU11">
        <v>10</v>
      </c>
      <c r="AV11">
        <v>37500</v>
      </c>
      <c r="AW11">
        <v>220</v>
      </c>
      <c r="AX11">
        <v>2500</v>
      </c>
      <c r="AY11">
        <v>2500</v>
      </c>
      <c r="AZ11">
        <v>5000</v>
      </c>
      <c r="BA11">
        <v>5000</v>
      </c>
    </row>
    <row r="12" spans="1:53">
      <c r="A12" s="1">
        <v>11</v>
      </c>
      <c r="B12" s="1">
        <f t="shared" si="2"/>
        <v>10305</v>
      </c>
      <c r="C12" s="1">
        <v>220</v>
      </c>
      <c r="D12" s="1">
        <f t="shared" si="3"/>
        <v>687</v>
      </c>
      <c r="E12" s="1">
        <f t="shared" si="4"/>
        <v>687</v>
      </c>
      <c r="F12" s="1">
        <f t="shared" si="5"/>
        <v>1375</v>
      </c>
      <c r="G12" s="1">
        <f t="shared" si="5"/>
        <v>1375</v>
      </c>
      <c r="H12" s="22"/>
      <c r="I12" s="22"/>
      <c r="J12" s="1"/>
      <c r="K12" s="1"/>
      <c r="L12" s="1">
        <f t="shared" si="7"/>
        <v>550</v>
      </c>
      <c r="M12" s="1">
        <f t="shared" si="6"/>
        <v>550</v>
      </c>
      <c r="N12" s="1" t="str">
        <f t="shared" si="0"/>
        <v/>
      </c>
      <c r="O12" s="1" t="str">
        <f t="shared" si="1"/>
        <v/>
      </c>
      <c r="P12" s="32"/>
      <c r="Q12" s="32"/>
      <c r="R12" s="32"/>
      <c r="S12" s="32"/>
      <c r="AE12">
        <v>11</v>
      </c>
      <c r="AF12">
        <v>10305</v>
      </c>
      <c r="AG12">
        <v>220</v>
      </c>
      <c r="AH12">
        <v>687</v>
      </c>
      <c r="AI12">
        <v>687</v>
      </c>
      <c r="AJ12">
        <v>1375</v>
      </c>
      <c r="AK12">
        <v>1375</v>
      </c>
      <c r="AM12">
        <v>11</v>
      </c>
      <c r="AN12">
        <v>20625</v>
      </c>
      <c r="AO12">
        <v>220</v>
      </c>
      <c r="AP12">
        <v>1375</v>
      </c>
      <c r="AQ12">
        <v>1375</v>
      </c>
      <c r="AR12">
        <v>2750</v>
      </c>
      <c r="AS12">
        <v>2750</v>
      </c>
      <c r="AU12">
        <v>11</v>
      </c>
      <c r="AV12">
        <v>41250</v>
      </c>
      <c r="AW12">
        <v>220</v>
      </c>
      <c r="AX12">
        <v>2750</v>
      </c>
      <c r="AY12">
        <v>2750</v>
      </c>
      <c r="AZ12">
        <v>5500</v>
      </c>
      <c r="BA12">
        <v>5500</v>
      </c>
    </row>
    <row r="13" spans="1:53">
      <c r="A13" s="1">
        <v>12</v>
      </c>
      <c r="B13" s="1">
        <f t="shared" si="2"/>
        <v>11250</v>
      </c>
      <c r="C13" s="1">
        <v>220</v>
      </c>
      <c r="D13" s="1">
        <f t="shared" si="3"/>
        <v>750</v>
      </c>
      <c r="E13" s="1">
        <f t="shared" si="4"/>
        <v>750</v>
      </c>
      <c r="F13" s="1">
        <f t="shared" si="5"/>
        <v>1500</v>
      </c>
      <c r="G13" s="1">
        <f t="shared" si="5"/>
        <v>1500</v>
      </c>
      <c r="H13" s="22"/>
      <c r="I13" s="22"/>
      <c r="J13" s="1"/>
      <c r="K13" s="1"/>
      <c r="L13" s="1">
        <f t="shared" si="7"/>
        <v>600</v>
      </c>
      <c r="M13" s="1">
        <f t="shared" si="6"/>
        <v>600</v>
      </c>
      <c r="N13" s="1" t="str">
        <f t="shared" si="0"/>
        <v/>
      </c>
      <c r="O13" s="1" t="str">
        <f t="shared" si="1"/>
        <v/>
      </c>
      <c r="P13" s="32"/>
      <c r="Q13" s="32"/>
      <c r="R13" s="32"/>
      <c r="S13" s="32"/>
      <c r="AE13">
        <v>12</v>
      </c>
      <c r="AF13">
        <v>11250</v>
      </c>
      <c r="AG13">
        <v>220</v>
      </c>
      <c r="AH13">
        <v>750</v>
      </c>
      <c r="AI13">
        <v>750</v>
      </c>
      <c r="AJ13">
        <v>1500</v>
      </c>
      <c r="AK13">
        <v>1500</v>
      </c>
      <c r="AM13">
        <v>12</v>
      </c>
      <c r="AN13">
        <v>22500</v>
      </c>
      <c r="AO13">
        <v>220</v>
      </c>
      <c r="AP13">
        <v>1500</v>
      </c>
      <c r="AQ13">
        <v>1500</v>
      </c>
      <c r="AR13">
        <v>3000</v>
      </c>
      <c r="AS13">
        <v>3000</v>
      </c>
      <c r="AU13">
        <v>12</v>
      </c>
      <c r="AV13">
        <v>45000</v>
      </c>
      <c r="AW13">
        <v>220</v>
      </c>
      <c r="AX13">
        <v>3000</v>
      </c>
      <c r="AY13">
        <v>3000</v>
      </c>
      <c r="AZ13">
        <v>6000</v>
      </c>
      <c r="BA13">
        <v>6000</v>
      </c>
    </row>
    <row r="14" spans="1:53">
      <c r="A14" s="1">
        <v>13</v>
      </c>
      <c r="B14" s="1">
        <f t="shared" si="2"/>
        <v>12180</v>
      </c>
      <c r="C14" s="1">
        <v>220</v>
      </c>
      <c r="D14" s="1">
        <f t="shared" si="3"/>
        <v>812</v>
      </c>
      <c r="E14" s="1">
        <f t="shared" si="4"/>
        <v>812</v>
      </c>
      <c r="F14" s="1">
        <f t="shared" si="5"/>
        <v>1625</v>
      </c>
      <c r="G14" s="1">
        <f t="shared" si="5"/>
        <v>1625</v>
      </c>
      <c r="H14" s="22"/>
      <c r="I14" s="22"/>
      <c r="J14" s="1"/>
      <c r="K14" s="1"/>
      <c r="L14" s="1">
        <f t="shared" si="7"/>
        <v>650</v>
      </c>
      <c r="M14" s="1">
        <f t="shared" si="6"/>
        <v>650</v>
      </c>
      <c r="N14" s="1" t="str">
        <f t="shared" si="0"/>
        <v/>
      </c>
      <c r="O14" s="1" t="str">
        <f t="shared" si="1"/>
        <v/>
      </c>
      <c r="P14" s="32"/>
      <c r="Q14" s="32"/>
      <c r="R14" s="32"/>
      <c r="S14" s="32"/>
      <c r="U14" t="s">
        <v>298</v>
      </c>
      <c r="V14" t="s">
        <v>292</v>
      </c>
      <c r="W14" t="s">
        <v>294</v>
      </c>
      <c r="X14" t="s">
        <v>295</v>
      </c>
      <c r="Y14" t="s">
        <v>296</v>
      </c>
      <c r="Z14" t="s">
        <v>299</v>
      </c>
      <c r="AA14" t="s">
        <v>297</v>
      </c>
      <c r="AE14">
        <v>13</v>
      </c>
      <c r="AF14">
        <v>12180</v>
      </c>
      <c r="AG14">
        <v>220</v>
      </c>
      <c r="AH14">
        <v>812</v>
      </c>
      <c r="AI14">
        <v>812</v>
      </c>
      <c r="AJ14">
        <v>1625</v>
      </c>
      <c r="AK14">
        <v>1625</v>
      </c>
      <c r="AM14">
        <v>13</v>
      </c>
      <c r="AN14">
        <v>24375</v>
      </c>
      <c r="AO14">
        <v>220</v>
      </c>
      <c r="AP14">
        <v>1625</v>
      </c>
      <c r="AQ14">
        <v>1625</v>
      </c>
      <c r="AR14">
        <v>3250</v>
      </c>
      <c r="AS14">
        <v>3250</v>
      </c>
      <c r="AU14">
        <v>13</v>
      </c>
      <c r="AV14">
        <v>48750</v>
      </c>
      <c r="AW14">
        <v>220</v>
      </c>
      <c r="AX14">
        <v>3250</v>
      </c>
      <c r="AY14">
        <v>3250</v>
      </c>
      <c r="AZ14">
        <v>6500</v>
      </c>
      <c r="BA14">
        <v>6500</v>
      </c>
    </row>
    <row r="15" spans="1:53">
      <c r="A15" s="1">
        <v>14</v>
      </c>
      <c r="B15" s="1">
        <f t="shared" si="2"/>
        <v>13125</v>
      </c>
      <c r="C15" s="1">
        <v>220</v>
      </c>
      <c r="D15" s="1">
        <f t="shared" si="3"/>
        <v>875</v>
      </c>
      <c r="E15" s="1">
        <f t="shared" si="4"/>
        <v>875</v>
      </c>
      <c r="F15" s="1">
        <f t="shared" si="5"/>
        <v>1750</v>
      </c>
      <c r="G15" s="1">
        <f t="shared" si="5"/>
        <v>1750</v>
      </c>
      <c r="H15" s="22"/>
      <c r="I15" s="22"/>
      <c r="J15" s="1"/>
      <c r="K15" s="1"/>
      <c r="L15" s="1">
        <f t="shared" si="7"/>
        <v>700</v>
      </c>
      <c r="M15" s="1">
        <f t="shared" si="6"/>
        <v>700</v>
      </c>
      <c r="N15" s="1" t="str">
        <f t="shared" si="0"/>
        <v/>
      </c>
      <c r="O15" s="1" t="str">
        <f t="shared" si="1"/>
        <v/>
      </c>
      <c r="P15" s="32"/>
      <c r="Q15" s="32"/>
      <c r="R15" s="32"/>
      <c r="S15" s="32"/>
      <c r="U15">
        <f>1/3</f>
        <v>0.33333333333333331</v>
      </c>
      <c r="V15">
        <v>10</v>
      </c>
      <c r="W15">
        <f>X15*15</f>
        <v>9375</v>
      </c>
      <c r="X15" s="1">
        <f>INT(Z15/2)</f>
        <v>625</v>
      </c>
      <c r="Y15" s="1">
        <f>INT(AA15/2)</f>
        <v>625</v>
      </c>
      <c r="Z15">
        <f>(1/((1/$U$15)-1))*($V15*250)</f>
        <v>1250</v>
      </c>
      <c r="AA15">
        <f>(1/((1/$U$15)-1))*($V15*250)</f>
        <v>1250</v>
      </c>
      <c r="AE15">
        <v>14</v>
      </c>
      <c r="AF15">
        <v>13125</v>
      </c>
      <c r="AG15">
        <v>220</v>
      </c>
      <c r="AH15">
        <v>875</v>
      </c>
      <c r="AI15">
        <v>875</v>
      </c>
      <c r="AJ15">
        <v>1750</v>
      </c>
      <c r="AK15">
        <v>1750</v>
      </c>
      <c r="AM15">
        <v>14</v>
      </c>
      <c r="AN15">
        <v>26250</v>
      </c>
      <c r="AO15">
        <v>220</v>
      </c>
      <c r="AP15">
        <v>1750</v>
      </c>
      <c r="AQ15">
        <v>1750</v>
      </c>
      <c r="AR15">
        <v>3500</v>
      </c>
      <c r="AS15">
        <v>3500</v>
      </c>
      <c r="AU15">
        <v>14</v>
      </c>
      <c r="AV15">
        <v>52500</v>
      </c>
      <c r="AW15">
        <v>220</v>
      </c>
      <c r="AX15">
        <v>3500</v>
      </c>
      <c r="AY15">
        <v>3500</v>
      </c>
      <c r="AZ15">
        <v>7000</v>
      </c>
      <c r="BA15">
        <v>7000</v>
      </c>
    </row>
    <row r="16" spans="1:53">
      <c r="A16" s="1">
        <v>15</v>
      </c>
      <c r="B16" s="1">
        <f t="shared" si="2"/>
        <v>14055</v>
      </c>
      <c r="C16" s="1">
        <v>220</v>
      </c>
      <c r="D16" s="1">
        <f t="shared" si="3"/>
        <v>937</v>
      </c>
      <c r="E16" s="1">
        <f t="shared" si="4"/>
        <v>937</v>
      </c>
      <c r="F16" s="1">
        <f t="shared" si="5"/>
        <v>1875</v>
      </c>
      <c r="G16" s="1">
        <f t="shared" si="5"/>
        <v>1875</v>
      </c>
      <c r="H16" s="22"/>
      <c r="I16" s="22"/>
      <c r="J16" s="1"/>
      <c r="K16" s="1"/>
      <c r="L16" s="1">
        <f t="shared" si="7"/>
        <v>750</v>
      </c>
      <c r="M16" s="1">
        <f t="shared" si="6"/>
        <v>750</v>
      </c>
      <c r="N16" s="1" t="str">
        <f t="shared" si="0"/>
        <v/>
      </c>
      <c r="O16" s="1" t="str">
        <f t="shared" si="1"/>
        <v/>
      </c>
      <c r="P16" s="32"/>
      <c r="Q16" s="32"/>
      <c r="R16" s="32"/>
      <c r="S16" s="32"/>
      <c r="U16">
        <f>U15</f>
        <v>0.33333333333333331</v>
      </c>
      <c r="V16">
        <v>20</v>
      </c>
      <c r="W16">
        <f t="shared" ref="W16:W20" si="11">X16*15</f>
        <v>18750</v>
      </c>
      <c r="X16" s="1">
        <f t="shared" ref="X16:X20" si="12">INT(Z16/2)</f>
        <v>1250</v>
      </c>
      <c r="Y16" s="1">
        <f t="shared" ref="Y16:Y20" si="13">INT(AA16/2)</f>
        <v>1250</v>
      </c>
      <c r="Z16">
        <f t="shared" ref="Z16:AA20" si="14">(1/((1/$U$15)-1))*($V16*250)</f>
        <v>2500</v>
      </c>
      <c r="AA16">
        <f t="shared" si="14"/>
        <v>2500</v>
      </c>
      <c r="AE16">
        <v>15</v>
      </c>
      <c r="AF16">
        <v>14055</v>
      </c>
      <c r="AG16">
        <v>220</v>
      </c>
      <c r="AH16">
        <v>937</v>
      </c>
      <c r="AI16">
        <v>937</v>
      </c>
      <c r="AJ16">
        <v>1875</v>
      </c>
      <c r="AK16">
        <v>1875</v>
      </c>
      <c r="AM16">
        <v>15</v>
      </c>
      <c r="AN16">
        <v>28125</v>
      </c>
      <c r="AO16">
        <v>220</v>
      </c>
      <c r="AP16">
        <v>1875</v>
      </c>
      <c r="AQ16">
        <v>1875</v>
      </c>
      <c r="AR16">
        <v>3750</v>
      </c>
      <c r="AS16">
        <v>3750</v>
      </c>
      <c r="AU16">
        <v>15</v>
      </c>
      <c r="AV16">
        <v>56250</v>
      </c>
      <c r="AW16">
        <v>220</v>
      </c>
      <c r="AX16">
        <v>3750</v>
      </c>
      <c r="AY16">
        <v>3750</v>
      </c>
      <c r="AZ16">
        <v>7500</v>
      </c>
      <c r="BA16">
        <v>7500</v>
      </c>
    </row>
    <row r="17" spans="1:53">
      <c r="A17" s="1">
        <v>16</v>
      </c>
      <c r="B17" s="1">
        <f t="shared" si="2"/>
        <v>15000</v>
      </c>
      <c r="C17" s="1">
        <v>220</v>
      </c>
      <c r="D17" s="1">
        <f t="shared" si="3"/>
        <v>1000</v>
      </c>
      <c r="E17" s="1">
        <f t="shared" si="4"/>
        <v>1000</v>
      </c>
      <c r="F17" s="1">
        <f t="shared" si="5"/>
        <v>2000</v>
      </c>
      <c r="G17" s="1">
        <f t="shared" si="5"/>
        <v>2000</v>
      </c>
      <c r="H17" s="22"/>
      <c r="I17" s="22"/>
      <c r="J17" s="1"/>
      <c r="K17" s="1"/>
      <c r="L17" s="1">
        <f t="shared" si="7"/>
        <v>800</v>
      </c>
      <c r="M17" s="1">
        <f t="shared" si="6"/>
        <v>800</v>
      </c>
      <c r="N17" s="1" t="str">
        <f t="shared" si="0"/>
        <v/>
      </c>
      <c r="O17" s="1" t="str">
        <f t="shared" si="1"/>
        <v/>
      </c>
      <c r="P17" s="32"/>
      <c r="Q17" s="32"/>
      <c r="R17" s="32"/>
      <c r="S17" s="32"/>
      <c r="U17">
        <f t="shared" ref="U17:U20" si="15">U16</f>
        <v>0.33333333333333331</v>
      </c>
      <c r="V17">
        <v>30</v>
      </c>
      <c r="W17">
        <f t="shared" si="11"/>
        <v>28125</v>
      </c>
      <c r="X17" s="1">
        <f t="shared" si="12"/>
        <v>1875</v>
      </c>
      <c r="Y17" s="1">
        <f t="shared" si="13"/>
        <v>1875</v>
      </c>
      <c r="Z17">
        <f t="shared" si="14"/>
        <v>3750</v>
      </c>
      <c r="AA17">
        <f t="shared" si="14"/>
        <v>3750</v>
      </c>
      <c r="AE17">
        <v>16</v>
      </c>
      <c r="AF17">
        <v>15000</v>
      </c>
      <c r="AG17">
        <v>220</v>
      </c>
      <c r="AH17">
        <v>1000</v>
      </c>
      <c r="AI17">
        <v>1000</v>
      </c>
      <c r="AJ17">
        <v>2000</v>
      </c>
      <c r="AK17">
        <v>2000</v>
      </c>
      <c r="AM17">
        <v>16</v>
      </c>
      <c r="AN17">
        <v>30000</v>
      </c>
      <c r="AO17">
        <v>220</v>
      </c>
      <c r="AP17">
        <v>2000</v>
      </c>
      <c r="AQ17">
        <v>2000</v>
      </c>
      <c r="AR17">
        <v>4000</v>
      </c>
      <c r="AS17">
        <v>4000</v>
      </c>
      <c r="AU17">
        <v>16</v>
      </c>
      <c r="AV17">
        <v>60000</v>
      </c>
      <c r="AW17">
        <v>220</v>
      </c>
      <c r="AX17">
        <v>4000</v>
      </c>
      <c r="AY17">
        <v>4000</v>
      </c>
      <c r="AZ17">
        <v>8000</v>
      </c>
      <c r="BA17">
        <v>8000</v>
      </c>
    </row>
    <row r="18" spans="1:53">
      <c r="A18" s="1">
        <v>17</v>
      </c>
      <c r="B18" s="1">
        <f t="shared" si="2"/>
        <v>15930</v>
      </c>
      <c r="C18" s="1">
        <v>220</v>
      </c>
      <c r="D18" s="1">
        <f t="shared" si="3"/>
        <v>1062</v>
      </c>
      <c r="E18" s="1">
        <f t="shared" si="4"/>
        <v>1062</v>
      </c>
      <c r="F18" s="1">
        <f t="shared" si="5"/>
        <v>2125</v>
      </c>
      <c r="G18" s="1">
        <f t="shared" si="5"/>
        <v>2125</v>
      </c>
      <c r="H18" s="22"/>
      <c r="I18" s="22"/>
      <c r="J18" s="1"/>
      <c r="K18" s="1"/>
      <c r="L18" s="1">
        <f t="shared" si="7"/>
        <v>850</v>
      </c>
      <c r="M18" s="1">
        <f t="shared" si="6"/>
        <v>850</v>
      </c>
      <c r="N18" s="1" t="str">
        <f t="shared" si="0"/>
        <v/>
      </c>
      <c r="O18" s="1" t="str">
        <f t="shared" si="1"/>
        <v/>
      </c>
      <c r="P18" s="32"/>
      <c r="Q18" s="32"/>
      <c r="R18" s="32"/>
      <c r="S18" s="32"/>
      <c r="U18">
        <f t="shared" si="15"/>
        <v>0.33333333333333331</v>
      </c>
      <c r="V18">
        <v>40</v>
      </c>
      <c r="W18">
        <f t="shared" si="11"/>
        <v>37500</v>
      </c>
      <c r="X18" s="1">
        <f t="shared" si="12"/>
        <v>2500</v>
      </c>
      <c r="Y18" s="1">
        <f t="shared" si="13"/>
        <v>2500</v>
      </c>
      <c r="Z18">
        <f t="shared" si="14"/>
        <v>5000</v>
      </c>
      <c r="AA18">
        <f t="shared" si="14"/>
        <v>5000</v>
      </c>
      <c r="AE18">
        <v>17</v>
      </c>
      <c r="AF18">
        <v>15930</v>
      </c>
      <c r="AG18">
        <v>220</v>
      </c>
      <c r="AH18">
        <v>1062</v>
      </c>
      <c r="AI18">
        <v>1062</v>
      </c>
      <c r="AJ18">
        <v>2125</v>
      </c>
      <c r="AK18">
        <v>2125</v>
      </c>
      <c r="AM18">
        <v>17</v>
      </c>
      <c r="AN18">
        <v>31875</v>
      </c>
      <c r="AO18">
        <v>220</v>
      </c>
      <c r="AP18">
        <v>2125</v>
      </c>
      <c r="AQ18">
        <v>2125</v>
      </c>
      <c r="AR18">
        <v>4250</v>
      </c>
      <c r="AS18">
        <v>4250</v>
      </c>
      <c r="AU18">
        <v>17</v>
      </c>
      <c r="AV18">
        <v>63750</v>
      </c>
      <c r="AW18">
        <v>220</v>
      </c>
      <c r="AX18">
        <v>4250</v>
      </c>
      <c r="AY18">
        <v>4250</v>
      </c>
      <c r="AZ18">
        <v>8500</v>
      </c>
      <c r="BA18">
        <v>8500</v>
      </c>
    </row>
    <row r="19" spans="1:53">
      <c r="A19" s="1">
        <v>18</v>
      </c>
      <c r="B19" s="1">
        <f t="shared" si="2"/>
        <v>16875</v>
      </c>
      <c r="C19" s="1">
        <v>220</v>
      </c>
      <c r="D19" s="1">
        <f t="shared" si="3"/>
        <v>1125</v>
      </c>
      <c r="E19" s="1">
        <f t="shared" si="4"/>
        <v>1125</v>
      </c>
      <c r="F19" s="1">
        <f t="shared" si="5"/>
        <v>2250</v>
      </c>
      <c r="G19" s="1">
        <f t="shared" si="5"/>
        <v>2250</v>
      </c>
      <c r="H19" s="22"/>
      <c r="I19" s="22"/>
      <c r="J19" s="1"/>
      <c r="K19" s="1"/>
      <c r="L19" s="1">
        <f t="shared" si="7"/>
        <v>900</v>
      </c>
      <c r="M19" s="1">
        <f t="shared" si="6"/>
        <v>900</v>
      </c>
      <c r="N19" s="1" t="str">
        <f t="shared" si="0"/>
        <v/>
      </c>
      <c r="O19" s="1" t="str">
        <f t="shared" si="1"/>
        <v/>
      </c>
      <c r="P19" s="32"/>
      <c r="Q19" s="32"/>
      <c r="R19" s="32"/>
      <c r="S19" s="32"/>
      <c r="U19">
        <f t="shared" si="15"/>
        <v>0.33333333333333331</v>
      </c>
      <c r="V19">
        <v>50</v>
      </c>
      <c r="W19">
        <f t="shared" si="11"/>
        <v>46875</v>
      </c>
      <c r="X19" s="1">
        <f t="shared" si="12"/>
        <v>3125</v>
      </c>
      <c r="Y19" s="1">
        <f t="shared" si="13"/>
        <v>3125</v>
      </c>
      <c r="Z19">
        <f t="shared" si="14"/>
        <v>6250</v>
      </c>
      <c r="AA19">
        <f t="shared" si="14"/>
        <v>6250</v>
      </c>
      <c r="AE19">
        <v>18</v>
      </c>
      <c r="AF19">
        <v>16875</v>
      </c>
      <c r="AG19">
        <v>220</v>
      </c>
      <c r="AH19">
        <v>1125</v>
      </c>
      <c r="AI19">
        <v>1125</v>
      </c>
      <c r="AJ19">
        <v>2250</v>
      </c>
      <c r="AK19">
        <v>2250</v>
      </c>
      <c r="AM19">
        <v>18</v>
      </c>
      <c r="AN19">
        <v>33750</v>
      </c>
      <c r="AO19">
        <v>220</v>
      </c>
      <c r="AP19">
        <v>2250</v>
      </c>
      <c r="AQ19">
        <v>2250</v>
      </c>
      <c r="AR19">
        <v>4500</v>
      </c>
      <c r="AS19">
        <v>4500</v>
      </c>
      <c r="AU19">
        <v>18</v>
      </c>
      <c r="AV19">
        <v>67500</v>
      </c>
      <c r="AW19">
        <v>220</v>
      </c>
      <c r="AX19">
        <v>4500</v>
      </c>
      <c r="AY19">
        <v>4500</v>
      </c>
      <c r="AZ19">
        <v>9000</v>
      </c>
      <c r="BA19">
        <v>9000</v>
      </c>
    </row>
    <row r="20" spans="1:53">
      <c r="A20" s="1">
        <v>19</v>
      </c>
      <c r="B20" s="1">
        <f t="shared" si="2"/>
        <v>17805</v>
      </c>
      <c r="C20" s="1">
        <v>220</v>
      </c>
      <c r="D20" s="1">
        <f t="shared" si="3"/>
        <v>1187</v>
      </c>
      <c r="E20" s="1">
        <f t="shared" si="4"/>
        <v>1187</v>
      </c>
      <c r="F20" s="1">
        <f t="shared" si="5"/>
        <v>2375</v>
      </c>
      <c r="G20" s="1">
        <f t="shared" si="5"/>
        <v>2375</v>
      </c>
      <c r="H20" s="22"/>
      <c r="I20" s="22"/>
      <c r="J20" s="1"/>
      <c r="K20" s="1"/>
      <c r="L20" s="1">
        <f t="shared" si="7"/>
        <v>950</v>
      </c>
      <c r="M20" s="1">
        <f t="shared" si="6"/>
        <v>950</v>
      </c>
      <c r="N20" s="1" t="str">
        <f t="shared" si="0"/>
        <v/>
      </c>
      <c r="O20" s="1" t="str">
        <f t="shared" si="1"/>
        <v/>
      </c>
      <c r="P20" s="32"/>
      <c r="Q20" s="32"/>
      <c r="R20" s="32"/>
      <c r="S20" s="32"/>
      <c r="U20">
        <f t="shared" si="15"/>
        <v>0.33333333333333331</v>
      </c>
      <c r="V20">
        <v>60</v>
      </c>
      <c r="W20">
        <f t="shared" si="11"/>
        <v>56250</v>
      </c>
      <c r="X20" s="1">
        <f t="shared" si="12"/>
        <v>3750</v>
      </c>
      <c r="Y20" s="1">
        <f t="shared" si="13"/>
        <v>3750</v>
      </c>
      <c r="Z20">
        <f t="shared" si="14"/>
        <v>7500</v>
      </c>
      <c r="AA20">
        <f t="shared" si="14"/>
        <v>7500</v>
      </c>
      <c r="AE20">
        <v>19</v>
      </c>
      <c r="AF20">
        <v>17805</v>
      </c>
      <c r="AG20">
        <v>220</v>
      </c>
      <c r="AH20">
        <v>1187</v>
      </c>
      <c r="AI20">
        <v>1187</v>
      </c>
      <c r="AJ20">
        <v>2375</v>
      </c>
      <c r="AK20">
        <v>2375</v>
      </c>
      <c r="AM20">
        <v>19</v>
      </c>
      <c r="AN20">
        <v>35625</v>
      </c>
      <c r="AO20">
        <v>220</v>
      </c>
      <c r="AP20">
        <v>2375</v>
      </c>
      <c r="AQ20">
        <v>2375</v>
      </c>
      <c r="AR20">
        <v>4750</v>
      </c>
      <c r="AS20">
        <v>4750</v>
      </c>
      <c r="AU20">
        <v>19</v>
      </c>
      <c r="AV20">
        <v>71250</v>
      </c>
      <c r="AW20">
        <v>220</v>
      </c>
      <c r="AX20">
        <v>4750</v>
      </c>
      <c r="AY20">
        <v>4750</v>
      </c>
      <c r="AZ20">
        <v>9500</v>
      </c>
      <c r="BA20">
        <v>9500</v>
      </c>
    </row>
    <row r="21" spans="1:53">
      <c r="A21" s="1">
        <v>20</v>
      </c>
      <c r="B21" s="1">
        <f t="shared" si="2"/>
        <v>18750</v>
      </c>
      <c r="C21" s="1">
        <v>240</v>
      </c>
      <c r="D21" s="1">
        <f t="shared" si="3"/>
        <v>1250</v>
      </c>
      <c r="E21" s="1">
        <f t="shared" si="4"/>
        <v>1250</v>
      </c>
      <c r="F21" s="1">
        <f t="shared" si="5"/>
        <v>2500</v>
      </c>
      <c r="G21" s="1">
        <f t="shared" si="5"/>
        <v>2500</v>
      </c>
      <c r="H21" s="22"/>
      <c r="I21" s="22"/>
      <c r="J21" s="1"/>
      <c r="K21" s="1"/>
      <c r="L21" s="1">
        <f t="shared" si="7"/>
        <v>1000</v>
      </c>
      <c r="M21" s="1">
        <f t="shared" si="6"/>
        <v>1000</v>
      </c>
      <c r="N21" s="1" t="str">
        <f t="shared" si="0"/>
        <v/>
      </c>
      <c r="O21" s="1" t="str">
        <f t="shared" si="1"/>
        <v/>
      </c>
      <c r="P21" s="32"/>
      <c r="Q21" s="32"/>
      <c r="R21" s="32"/>
      <c r="S21" s="32"/>
      <c r="AE21">
        <v>20</v>
      </c>
      <c r="AF21">
        <v>18750</v>
      </c>
      <c r="AG21">
        <v>240</v>
      </c>
      <c r="AH21">
        <v>1250</v>
      </c>
      <c r="AI21">
        <v>1250</v>
      </c>
      <c r="AJ21">
        <v>2500</v>
      </c>
      <c r="AK21">
        <v>2500</v>
      </c>
      <c r="AM21">
        <v>20</v>
      </c>
      <c r="AN21">
        <v>37500</v>
      </c>
      <c r="AO21">
        <v>240</v>
      </c>
      <c r="AP21">
        <v>2500</v>
      </c>
      <c r="AQ21">
        <v>2500</v>
      </c>
      <c r="AR21">
        <v>5000</v>
      </c>
      <c r="AS21">
        <v>5000</v>
      </c>
      <c r="AU21">
        <v>20</v>
      </c>
      <c r="AV21">
        <v>75000</v>
      </c>
      <c r="AW21">
        <v>240</v>
      </c>
      <c r="AX21">
        <v>5000</v>
      </c>
      <c r="AY21">
        <v>5000</v>
      </c>
      <c r="AZ21">
        <v>10000</v>
      </c>
      <c r="BA21">
        <v>10000</v>
      </c>
    </row>
    <row r="22" spans="1:53">
      <c r="A22" s="1">
        <v>21</v>
      </c>
      <c r="B22" s="1">
        <f t="shared" si="2"/>
        <v>19680</v>
      </c>
      <c r="C22" s="1">
        <v>240</v>
      </c>
      <c r="D22" s="1">
        <f t="shared" si="3"/>
        <v>1312</v>
      </c>
      <c r="E22" s="1">
        <f t="shared" si="4"/>
        <v>1312</v>
      </c>
      <c r="F22" s="1">
        <f t="shared" si="5"/>
        <v>2625</v>
      </c>
      <c r="G22" s="1">
        <f t="shared" si="5"/>
        <v>2625</v>
      </c>
      <c r="H22" s="22"/>
      <c r="I22" s="22"/>
      <c r="J22" s="1"/>
      <c r="K22" s="1"/>
      <c r="L22" s="1">
        <f t="shared" si="7"/>
        <v>1050</v>
      </c>
      <c r="M22" s="1">
        <f t="shared" si="6"/>
        <v>1050</v>
      </c>
      <c r="N22" s="1" t="str">
        <f t="shared" si="0"/>
        <v/>
      </c>
      <c r="O22" s="1" t="str">
        <f t="shared" si="1"/>
        <v/>
      </c>
      <c r="P22" s="32"/>
      <c r="Q22" s="32"/>
      <c r="R22" s="32"/>
      <c r="S22" s="32"/>
      <c r="AE22">
        <v>21</v>
      </c>
      <c r="AF22">
        <v>19680</v>
      </c>
      <c r="AG22">
        <v>240</v>
      </c>
      <c r="AH22">
        <v>1312</v>
      </c>
      <c r="AI22">
        <v>1312</v>
      </c>
      <c r="AJ22">
        <v>2625</v>
      </c>
      <c r="AK22">
        <v>2625</v>
      </c>
      <c r="AM22">
        <v>21</v>
      </c>
      <c r="AN22">
        <v>39375</v>
      </c>
      <c r="AO22">
        <v>240</v>
      </c>
      <c r="AP22">
        <v>2625</v>
      </c>
      <c r="AQ22">
        <v>2625</v>
      </c>
      <c r="AR22">
        <v>5250</v>
      </c>
      <c r="AS22">
        <v>5250</v>
      </c>
      <c r="AU22">
        <v>21</v>
      </c>
      <c r="AV22">
        <v>78750</v>
      </c>
      <c r="AW22">
        <v>240</v>
      </c>
      <c r="AX22">
        <v>5250</v>
      </c>
      <c r="AY22">
        <v>5250</v>
      </c>
      <c r="AZ22">
        <v>10500</v>
      </c>
      <c r="BA22">
        <v>10500</v>
      </c>
    </row>
    <row r="23" spans="1:53">
      <c r="A23" s="1">
        <v>22</v>
      </c>
      <c r="B23" s="1">
        <f t="shared" si="2"/>
        <v>20625</v>
      </c>
      <c r="C23" s="1">
        <v>240</v>
      </c>
      <c r="D23" s="1">
        <f t="shared" si="3"/>
        <v>1375</v>
      </c>
      <c r="E23" s="1">
        <f t="shared" si="4"/>
        <v>1375</v>
      </c>
      <c r="F23" s="1">
        <f t="shared" si="5"/>
        <v>2750</v>
      </c>
      <c r="G23" s="1">
        <f t="shared" si="5"/>
        <v>2750</v>
      </c>
      <c r="H23" s="22"/>
      <c r="I23" s="22"/>
      <c r="J23" s="1"/>
      <c r="K23" s="1"/>
      <c r="L23" s="1">
        <f t="shared" si="7"/>
        <v>1100</v>
      </c>
      <c r="M23" s="1">
        <f t="shared" si="6"/>
        <v>1100</v>
      </c>
      <c r="N23" s="1" t="str">
        <f t="shared" si="0"/>
        <v/>
      </c>
      <c r="O23" s="1" t="str">
        <f t="shared" si="1"/>
        <v/>
      </c>
      <c r="P23" s="32"/>
      <c r="Q23" s="32"/>
      <c r="R23" s="32"/>
      <c r="S23" s="32"/>
      <c r="AE23">
        <v>22</v>
      </c>
      <c r="AF23">
        <v>20625</v>
      </c>
      <c r="AG23">
        <v>240</v>
      </c>
      <c r="AH23">
        <v>1375</v>
      </c>
      <c r="AI23">
        <v>1375</v>
      </c>
      <c r="AJ23">
        <v>2750</v>
      </c>
      <c r="AK23">
        <v>2750</v>
      </c>
      <c r="AM23">
        <v>22</v>
      </c>
      <c r="AN23">
        <v>41250</v>
      </c>
      <c r="AO23">
        <v>240</v>
      </c>
      <c r="AP23">
        <v>2750</v>
      </c>
      <c r="AQ23">
        <v>2750</v>
      </c>
      <c r="AR23">
        <v>5500</v>
      </c>
      <c r="AS23">
        <v>5500</v>
      </c>
      <c r="AU23">
        <v>22</v>
      </c>
      <c r="AV23">
        <v>82500</v>
      </c>
      <c r="AW23">
        <v>240</v>
      </c>
      <c r="AX23">
        <v>5500</v>
      </c>
      <c r="AY23">
        <v>5500</v>
      </c>
      <c r="AZ23">
        <v>11000</v>
      </c>
      <c r="BA23">
        <v>11000</v>
      </c>
    </row>
    <row r="24" spans="1:53">
      <c r="A24" s="1">
        <v>23</v>
      </c>
      <c r="B24" s="1">
        <f t="shared" si="2"/>
        <v>21555</v>
      </c>
      <c r="C24" s="1">
        <v>240</v>
      </c>
      <c r="D24" s="1">
        <f t="shared" si="3"/>
        <v>1437</v>
      </c>
      <c r="E24" s="1">
        <f t="shared" si="4"/>
        <v>1437</v>
      </c>
      <c r="F24" s="1">
        <f t="shared" si="5"/>
        <v>2875</v>
      </c>
      <c r="G24" s="1">
        <f t="shared" si="5"/>
        <v>2875</v>
      </c>
      <c r="H24" s="22"/>
      <c r="I24" s="22"/>
      <c r="J24" s="1"/>
      <c r="K24" s="1"/>
      <c r="L24" s="1">
        <f t="shared" si="7"/>
        <v>1150</v>
      </c>
      <c r="M24" s="1">
        <f t="shared" si="6"/>
        <v>1150</v>
      </c>
      <c r="N24" s="1" t="str">
        <f t="shared" si="0"/>
        <v/>
      </c>
      <c r="O24" s="1" t="str">
        <f t="shared" si="1"/>
        <v/>
      </c>
      <c r="P24" s="32"/>
      <c r="Q24" s="32"/>
      <c r="R24" s="32"/>
      <c r="S24" s="32"/>
      <c r="AE24">
        <v>23</v>
      </c>
      <c r="AF24">
        <v>21555</v>
      </c>
      <c r="AG24">
        <v>240</v>
      </c>
      <c r="AH24">
        <v>1437</v>
      </c>
      <c r="AI24">
        <v>1437</v>
      </c>
      <c r="AJ24">
        <v>2875</v>
      </c>
      <c r="AK24">
        <v>2875</v>
      </c>
      <c r="AM24">
        <v>23</v>
      </c>
      <c r="AN24">
        <v>43125</v>
      </c>
      <c r="AO24">
        <v>240</v>
      </c>
      <c r="AP24">
        <v>2875</v>
      </c>
      <c r="AQ24">
        <v>2875</v>
      </c>
      <c r="AR24">
        <v>5750</v>
      </c>
      <c r="AS24">
        <v>5750</v>
      </c>
      <c r="AU24">
        <v>23</v>
      </c>
      <c r="AV24">
        <v>86250</v>
      </c>
      <c r="AW24">
        <v>240</v>
      </c>
      <c r="AX24">
        <v>5750</v>
      </c>
      <c r="AY24">
        <v>5750</v>
      </c>
      <c r="AZ24">
        <v>11500</v>
      </c>
      <c r="BA24">
        <v>11500</v>
      </c>
    </row>
    <row r="25" spans="1:53">
      <c r="A25" s="1">
        <v>24</v>
      </c>
      <c r="B25" s="1">
        <f t="shared" si="2"/>
        <v>22500</v>
      </c>
      <c r="C25" s="1">
        <v>240</v>
      </c>
      <c r="D25" s="1">
        <f t="shared" si="3"/>
        <v>1500</v>
      </c>
      <c r="E25" s="1">
        <f t="shared" si="4"/>
        <v>1500</v>
      </c>
      <c r="F25" s="1">
        <f t="shared" si="5"/>
        <v>3000</v>
      </c>
      <c r="G25" s="1">
        <f t="shared" si="5"/>
        <v>3000</v>
      </c>
      <c r="H25" s="22"/>
      <c r="I25" s="22"/>
      <c r="J25" s="1"/>
      <c r="K25" s="1"/>
      <c r="L25" s="1">
        <f t="shared" si="7"/>
        <v>1200</v>
      </c>
      <c r="M25" s="1">
        <f t="shared" si="6"/>
        <v>1200</v>
      </c>
      <c r="N25" s="1" t="str">
        <f t="shared" si="0"/>
        <v/>
      </c>
      <c r="O25" s="1" t="str">
        <f t="shared" si="1"/>
        <v/>
      </c>
      <c r="P25" s="32"/>
      <c r="Q25" s="32"/>
      <c r="R25" s="32"/>
      <c r="S25" s="32"/>
      <c r="AE25">
        <v>24</v>
      </c>
      <c r="AF25">
        <v>22500</v>
      </c>
      <c r="AG25">
        <v>240</v>
      </c>
      <c r="AH25">
        <v>1500</v>
      </c>
      <c r="AI25">
        <v>1500</v>
      </c>
      <c r="AJ25">
        <v>3000</v>
      </c>
      <c r="AK25">
        <v>3000</v>
      </c>
      <c r="AM25">
        <v>24</v>
      </c>
      <c r="AN25">
        <v>45000</v>
      </c>
      <c r="AO25">
        <v>240</v>
      </c>
      <c r="AP25">
        <v>3000</v>
      </c>
      <c r="AQ25">
        <v>3000</v>
      </c>
      <c r="AR25">
        <v>6000</v>
      </c>
      <c r="AS25">
        <v>6000</v>
      </c>
      <c r="AU25">
        <v>24</v>
      </c>
      <c r="AV25">
        <v>90000</v>
      </c>
      <c r="AW25">
        <v>240</v>
      </c>
      <c r="AX25">
        <v>6000</v>
      </c>
      <c r="AY25">
        <v>6000</v>
      </c>
      <c r="AZ25">
        <v>12000</v>
      </c>
      <c r="BA25">
        <v>12000</v>
      </c>
    </row>
    <row r="26" spans="1:53">
      <c r="A26" s="1">
        <v>25</v>
      </c>
      <c r="B26" s="1">
        <f t="shared" si="2"/>
        <v>23430</v>
      </c>
      <c r="C26" s="1">
        <v>240</v>
      </c>
      <c r="D26" s="1">
        <f t="shared" si="3"/>
        <v>1562</v>
      </c>
      <c r="E26" s="1">
        <f t="shared" si="4"/>
        <v>1562</v>
      </c>
      <c r="F26" s="1">
        <f t="shared" si="5"/>
        <v>3125</v>
      </c>
      <c r="G26" s="1">
        <f t="shared" si="5"/>
        <v>3125</v>
      </c>
      <c r="H26" s="22"/>
      <c r="I26" s="22"/>
      <c r="J26" s="1"/>
      <c r="K26" s="1"/>
      <c r="L26" s="1">
        <f t="shared" si="7"/>
        <v>1250</v>
      </c>
      <c r="M26" s="1">
        <f t="shared" si="6"/>
        <v>1250</v>
      </c>
      <c r="N26" s="1" t="str">
        <f t="shared" si="0"/>
        <v/>
      </c>
      <c r="O26" s="1" t="str">
        <f t="shared" si="1"/>
        <v/>
      </c>
      <c r="P26" s="32"/>
      <c r="Q26" s="32"/>
      <c r="R26" s="32"/>
      <c r="S26" s="32"/>
      <c r="AE26">
        <v>25</v>
      </c>
      <c r="AF26">
        <v>23430</v>
      </c>
      <c r="AG26">
        <v>240</v>
      </c>
      <c r="AH26">
        <v>1562</v>
      </c>
      <c r="AI26">
        <v>1562</v>
      </c>
      <c r="AJ26">
        <v>3125</v>
      </c>
      <c r="AK26">
        <v>3125</v>
      </c>
      <c r="AM26">
        <v>25</v>
      </c>
      <c r="AN26">
        <v>46875</v>
      </c>
      <c r="AO26">
        <v>240</v>
      </c>
      <c r="AP26">
        <v>3125</v>
      </c>
      <c r="AQ26">
        <v>3125</v>
      </c>
      <c r="AR26">
        <v>6250</v>
      </c>
      <c r="AS26">
        <v>6250</v>
      </c>
      <c r="AU26">
        <v>25</v>
      </c>
      <c r="AV26">
        <v>93750</v>
      </c>
      <c r="AW26">
        <v>240</v>
      </c>
      <c r="AX26">
        <v>6250</v>
      </c>
      <c r="AY26">
        <v>6250</v>
      </c>
      <c r="AZ26">
        <v>12500</v>
      </c>
      <c r="BA26">
        <v>12500</v>
      </c>
    </row>
    <row r="27" spans="1:53">
      <c r="A27" s="1">
        <v>26</v>
      </c>
      <c r="B27" s="1">
        <f t="shared" si="2"/>
        <v>24375</v>
      </c>
      <c r="C27" s="1">
        <v>240</v>
      </c>
      <c r="D27" s="1">
        <f t="shared" si="3"/>
        <v>1625</v>
      </c>
      <c r="E27" s="1">
        <f t="shared" si="4"/>
        <v>1625</v>
      </c>
      <c r="F27" s="1">
        <f t="shared" si="5"/>
        <v>3250</v>
      </c>
      <c r="G27" s="1">
        <f t="shared" si="5"/>
        <v>3250</v>
      </c>
      <c r="H27" s="22"/>
      <c r="I27" s="22"/>
      <c r="J27" s="1"/>
      <c r="K27" s="1"/>
      <c r="L27" s="1">
        <f t="shared" si="7"/>
        <v>1300</v>
      </c>
      <c r="M27" s="1">
        <f t="shared" si="6"/>
        <v>1300</v>
      </c>
      <c r="N27" s="1" t="str">
        <f t="shared" si="0"/>
        <v/>
      </c>
      <c r="O27" s="1" t="str">
        <f t="shared" si="1"/>
        <v/>
      </c>
      <c r="P27" s="32"/>
      <c r="Q27" s="32"/>
      <c r="R27" s="32"/>
      <c r="S27" s="32"/>
      <c r="AE27">
        <v>26</v>
      </c>
      <c r="AF27">
        <v>24375</v>
      </c>
      <c r="AG27">
        <v>240</v>
      </c>
      <c r="AH27">
        <v>1625</v>
      </c>
      <c r="AI27">
        <v>1625</v>
      </c>
      <c r="AJ27">
        <v>3250</v>
      </c>
      <c r="AK27">
        <v>3250</v>
      </c>
      <c r="AM27">
        <v>26</v>
      </c>
      <c r="AN27">
        <v>48750</v>
      </c>
      <c r="AO27">
        <v>240</v>
      </c>
      <c r="AP27">
        <v>3250</v>
      </c>
      <c r="AQ27">
        <v>3250</v>
      </c>
      <c r="AR27">
        <v>6500</v>
      </c>
      <c r="AS27">
        <v>6500</v>
      </c>
      <c r="AU27">
        <v>26</v>
      </c>
      <c r="AV27">
        <v>97500</v>
      </c>
      <c r="AW27">
        <v>240</v>
      </c>
      <c r="AX27">
        <v>6500</v>
      </c>
      <c r="AY27">
        <v>6500</v>
      </c>
      <c r="AZ27">
        <v>13000</v>
      </c>
      <c r="BA27">
        <v>13000</v>
      </c>
    </row>
    <row r="28" spans="1:53">
      <c r="A28" s="1">
        <v>27</v>
      </c>
      <c r="B28" s="1">
        <f t="shared" si="2"/>
        <v>25305</v>
      </c>
      <c r="C28" s="1">
        <v>240</v>
      </c>
      <c r="D28" s="1">
        <f t="shared" si="3"/>
        <v>1687</v>
      </c>
      <c r="E28" s="1">
        <f t="shared" si="4"/>
        <v>1687</v>
      </c>
      <c r="F28" s="1">
        <f t="shared" si="5"/>
        <v>3375</v>
      </c>
      <c r="G28" s="1">
        <f t="shared" si="5"/>
        <v>3375</v>
      </c>
      <c r="H28" s="22"/>
      <c r="I28" s="22"/>
      <c r="J28" s="1"/>
      <c r="K28" s="1"/>
      <c r="L28" s="1">
        <f t="shared" si="7"/>
        <v>1350</v>
      </c>
      <c r="M28" s="1">
        <f t="shared" si="6"/>
        <v>1350</v>
      </c>
      <c r="N28" s="1" t="str">
        <f t="shared" si="0"/>
        <v/>
      </c>
      <c r="O28" s="1" t="str">
        <f t="shared" si="1"/>
        <v/>
      </c>
      <c r="P28" s="32"/>
      <c r="Q28" s="32"/>
      <c r="R28" s="32"/>
      <c r="S28" s="32"/>
      <c r="AE28">
        <v>27</v>
      </c>
      <c r="AF28">
        <v>25305</v>
      </c>
      <c r="AG28">
        <v>240</v>
      </c>
      <c r="AH28">
        <v>1687</v>
      </c>
      <c r="AI28">
        <v>1687</v>
      </c>
      <c r="AJ28">
        <v>3375</v>
      </c>
      <c r="AK28">
        <v>3375</v>
      </c>
      <c r="AM28">
        <v>27</v>
      </c>
      <c r="AN28">
        <v>50625</v>
      </c>
      <c r="AO28">
        <v>240</v>
      </c>
      <c r="AP28">
        <v>3375</v>
      </c>
      <c r="AQ28">
        <v>3375</v>
      </c>
      <c r="AR28">
        <v>6750</v>
      </c>
      <c r="AS28">
        <v>6750</v>
      </c>
      <c r="AU28">
        <v>27</v>
      </c>
      <c r="AV28">
        <v>101250</v>
      </c>
      <c r="AW28">
        <v>240</v>
      </c>
      <c r="AX28">
        <v>6750</v>
      </c>
      <c r="AY28">
        <v>6750</v>
      </c>
      <c r="AZ28">
        <v>13500</v>
      </c>
      <c r="BA28">
        <v>13500</v>
      </c>
    </row>
    <row r="29" spans="1:53">
      <c r="A29" s="1">
        <v>28</v>
      </c>
      <c r="B29" s="1">
        <f t="shared" si="2"/>
        <v>26250</v>
      </c>
      <c r="C29" s="1">
        <v>240</v>
      </c>
      <c r="D29" s="1">
        <f t="shared" si="3"/>
        <v>1750</v>
      </c>
      <c r="E29" s="1">
        <f t="shared" si="4"/>
        <v>1750</v>
      </c>
      <c r="F29" s="1">
        <f t="shared" si="5"/>
        <v>3500</v>
      </c>
      <c r="G29" s="1">
        <f t="shared" si="5"/>
        <v>3500</v>
      </c>
      <c r="H29" s="22"/>
      <c r="I29" s="22"/>
      <c r="J29" s="1"/>
      <c r="K29" s="1"/>
      <c r="L29" s="1">
        <f t="shared" si="7"/>
        <v>1400</v>
      </c>
      <c r="M29" s="1">
        <f t="shared" si="6"/>
        <v>1400</v>
      </c>
      <c r="N29" s="1" t="str">
        <f t="shared" si="0"/>
        <v/>
      </c>
      <c r="O29" s="1" t="str">
        <f t="shared" si="1"/>
        <v/>
      </c>
      <c r="P29" s="32"/>
      <c r="Q29" s="32"/>
      <c r="R29" s="32"/>
      <c r="S29" s="32"/>
      <c r="AE29">
        <v>28</v>
      </c>
      <c r="AF29">
        <v>26250</v>
      </c>
      <c r="AG29">
        <v>240</v>
      </c>
      <c r="AH29">
        <v>1750</v>
      </c>
      <c r="AI29">
        <v>1750</v>
      </c>
      <c r="AJ29">
        <v>3500</v>
      </c>
      <c r="AK29">
        <v>3500</v>
      </c>
      <c r="AM29">
        <v>28</v>
      </c>
      <c r="AN29">
        <v>52500</v>
      </c>
      <c r="AO29">
        <v>240</v>
      </c>
      <c r="AP29">
        <v>3500</v>
      </c>
      <c r="AQ29">
        <v>3500</v>
      </c>
      <c r="AR29">
        <v>7000</v>
      </c>
      <c r="AS29">
        <v>7000</v>
      </c>
      <c r="AU29">
        <v>28</v>
      </c>
      <c r="AV29">
        <v>105000</v>
      </c>
      <c r="AW29">
        <v>240</v>
      </c>
      <c r="AX29">
        <v>7000</v>
      </c>
      <c r="AY29">
        <v>7000</v>
      </c>
      <c r="AZ29">
        <v>14000</v>
      </c>
      <c r="BA29">
        <v>14000</v>
      </c>
    </row>
    <row r="30" spans="1:53">
      <c r="A30" s="1">
        <v>29</v>
      </c>
      <c r="B30" s="1">
        <f t="shared" si="2"/>
        <v>27180</v>
      </c>
      <c r="C30" s="1">
        <v>240</v>
      </c>
      <c r="D30" s="1">
        <f t="shared" si="3"/>
        <v>1812</v>
      </c>
      <c r="E30" s="1">
        <f t="shared" si="4"/>
        <v>1812</v>
      </c>
      <c r="F30" s="1">
        <f t="shared" si="5"/>
        <v>3625</v>
      </c>
      <c r="G30" s="1">
        <f t="shared" si="5"/>
        <v>3625</v>
      </c>
      <c r="H30" s="22"/>
      <c r="I30" s="22"/>
      <c r="J30" s="1"/>
      <c r="K30" s="1"/>
      <c r="L30" s="1">
        <f t="shared" si="7"/>
        <v>1450</v>
      </c>
      <c r="M30" s="1">
        <f t="shared" si="6"/>
        <v>1450</v>
      </c>
      <c r="N30" s="1" t="str">
        <f t="shared" si="0"/>
        <v/>
      </c>
      <c r="O30" s="1" t="str">
        <f t="shared" si="1"/>
        <v/>
      </c>
      <c r="P30" s="32"/>
      <c r="Q30" s="32"/>
      <c r="R30" s="32"/>
      <c r="S30" s="32"/>
      <c r="AE30">
        <v>29</v>
      </c>
      <c r="AF30">
        <v>27180</v>
      </c>
      <c r="AG30">
        <v>240</v>
      </c>
      <c r="AH30">
        <v>1812</v>
      </c>
      <c r="AI30">
        <v>1812</v>
      </c>
      <c r="AJ30">
        <v>3625</v>
      </c>
      <c r="AK30">
        <v>3625</v>
      </c>
      <c r="AM30">
        <v>29</v>
      </c>
      <c r="AN30">
        <v>54375</v>
      </c>
      <c r="AO30">
        <v>240</v>
      </c>
      <c r="AP30">
        <v>3625</v>
      </c>
      <c r="AQ30">
        <v>3625</v>
      </c>
      <c r="AR30">
        <v>7250</v>
      </c>
      <c r="AS30">
        <v>7250</v>
      </c>
      <c r="AU30">
        <v>29</v>
      </c>
      <c r="AV30">
        <v>108750</v>
      </c>
      <c r="AW30">
        <v>240</v>
      </c>
      <c r="AX30">
        <v>7250</v>
      </c>
      <c r="AY30">
        <v>7250</v>
      </c>
      <c r="AZ30">
        <v>14500</v>
      </c>
      <c r="BA30">
        <v>14500</v>
      </c>
    </row>
    <row r="31" spans="1:53">
      <c r="A31" s="1">
        <v>30</v>
      </c>
      <c r="B31" s="1">
        <f t="shared" si="2"/>
        <v>28125</v>
      </c>
      <c r="C31" s="1">
        <v>260</v>
      </c>
      <c r="D31" s="1">
        <f t="shared" si="3"/>
        <v>1875</v>
      </c>
      <c r="E31" s="1">
        <f t="shared" si="4"/>
        <v>1875</v>
      </c>
      <c r="F31" s="1">
        <f t="shared" si="5"/>
        <v>3750</v>
      </c>
      <c r="G31" s="1">
        <f t="shared" si="5"/>
        <v>3750</v>
      </c>
      <c r="H31" s="22"/>
      <c r="I31" s="22"/>
      <c r="J31" s="1"/>
      <c r="K31" s="1"/>
      <c r="L31" s="1">
        <f t="shared" si="7"/>
        <v>1500</v>
      </c>
      <c r="M31" s="1">
        <f t="shared" si="6"/>
        <v>1500</v>
      </c>
      <c r="N31" s="1" t="str">
        <f t="shared" si="0"/>
        <v/>
      </c>
      <c r="O31" s="1" t="str">
        <f t="shared" si="1"/>
        <v/>
      </c>
      <c r="P31" s="32"/>
      <c r="Q31" s="32"/>
      <c r="R31" s="32"/>
      <c r="S31" s="32"/>
      <c r="AE31">
        <v>30</v>
      </c>
      <c r="AF31">
        <v>28125</v>
      </c>
      <c r="AG31">
        <v>260</v>
      </c>
      <c r="AH31">
        <v>1875</v>
      </c>
      <c r="AI31">
        <v>1875</v>
      </c>
      <c r="AJ31">
        <v>3750</v>
      </c>
      <c r="AK31">
        <v>3750</v>
      </c>
      <c r="AM31">
        <v>30</v>
      </c>
      <c r="AN31">
        <v>56250</v>
      </c>
      <c r="AO31">
        <v>260</v>
      </c>
      <c r="AP31">
        <v>3750</v>
      </c>
      <c r="AQ31">
        <v>3750</v>
      </c>
      <c r="AR31">
        <v>7500</v>
      </c>
      <c r="AS31">
        <v>7500</v>
      </c>
      <c r="AU31">
        <v>30</v>
      </c>
      <c r="AV31">
        <v>112500</v>
      </c>
      <c r="AW31">
        <v>260</v>
      </c>
      <c r="AX31">
        <v>7500</v>
      </c>
      <c r="AY31">
        <v>7500</v>
      </c>
      <c r="AZ31">
        <v>15000</v>
      </c>
      <c r="BA31">
        <v>15000</v>
      </c>
    </row>
    <row r="32" spans="1:53">
      <c r="A32" s="1">
        <v>31</v>
      </c>
      <c r="B32" s="1">
        <f t="shared" si="2"/>
        <v>29055</v>
      </c>
      <c r="C32" s="1">
        <v>260</v>
      </c>
      <c r="D32" s="1">
        <f t="shared" si="3"/>
        <v>1937</v>
      </c>
      <c r="E32" s="1">
        <f t="shared" si="4"/>
        <v>1937</v>
      </c>
      <c r="F32" s="1">
        <f t="shared" si="5"/>
        <v>3875</v>
      </c>
      <c r="G32" s="1">
        <f t="shared" si="5"/>
        <v>3875</v>
      </c>
      <c r="H32" s="22"/>
      <c r="I32" s="22"/>
      <c r="J32" s="1"/>
      <c r="K32" s="1"/>
      <c r="L32" s="1">
        <f t="shared" si="7"/>
        <v>1550</v>
      </c>
      <c r="M32" s="1">
        <f t="shared" si="6"/>
        <v>1550</v>
      </c>
      <c r="N32" s="1" t="str">
        <f t="shared" si="0"/>
        <v/>
      </c>
      <c r="O32" s="1" t="str">
        <f t="shared" si="1"/>
        <v/>
      </c>
      <c r="P32" s="32"/>
      <c r="Q32" s="32"/>
      <c r="R32" s="32"/>
      <c r="S32" s="32"/>
      <c r="AE32">
        <v>31</v>
      </c>
      <c r="AF32">
        <v>29055</v>
      </c>
      <c r="AG32">
        <v>260</v>
      </c>
      <c r="AH32">
        <v>1937</v>
      </c>
      <c r="AI32">
        <v>1937</v>
      </c>
      <c r="AJ32">
        <v>3875</v>
      </c>
      <c r="AK32">
        <v>3875</v>
      </c>
      <c r="AM32">
        <v>31</v>
      </c>
      <c r="AN32">
        <v>58125</v>
      </c>
      <c r="AO32">
        <v>260</v>
      </c>
      <c r="AP32">
        <v>3875</v>
      </c>
      <c r="AQ32">
        <v>3875</v>
      </c>
      <c r="AR32">
        <v>7750</v>
      </c>
      <c r="AS32">
        <v>7750</v>
      </c>
      <c r="AU32">
        <v>31</v>
      </c>
      <c r="AV32">
        <v>116250</v>
      </c>
      <c r="AW32">
        <v>260</v>
      </c>
      <c r="AX32">
        <v>7750</v>
      </c>
      <c r="AY32">
        <v>7750</v>
      </c>
      <c r="AZ32">
        <v>15500</v>
      </c>
      <c r="BA32">
        <v>15500</v>
      </c>
    </row>
    <row r="33" spans="1:53">
      <c r="A33" s="1">
        <v>32</v>
      </c>
      <c r="B33" s="1">
        <f t="shared" si="2"/>
        <v>30000</v>
      </c>
      <c r="C33" s="1">
        <v>260</v>
      </c>
      <c r="D33" s="1">
        <f t="shared" si="3"/>
        <v>2000</v>
      </c>
      <c r="E33" s="1">
        <f t="shared" si="4"/>
        <v>2000</v>
      </c>
      <c r="F33" s="1">
        <f t="shared" si="5"/>
        <v>4000</v>
      </c>
      <c r="G33" s="1">
        <f t="shared" si="5"/>
        <v>4000</v>
      </c>
      <c r="H33" s="22"/>
      <c r="I33" s="22"/>
      <c r="J33" s="1"/>
      <c r="K33" s="1"/>
      <c r="L33" s="1">
        <f t="shared" si="7"/>
        <v>1600</v>
      </c>
      <c r="M33" s="1">
        <f t="shared" si="6"/>
        <v>1600</v>
      </c>
      <c r="N33" s="1" t="str">
        <f t="shared" si="0"/>
        <v/>
      </c>
      <c r="O33" s="1" t="str">
        <f t="shared" si="1"/>
        <v/>
      </c>
      <c r="P33" s="32"/>
      <c r="Q33" s="32"/>
      <c r="R33" s="32"/>
      <c r="S33" s="32"/>
      <c r="AE33">
        <v>32</v>
      </c>
      <c r="AF33">
        <v>30000</v>
      </c>
      <c r="AG33">
        <v>260</v>
      </c>
      <c r="AH33">
        <v>2000</v>
      </c>
      <c r="AI33">
        <v>2000</v>
      </c>
      <c r="AJ33">
        <v>4000</v>
      </c>
      <c r="AK33">
        <v>4000</v>
      </c>
      <c r="AM33">
        <v>32</v>
      </c>
      <c r="AN33">
        <v>60000</v>
      </c>
      <c r="AO33">
        <v>260</v>
      </c>
      <c r="AP33">
        <v>4000</v>
      </c>
      <c r="AQ33">
        <v>4000</v>
      </c>
      <c r="AR33">
        <v>8000</v>
      </c>
      <c r="AS33">
        <v>8000</v>
      </c>
      <c r="AU33">
        <v>32</v>
      </c>
      <c r="AV33">
        <v>120000</v>
      </c>
      <c r="AW33">
        <v>260</v>
      </c>
      <c r="AX33">
        <v>8000</v>
      </c>
      <c r="AY33">
        <v>8000</v>
      </c>
      <c r="AZ33">
        <v>16000</v>
      </c>
      <c r="BA33">
        <v>16000</v>
      </c>
    </row>
    <row r="34" spans="1:53">
      <c r="A34" s="1">
        <v>33</v>
      </c>
      <c r="B34" s="1">
        <f t="shared" si="2"/>
        <v>30930</v>
      </c>
      <c r="C34" s="1">
        <v>260</v>
      </c>
      <c r="D34" s="1">
        <f t="shared" si="3"/>
        <v>2062</v>
      </c>
      <c r="E34" s="1">
        <f t="shared" si="4"/>
        <v>2062</v>
      </c>
      <c r="F34" s="1">
        <f t="shared" si="5"/>
        <v>4125</v>
      </c>
      <c r="G34" s="1">
        <f t="shared" si="5"/>
        <v>4125</v>
      </c>
      <c r="H34" s="22"/>
      <c r="I34" s="22"/>
      <c r="J34" s="1"/>
      <c r="K34" s="1"/>
      <c r="L34" s="1">
        <f t="shared" si="7"/>
        <v>1650</v>
      </c>
      <c r="M34" s="1">
        <f t="shared" si="6"/>
        <v>1650</v>
      </c>
      <c r="N34" s="1" t="str">
        <f t="shared" si="0"/>
        <v/>
      </c>
      <c r="O34" s="1" t="str">
        <f t="shared" si="1"/>
        <v/>
      </c>
      <c r="P34" s="32"/>
      <c r="Q34" s="32"/>
      <c r="R34" s="32"/>
      <c r="S34" s="32"/>
      <c r="AE34">
        <v>33</v>
      </c>
      <c r="AF34">
        <v>30930</v>
      </c>
      <c r="AG34">
        <v>260</v>
      </c>
      <c r="AH34">
        <v>2062</v>
      </c>
      <c r="AI34">
        <v>2062</v>
      </c>
      <c r="AJ34">
        <v>4125</v>
      </c>
      <c r="AK34">
        <v>4125</v>
      </c>
      <c r="AM34">
        <v>33</v>
      </c>
      <c r="AN34">
        <v>61875</v>
      </c>
      <c r="AO34">
        <v>260</v>
      </c>
      <c r="AP34">
        <v>4125</v>
      </c>
      <c r="AQ34">
        <v>4125</v>
      </c>
      <c r="AR34">
        <v>8250</v>
      </c>
      <c r="AS34">
        <v>8250</v>
      </c>
      <c r="AU34">
        <v>33</v>
      </c>
      <c r="AV34">
        <v>123750</v>
      </c>
      <c r="AW34">
        <v>260</v>
      </c>
      <c r="AX34">
        <v>8250</v>
      </c>
      <c r="AY34">
        <v>8250</v>
      </c>
      <c r="AZ34">
        <v>16500</v>
      </c>
      <c r="BA34">
        <v>16500</v>
      </c>
    </row>
    <row r="35" spans="1:53">
      <c r="A35" s="1">
        <v>34</v>
      </c>
      <c r="B35" s="1">
        <f t="shared" si="2"/>
        <v>31875</v>
      </c>
      <c r="C35" s="1">
        <v>260</v>
      </c>
      <c r="D35" s="1">
        <f t="shared" si="3"/>
        <v>2125</v>
      </c>
      <c r="E35" s="1">
        <f t="shared" si="4"/>
        <v>2125</v>
      </c>
      <c r="F35" s="1">
        <f t="shared" si="5"/>
        <v>4250</v>
      </c>
      <c r="G35" s="1">
        <f t="shared" si="5"/>
        <v>4250</v>
      </c>
      <c r="H35" s="22"/>
      <c r="I35" s="22"/>
      <c r="J35" s="1"/>
      <c r="K35" s="1"/>
      <c r="L35" s="1">
        <f t="shared" si="7"/>
        <v>1700</v>
      </c>
      <c r="M35" s="1">
        <f t="shared" si="6"/>
        <v>1700</v>
      </c>
      <c r="N35" s="1" t="str">
        <f t="shared" si="0"/>
        <v/>
      </c>
      <c r="O35" s="1" t="str">
        <f t="shared" si="1"/>
        <v/>
      </c>
      <c r="P35" s="32"/>
      <c r="Q35" s="32"/>
      <c r="R35" s="32"/>
      <c r="S35" s="32"/>
      <c r="AE35">
        <v>34</v>
      </c>
      <c r="AF35">
        <v>31875</v>
      </c>
      <c r="AG35">
        <v>260</v>
      </c>
      <c r="AH35">
        <v>2125</v>
      </c>
      <c r="AI35">
        <v>2125</v>
      </c>
      <c r="AJ35">
        <v>4250</v>
      </c>
      <c r="AK35">
        <v>4250</v>
      </c>
      <c r="AM35">
        <v>34</v>
      </c>
      <c r="AN35">
        <v>63750</v>
      </c>
      <c r="AO35">
        <v>260</v>
      </c>
      <c r="AP35">
        <v>4250</v>
      </c>
      <c r="AQ35">
        <v>4250</v>
      </c>
      <c r="AR35">
        <v>8500</v>
      </c>
      <c r="AS35">
        <v>8500</v>
      </c>
      <c r="AU35">
        <v>34</v>
      </c>
      <c r="AV35">
        <v>127500</v>
      </c>
      <c r="AW35">
        <v>260</v>
      </c>
      <c r="AX35">
        <v>8500</v>
      </c>
      <c r="AY35">
        <v>8500</v>
      </c>
      <c r="AZ35">
        <v>17000</v>
      </c>
      <c r="BA35">
        <v>17000</v>
      </c>
    </row>
    <row r="36" spans="1:53">
      <c r="A36" s="1">
        <v>35</v>
      </c>
      <c r="B36" s="1">
        <f t="shared" si="2"/>
        <v>32805</v>
      </c>
      <c r="C36" s="1">
        <v>260</v>
      </c>
      <c r="D36" s="1">
        <f t="shared" si="3"/>
        <v>2187</v>
      </c>
      <c r="E36" s="1">
        <f t="shared" si="4"/>
        <v>2187</v>
      </c>
      <c r="F36" s="1">
        <f t="shared" si="5"/>
        <v>4375</v>
      </c>
      <c r="G36" s="1">
        <f t="shared" si="5"/>
        <v>4375</v>
      </c>
      <c r="H36" s="22"/>
      <c r="I36" s="22"/>
      <c r="J36" s="1"/>
      <c r="K36" s="1"/>
      <c r="L36" s="1">
        <f t="shared" si="7"/>
        <v>1750</v>
      </c>
      <c r="M36" s="1">
        <f t="shared" si="6"/>
        <v>1750</v>
      </c>
      <c r="N36" s="1" t="str">
        <f t="shared" si="0"/>
        <v/>
      </c>
      <c r="O36" s="1" t="str">
        <f t="shared" si="1"/>
        <v/>
      </c>
      <c r="P36" s="32"/>
      <c r="Q36" s="32"/>
      <c r="R36" s="32"/>
      <c r="S36" s="32"/>
      <c r="AE36">
        <v>35</v>
      </c>
      <c r="AF36">
        <v>32805</v>
      </c>
      <c r="AG36">
        <v>260</v>
      </c>
      <c r="AH36">
        <v>2187</v>
      </c>
      <c r="AI36">
        <v>2187</v>
      </c>
      <c r="AJ36">
        <v>4375</v>
      </c>
      <c r="AK36">
        <v>4375</v>
      </c>
      <c r="AM36">
        <v>35</v>
      </c>
      <c r="AN36">
        <v>65625</v>
      </c>
      <c r="AO36">
        <v>260</v>
      </c>
      <c r="AP36">
        <v>4375</v>
      </c>
      <c r="AQ36">
        <v>4375</v>
      </c>
      <c r="AR36">
        <v>8750</v>
      </c>
      <c r="AS36">
        <v>8750</v>
      </c>
      <c r="AU36">
        <v>35</v>
      </c>
      <c r="AV36">
        <v>131250</v>
      </c>
      <c r="AW36">
        <v>260</v>
      </c>
      <c r="AX36">
        <v>8750</v>
      </c>
      <c r="AY36">
        <v>8750</v>
      </c>
      <c r="AZ36">
        <v>17500</v>
      </c>
      <c r="BA36">
        <v>17500</v>
      </c>
    </row>
    <row r="37" spans="1:53">
      <c r="A37" s="1">
        <v>36</v>
      </c>
      <c r="B37" s="1">
        <f t="shared" si="2"/>
        <v>33750</v>
      </c>
      <c r="C37" s="1">
        <v>260</v>
      </c>
      <c r="D37" s="1">
        <f t="shared" si="3"/>
        <v>2250</v>
      </c>
      <c r="E37" s="1">
        <f t="shared" si="4"/>
        <v>2250</v>
      </c>
      <c r="F37" s="1">
        <f t="shared" si="5"/>
        <v>4500</v>
      </c>
      <c r="G37" s="1">
        <f t="shared" si="5"/>
        <v>4500</v>
      </c>
      <c r="H37" s="22"/>
      <c r="I37" s="22"/>
      <c r="J37" s="1"/>
      <c r="K37" s="1"/>
      <c r="L37" s="1">
        <f t="shared" si="7"/>
        <v>1800</v>
      </c>
      <c r="M37" s="1">
        <f t="shared" si="6"/>
        <v>1800</v>
      </c>
      <c r="N37" s="1" t="str">
        <f t="shared" si="0"/>
        <v/>
      </c>
      <c r="O37" s="1" t="str">
        <f t="shared" si="1"/>
        <v/>
      </c>
      <c r="P37" s="32"/>
      <c r="Q37" s="32"/>
      <c r="R37" s="32"/>
      <c r="S37" s="32"/>
      <c r="AE37">
        <v>36</v>
      </c>
      <c r="AF37">
        <v>33750</v>
      </c>
      <c r="AG37">
        <v>260</v>
      </c>
      <c r="AH37">
        <v>2250</v>
      </c>
      <c r="AI37">
        <v>2250</v>
      </c>
      <c r="AJ37">
        <v>4500</v>
      </c>
      <c r="AK37">
        <v>4500</v>
      </c>
      <c r="AM37">
        <v>36</v>
      </c>
      <c r="AN37">
        <v>67500</v>
      </c>
      <c r="AO37">
        <v>260</v>
      </c>
      <c r="AP37">
        <v>4500</v>
      </c>
      <c r="AQ37">
        <v>4500</v>
      </c>
      <c r="AR37">
        <v>9000</v>
      </c>
      <c r="AS37">
        <v>9000</v>
      </c>
      <c r="AU37">
        <v>36</v>
      </c>
      <c r="AV37">
        <v>135000</v>
      </c>
      <c r="AW37">
        <v>260</v>
      </c>
      <c r="AX37">
        <v>9000</v>
      </c>
      <c r="AY37">
        <v>9000</v>
      </c>
      <c r="AZ37">
        <v>18000</v>
      </c>
      <c r="BA37">
        <v>18000</v>
      </c>
    </row>
    <row r="38" spans="1:53">
      <c r="A38" s="1">
        <v>37</v>
      </c>
      <c r="B38" s="1">
        <f t="shared" si="2"/>
        <v>34680</v>
      </c>
      <c r="C38" s="1">
        <v>260</v>
      </c>
      <c r="D38" s="1">
        <f t="shared" si="3"/>
        <v>2312</v>
      </c>
      <c r="E38" s="1">
        <f t="shared" si="4"/>
        <v>2312</v>
      </c>
      <c r="F38" s="1">
        <f t="shared" si="5"/>
        <v>4625</v>
      </c>
      <c r="G38" s="1">
        <f t="shared" si="5"/>
        <v>4625</v>
      </c>
      <c r="H38" s="22"/>
      <c r="I38" s="22"/>
      <c r="J38" s="1"/>
      <c r="K38" s="1"/>
      <c r="L38" s="1">
        <f t="shared" si="7"/>
        <v>1850</v>
      </c>
      <c r="M38" s="1">
        <f t="shared" si="6"/>
        <v>1850</v>
      </c>
      <c r="N38" s="1" t="str">
        <f t="shared" si="0"/>
        <v/>
      </c>
      <c r="O38" s="1" t="str">
        <f t="shared" si="1"/>
        <v/>
      </c>
      <c r="P38" s="32"/>
      <c r="Q38" s="32"/>
      <c r="R38" s="32"/>
      <c r="S38" s="32"/>
      <c r="AE38">
        <v>37</v>
      </c>
      <c r="AF38">
        <v>34680</v>
      </c>
      <c r="AG38">
        <v>260</v>
      </c>
      <c r="AH38">
        <v>2312</v>
      </c>
      <c r="AI38">
        <v>2312</v>
      </c>
      <c r="AJ38">
        <v>4625</v>
      </c>
      <c r="AK38">
        <v>4625</v>
      </c>
      <c r="AM38">
        <v>37</v>
      </c>
      <c r="AN38">
        <v>69375</v>
      </c>
      <c r="AO38">
        <v>260</v>
      </c>
      <c r="AP38">
        <v>4625</v>
      </c>
      <c r="AQ38">
        <v>4625</v>
      </c>
      <c r="AR38">
        <v>9250</v>
      </c>
      <c r="AS38">
        <v>9250</v>
      </c>
      <c r="AU38">
        <v>37</v>
      </c>
      <c r="AV38">
        <v>138750</v>
      </c>
      <c r="AW38">
        <v>260</v>
      </c>
      <c r="AX38">
        <v>9250</v>
      </c>
      <c r="AY38">
        <v>9250</v>
      </c>
      <c r="AZ38">
        <v>18500</v>
      </c>
      <c r="BA38">
        <v>18500</v>
      </c>
    </row>
    <row r="39" spans="1:53">
      <c r="A39" s="1">
        <v>38</v>
      </c>
      <c r="B39" s="1">
        <f t="shared" si="2"/>
        <v>35625</v>
      </c>
      <c r="C39" s="1">
        <v>260</v>
      </c>
      <c r="D39" s="1">
        <f t="shared" si="3"/>
        <v>2375</v>
      </c>
      <c r="E39" s="1">
        <f t="shared" si="4"/>
        <v>2375</v>
      </c>
      <c r="F39" s="1">
        <f t="shared" si="5"/>
        <v>4750</v>
      </c>
      <c r="G39" s="1">
        <f t="shared" si="5"/>
        <v>4750</v>
      </c>
      <c r="H39" s="22"/>
      <c r="I39" s="22"/>
      <c r="J39" s="1"/>
      <c r="K39" s="1"/>
      <c r="L39" s="1">
        <f t="shared" si="7"/>
        <v>1900</v>
      </c>
      <c r="M39" s="1">
        <f t="shared" si="6"/>
        <v>1900</v>
      </c>
      <c r="N39" s="1" t="str">
        <f t="shared" si="0"/>
        <v/>
      </c>
      <c r="O39" s="1" t="str">
        <f t="shared" si="1"/>
        <v/>
      </c>
      <c r="P39" s="32"/>
      <c r="Q39" s="32"/>
      <c r="R39" s="32"/>
      <c r="S39" s="32"/>
      <c r="AE39">
        <v>38</v>
      </c>
      <c r="AF39">
        <v>35625</v>
      </c>
      <c r="AG39">
        <v>260</v>
      </c>
      <c r="AH39">
        <v>2375</v>
      </c>
      <c r="AI39">
        <v>2375</v>
      </c>
      <c r="AJ39">
        <v>4750</v>
      </c>
      <c r="AK39">
        <v>4750</v>
      </c>
      <c r="AM39">
        <v>38</v>
      </c>
      <c r="AN39">
        <v>71250</v>
      </c>
      <c r="AO39">
        <v>260</v>
      </c>
      <c r="AP39">
        <v>4750</v>
      </c>
      <c r="AQ39">
        <v>4750</v>
      </c>
      <c r="AR39">
        <v>9500</v>
      </c>
      <c r="AS39">
        <v>9500</v>
      </c>
      <c r="AU39">
        <v>38</v>
      </c>
      <c r="AV39">
        <v>142500</v>
      </c>
      <c r="AW39">
        <v>260</v>
      </c>
      <c r="AX39">
        <v>9500</v>
      </c>
      <c r="AY39">
        <v>9500</v>
      </c>
      <c r="AZ39">
        <v>19000</v>
      </c>
      <c r="BA39">
        <v>19000</v>
      </c>
    </row>
    <row r="40" spans="1:53">
      <c r="A40" s="1">
        <v>39</v>
      </c>
      <c r="B40" s="1">
        <f t="shared" si="2"/>
        <v>36555</v>
      </c>
      <c r="C40" s="1">
        <v>260</v>
      </c>
      <c r="D40" s="1">
        <f t="shared" si="3"/>
        <v>2437</v>
      </c>
      <c r="E40" s="1">
        <f t="shared" si="4"/>
        <v>2437</v>
      </c>
      <c r="F40" s="1">
        <f t="shared" si="5"/>
        <v>4875</v>
      </c>
      <c r="G40" s="1">
        <f t="shared" si="5"/>
        <v>4875</v>
      </c>
      <c r="H40" s="22"/>
      <c r="I40" s="22"/>
      <c r="J40" s="1"/>
      <c r="K40" s="1"/>
      <c r="L40" s="1">
        <f t="shared" si="7"/>
        <v>1950</v>
      </c>
      <c r="M40" s="1">
        <f t="shared" si="6"/>
        <v>1950</v>
      </c>
      <c r="N40" s="1" t="str">
        <f t="shared" si="0"/>
        <v/>
      </c>
      <c r="O40" s="1" t="str">
        <f t="shared" si="1"/>
        <v/>
      </c>
      <c r="P40" s="32"/>
      <c r="Q40" s="32"/>
      <c r="R40" s="32"/>
      <c r="S40" s="32"/>
      <c r="AE40">
        <v>39</v>
      </c>
      <c r="AF40">
        <v>36555</v>
      </c>
      <c r="AG40">
        <v>260</v>
      </c>
      <c r="AH40">
        <v>2437</v>
      </c>
      <c r="AI40">
        <v>2437</v>
      </c>
      <c r="AJ40">
        <v>4875</v>
      </c>
      <c r="AK40">
        <v>4875</v>
      </c>
      <c r="AM40">
        <v>39</v>
      </c>
      <c r="AN40">
        <v>73125</v>
      </c>
      <c r="AO40">
        <v>260</v>
      </c>
      <c r="AP40">
        <v>4875</v>
      </c>
      <c r="AQ40">
        <v>4875</v>
      </c>
      <c r="AR40">
        <v>9750</v>
      </c>
      <c r="AS40">
        <v>9750</v>
      </c>
      <c r="AU40">
        <v>39</v>
      </c>
      <c r="AV40">
        <v>146250</v>
      </c>
      <c r="AW40">
        <v>260</v>
      </c>
      <c r="AX40">
        <v>9750</v>
      </c>
      <c r="AY40">
        <v>9750</v>
      </c>
      <c r="AZ40">
        <v>19500</v>
      </c>
      <c r="BA40">
        <v>19500</v>
      </c>
    </row>
    <row r="41" spans="1:53">
      <c r="A41" s="1">
        <v>40</v>
      </c>
      <c r="B41" s="1">
        <f t="shared" si="2"/>
        <v>37500</v>
      </c>
      <c r="C41" s="1">
        <v>280</v>
      </c>
      <c r="D41" s="1">
        <f t="shared" si="3"/>
        <v>2500</v>
      </c>
      <c r="E41" s="1">
        <f t="shared" si="4"/>
        <v>2500</v>
      </c>
      <c r="F41" s="1">
        <f t="shared" si="5"/>
        <v>5000</v>
      </c>
      <c r="G41" s="1">
        <f t="shared" si="5"/>
        <v>5000</v>
      </c>
      <c r="H41" s="22"/>
      <c r="I41" s="22"/>
      <c r="J41" s="1"/>
      <c r="K41" s="1"/>
      <c r="L41" s="1">
        <f t="shared" si="7"/>
        <v>2000</v>
      </c>
      <c r="M41" s="1">
        <f t="shared" si="6"/>
        <v>2000</v>
      </c>
      <c r="N41" s="1" t="str">
        <f>IFERROR((INT((1/((1/R41)-1))*(A41*100))),"")</f>
        <v/>
      </c>
      <c r="O41" s="1" t="str">
        <f t="shared" si="1"/>
        <v/>
      </c>
      <c r="P41" s="32"/>
      <c r="Q41" s="32"/>
      <c r="R41" s="32"/>
      <c r="S41" s="32"/>
      <c r="AE41">
        <v>40</v>
      </c>
      <c r="AF41">
        <v>37500</v>
      </c>
      <c r="AG41">
        <v>280</v>
      </c>
      <c r="AH41">
        <v>2500</v>
      </c>
      <c r="AI41">
        <v>2500</v>
      </c>
      <c r="AJ41">
        <v>5000</v>
      </c>
      <c r="AK41">
        <v>5000</v>
      </c>
      <c r="AM41">
        <v>40</v>
      </c>
      <c r="AN41">
        <v>75000</v>
      </c>
      <c r="AO41">
        <v>280</v>
      </c>
      <c r="AP41">
        <v>5000</v>
      </c>
      <c r="AQ41">
        <v>5000</v>
      </c>
      <c r="AR41">
        <v>10000</v>
      </c>
      <c r="AS41">
        <v>10000</v>
      </c>
      <c r="AU41">
        <v>40</v>
      </c>
      <c r="AV41">
        <v>150000</v>
      </c>
      <c r="AW41">
        <v>280</v>
      </c>
      <c r="AX41">
        <v>10000</v>
      </c>
      <c r="AY41">
        <v>10000</v>
      </c>
      <c r="AZ41">
        <v>20000</v>
      </c>
      <c r="BA41">
        <v>20000</v>
      </c>
    </row>
    <row r="42" spans="1:53">
      <c r="A42" s="1">
        <v>41</v>
      </c>
      <c r="B42" s="1">
        <f t="shared" si="2"/>
        <v>38430</v>
      </c>
      <c r="C42" s="1">
        <v>280</v>
      </c>
      <c r="D42" s="1">
        <f t="shared" si="3"/>
        <v>2562</v>
      </c>
      <c r="E42" s="1">
        <f t="shared" si="4"/>
        <v>2562</v>
      </c>
      <c r="F42" s="1">
        <f t="shared" si="5"/>
        <v>5125</v>
      </c>
      <c r="G42" s="1">
        <f t="shared" si="5"/>
        <v>5125</v>
      </c>
      <c r="H42" s="22"/>
      <c r="I42" s="22"/>
      <c r="J42" s="1"/>
      <c r="K42" s="1"/>
      <c r="L42" s="1">
        <f t="shared" si="7"/>
        <v>2050</v>
      </c>
      <c r="M42" s="1">
        <f t="shared" si="6"/>
        <v>2050</v>
      </c>
      <c r="N42" s="1" t="str">
        <f t="shared" ref="N42:N61" si="16">IFERROR((INT((1/((1/R42)-1))*(A42*100))),"")</f>
        <v/>
      </c>
      <c r="O42" s="1" t="str">
        <f t="shared" si="1"/>
        <v/>
      </c>
      <c r="P42" s="32"/>
      <c r="Q42" s="32"/>
      <c r="R42" s="32"/>
      <c r="S42" s="32"/>
      <c r="AE42">
        <v>41</v>
      </c>
      <c r="AF42">
        <v>38430</v>
      </c>
      <c r="AG42">
        <v>280</v>
      </c>
      <c r="AH42">
        <v>2562</v>
      </c>
      <c r="AI42">
        <v>2562</v>
      </c>
      <c r="AJ42">
        <v>5125</v>
      </c>
      <c r="AK42">
        <v>5125</v>
      </c>
      <c r="AM42">
        <v>41</v>
      </c>
      <c r="AN42">
        <v>76875</v>
      </c>
      <c r="AO42">
        <v>280</v>
      </c>
      <c r="AP42">
        <v>5125</v>
      </c>
      <c r="AQ42">
        <v>5125</v>
      </c>
      <c r="AR42">
        <v>10250</v>
      </c>
      <c r="AS42">
        <v>10250</v>
      </c>
      <c r="AU42">
        <v>41</v>
      </c>
      <c r="AV42">
        <v>153750</v>
      </c>
      <c r="AW42">
        <v>280</v>
      </c>
      <c r="AX42">
        <v>10250</v>
      </c>
      <c r="AY42">
        <v>10250</v>
      </c>
      <c r="AZ42">
        <v>20500</v>
      </c>
      <c r="BA42">
        <v>20500</v>
      </c>
    </row>
    <row r="43" spans="1:53">
      <c r="A43" s="1">
        <v>42</v>
      </c>
      <c r="B43" s="1">
        <f t="shared" si="2"/>
        <v>39375</v>
      </c>
      <c r="C43" s="1">
        <v>280</v>
      </c>
      <c r="D43" s="1">
        <f t="shared" si="3"/>
        <v>2625</v>
      </c>
      <c r="E43" s="1">
        <f t="shared" si="4"/>
        <v>2625</v>
      </c>
      <c r="F43" s="1">
        <f t="shared" si="5"/>
        <v>5250</v>
      </c>
      <c r="G43" s="1">
        <f t="shared" si="5"/>
        <v>5250</v>
      </c>
      <c r="H43" s="22"/>
      <c r="I43" s="22"/>
      <c r="J43" s="1"/>
      <c r="K43" s="1"/>
      <c r="L43" s="1">
        <f t="shared" si="7"/>
        <v>2100</v>
      </c>
      <c r="M43" s="1">
        <f t="shared" si="6"/>
        <v>2100</v>
      </c>
      <c r="N43" s="1" t="str">
        <f t="shared" si="16"/>
        <v/>
      </c>
      <c r="O43" s="1" t="str">
        <f t="shared" si="1"/>
        <v/>
      </c>
      <c r="P43" s="32"/>
      <c r="Q43" s="32"/>
      <c r="R43" s="32"/>
      <c r="S43" s="32"/>
      <c r="AE43">
        <v>42</v>
      </c>
      <c r="AF43">
        <v>39375</v>
      </c>
      <c r="AG43">
        <v>280</v>
      </c>
      <c r="AH43">
        <v>2625</v>
      </c>
      <c r="AI43">
        <v>2625</v>
      </c>
      <c r="AJ43">
        <v>5250</v>
      </c>
      <c r="AK43">
        <v>5250</v>
      </c>
      <c r="AM43">
        <v>42</v>
      </c>
      <c r="AN43">
        <v>78750</v>
      </c>
      <c r="AO43">
        <v>280</v>
      </c>
      <c r="AP43">
        <v>5250</v>
      </c>
      <c r="AQ43">
        <v>5250</v>
      </c>
      <c r="AR43">
        <v>10500</v>
      </c>
      <c r="AS43">
        <v>10500</v>
      </c>
      <c r="AU43">
        <v>42</v>
      </c>
      <c r="AV43">
        <v>157500</v>
      </c>
      <c r="AW43">
        <v>280</v>
      </c>
      <c r="AX43">
        <v>10500</v>
      </c>
      <c r="AY43">
        <v>10500</v>
      </c>
      <c r="AZ43">
        <v>21000</v>
      </c>
      <c r="BA43">
        <v>21000</v>
      </c>
    </row>
    <row r="44" spans="1:53">
      <c r="A44" s="1">
        <v>43</v>
      </c>
      <c r="B44" s="1">
        <f t="shared" si="2"/>
        <v>40305</v>
      </c>
      <c r="C44" s="1">
        <v>280</v>
      </c>
      <c r="D44" s="1">
        <f t="shared" si="3"/>
        <v>2687</v>
      </c>
      <c r="E44" s="1">
        <f t="shared" si="4"/>
        <v>2687</v>
      </c>
      <c r="F44" s="1">
        <f t="shared" si="5"/>
        <v>5375</v>
      </c>
      <c r="G44" s="1">
        <f t="shared" si="5"/>
        <v>5375</v>
      </c>
      <c r="H44" s="22"/>
      <c r="I44" s="22"/>
      <c r="J44" s="1"/>
      <c r="K44" s="1"/>
      <c r="L44" s="1">
        <f t="shared" si="7"/>
        <v>2150</v>
      </c>
      <c r="M44" s="1">
        <f t="shared" si="6"/>
        <v>2150</v>
      </c>
      <c r="N44" s="1" t="str">
        <f t="shared" si="16"/>
        <v/>
      </c>
      <c r="O44" s="1" t="str">
        <f t="shared" si="1"/>
        <v/>
      </c>
      <c r="P44" s="32"/>
      <c r="Q44" s="32"/>
      <c r="R44" s="32"/>
      <c r="S44" s="32"/>
      <c r="AE44">
        <v>43</v>
      </c>
      <c r="AF44">
        <v>40305</v>
      </c>
      <c r="AG44">
        <v>280</v>
      </c>
      <c r="AH44">
        <v>2687</v>
      </c>
      <c r="AI44">
        <v>2687</v>
      </c>
      <c r="AJ44">
        <v>5375</v>
      </c>
      <c r="AK44">
        <v>5375</v>
      </c>
      <c r="AM44">
        <v>43</v>
      </c>
      <c r="AN44">
        <v>80625</v>
      </c>
      <c r="AO44">
        <v>280</v>
      </c>
      <c r="AP44">
        <v>5375</v>
      </c>
      <c r="AQ44">
        <v>5375</v>
      </c>
      <c r="AR44">
        <v>10750</v>
      </c>
      <c r="AS44">
        <v>10750</v>
      </c>
      <c r="AU44">
        <v>43</v>
      </c>
      <c r="AV44">
        <v>161250</v>
      </c>
      <c r="AW44">
        <v>280</v>
      </c>
      <c r="AX44">
        <v>10750</v>
      </c>
      <c r="AY44">
        <v>10750</v>
      </c>
      <c r="AZ44">
        <v>21500</v>
      </c>
      <c r="BA44">
        <v>21500</v>
      </c>
    </row>
    <row r="45" spans="1:53">
      <c r="A45" s="1">
        <v>44</v>
      </c>
      <c r="B45" s="1">
        <f t="shared" si="2"/>
        <v>41250</v>
      </c>
      <c r="C45" s="1">
        <v>280</v>
      </c>
      <c r="D45" s="1">
        <f t="shared" si="3"/>
        <v>2750</v>
      </c>
      <c r="E45" s="1">
        <f t="shared" si="4"/>
        <v>2750</v>
      </c>
      <c r="F45" s="1">
        <f t="shared" si="5"/>
        <v>5500</v>
      </c>
      <c r="G45" s="1">
        <f t="shared" si="5"/>
        <v>5500</v>
      </c>
      <c r="H45" s="22"/>
      <c r="I45" s="22"/>
      <c r="J45" s="1"/>
      <c r="K45" s="1"/>
      <c r="L45" s="1">
        <f t="shared" si="7"/>
        <v>2200</v>
      </c>
      <c r="M45" s="1">
        <f t="shared" si="6"/>
        <v>2200</v>
      </c>
      <c r="N45" s="1" t="str">
        <f t="shared" si="16"/>
        <v/>
      </c>
      <c r="O45" s="1" t="str">
        <f t="shared" si="1"/>
        <v/>
      </c>
      <c r="P45" s="32"/>
      <c r="Q45" s="32"/>
      <c r="R45" s="32"/>
      <c r="S45" s="32"/>
      <c r="AE45">
        <v>44</v>
      </c>
      <c r="AF45">
        <v>41250</v>
      </c>
      <c r="AG45">
        <v>280</v>
      </c>
      <c r="AH45">
        <v>2750</v>
      </c>
      <c r="AI45">
        <v>2750</v>
      </c>
      <c r="AJ45">
        <v>5500</v>
      </c>
      <c r="AK45">
        <v>5500</v>
      </c>
      <c r="AM45">
        <v>44</v>
      </c>
      <c r="AN45">
        <v>82500</v>
      </c>
      <c r="AO45">
        <v>280</v>
      </c>
      <c r="AP45">
        <v>5500</v>
      </c>
      <c r="AQ45">
        <v>5500</v>
      </c>
      <c r="AR45">
        <v>11000</v>
      </c>
      <c r="AS45">
        <v>11000</v>
      </c>
      <c r="AU45">
        <v>44</v>
      </c>
      <c r="AV45">
        <v>165000</v>
      </c>
      <c r="AW45">
        <v>280</v>
      </c>
      <c r="AX45">
        <v>11000</v>
      </c>
      <c r="AY45">
        <v>11000</v>
      </c>
      <c r="AZ45">
        <v>22000</v>
      </c>
      <c r="BA45">
        <v>22000</v>
      </c>
    </row>
    <row r="46" spans="1:53">
      <c r="A46" s="1">
        <v>45</v>
      </c>
      <c r="B46" s="1">
        <f t="shared" si="2"/>
        <v>42180</v>
      </c>
      <c r="C46" s="1">
        <v>280</v>
      </c>
      <c r="D46" s="1">
        <f t="shared" si="3"/>
        <v>2812</v>
      </c>
      <c r="E46" s="1">
        <f t="shared" si="4"/>
        <v>2812</v>
      </c>
      <c r="F46" s="1">
        <f t="shared" si="5"/>
        <v>5625</v>
      </c>
      <c r="G46" s="1">
        <f t="shared" si="5"/>
        <v>5625</v>
      </c>
      <c r="H46" s="22"/>
      <c r="I46" s="22"/>
      <c r="J46" s="1"/>
      <c r="K46" s="1"/>
      <c r="L46" s="1">
        <f t="shared" si="7"/>
        <v>2250</v>
      </c>
      <c r="M46" s="1">
        <f t="shared" si="6"/>
        <v>2250</v>
      </c>
      <c r="N46" s="1" t="str">
        <f t="shared" si="16"/>
        <v/>
      </c>
      <c r="O46" s="1" t="str">
        <f t="shared" si="1"/>
        <v/>
      </c>
      <c r="P46" s="32"/>
      <c r="Q46" s="32"/>
      <c r="R46" s="32"/>
      <c r="S46" s="32"/>
      <c r="AE46">
        <v>45</v>
      </c>
      <c r="AF46">
        <v>42180</v>
      </c>
      <c r="AG46">
        <v>280</v>
      </c>
      <c r="AH46">
        <v>2812</v>
      </c>
      <c r="AI46">
        <v>2812</v>
      </c>
      <c r="AJ46">
        <v>5625</v>
      </c>
      <c r="AK46">
        <v>5625</v>
      </c>
      <c r="AM46">
        <v>45</v>
      </c>
      <c r="AN46">
        <v>84375</v>
      </c>
      <c r="AO46">
        <v>280</v>
      </c>
      <c r="AP46">
        <v>5625</v>
      </c>
      <c r="AQ46">
        <v>5625</v>
      </c>
      <c r="AR46">
        <v>11250</v>
      </c>
      <c r="AS46">
        <v>11250</v>
      </c>
      <c r="AU46">
        <v>45</v>
      </c>
      <c r="AV46">
        <v>168750</v>
      </c>
      <c r="AW46">
        <v>280</v>
      </c>
      <c r="AX46">
        <v>11250</v>
      </c>
      <c r="AY46">
        <v>11250</v>
      </c>
      <c r="AZ46">
        <v>22500</v>
      </c>
      <c r="BA46">
        <v>22500</v>
      </c>
    </row>
    <row r="47" spans="1:53">
      <c r="A47" s="1">
        <v>46</v>
      </c>
      <c r="B47" s="1">
        <f t="shared" si="2"/>
        <v>43125</v>
      </c>
      <c r="C47" s="1">
        <v>280</v>
      </c>
      <c r="D47" s="1">
        <f t="shared" si="3"/>
        <v>2875</v>
      </c>
      <c r="E47" s="1">
        <f t="shared" si="4"/>
        <v>2875</v>
      </c>
      <c r="F47" s="1">
        <f t="shared" si="5"/>
        <v>5750</v>
      </c>
      <c r="G47" s="1">
        <f t="shared" si="5"/>
        <v>5750</v>
      </c>
      <c r="H47" s="22"/>
      <c r="I47" s="22"/>
      <c r="J47" s="1"/>
      <c r="K47" s="1"/>
      <c r="L47" s="1">
        <f t="shared" si="7"/>
        <v>2300</v>
      </c>
      <c r="M47" s="1">
        <f t="shared" si="6"/>
        <v>2300</v>
      </c>
      <c r="N47" s="1" t="str">
        <f t="shared" si="16"/>
        <v/>
      </c>
      <c r="O47" s="1" t="str">
        <f t="shared" si="1"/>
        <v/>
      </c>
      <c r="P47" s="32"/>
      <c r="Q47" s="32"/>
      <c r="R47" s="32"/>
      <c r="S47" s="32"/>
      <c r="AE47">
        <v>46</v>
      </c>
      <c r="AF47">
        <v>43125</v>
      </c>
      <c r="AG47">
        <v>280</v>
      </c>
      <c r="AH47">
        <v>2875</v>
      </c>
      <c r="AI47">
        <v>2875</v>
      </c>
      <c r="AJ47">
        <v>5750</v>
      </c>
      <c r="AK47">
        <v>5750</v>
      </c>
      <c r="AM47">
        <v>46</v>
      </c>
      <c r="AN47">
        <v>86250</v>
      </c>
      <c r="AO47">
        <v>280</v>
      </c>
      <c r="AP47">
        <v>5750</v>
      </c>
      <c r="AQ47">
        <v>5750</v>
      </c>
      <c r="AR47">
        <v>11500</v>
      </c>
      <c r="AS47">
        <v>11500</v>
      </c>
      <c r="AU47">
        <v>46</v>
      </c>
      <c r="AV47">
        <v>172500</v>
      </c>
      <c r="AW47">
        <v>280</v>
      </c>
      <c r="AX47">
        <v>11500</v>
      </c>
      <c r="AY47">
        <v>11500</v>
      </c>
      <c r="AZ47">
        <v>23000</v>
      </c>
      <c r="BA47">
        <v>23000</v>
      </c>
    </row>
    <row r="48" spans="1:53">
      <c r="A48" s="1">
        <v>47</v>
      </c>
      <c r="B48" s="1">
        <f t="shared" si="2"/>
        <v>44055</v>
      </c>
      <c r="C48" s="1">
        <v>280</v>
      </c>
      <c r="D48" s="1">
        <f t="shared" si="3"/>
        <v>2937</v>
      </c>
      <c r="E48" s="1">
        <f t="shared" si="4"/>
        <v>2937</v>
      </c>
      <c r="F48" s="1">
        <f t="shared" si="5"/>
        <v>5875</v>
      </c>
      <c r="G48" s="1">
        <f t="shared" si="5"/>
        <v>5875</v>
      </c>
      <c r="H48" s="22"/>
      <c r="I48" s="22"/>
      <c r="J48" s="1"/>
      <c r="K48" s="1"/>
      <c r="L48" s="1">
        <f t="shared" si="7"/>
        <v>2350</v>
      </c>
      <c r="M48" s="1">
        <f t="shared" si="6"/>
        <v>2350</v>
      </c>
      <c r="N48" s="1" t="str">
        <f t="shared" si="16"/>
        <v/>
      </c>
      <c r="O48" s="1" t="str">
        <f t="shared" si="1"/>
        <v/>
      </c>
      <c r="P48" s="32"/>
      <c r="Q48" s="32"/>
      <c r="R48" s="32"/>
      <c r="S48" s="32"/>
      <c r="AE48">
        <v>47</v>
      </c>
      <c r="AF48">
        <v>44055</v>
      </c>
      <c r="AG48">
        <v>280</v>
      </c>
      <c r="AH48">
        <v>2937</v>
      </c>
      <c r="AI48">
        <v>2937</v>
      </c>
      <c r="AJ48">
        <v>5875</v>
      </c>
      <c r="AK48">
        <v>5875</v>
      </c>
      <c r="AM48">
        <v>47</v>
      </c>
      <c r="AN48">
        <v>88125</v>
      </c>
      <c r="AO48">
        <v>280</v>
      </c>
      <c r="AP48">
        <v>5875</v>
      </c>
      <c r="AQ48">
        <v>5875</v>
      </c>
      <c r="AR48">
        <v>11750</v>
      </c>
      <c r="AS48">
        <v>11750</v>
      </c>
      <c r="AU48">
        <v>47</v>
      </c>
      <c r="AV48">
        <v>176250</v>
      </c>
      <c r="AW48">
        <v>280</v>
      </c>
      <c r="AX48">
        <v>11750</v>
      </c>
      <c r="AY48">
        <v>11750</v>
      </c>
      <c r="AZ48">
        <v>23500</v>
      </c>
      <c r="BA48">
        <v>23500</v>
      </c>
    </row>
    <row r="49" spans="1:53">
      <c r="A49" s="1">
        <v>48</v>
      </c>
      <c r="B49" s="1">
        <f t="shared" si="2"/>
        <v>45000</v>
      </c>
      <c r="C49" s="1">
        <v>280</v>
      </c>
      <c r="D49" s="1">
        <f t="shared" si="3"/>
        <v>3000</v>
      </c>
      <c r="E49" s="1">
        <f t="shared" si="4"/>
        <v>3000</v>
      </c>
      <c r="F49" s="1">
        <f t="shared" si="5"/>
        <v>6000</v>
      </c>
      <c r="G49" s="1">
        <f t="shared" si="5"/>
        <v>6000</v>
      </c>
      <c r="H49" s="22"/>
      <c r="I49" s="22"/>
      <c r="J49" s="1"/>
      <c r="K49" s="1"/>
      <c r="L49" s="1">
        <f t="shared" si="7"/>
        <v>2400</v>
      </c>
      <c r="M49" s="1">
        <f t="shared" si="6"/>
        <v>2400</v>
      </c>
      <c r="N49" s="1" t="str">
        <f t="shared" si="16"/>
        <v/>
      </c>
      <c r="O49" s="1" t="str">
        <f t="shared" si="1"/>
        <v/>
      </c>
      <c r="P49" s="32"/>
      <c r="Q49" s="32"/>
      <c r="R49" s="32"/>
      <c r="S49" s="32"/>
      <c r="AE49">
        <v>48</v>
      </c>
      <c r="AF49">
        <v>45000</v>
      </c>
      <c r="AG49">
        <v>280</v>
      </c>
      <c r="AH49">
        <v>3000</v>
      </c>
      <c r="AI49">
        <v>3000</v>
      </c>
      <c r="AJ49">
        <v>6000</v>
      </c>
      <c r="AK49">
        <v>6000</v>
      </c>
      <c r="AM49">
        <v>48</v>
      </c>
      <c r="AN49">
        <v>90000</v>
      </c>
      <c r="AO49">
        <v>280</v>
      </c>
      <c r="AP49">
        <v>6000</v>
      </c>
      <c r="AQ49">
        <v>6000</v>
      </c>
      <c r="AR49">
        <v>12000</v>
      </c>
      <c r="AS49">
        <v>12000</v>
      </c>
      <c r="AU49">
        <v>48</v>
      </c>
      <c r="AV49">
        <v>180000</v>
      </c>
      <c r="AW49">
        <v>280</v>
      </c>
      <c r="AX49">
        <v>12000</v>
      </c>
      <c r="AY49">
        <v>12000</v>
      </c>
      <c r="AZ49">
        <v>24000</v>
      </c>
      <c r="BA49">
        <v>24000</v>
      </c>
    </row>
    <row r="50" spans="1:53">
      <c r="A50" s="1">
        <v>49</v>
      </c>
      <c r="B50" s="1">
        <f t="shared" si="2"/>
        <v>45930</v>
      </c>
      <c r="C50" s="1">
        <v>280</v>
      </c>
      <c r="D50" s="1">
        <f t="shared" si="3"/>
        <v>3062</v>
      </c>
      <c r="E50" s="1">
        <f t="shared" si="4"/>
        <v>3062</v>
      </c>
      <c r="F50" s="1">
        <f t="shared" si="5"/>
        <v>6125</v>
      </c>
      <c r="G50" s="1">
        <f t="shared" si="5"/>
        <v>6125</v>
      </c>
      <c r="H50" s="22"/>
      <c r="I50" s="22"/>
      <c r="J50" s="1"/>
      <c r="K50" s="1"/>
      <c r="L50" s="1">
        <f t="shared" si="7"/>
        <v>2450</v>
      </c>
      <c r="M50" s="1">
        <f t="shared" si="6"/>
        <v>2450</v>
      </c>
      <c r="N50" s="1" t="str">
        <f t="shared" si="16"/>
        <v/>
      </c>
      <c r="O50" s="1" t="str">
        <f t="shared" si="1"/>
        <v/>
      </c>
      <c r="P50" s="32"/>
      <c r="Q50" s="32"/>
      <c r="R50" s="32"/>
      <c r="S50" s="32"/>
      <c r="AE50">
        <v>49</v>
      </c>
      <c r="AF50">
        <v>45930</v>
      </c>
      <c r="AG50">
        <v>280</v>
      </c>
      <c r="AH50">
        <v>3062</v>
      </c>
      <c r="AI50">
        <v>3062</v>
      </c>
      <c r="AJ50">
        <v>6125</v>
      </c>
      <c r="AK50">
        <v>6125</v>
      </c>
      <c r="AM50">
        <v>49</v>
      </c>
      <c r="AN50">
        <v>91875</v>
      </c>
      <c r="AO50">
        <v>280</v>
      </c>
      <c r="AP50">
        <v>6125</v>
      </c>
      <c r="AQ50">
        <v>6125</v>
      </c>
      <c r="AR50">
        <v>12250</v>
      </c>
      <c r="AS50">
        <v>12250</v>
      </c>
      <c r="AU50">
        <v>49</v>
      </c>
      <c r="AV50">
        <v>183750</v>
      </c>
      <c r="AW50">
        <v>280</v>
      </c>
      <c r="AX50">
        <v>12250</v>
      </c>
      <c r="AY50">
        <v>12250</v>
      </c>
      <c r="AZ50">
        <v>24500</v>
      </c>
      <c r="BA50">
        <v>24500</v>
      </c>
    </row>
    <row r="51" spans="1:53">
      <c r="A51" s="1">
        <v>50</v>
      </c>
      <c r="B51" s="1">
        <f t="shared" si="2"/>
        <v>46875</v>
      </c>
      <c r="C51" s="1">
        <v>300</v>
      </c>
      <c r="D51" s="1">
        <f t="shared" si="3"/>
        <v>3125</v>
      </c>
      <c r="E51" s="1">
        <f t="shared" si="4"/>
        <v>3125</v>
      </c>
      <c r="F51" s="1">
        <f t="shared" si="5"/>
        <v>6250</v>
      </c>
      <c r="G51" s="1">
        <f t="shared" si="5"/>
        <v>6250</v>
      </c>
      <c r="H51" s="22"/>
      <c r="I51" s="22"/>
      <c r="J51" s="1"/>
      <c r="K51" s="1"/>
      <c r="L51" s="1">
        <f t="shared" si="7"/>
        <v>2500</v>
      </c>
      <c r="M51" s="1">
        <f t="shared" si="6"/>
        <v>2500</v>
      </c>
      <c r="N51" s="1" t="str">
        <f t="shared" si="16"/>
        <v/>
      </c>
      <c r="O51" s="1" t="str">
        <f t="shared" si="1"/>
        <v/>
      </c>
      <c r="P51" s="32"/>
      <c r="Q51" s="32"/>
      <c r="R51" s="32"/>
      <c r="S51" s="32"/>
      <c r="AE51">
        <v>50</v>
      </c>
      <c r="AF51">
        <v>46875</v>
      </c>
      <c r="AG51">
        <v>300</v>
      </c>
      <c r="AH51">
        <v>3125</v>
      </c>
      <c r="AI51">
        <v>3125</v>
      </c>
      <c r="AJ51">
        <v>6250</v>
      </c>
      <c r="AK51">
        <v>6250</v>
      </c>
      <c r="AM51">
        <v>50</v>
      </c>
      <c r="AN51">
        <v>93750</v>
      </c>
      <c r="AO51">
        <v>300</v>
      </c>
      <c r="AP51">
        <v>6250</v>
      </c>
      <c r="AQ51">
        <v>6250</v>
      </c>
      <c r="AR51">
        <v>12500</v>
      </c>
      <c r="AS51">
        <v>12500</v>
      </c>
      <c r="AU51">
        <v>50</v>
      </c>
      <c r="AV51">
        <v>187500</v>
      </c>
      <c r="AW51">
        <v>300</v>
      </c>
      <c r="AX51">
        <v>12500</v>
      </c>
      <c r="AY51">
        <v>12500</v>
      </c>
      <c r="AZ51">
        <v>25000</v>
      </c>
      <c r="BA51">
        <v>25000</v>
      </c>
    </row>
    <row r="52" spans="1:53">
      <c r="A52" s="1">
        <v>51</v>
      </c>
      <c r="B52" s="1">
        <f t="shared" si="2"/>
        <v>47805</v>
      </c>
      <c r="C52" s="1">
        <v>300</v>
      </c>
      <c r="D52" s="1">
        <f t="shared" si="3"/>
        <v>3187</v>
      </c>
      <c r="E52" s="1">
        <f t="shared" si="4"/>
        <v>3187</v>
      </c>
      <c r="F52" s="1">
        <f t="shared" si="5"/>
        <v>6375</v>
      </c>
      <c r="G52" s="1">
        <f t="shared" si="5"/>
        <v>6375</v>
      </c>
      <c r="H52" s="22"/>
      <c r="I52" s="22"/>
      <c r="J52" s="1"/>
      <c r="K52" s="1"/>
      <c r="L52" s="1">
        <f t="shared" si="7"/>
        <v>2550</v>
      </c>
      <c r="M52" s="1">
        <f t="shared" si="6"/>
        <v>2550</v>
      </c>
      <c r="N52" s="1" t="str">
        <f t="shared" si="16"/>
        <v/>
      </c>
      <c r="O52" s="1" t="str">
        <f t="shared" si="1"/>
        <v/>
      </c>
      <c r="P52" s="32"/>
      <c r="Q52" s="32"/>
      <c r="R52" s="32"/>
      <c r="S52" s="32"/>
      <c r="AE52">
        <v>51</v>
      </c>
      <c r="AF52">
        <v>47805</v>
      </c>
      <c r="AG52">
        <v>300</v>
      </c>
      <c r="AH52">
        <v>3187</v>
      </c>
      <c r="AI52">
        <v>3187</v>
      </c>
      <c r="AJ52">
        <v>6375</v>
      </c>
      <c r="AK52">
        <v>6375</v>
      </c>
      <c r="AM52">
        <v>51</v>
      </c>
      <c r="AN52">
        <v>95625</v>
      </c>
      <c r="AO52">
        <v>300</v>
      </c>
      <c r="AP52">
        <v>6375</v>
      </c>
      <c r="AQ52">
        <v>6375</v>
      </c>
      <c r="AR52">
        <v>12750</v>
      </c>
      <c r="AS52">
        <v>12750</v>
      </c>
      <c r="AU52">
        <v>51</v>
      </c>
      <c r="AV52">
        <v>191250</v>
      </c>
      <c r="AW52">
        <v>300</v>
      </c>
      <c r="AX52">
        <v>12750</v>
      </c>
      <c r="AY52">
        <v>12750</v>
      </c>
      <c r="AZ52">
        <v>25500</v>
      </c>
      <c r="BA52">
        <v>25500</v>
      </c>
    </row>
    <row r="53" spans="1:53">
      <c r="A53" s="1">
        <v>52</v>
      </c>
      <c r="B53" s="1">
        <f t="shared" si="2"/>
        <v>48750</v>
      </c>
      <c r="C53" s="1">
        <v>300</v>
      </c>
      <c r="D53" s="1">
        <f t="shared" si="3"/>
        <v>3250</v>
      </c>
      <c r="E53" s="1">
        <f t="shared" si="4"/>
        <v>3250</v>
      </c>
      <c r="F53" s="1">
        <f t="shared" si="5"/>
        <v>6500</v>
      </c>
      <c r="G53" s="1">
        <f t="shared" si="5"/>
        <v>6500</v>
      </c>
      <c r="H53" s="22"/>
      <c r="I53" s="22"/>
      <c r="J53" s="1"/>
      <c r="K53" s="1"/>
      <c r="L53" s="1">
        <f t="shared" si="7"/>
        <v>2600</v>
      </c>
      <c r="M53" s="1">
        <f t="shared" si="6"/>
        <v>2600</v>
      </c>
      <c r="N53" s="1" t="str">
        <f t="shared" si="16"/>
        <v/>
      </c>
      <c r="O53" s="1" t="str">
        <f t="shared" si="1"/>
        <v/>
      </c>
      <c r="P53" s="32"/>
      <c r="Q53" s="32"/>
      <c r="R53" s="32"/>
      <c r="S53" s="32"/>
      <c r="AE53">
        <v>52</v>
      </c>
      <c r="AF53">
        <v>48750</v>
      </c>
      <c r="AG53">
        <v>300</v>
      </c>
      <c r="AH53">
        <v>3250</v>
      </c>
      <c r="AI53">
        <v>3250</v>
      </c>
      <c r="AJ53">
        <v>6500</v>
      </c>
      <c r="AK53">
        <v>6500</v>
      </c>
      <c r="AM53">
        <v>52</v>
      </c>
      <c r="AN53">
        <v>97500</v>
      </c>
      <c r="AO53">
        <v>300</v>
      </c>
      <c r="AP53">
        <v>6500</v>
      </c>
      <c r="AQ53">
        <v>6500</v>
      </c>
      <c r="AR53">
        <v>13000</v>
      </c>
      <c r="AS53">
        <v>13000</v>
      </c>
      <c r="AU53">
        <v>52</v>
      </c>
      <c r="AV53">
        <v>195000</v>
      </c>
      <c r="AW53">
        <v>300</v>
      </c>
      <c r="AX53">
        <v>13000</v>
      </c>
      <c r="AY53">
        <v>13000</v>
      </c>
      <c r="AZ53">
        <v>26000</v>
      </c>
      <c r="BA53">
        <v>26000</v>
      </c>
    </row>
    <row r="54" spans="1:53">
      <c r="A54" s="1">
        <v>53</v>
      </c>
      <c r="B54" s="1">
        <f t="shared" si="2"/>
        <v>49680</v>
      </c>
      <c r="C54" s="1">
        <v>300</v>
      </c>
      <c r="D54" s="1">
        <f t="shared" si="3"/>
        <v>3312</v>
      </c>
      <c r="E54" s="1">
        <f t="shared" si="4"/>
        <v>3312</v>
      </c>
      <c r="F54" s="1">
        <f t="shared" si="5"/>
        <v>6625</v>
      </c>
      <c r="G54" s="1">
        <f t="shared" si="5"/>
        <v>6625</v>
      </c>
      <c r="H54" s="22"/>
      <c r="I54" s="22"/>
      <c r="J54" s="1"/>
      <c r="K54" s="1"/>
      <c r="L54" s="1">
        <f t="shared" si="7"/>
        <v>2650</v>
      </c>
      <c r="M54" s="1">
        <f t="shared" si="6"/>
        <v>2650</v>
      </c>
      <c r="N54" s="1" t="str">
        <f t="shared" si="16"/>
        <v/>
      </c>
      <c r="O54" s="1" t="str">
        <f t="shared" si="1"/>
        <v/>
      </c>
      <c r="P54" s="32"/>
      <c r="Q54" s="32"/>
      <c r="R54" s="32"/>
      <c r="S54" s="32"/>
      <c r="AE54">
        <v>53</v>
      </c>
      <c r="AF54">
        <v>49680</v>
      </c>
      <c r="AG54">
        <v>300</v>
      </c>
      <c r="AH54">
        <v>3312</v>
      </c>
      <c r="AI54">
        <v>3312</v>
      </c>
      <c r="AJ54">
        <v>6625</v>
      </c>
      <c r="AK54">
        <v>6625</v>
      </c>
      <c r="AM54">
        <v>53</v>
      </c>
      <c r="AN54">
        <v>99375</v>
      </c>
      <c r="AO54">
        <v>300</v>
      </c>
      <c r="AP54">
        <v>6625</v>
      </c>
      <c r="AQ54">
        <v>6625</v>
      </c>
      <c r="AR54">
        <v>13250</v>
      </c>
      <c r="AS54">
        <v>13250</v>
      </c>
      <c r="AU54">
        <v>53</v>
      </c>
      <c r="AV54">
        <v>198750</v>
      </c>
      <c r="AW54">
        <v>300</v>
      </c>
      <c r="AX54">
        <v>13250</v>
      </c>
      <c r="AY54">
        <v>13250</v>
      </c>
      <c r="AZ54">
        <v>26500</v>
      </c>
      <c r="BA54">
        <v>26500</v>
      </c>
    </row>
    <row r="55" spans="1:53">
      <c r="A55" s="1">
        <v>54</v>
      </c>
      <c r="B55" s="1">
        <f t="shared" si="2"/>
        <v>50625</v>
      </c>
      <c r="C55" s="1">
        <v>300</v>
      </c>
      <c r="D55" s="1">
        <f t="shared" si="3"/>
        <v>3375</v>
      </c>
      <c r="E55" s="1">
        <f t="shared" si="4"/>
        <v>3375</v>
      </c>
      <c r="F55" s="1">
        <f t="shared" si="5"/>
        <v>6750</v>
      </c>
      <c r="G55" s="1">
        <f t="shared" si="5"/>
        <v>6750</v>
      </c>
      <c r="H55" s="22"/>
      <c r="I55" s="22"/>
      <c r="J55" s="1"/>
      <c r="K55" s="1"/>
      <c r="L55" s="1">
        <f t="shared" si="7"/>
        <v>2700</v>
      </c>
      <c r="M55" s="1">
        <f t="shared" si="6"/>
        <v>2700</v>
      </c>
      <c r="N55" s="1" t="str">
        <f t="shared" si="16"/>
        <v/>
      </c>
      <c r="O55" s="1" t="str">
        <f t="shared" si="1"/>
        <v/>
      </c>
      <c r="P55" s="32"/>
      <c r="Q55" s="32"/>
      <c r="R55" s="32"/>
      <c r="S55" s="32"/>
      <c r="AE55">
        <v>54</v>
      </c>
      <c r="AF55">
        <v>50625</v>
      </c>
      <c r="AG55">
        <v>300</v>
      </c>
      <c r="AH55">
        <v>3375</v>
      </c>
      <c r="AI55">
        <v>3375</v>
      </c>
      <c r="AJ55">
        <v>6750</v>
      </c>
      <c r="AK55">
        <v>6750</v>
      </c>
      <c r="AM55">
        <v>54</v>
      </c>
      <c r="AN55">
        <v>101250</v>
      </c>
      <c r="AO55">
        <v>300</v>
      </c>
      <c r="AP55">
        <v>6750</v>
      </c>
      <c r="AQ55">
        <v>6750</v>
      </c>
      <c r="AR55">
        <v>13500</v>
      </c>
      <c r="AS55">
        <v>13500</v>
      </c>
      <c r="AU55">
        <v>54</v>
      </c>
      <c r="AV55">
        <v>202500</v>
      </c>
      <c r="AW55">
        <v>300</v>
      </c>
      <c r="AX55">
        <v>13500</v>
      </c>
      <c r="AY55">
        <v>13500</v>
      </c>
      <c r="AZ55">
        <v>27000</v>
      </c>
      <c r="BA55">
        <v>27000</v>
      </c>
    </row>
    <row r="56" spans="1:53">
      <c r="A56" s="1">
        <v>55</v>
      </c>
      <c r="B56" s="1">
        <f t="shared" si="2"/>
        <v>51555</v>
      </c>
      <c r="C56" s="1">
        <v>300</v>
      </c>
      <c r="D56" s="1">
        <f t="shared" si="3"/>
        <v>3437</v>
      </c>
      <c r="E56" s="1">
        <f t="shared" si="4"/>
        <v>3437</v>
      </c>
      <c r="F56" s="1">
        <f t="shared" si="5"/>
        <v>6875</v>
      </c>
      <c r="G56" s="1">
        <f t="shared" si="5"/>
        <v>6875</v>
      </c>
      <c r="H56" s="22"/>
      <c r="I56" s="22"/>
      <c r="J56" s="1"/>
      <c r="K56" s="1"/>
      <c r="L56" s="1">
        <f t="shared" si="7"/>
        <v>2750</v>
      </c>
      <c r="M56" s="1">
        <f t="shared" si="6"/>
        <v>2750</v>
      </c>
      <c r="N56" s="1" t="str">
        <f t="shared" si="16"/>
        <v/>
      </c>
      <c r="O56" s="1" t="str">
        <f t="shared" si="1"/>
        <v/>
      </c>
      <c r="P56" s="32"/>
      <c r="Q56" s="32"/>
      <c r="R56" s="32"/>
      <c r="S56" s="32"/>
      <c r="AE56">
        <v>55</v>
      </c>
      <c r="AF56">
        <v>51555</v>
      </c>
      <c r="AG56">
        <v>300</v>
      </c>
      <c r="AH56">
        <v>3437</v>
      </c>
      <c r="AI56">
        <v>3437</v>
      </c>
      <c r="AJ56">
        <v>6875</v>
      </c>
      <c r="AK56">
        <v>6875</v>
      </c>
      <c r="AM56">
        <v>55</v>
      </c>
      <c r="AN56">
        <v>103125</v>
      </c>
      <c r="AO56">
        <v>300</v>
      </c>
      <c r="AP56">
        <v>6875</v>
      </c>
      <c r="AQ56">
        <v>6875</v>
      </c>
      <c r="AR56">
        <v>13750</v>
      </c>
      <c r="AS56">
        <v>13750</v>
      </c>
      <c r="AU56">
        <v>55</v>
      </c>
      <c r="AV56">
        <v>206250</v>
      </c>
      <c r="AW56">
        <v>300</v>
      </c>
      <c r="AX56">
        <v>13750</v>
      </c>
      <c r="AY56">
        <v>13750</v>
      </c>
      <c r="AZ56">
        <v>27500</v>
      </c>
      <c r="BA56">
        <v>27500</v>
      </c>
    </row>
    <row r="57" spans="1:53">
      <c r="A57" s="1">
        <v>56</v>
      </c>
      <c r="B57" s="1">
        <f t="shared" si="2"/>
        <v>52500</v>
      </c>
      <c r="C57" s="1">
        <v>300</v>
      </c>
      <c r="D57" s="1">
        <f t="shared" si="3"/>
        <v>3500</v>
      </c>
      <c r="E57" s="1">
        <f t="shared" si="4"/>
        <v>3500</v>
      </c>
      <c r="F57" s="1">
        <f t="shared" si="5"/>
        <v>7000</v>
      </c>
      <c r="G57" s="1">
        <f t="shared" si="5"/>
        <v>7000</v>
      </c>
      <c r="H57" s="22"/>
      <c r="I57" s="22"/>
      <c r="J57" s="1"/>
      <c r="K57" s="1"/>
      <c r="L57" s="1">
        <f t="shared" si="7"/>
        <v>2800</v>
      </c>
      <c r="M57" s="1">
        <f t="shared" si="6"/>
        <v>2800</v>
      </c>
      <c r="N57" s="1" t="str">
        <f t="shared" si="16"/>
        <v/>
      </c>
      <c r="O57" s="1" t="str">
        <f t="shared" si="1"/>
        <v/>
      </c>
      <c r="P57" s="32"/>
      <c r="Q57" s="32"/>
      <c r="R57" s="32"/>
      <c r="S57" s="32"/>
      <c r="AE57">
        <v>56</v>
      </c>
      <c r="AF57">
        <v>52500</v>
      </c>
      <c r="AG57">
        <v>300</v>
      </c>
      <c r="AH57">
        <v>3500</v>
      </c>
      <c r="AI57">
        <v>3500</v>
      </c>
      <c r="AJ57">
        <v>7000</v>
      </c>
      <c r="AK57">
        <v>7000</v>
      </c>
      <c r="AM57">
        <v>56</v>
      </c>
      <c r="AN57">
        <v>105000</v>
      </c>
      <c r="AO57">
        <v>300</v>
      </c>
      <c r="AP57">
        <v>7000</v>
      </c>
      <c r="AQ57">
        <v>7000</v>
      </c>
      <c r="AR57">
        <v>14000</v>
      </c>
      <c r="AS57">
        <v>14000</v>
      </c>
      <c r="AU57">
        <v>56</v>
      </c>
      <c r="AV57">
        <v>210000</v>
      </c>
      <c r="AW57">
        <v>300</v>
      </c>
      <c r="AX57">
        <v>14000</v>
      </c>
      <c r="AY57">
        <v>14000</v>
      </c>
      <c r="AZ57">
        <v>28000</v>
      </c>
      <c r="BA57">
        <v>28000</v>
      </c>
    </row>
    <row r="58" spans="1:53">
      <c r="A58" s="1">
        <v>57</v>
      </c>
      <c r="B58" s="1">
        <f t="shared" si="2"/>
        <v>53430</v>
      </c>
      <c r="C58" s="1">
        <v>300</v>
      </c>
      <c r="D58" s="1">
        <f t="shared" si="3"/>
        <v>3562</v>
      </c>
      <c r="E58" s="1">
        <f t="shared" si="4"/>
        <v>3562</v>
      </c>
      <c r="F58" s="1">
        <f t="shared" si="5"/>
        <v>7125</v>
      </c>
      <c r="G58" s="1">
        <f t="shared" si="5"/>
        <v>7125</v>
      </c>
      <c r="H58" s="22"/>
      <c r="I58" s="22"/>
      <c r="J58" s="1"/>
      <c r="K58" s="1"/>
      <c r="L58" s="1">
        <f t="shared" si="7"/>
        <v>2850</v>
      </c>
      <c r="M58" s="1">
        <f t="shared" si="6"/>
        <v>2850</v>
      </c>
      <c r="N58" s="1" t="str">
        <f t="shared" si="16"/>
        <v/>
      </c>
      <c r="O58" s="1" t="str">
        <f t="shared" si="1"/>
        <v/>
      </c>
      <c r="P58" s="32"/>
      <c r="Q58" s="32"/>
      <c r="R58" s="32"/>
      <c r="S58" s="32"/>
      <c r="AE58">
        <v>57</v>
      </c>
      <c r="AF58">
        <v>53430</v>
      </c>
      <c r="AG58">
        <v>300</v>
      </c>
      <c r="AH58">
        <v>3562</v>
      </c>
      <c r="AI58">
        <v>3562</v>
      </c>
      <c r="AJ58">
        <v>7125</v>
      </c>
      <c r="AK58">
        <v>7125</v>
      </c>
      <c r="AM58">
        <v>57</v>
      </c>
      <c r="AN58">
        <v>106875</v>
      </c>
      <c r="AO58">
        <v>300</v>
      </c>
      <c r="AP58">
        <v>7125</v>
      </c>
      <c r="AQ58">
        <v>7125</v>
      </c>
      <c r="AR58">
        <v>14250</v>
      </c>
      <c r="AS58">
        <v>14250</v>
      </c>
      <c r="AU58">
        <v>57</v>
      </c>
      <c r="AV58">
        <v>213750</v>
      </c>
      <c r="AW58">
        <v>300</v>
      </c>
      <c r="AX58">
        <v>14250</v>
      </c>
      <c r="AY58">
        <v>14250</v>
      </c>
      <c r="AZ58">
        <v>28500</v>
      </c>
      <c r="BA58">
        <v>28500</v>
      </c>
    </row>
    <row r="59" spans="1:53">
      <c r="A59" s="1">
        <v>58</v>
      </c>
      <c r="B59" s="1">
        <f t="shared" si="2"/>
        <v>54375</v>
      </c>
      <c r="C59" s="1">
        <v>300</v>
      </c>
      <c r="D59" s="1">
        <f t="shared" si="3"/>
        <v>3625</v>
      </c>
      <c r="E59" s="1">
        <f t="shared" si="4"/>
        <v>3625</v>
      </c>
      <c r="F59" s="1">
        <f t="shared" si="5"/>
        <v>7250</v>
      </c>
      <c r="G59" s="1">
        <f t="shared" si="5"/>
        <v>7250</v>
      </c>
      <c r="H59" s="22"/>
      <c r="I59" s="22"/>
      <c r="J59" s="1"/>
      <c r="K59" s="1"/>
      <c r="L59" s="1">
        <f t="shared" si="7"/>
        <v>2900</v>
      </c>
      <c r="M59" s="1">
        <f t="shared" si="6"/>
        <v>2900</v>
      </c>
      <c r="N59" s="1" t="str">
        <f t="shared" si="16"/>
        <v/>
      </c>
      <c r="O59" s="1" t="str">
        <f t="shared" si="1"/>
        <v/>
      </c>
      <c r="P59" s="32"/>
      <c r="Q59" s="32"/>
      <c r="R59" s="32"/>
      <c r="S59" s="32"/>
      <c r="AE59">
        <v>58</v>
      </c>
      <c r="AF59">
        <v>54375</v>
      </c>
      <c r="AG59">
        <v>300</v>
      </c>
      <c r="AH59">
        <v>3625</v>
      </c>
      <c r="AI59">
        <v>3625</v>
      </c>
      <c r="AJ59">
        <v>7250</v>
      </c>
      <c r="AK59">
        <v>7250</v>
      </c>
      <c r="AM59">
        <v>58</v>
      </c>
      <c r="AN59">
        <v>108750</v>
      </c>
      <c r="AO59">
        <v>300</v>
      </c>
      <c r="AP59">
        <v>7250</v>
      </c>
      <c r="AQ59">
        <v>7250</v>
      </c>
      <c r="AR59">
        <v>14500</v>
      </c>
      <c r="AS59">
        <v>14500</v>
      </c>
      <c r="AU59">
        <v>58</v>
      </c>
      <c r="AV59">
        <v>217500</v>
      </c>
      <c r="AW59">
        <v>300</v>
      </c>
      <c r="AX59">
        <v>14500</v>
      </c>
      <c r="AY59">
        <v>14500</v>
      </c>
      <c r="AZ59">
        <v>29000</v>
      </c>
      <c r="BA59">
        <v>29000</v>
      </c>
    </row>
    <row r="60" spans="1:53">
      <c r="A60" s="1">
        <v>59</v>
      </c>
      <c r="B60" s="1">
        <f t="shared" si="2"/>
        <v>55305</v>
      </c>
      <c r="C60" s="1">
        <v>300</v>
      </c>
      <c r="D60" s="1">
        <f t="shared" si="3"/>
        <v>3687</v>
      </c>
      <c r="E60" s="1">
        <f t="shared" si="4"/>
        <v>3687</v>
      </c>
      <c r="F60" s="1">
        <f t="shared" si="5"/>
        <v>7375</v>
      </c>
      <c r="G60" s="1">
        <f t="shared" si="5"/>
        <v>7375</v>
      </c>
      <c r="H60" s="22"/>
      <c r="I60" s="22"/>
      <c r="J60" s="1"/>
      <c r="K60" s="1"/>
      <c r="L60" s="1">
        <f t="shared" si="7"/>
        <v>2950</v>
      </c>
      <c r="M60" s="1">
        <f t="shared" si="6"/>
        <v>2950</v>
      </c>
      <c r="N60" s="1" t="str">
        <f t="shared" si="16"/>
        <v/>
      </c>
      <c r="O60" s="1" t="str">
        <f t="shared" si="1"/>
        <v/>
      </c>
      <c r="P60" s="32"/>
      <c r="Q60" s="32"/>
      <c r="R60" s="32"/>
      <c r="S60" s="32"/>
      <c r="AE60">
        <v>59</v>
      </c>
      <c r="AF60">
        <v>55305</v>
      </c>
      <c r="AG60">
        <v>300</v>
      </c>
      <c r="AH60">
        <v>3687</v>
      </c>
      <c r="AI60">
        <v>3687</v>
      </c>
      <c r="AJ60">
        <v>7375</v>
      </c>
      <c r="AK60">
        <v>7375</v>
      </c>
      <c r="AM60">
        <v>59</v>
      </c>
      <c r="AN60">
        <v>110625</v>
      </c>
      <c r="AO60">
        <v>300</v>
      </c>
      <c r="AP60">
        <v>7375</v>
      </c>
      <c r="AQ60">
        <v>7375</v>
      </c>
      <c r="AR60">
        <v>14750</v>
      </c>
      <c r="AS60">
        <v>14750</v>
      </c>
      <c r="AU60">
        <v>59</v>
      </c>
      <c r="AV60">
        <v>221250</v>
      </c>
      <c r="AW60">
        <v>300</v>
      </c>
      <c r="AX60">
        <v>14750</v>
      </c>
      <c r="AY60">
        <v>14750</v>
      </c>
      <c r="AZ60">
        <v>29500</v>
      </c>
      <c r="BA60">
        <v>29500</v>
      </c>
    </row>
    <row r="61" spans="1:53">
      <c r="A61" s="1">
        <v>60</v>
      </c>
      <c r="B61" s="1">
        <f t="shared" si="2"/>
        <v>56250</v>
      </c>
      <c r="C61" s="1">
        <v>320</v>
      </c>
      <c r="D61" s="1">
        <f t="shared" si="3"/>
        <v>3750</v>
      </c>
      <c r="E61" s="1">
        <f t="shared" si="4"/>
        <v>3750</v>
      </c>
      <c r="F61" s="1">
        <f t="shared" si="5"/>
        <v>7500</v>
      </c>
      <c r="G61" s="1">
        <f t="shared" si="5"/>
        <v>7500</v>
      </c>
      <c r="H61" s="22"/>
      <c r="I61" s="22"/>
      <c r="J61" s="1"/>
      <c r="K61" s="1"/>
      <c r="L61" s="1">
        <f t="shared" si="7"/>
        <v>3000</v>
      </c>
      <c r="M61" s="1">
        <f t="shared" si="6"/>
        <v>3000</v>
      </c>
      <c r="N61" s="1" t="str">
        <f t="shared" si="16"/>
        <v/>
      </c>
      <c r="O61" s="1" t="str">
        <f t="shared" si="1"/>
        <v/>
      </c>
      <c r="P61" s="32"/>
      <c r="Q61" s="32"/>
      <c r="R61" s="32"/>
      <c r="S61" s="32"/>
      <c r="AE61">
        <v>60</v>
      </c>
      <c r="AF61">
        <v>56250</v>
      </c>
      <c r="AG61">
        <v>320</v>
      </c>
      <c r="AH61">
        <v>3750</v>
      </c>
      <c r="AI61">
        <v>3750</v>
      </c>
      <c r="AJ61">
        <v>7500</v>
      </c>
      <c r="AK61">
        <v>7500</v>
      </c>
      <c r="AM61">
        <v>60</v>
      </c>
      <c r="AN61">
        <v>112500</v>
      </c>
      <c r="AO61">
        <v>320</v>
      </c>
      <c r="AP61">
        <v>7500</v>
      </c>
      <c r="AQ61">
        <v>7500</v>
      </c>
      <c r="AR61">
        <v>15000</v>
      </c>
      <c r="AS61">
        <v>15000</v>
      </c>
      <c r="AU61">
        <v>60</v>
      </c>
      <c r="AV61">
        <v>225000</v>
      </c>
      <c r="AW61">
        <v>320</v>
      </c>
      <c r="AX61">
        <v>15000</v>
      </c>
      <c r="AY61">
        <v>15000</v>
      </c>
      <c r="AZ61">
        <v>30000</v>
      </c>
      <c r="BA61">
        <v>30000</v>
      </c>
    </row>
    <row r="66" spans="2:6">
      <c r="B66">
        <f>B61*0.4</f>
        <v>22500</v>
      </c>
      <c r="F66">
        <f>7000*0.25</f>
        <v>1750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00B050"/>
  </sheetPr>
  <dimension ref="A1:BA61"/>
  <sheetViews>
    <sheetView workbookViewId="0">
      <selection activeCell="E9" sqref="E9"/>
    </sheetView>
  </sheetViews>
  <sheetFormatPr defaultRowHeight="13.5"/>
  <cols>
    <col min="1" max="1" width="5.25" bestFit="1" customWidth="1"/>
    <col min="2" max="3" width="9.125" customWidth="1"/>
    <col min="6" max="7" width="11" bestFit="1" customWidth="1"/>
    <col min="8" max="9" width="15.125" bestFit="1" customWidth="1"/>
    <col min="10" max="11" width="13" bestFit="1" customWidth="1"/>
    <col min="12" max="19" width="9.25" customWidth="1"/>
    <col min="22" max="22" width="17.5" bestFit="1" customWidth="1"/>
  </cols>
  <sheetData>
    <row r="1" spans="1:53">
      <c r="A1" s="1" t="s">
        <v>147</v>
      </c>
      <c r="B1" s="1" t="s">
        <v>67</v>
      </c>
      <c r="C1" s="1" t="s">
        <v>68</v>
      </c>
      <c r="D1" s="1" t="s">
        <v>69</v>
      </c>
      <c r="E1" s="1" t="s">
        <v>70</v>
      </c>
      <c r="F1" s="1" t="s">
        <v>29</v>
      </c>
      <c r="G1" s="1" t="s">
        <v>30</v>
      </c>
      <c r="H1" s="1" t="s">
        <v>148</v>
      </c>
      <c r="I1" s="1" t="s">
        <v>149</v>
      </c>
      <c r="J1" s="1" t="s">
        <v>31</v>
      </c>
      <c r="K1" s="1" t="s">
        <v>33</v>
      </c>
      <c r="L1" s="1" t="s">
        <v>62</v>
      </c>
      <c r="M1" s="1" t="s">
        <v>63</v>
      </c>
      <c r="N1" s="1" t="s">
        <v>60</v>
      </c>
      <c r="O1" s="1" t="s">
        <v>61</v>
      </c>
      <c r="P1" s="31" t="s">
        <v>152</v>
      </c>
      <c r="Q1" s="31" t="s">
        <v>153</v>
      </c>
      <c r="R1" s="31" t="s">
        <v>154</v>
      </c>
      <c r="S1" s="31" t="s">
        <v>155</v>
      </c>
      <c r="V1" s="13" t="s">
        <v>174</v>
      </c>
      <c r="W1" s="22">
        <f>2/3</f>
        <v>0.66666666666666663</v>
      </c>
      <c r="AA1" t="s">
        <v>193</v>
      </c>
      <c r="AB1" t="s">
        <v>194</v>
      </c>
      <c r="AE1" t="s">
        <v>156</v>
      </c>
      <c r="AF1" t="s">
        <v>12</v>
      </c>
      <c r="AG1" t="s">
        <v>14</v>
      </c>
      <c r="AH1" t="s">
        <v>26</v>
      </c>
      <c r="AI1" t="s">
        <v>28</v>
      </c>
      <c r="AJ1" t="s">
        <v>195</v>
      </c>
      <c r="AK1" t="s">
        <v>196</v>
      </c>
      <c r="AM1" t="s">
        <v>156</v>
      </c>
      <c r="AN1" t="s">
        <v>12</v>
      </c>
      <c r="AO1" t="s">
        <v>14</v>
      </c>
      <c r="AP1" t="s">
        <v>26</v>
      </c>
      <c r="AQ1" t="s">
        <v>28</v>
      </c>
      <c r="AR1" t="s">
        <v>195</v>
      </c>
      <c r="AS1" t="s">
        <v>196</v>
      </c>
      <c r="AU1" t="s">
        <v>156</v>
      </c>
      <c r="AV1" t="s">
        <v>12</v>
      </c>
      <c r="AW1" t="s">
        <v>14</v>
      </c>
      <c r="AX1" t="s">
        <v>26</v>
      </c>
      <c r="AY1" t="s">
        <v>28</v>
      </c>
      <c r="AZ1" t="s">
        <v>195</v>
      </c>
      <c r="BA1" t="s">
        <v>196</v>
      </c>
    </row>
    <row r="2" spans="1:53">
      <c r="A2" s="1">
        <v>1</v>
      </c>
      <c r="B2" s="47">
        <f>D2*$W$3</f>
        <v>3750</v>
      </c>
      <c r="C2" s="47">
        <v>200</v>
      </c>
      <c r="D2" s="47">
        <f>INT(F2/2)</f>
        <v>250</v>
      </c>
      <c r="E2" s="47">
        <f>INT(G2/2)</f>
        <v>250</v>
      </c>
      <c r="F2" s="47">
        <f>(1/((1/$W$1)-1))*($A2*250)</f>
        <v>500</v>
      </c>
      <c r="G2" s="47">
        <f>(1/((1/$W$1)-1))*($A2*250)</f>
        <v>500</v>
      </c>
      <c r="H2" s="1"/>
      <c r="I2" s="1"/>
      <c r="J2" s="1"/>
      <c r="K2" s="1"/>
      <c r="L2" s="1">
        <f>INT((1/((1/$W$6)-1))*(A2*$W$5))</f>
        <v>200</v>
      </c>
      <c r="M2" s="1">
        <f>INT((1/((1/$W$6)-1))*(A2*$W$5))</f>
        <v>200</v>
      </c>
      <c r="N2" s="1" t="str">
        <f t="shared" ref="N2:N40" si="0">IFERROR((INT((1/((1/R2)-1))*(A2*100))),"")</f>
        <v/>
      </c>
      <c r="O2" s="1" t="str">
        <f t="shared" ref="O2:O61" si="1">IFERROR((INT((1/((1/S2)-1))*(A2*100))),"")</f>
        <v/>
      </c>
      <c r="P2" s="32"/>
      <c r="Q2" s="32"/>
      <c r="R2" s="32"/>
      <c r="S2" s="32"/>
      <c r="V2" s="14" t="s">
        <v>177</v>
      </c>
      <c r="W2" s="22">
        <v>0.5</v>
      </c>
      <c r="Y2" t="s">
        <v>67</v>
      </c>
      <c r="Z2">
        <v>1500</v>
      </c>
      <c r="AA2">
        <f>1500/Z2</f>
        <v>1</v>
      </c>
      <c r="AB2">
        <f>AA2*4/10</f>
        <v>0.4</v>
      </c>
      <c r="AE2">
        <v>1</v>
      </c>
      <c r="AF2">
        <v>930</v>
      </c>
      <c r="AG2">
        <v>200</v>
      </c>
      <c r="AH2">
        <v>62</v>
      </c>
      <c r="AI2">
        <v>62</v>
      </c>
      <c r="AJ2">
        <v>125</v>
      </c>
      <c r="AK2">
        <v>125</v>
      </c>
      <c r="AM2">
        <v>1</v>
      </c>
      <c r="AN2">
        <v>1875</v>
      </c>
      <c r="AO2">
        <v>200</v>
      </c>
      <c r="AP2">
        <v>125</v>
      </c>
      <c r="AQ2">
        <v>125</v>
      </c>
      <c r="AR2">
        <v>250</v>
      </c>
      <c r="AS2">
        <v>250</v>
      </c>
      <c r="AU2">
        <v>1</v>
      </c>
      <c r="AV2">
        <v>3750</v>
      </c>
      <c r="AW2">
        <v>200</v>
      </c>
      <c r="AX2">
        <v>250</v>
      </c>
      <c r="AY2">
        <v>250</v>
      </c>
      <c r="AZ2">
        <v>500</v>
      </c>
      <c r="BA2">
        <v>500</v>
      </c>
    </row>
    <row r="3" spans="1:53">
      <c r="A3" s="1">
        <v>2</v>
      </c>
      <c r="B3" s="47">
        <f t="shared" ref="B3:B61" si="2">D3*$W$3</f>
        <v>7500</v>
      </c>
      <c r="C3" s="47">
        <v>200</v>
      </c>
      <c r="D3" s="47">
        <f t="shared" ref="D3:E61" si="3">INT(F3/2)</f>
        <v>500</v>
      </c>
      <c r="E3" s="47">
        <f t="shared" si="3"/>
        <v>500</v>
      </c>
      <c r="F3" s="47">
        <f t="shared" ref="F3:G61" si="4">(1/((1/$W$1)-1))*($A3*250)</f>
        <v>1000</v>
      </c>
      <c r="G3" s="47">
        <f t="shared" si="4"/>
        <v>1000</v>
      </c>
      <c r="H3" s="1"/>
      <c r="I3" s="1"/>
      <c r="J3" s="1"/>
      <c r="K3" s="1"/>
      <c r="L3" s="1">
        <f>INT((1/((1/$W$6)-1))*(A3*$W$5))</f>
        <v>400</v>
      </c>
      <c r="M3" s="1">
        <f t="shared" ref="M3:M61" si="5">INT((1/((1/$W$6)-1))*(A3*$W$5))</f>
        <v>400</v>
      </c>
      <c r="N3" s="1" t="str">
        <f t="shared" si="0"/>
        <v/>
      </c>
      <c r="O3" s="1" t="str">
        <f t="shared" si="1"/>
        <v/>
      </c>
      <c r="P3" s="32"/>
      <c r="Q3" s="32"/>
      <c r="R3" s="32"/>
      <c r="S3" s="32"/>
      <c r="V3" s="14" t="s">
        <v>178</v>
      </c>
      <c r="W3" s="22">
        <v>15</v>
      </c>
      <c r="Y3" t="s">
        <v>68</v>
      </c>
      <c r="AE3">
        <v>2</v>
      </c>
      <c r="AF3">
        <v>1875</v>
      </c>
      <c r="AG3">
        <v>200</v>
      </c>
      <c r="AH3">
        <v>125</v>
      </c>
      <c r="AI3">
        <v>125</v>
      </c>
      <c r="AJ3">
        <v>250</v>
      </c>
      <c r="AK3">
        <v>250</v>
      </c>
      <c r="AM3">
        <v>2</v>
      </c>
      <c r="AN3">
        <v>3750</v>
      </c>
      <c r="AO3">
        <v>200</v>
      </c>
      <c r="AP3">
        <v>250</v>
      </c>
      <c r="AQ3">
        <v>250</v>
      </c>
      <c r="AR3">
        <v>500</v>
      </c>
      <c r="AS3">
        <v>500</v>
      </c>
      <c r="AU3">
        <v>2</v>
      </c>
      <c r="AV3">
        <v>7500</v>
      </c>
      <c r="AW3">
        <v>200</v>
      </c>
      <c r="AX3">
        <v>500</v>
      </c>
      <c r="AY3">
        <v>500</v>
      </c>
      <c r="AZ3">
        <v>1000</v>
      </c>
      <c r="BA3">
        <v>1000</v>
      </c>
    </row>
    <row r="4" spans="1:53">
      <c r="A4" s="1">
        <v>3</v>
      </c>
      <c r="B4" s="48">
        <f t="shared" si="2"/>
        <v>11250</v>
      </c>
      <c r="C4" s="48">
        <v>200</v>
      </c>
      <c r="D4" s="48">
        <f t="shared" si="3"/>
        <v>750</v>
      </c>
      <c r="E4" s="48">
        <f t="shared" si="3"/>
        <v>750</v>
      </c>
      <c r="F4" s="48">
        <f t="shared" si="4"/>
        <v>1500</v>
      </c>
      <c r="G4" s="48">
        <f t="shared" si="4"/>
        <v>1500</v>
      </c>
      <c r="H4" s="1"/>
      <c r="I4" s="1"/>
      <c r="J4" s="1"/>
      <c r="K4" s="1"/>
      <c r="L4" s="1">
        <f t="shared" ref="L4:L61" si="6">INT((1/((1/$W$6)-1))*(A4*$W$5))</f>
        <v>600</v>
      </c>
      <c r="M4" s="1">
        <f t="shared" si="5"/>
        <v>600</v>
      </c>
      <c r="N4" s="1" t="str">
        <f t="shared" si="0"/>
        <v/>
      </c>
      <c r="O4" s="1" t="str">
        <f t="shared" si="1"/>
        <v/>
      </c>
      <c r="P4" s="32"/>
      <c r="Q4" s="32"/>
      <c r="R4" s="32"/>
      <c r="S4" s="32"/>
      <c r="Y4" t="s">
        <v>69</v>
      </c>
      <c r="Z4">
        <v>100</v>
      </c>
      <c r="AA4">
        <f t="shared" ref="AA4:AA11" si="7">1500/Z4</f>
        <v>15</v>
      </c>
      <c r="AB4">
        <f t="shared" ref="AB4:AB11" si="8">AA4*4/10</f>
        <v>6</v>
      </c>
      <c r="AE4">
        <v>3</v>
      </c>
      <c r="AF4">
        <v>2805</v>
      </c>
      <c r="AG4">
        <v>200</v>
      </c>
      <c r="AH4">
        <v>187</v>
      </c>
      <c r="AI4">
        <v>187</v>
      </c>
      <c r="AJ4">
        <v>375</v>
      </c>
      <c r="AK4">
        <v>375</v>
      </c>
      <c r="AM4">
        <v>3</v>
      </c>
      <c r="AN4">
        <v>5625</v>
      </c>
      <c r="AO4">
        <v>200</v>
      </c>
      <c r="AP4">
        <v>375</v>
      </c>
      <c r="AQ4">
        <v>375</v>
      </c>
      <c r="AR4">
        <v>750</v>
      </c>
      <c r="AS4">
        <v>750</v>
      </c>
      <c r="AU4">
        <v>3</v>
      </c>
      <c r="AV4">
        <v>11250</v>
      </c>
      <c r="AW4">
        <v>200</v>
      </c>
      <c r="AX4">
        <v>750</v>
      </c>
      <c r="AY4">
        <v>750</v>
      </c>
      <c r="AZ4">
        <v>1500</v>
      </c>
      <c r="BA4">
        <v>1500</v>
      </c>
    </row>
    <row r="5" spans="1:53">
      <c r="A5" s="1">
        <v>4</v>
      </c>
      <c r="B5" s="1">
        <f t="shared" si="2"/>
        <v>15000</v>
      </c>
      <c r="C5" s="3">
        <v>200</v>
      </c>
      <c r="D5" s="1">
        <f t="shared" si="3"/>
        <v>1000</v>
      </c>
      <c r="E5" s="1">
        <f t="shared" si="3"/>
        <v>1000</v>
      </c>
      <c r="F5" s="1">
        <f t="shared" si="4"/>
        <v>2000</v>
      </c>
      <c r="G5" s="1">
        <f t="shared" si="4"/>
        <v>2000</v>
      </c>
      <c r="H5" s="1"/>
      <c r="I5" s="1"/>
      <c r="J5" s="1"/>
      <c r="K5" s="1"/>
      <c r="L5" s="1">
        <f t="shared" si="6"/>
        <v>800</v>
      </c>
      <c r="M5" s="1">
        <f t="shared" si="5"/>
        <v>800</v>
      </c>
      <c r="N5" s="1" t="str">
        <f t="shared" si="0"/>
        <v/>
      </c>
      <c r="O5" s="1" t="str">
        <f t="shared" si="1"/>
        <v/>
      </c>
      <c r="P5" s="32"/>
      <c r="Q5" s="32"/>
      <c r="R5" s="32"/>
      <c r="S5" s="32"/>
      <c r="V5" s="14" t="s">
        <v>191</v>
      </c>
      <c r="W5" s="1">
        <v>100</v>
      </c>
      <c r="Y5" t="s">
        <v>70</v>
      </c>
      <c r="Z5">
        <v>100</v>
      </c>
      <c r="AA5">
        <f t="shared" si="7"/>
        <v>15</v>
      </c>
      <c r="AB5">
        <f t="shared" si="8"/>
        <v>6</v>
      </c>
      <c r="AE5">
        <v>4</v>
      </c>
      <c r="AF5">
        <v>3750</v>
      </c>
      <c r="AG5">
        <v>200</v>
      </c>
      <c r="AH5">
        <v>250</v>
      </c>
      <c r="AI5">
        <v>250</v>
      </c>
      <c r="AJ5">
        <v>500</v>
      </c>
      <c r="AK5">
        <v>500</v>
      </c>
      <c r="AM5">
        <v>4</v>
      </c>
      <c r="AN5">
        <v>7500</v>
      </c>
      <c r="AO5">
        <v>200</v>
      </c>
      <c r="AP5">
        <v>500</v>
      </c>
      <c r="AQ5">
        <v>500</v>
      </c>
      <c r="AR5">
        <v>1000</v>
      </c>
      <c r="AS5">
        <v>1000</v>
      </c>
      <c r="AU5">
        <v>4</v>
      </c>
      <c r="AV5">
        <v>15000</v>
      </c>
      <c r="AW5">
        <v>200</v>
      </c>
      <c r="AX5">
        <v>1000</v>
      </c>
      <c r="AY5">
        <v>1000</v>
      </c>
      <c r="AZ5">
        <v>2000</v>
      </c>
      <c r="BA5">
        <v>2000</v>
      </c>
    </row>
    <row r="6" spans="1:53">
      <c r="A6" s="1">
        <v>5</v>
      </c>
      <c r="B6" s="1">
        <f t="shared" si="2"/>
        <v>18750</v>
      </c>
      <c r="C6" s="1">
        <v>200</v>
      </c>
      <c r="D6" s="1">
        <f t="shared" si="3"/>
        <v>1250</v>
      </c>
      <c r="E6" s="1">
        <f t="shared" si="3"/>
        <v>1250</v>
      </c>
      <c r="F6" s="1">
        <f t="shared" si="4"/>
        <v>2500</v>
      </c>
      <c r="G6" s="1">
        <f t="shared" si="4"/>
        <v>2500</v>
      </c>
      <c r="H6" s="1"/>
      <c r="I6" s="1"/>
      <c r="J6" s="1"/>
      <c r="K6" s="1"/>
      <c r="L6" s="1">
        <f t="shared" si="6"/>
        <v>1000</v>
      </c>
      <c r="M6" s="1">
        <f t="shared" si="5"/>
        <v>1000</v>
      </c>
      <c r="N6" s="1" t="str">
        <f t="shared" si="0"/>
        <v/>
      </c>
      <c r="O6" s="1" t="str">
        <f t="shared" si="1"/>
        <v/>
      </c>
      <c r="P6" s="32"/>
      <c r="Q6" s="32"/>
      <c r="R6" s="32"/>
      <c r="S6" s="32"/>
      <c r="V6" s="14" t="s">
        <v>192</v>
      </c>
      <c r="W6" s="22">
        <f>W1</f>
        <v>0.66666666666666663</v>
      </c>
      <c r="Y6" t="s">
        <v>183</v>
      </c>
      <c r="Z6">
        <v>200</v>
      </c>
      <c r="AA6">
        <f t="shared" si="7"/>
        <v>7.5</v>
      </c>
      <c r="AB6">
        <f t="shared" si="8"/>
        <v>3</v>
      </c>
      <c r="AE6">
        <v>5</v>
      </c>
      <c r="AF6">
        <v>4680</v>
      </c>
      <c r="AG6">
        <v>200</v>
      </c>
      <c r="AH6">
        <v>312</v>
      </c>
      <c r="AI6">
        <v>312</v>
      </c>
      <c r="AJ6">
        <v>625</v>
      </c>
      <c r="AK6">
        <v>625</v>
      </c>
      <c r="AM6">
        <v>5</v>
      </c>
      <c r="AN6">
        <v>9375</v>
      </c>
      <c r="AO6">
        <v>200</v>
      </c>
      <c r="AP6">
        <v>625</v>
      </c>
      <c r="AQ6">
        <v>625</v>
      </c>
      <c r="AR6">
        <v>1250</v>
      </c>
      <c r="AS6">
        <v>1250</v>
      </c>
      <c r="AU6">
        <v>5</v>
      </c>
      <c r="AV6">
        <v>18750</v>
      </c>
      <c r="AW6">
        <v>200</v>
      </c>
      <c r="AX6">
        <v>1250</v>
      </c>
      <c r="AY6">
        <v>1250</v>
      </c>
      <c r="AZ6">
        <v>2500</v>
      </c>
      <c r="BA6">
        <v>2500</v>
      </c>
    </row>
    <row r="7" spans="1:53">
      <c r="A7" s="1">
        <v>6</v>
      </c>
      <c r="B7" s="1">
        <f t="shared" si="2"/>
        <v>22500</v>
      </c>
      <c r="C7" s="1">
        <v>200</v>
      </c>
      <c r="D7" s="1">
        <f t="shared" si="3"/>
        <v>1500</v>
      </c>
      <c r="E7" s="1">
        <f t="shared" si="3"/>
        <v>1500</v>
      </c>
      <c r="F7" s="1">
        <f t="shared" si="4"/>
        <v>3000</v>
      </c>
      <c r="G7" s="1">
        <f t="shared" si="4"/>
        <v>3000</v>
      </c>
      <c r="H7" s="1"/>
      <c r="I7" s="1"/>
      <c r="J7" s="1"/>
      <c r="K7" s="1"/>
      <c r="L7" s="1">
        <f t="shared" si="6"/>
        <v>1200</v>
      </c>
      <c r="M7" s="1">
        <f t="shared" si="5"/>
        <v>1200</v>
      </c>
      <c r="N7" s="1" t="str">
        <f t="shared" si="0"/>
        <v/>
      </c>
      <c r="O7" s="1" t="str">
        <f t="shared" si="1"/>
        <v/>
      </c>
      <c r="P7" s="32"/>
      <c r="Q7" s="32"/>
      <c r="R7" s="32"/>
      <c r="S7" s="32"/>
      <c r="Y7" t="s">
        <v>184</v>
      </c>
      <c r="Z7">
        <v>200</v>
      </c>
      <c r="AA7">
        <f t="shared" si="7"/>
        <v>7.5</v>
      </c>
      <c r="AB7">
        <f t="shared" si="8"/>
        <v>3</v>
      </c>
      <c r="AE7">
        <v>6</v>
      </c>
      <c r="AF7">
        <v>5625</v>
      </c>
      <c r="AG7">
        <v>200</v>
      </c>
      <c r="AH7">
        <v>375</v>
      </c>
      <c r="AI7">
        <v>375</v>
      </c>
      <c r="AJ7">
        <v>750</v>
      </c>
      <c r="AK7">
        <v>750</v>
      </c>
      <c r="AM7">
        <v>6</v>
      </c>
      <c r="AN7">
        <v>11250</v>
      </c>
      <c r="AO7">
        <v>200</v>
      </c>
      <c r="AP7">
        <v>750</v>
      </c>
      <c r="AQ7">
        <v>750</v>
      </c>
      <c r="AR7">
        <v>1500</v>
      </c>
      <c r="AS7">
        <v>1500</v>
      </c>
      <c r="AU7">
        <v>6</v>
      </c>
      <c r="AV7">
        <v>22500</v>
      </c>
      <c r="AW7">
        <v>200</v>
      </c>
      <c r="AX7">
        <v>1500</v>
      </c>
      <c r="AY7">
        <v>1500</v>
      </c>
      <c r="AZ7">
        <v>3000</v>
      </c>
      <c r="BA7">
        <v>3000</v>
      </c>
    </row>
    <row r="8" spans="1:53">
      <c r="A8" s="1">
        <v>7</v>
      </c>
      <c r="B8" s="1">
        <f t="shared" si="2"/>
        <v>26250</v>
      </c>
      <c r="C8" s="1">
        <v>200</v>
      </c>
      <c r="D8" s="1">
        <f t="shared" si="3"/>
        <v>1750</v>
      </c>
      <c r="E8" s="1">
        <f t="shared" si="3"/>
        <v>1750</v>
      </c>
      <c r="F8" s="1">
        <f t="shared" si="4"/>
        <v>3500</v>
      </c>
      <c r="G8" s="1">
        <f t="shared" si="4"/>
        <v>3500</v>
      </c>
      <c r="H8" s="1"/>
      <c r="I8" s="1"/>
      <c r="J8" s="1"/>
      <c r="K8" s="1"/>
      <c r="L8" s="1">
        <f t="shared" si="6"/>
        <v>1400</v>
      </c>
      <c r="M8" s="1">
        <f t="shared" si="5"/>
        <v>1400</v>
      </c>
      <c r="N8" s="1" t="str">
        <f t="shared" si="0"/>
        <v/>
      </c>
      <c r="O8" s="1" t="str">
        <f t="shared" si="1"/>
        <v/>
      </c>
      <c r="P8" s="32"/>
      <c r="Q8" s="32"/>
      <c r="R8" s="32"/>
      <c r="S8" s="32"/>
      <c r="Y8" t="s">
        <v>62</v>
      </c>
      <c r="Z8">
        <f>Z7/125*50</f>
        <v>80</v>
      </c>
      <c r="AA8">
        <f t="shared" si="7"/>
        <v>18.75</v>
      </c>
      <c r="AB8">
        <f t="shared" si="8"/>
        <v>7.5</v>
      </c>
      <c r="AE8">
        <v>7</v>
      </c>
      <c r="AF8">
        <v>6555</v>
      </c>
      <c r="AG8">
        <v>200</v>
      </c>
      <c r="AH8">
        <v>437</v>
      </c>
      <c r="AI8">
        <v>437</v>
      </c>
      <c r="AJ8">
        <v>875</v>
      </c>
      <c r="AK8">
        <v>875</v>
      </c>
      <c r="AM8">
        <v>7</v>
      </c>
      <c r="AN8">
        <v>13125</v>
      </c>
      <c r="AO8">
        <v>200</v>
      </c>
      <c r="AP8">
        <v>875</v>
      </c>
      <c r="AQ8">
        <v>875</v>
      </c>
      <c r="AR8">
        <v>1750</v>
      </c>
      <c r="AS8">
        <v>1750</v>
      </c>
      <c r="AU8">
        <v>7</v>
      </c>
      <c r="AV8">
        <v>26250</v>
      </c>
      <c r="AW8">
        <v>200</v>
      </c>
      <c r="AX8">
        <v>1750</v>
      </c>
      <c r="AY8">
        <v>1750</v>
      </c>
      <c r="AZ8">
        <v>3500</v>
      </c>
      <c r="BA8">
        <v>3500</v>
      </c>
    </row>
    <row r="9" spans="1:53">
      <c r="A9" s="1">
        <v>8</v>
      </c>
      <c r="B9" s="1">
        <f t="shared" si="2"/>
        <v>30000</v>
      </c>
      <c r="C9" s="1">
        <v>200</v>
      </c>
      <c r="D9" s="1">
        <f t="shared" si="3"/>
        <v>2000</v>
      </c>
      <c r="E9" s="1">
        <f t="shared" si="3"/>
        <v>2000</v>
      </c>
      <c r="F9" s="1">
        <f t="shared" si="4"/>
        <v>4000</v>
      </c>
      <c r="G9" s="1">
        <f t="shared" si="4"/>
        <v>4000</v>
      </c>
      <c r="H9" s="1"/>
      <c r="I9" s="1"/>
      <c r="J9" s="1"/>
      <c r="K9" s="1"/>
      <c r="L9" s="1">
        <f t="shared" si="6"/>
        <v>1600</v>
      </c>
      <c r="M9" s="1">
        <f t="shared" si="5"/>
        <v>1600</v>
      </c>
      <c r="N9" s="1" t="str">
        <f t="shared" si="0"/>
        <v/>
      </c>
      <c r="O9" s="1" t="str">
        <f t="shared" si="1"/>
        <v/>
      </c>
      <c r="P9" s="32"/>
      <c r="Q9" s="32"/>
      <c r="R9" s="32"/>
      <c r="S9" s="32"/>
      <c r="V9" t="s">
        <v>197</v>
      </c>
      <c r="Y9" t="s">
        <v>63</v>
      </c>
      <c r="Z9">
        <f>Z8</f>
        <v>80</v>
      </c>
      <c r="AA9">
        <f t="shared" si="7"/>
        <v>18.75</v>
      </c>
      <c r="AB9">
        <f t="shared" si="8"/>
        <v>7.5</v>
      </c>
      <c r="AE9">
        <v>8</v>
      </c>
      <c r="AF9">
        <v>7500</v>
      </c>
      <c r="AG9">
        <v>200</v>
      </c>
      <c r="AH9">
        <v>500</v>
      </c>
      <c r="AI9">
        <v>500</v>
      </c>
      <c r="AJ9">
        <v>1000</v>
      </c>
      <c r="AK9">
        <v>1000</v>
      </c>
      <c r="AM9">
        <v>8</v>
      </c>
      <c r="AN9">
        <v>15000</v>
      </c>
      <c r="AO9">
        <v>200</v>
      </c>
      <c r="AP9">
        <v>1000</v>
      </c>
      <c r="AQ9">
        <v>1000</v>
      </c>
      <c r="AR9">
        <v>2000</v>
      </c>
      <c r="AS9">
        <v>2000</v>
      </c>
      <c r="AU9">
        <v>8</v>
      </c>
      <c r="AV9">
        <v>30000</v>
      </c>
      <c r="AW9">
        <v>200</v>
      </c>
      <c r="AX9">
        <v>2000</v>
      </c>
      <c r="AY9">
        <v>2000</v>
      </c>
      <c r="AZ9">
        <v>4000</v>
      </c>
      <c r="BA9">
        <v>4000</v>
      </c>
    </row>
    <row r="10" spans="1:53">
      <c r="A10" s="1">
        <v>9</v>
      </c>
      <c r="B10" s="1">
        <f t="shared" si="2"/>
        <v>33750</v>
      </c>
      <c r="C10" s="1">
        <v>200</v>
      </c>
      <c r="D10" s="1">
        <f t="shared" si="3"/>
        <v>2250</v>
      </c>
      <c r="E10" s="1">
        <f t="shared" si="3"/>
        <v>2250</v>
      </c>
      <c r="F10" s="1">
        <f t="shared" si="4"/>
        <v>4500</v>
      </c>
      <c r="G10" s="1">
        <f t="shared" si="4"/>
        <v>4500</v>
      </c>
      <c r="H10" s="1"/>
      <c r="I10" s="1"/>
      <c r="J10" s="1"/>
      <c r="K10" s="1"/>
      <c r="L10" s="1">
        <f t="shared" si="6"/>
        <v>1800</v>
      </c>
      <c r="M10" s="1">
        <f t="shared" si="5"/>
        <v>1800</v>
      </c>
      <c r="N10" s="1" t="str">
        <f t="shared" si="0"/>
        <v/>
      </c>
      <c r="O10" s="1" t="str">
        <f t="shared" si="1"/>
        <v/>
      </c>
      <c r="P10" s="32"/>
      <c r="Q10" s="32"/>
      <c r="R10" s="32"/>
      <c r="S10" s="32"/>
      <c r="V10" t="s">
        <v>198</v>
      </c>
      <c r="Y10" t="s">
        <v>60</v>
      </c>
      <c r="Z10">
        <f t="shared" ref="Z10:Z11" si="9">Z9</f>
        <v>80</v>
      </c>
      <c r="AA10">
        <f t="shared" si="7"/>
        <v>18.75</v>
      </c>
      <c r="AB10">
        <f t="shared" si="8"/>
        <v>7.5</v>
      </c>
      <c r="AE10">
        <v>9</v>
      </c>
      <c r="AF10">
        <v>8430</v>
      </c>
      <c r="AG10">
        <v>200</v>
      </c>
      <c r="AH10">
        <v>562</v>
      </c>
      <c r="AI10">
        <v>562</v>
      </c>
      <c r="AJ10">
        <v>1125</v>
      </c>
      <c r="AK10">
        <v>1125</v>
      </c>
      <c r="AM10">
        <v>9</v>
      </c>
      <c r="AN10">
        <v>16875</v>
      </c>
      <c r="AO10">
        <v>200</v>
      </c>
      <c r="AP10">
        <v>1125</v>
      </c>
      <c r="AQ10">
        <v>1125</v>
      </c>
      <c r="AR10">
        <v>2250</v>
      </c>
      <c r="AS10">
        <v>2250</v>
      </c>
      <c r="AU10">
        <v>9</v>
      </c>
      <c r="AV10">
        <v>33750</v>
      </c>
      <c r="AW10">
        <v>200</v>
      </c>
      <c r="AX10">
        <v>2250</v>
      </c>
      <c r="AY10">
        <v>2250</v>
      </c>
      <c r="AZ10">
        <v>4500</v>
      </c>
      <c r="BA10">
        <v>4500</v>
      </c>
    </row>
    <row r="11" spans="1:53">
      <c r="A11" s="1">
        <v>10</v>
      </c>
      <c r="B11" s="1">
        <f t="shared" si="2"/>
        <v>37500</v>
      </c>
      <c r="C11" s="1">
        <v>220</v>
      </c>
      <c r="D11" s="1">
        <f t="shared" si="3"/>
        <v>2500</v>
      </c>
      <c r="E11" s="1">
        <f t="shared" si="3"/>
        <v>2500</v>
      </c>
      <c r="F11" s="1">
        <f>(1/((1/$W$1)-1))*($A11*250)</f>
        <v>5000</v>
      </c>
      <c r="G11" s="1">
        <f t="shared" si="4"/>
        <v>5000</v>
      </c>
      <c r="H11" s="22"/>
      <c r="I11" s="22"/>
      <c r="J11" s="1"/>
      <c r="K11" s="1"/>
      <c r="L11" s="1">
        <f t="shared" si="6"/>
        <v>2000</v>
      </c>
      <c r="M11" s="1">
        <f t="shared" si="5"/>
        <v>2000</v>
      </c>
      <c r="N11" s="1" t="str">
        <f t="shared" si="0"/>
        <v/>
      </c>
      <c r="O11" s="1" t="str">
        <f t="shared" si="1"/>
        <v/>
      </c>
      <c r="P11" s="32"/>
      <c r="Q11" s="32"/>
      <c r="R11" s="32"/>
      <c r="S11" s="32"/>
      <c r="V11" t="s">
        <v>293</v>
      </c>
      <c r="Y11" t="s">
        <v>61</v>
      </c>
      <c r="Z11">
        <f t="shared" si="9"/>
        <v>80</v>
      </c>
      <c r="AA11">
        <f t="shared" si="7"/>
        <v>18.75</v>
      </c>
      <c r="AB11">
        <f t="shared" si="8"/>
        <v>7.5</v>
      </c>
      <c r="AE11">
        <v>10</v>
      </c>
      <c r="AF11">
        <v>9375</v>
      </c>
      <c r="AG11">
        <v>220</v>
      </c>
      <c r="AH11">
        <v>625</v>
      </c>
      <c r="AI11">
        <v>625</v>
      </c>
      <c r="AJ11">
        <v>1250</v>
      </c>
      <c r="AK11">
        <v>1250</v>
      </c>
      <c r="AM11">
        <v>10</v>
      </c>
      <c r="AN11">
        <v>18750</v>
      </c>
      <c r="AO11">
        <v>220</v>
      </c>
      <c r="AP11">
        <v>1250</v>
      </c>
      <c r="AQ11">
        <v>1250</v>
      </c>
      <c r="AR11">
        <v>2500</v>
      </c>
      <c r="AS11">
        <v>2500</v>
      </c>
      <c r="AU11">
        <v>10</v>
      </c>
      <c r="AV11">
        <v>37500</v>
      </c>
      <c r="AW11">
        <v>220</v>
      </c>
      <c r="AX11">
        <v>2500</v>
      </c>
      <c r="AY11">
        <v>2500</v>
      </c>
      <c r="AZ11">
        <v>5000</v>
      </c>
      <c r="BA11">
        <v>5000</v>
      </c>
    </row>
    <row r="12" spans="1:53">
      <c r="A12" s="1">
        <v>11</v>
      </c>
      <c r="B12" s="1">
        <f t="shared" si="2"/>
        <v>41250</v>
      </c>
      <c r="C12" s="1">
        <v>220</v>
      </c>
      <c r="D12" s="1">
        <f t="shared" si="3"/>
        <v>2750</v>
      </c>
      <c r="E12" s="1">
        <f t="shared" si="3"/>
        <v>2750</v>
      </c>
      <c r="F12" s="1">
        <f t="shared" si="4"/>
        <v>5500</v>
      </c>
      <c r="G12" s="1">
        <f t="shared" si="4"/>
        <v>5500</v>
      </c>
      <c r="H12" s="22"/>
      <c r="I12" s="22"/>
      <c r="J12" s="1"/>
      <c r="K12" s="1"/>
      <c r="L12" s="1">
        <f t="shared" si="6"/>
        <v>2200</v>
      </c>
      <c r="M12" s="1">
        <f t="shared" si="5"/>
        <v>2200</v>
      </c>
      <c r="N12" s="1" t="str">
        <f t="shared" si="0"/>
        <v/>
      </c>
      <c r="O12" s="1" t="str">
        <f t="shared" si="1"/>
        <v/>
      </c>
      <c r="P12" s="32"/>
      <c r="Q12" s="32"/>
      <c r="R12" s="32"/>
      <c r="S12" s="32"/>
      <c r="AE12">
        <v>11</v>
      </c>
      <c r="AF12">
        <v>10305</v>
      </c>
      <c r="AG12">
        <v>220</v>
      </c>
      <c r="AH12">
        <v>687</v>
      </c>
      <c r="AI12">
        <v>687</v>
      </c>
      <c r="AJ12">
        <v>1375</v>
      </c>
      <c r="AK12">
        <v>1375</v>
      </c>
      <c r="AM12">
        <v>11</v>
      </c>
      <c r="AN12">
        <v>20625</v>
      </c>
      <c r="AO12">
        <v>220</v>
      </c>
      <c r="AP12">
        <v>1375</v>
      </c>
      <c r="AQ12">
        <v>1375</v>
      </c>
      <c r="AR12">
        <v>2750</v>
      </c>
      <c r="AS12">
        <v>2750</v>
      </c>
      <c r="AU12">
        <v>11</v>
      </c>
      <c r="AV12">
        <v>41250</v>
      </c>
      <c r="AW12">
        <v>220</v>
      </c>
      <c r="AX12">
        <v>2750</v>
      </c>
      <c r="AY12">
        <v>2750</v>
      </c>
      <c r="AZ12">
        <v>5500</v>
      </c>
      <c r="BA12">
        <v>5500</v>
      </c>
    </row>
    <row r="13" spans="1:53">
      <c r="A13" s="1">
        <v>12</v>
      </c>
      <c r="B13" s="1">
        <f t="shared" si="2"/>
        <v>45000</v>
      </c>
      <c r="C13" s="1">
        <v>220</v>
      </c>
      <c r="D13" s="1">
        <f t="shared" si="3"/>
        <v>3000</v>
      </c>
      <c r="E13" s="1">
        <f t="shared" si="3"/>
        <v>3000</v>
      </c>
      <c r="F13" s="1">
        <f t="shared" si="4"/>
        <v>6000</v>
      </c>
      <c r="G13" s="1">
        <f t="shared" si="4"/>
        <v>6000</v>
      </c>
      <c r="H13" s="22"/>
      <c r="I13" s="22"/>
      <c r="J13" s="1"/>
      <c r="K13" s="1"/>
      <c r="L13" s="1">
        <f t="shared" si="6"/>
        <v>2400</v>
      </c>
      <c r="M13" s="1">
        <f t="shared" si="5"/>
        <v>2400</v>
      </c>
      <c r="N13" s="1" t="str">
        <f t="shared" si="0"/>
        <v/>
      </c>
      <c r="O13" s="1" t="str">
        <f t="shared" si="1"/>
        <v/>
      </c>
      <c r="P13" s="32"/>
      <c r="Q13" s="32"/>
      <c r="R13" s="32"/>
      <c r="S13" s="32"/>
      <c r="AE13">
        <v>12</v>
      </c>
      <c r="AF13">
        <v>11250</v>
      </c>
      <c r="AG13">
        <v>220</v>
      </c>
      <c r="AH13">
        <v>750</v>
      </c>
      <c r="AI13">
        <v>750</v>
      </c>
      <c r="AJ13">
        <v>1500</v>
      </c>
      <c r="AK13">
        <v>1500</v>
      </c>
      <c r="AM13">
        <v>12</v>
      </c>
      <c r="AN13">
        <v>22500</v>
      </c>
      <c r="AO13">
        <v>220</v>
      </c>
      <c r="AP13">
        <v>1500</v>
      </c>
      <c r="AQ13">
        <v>1500</v>
      </c>
      <c r="AR13">
        <v>3000</v>
      </c>
      <c r="AS13">
        <v>3000</v>
      </c>
      <c r="AU13">
        <v>12</v>
      </c>
      <c r="AV13">
        <v>45000</v>
      </c>
      <c r="AW13">
        <v>220</v>
      </c>
      <c r="AX13">
        <v>3000</v>
      </c>
      <c r="AY13">
        <v>3000</v>
      </c>
      <c r="AZ13">
        <v>6000</v>
      </c>
      <c r="BA13">
        <v>6000</v>
      </c>
    </row>
    <row r="14" spans="1:53">
      <c r="A14" s="1">
        <v>13</v>
      </c>
      <c r="B14" s="1">
        <f t="shared" si="2"/>
        <v>48750</v>
      </c>
      <c r="C14" s="1">
        <v>220</v>
      </c>
      <c r="D14" s="1">
        <f t="shared" si="3"/>
        <v>3250</v>
      </c>
      <c r="E14" s="1">
        <f t="shared" si="3"/>
        <v>3250</v>
      </c>
      <c r="F14" s="1">
        <f t="shared" si="4"/>
        <v>6500</v>
      </c>
      <c r="G14" s="1">
        <f t="shared" si="4"/>
        <v>6500</v>
      </c>
      <c r="H14" s="22"/>
      <c r="I14" s="22"/>
      <c r="J14" s="1"/>
      <c r="K14" s="1"/>
      <c r="L14" s="1">
        <f t="shared" si="6"/>
        <v>2600</v>
      </c>
      <c r="M14" s="1">
        <f t="shared" si="5"/>
        <v>2600</v>
      </c>
      <c r="N14" s="1" t="str">
        <f t="shared" si="0"/>
        <v/>
      </c>
      <c r="O14" s="1" t="str">
        <f t="shared" si="1"/>
        <v/>
      </c>
      <c r="P14" s="32"/>
      <c r="Q14" s="32"/>
      <c r="R14" s="32"/>
      <c r="S14" s="32"/>
      <c r="U14" t="s">
        <v>298</v>
      </c>
      <c r="V14" t="s">
        <v>292</v>
      </c>
      <c r="W14" t="s">
        <v>294</v>
      </c>
      <c r="X14" t="s">
        <v>295</v>
      </c>
      <c r="Y14" t="s">
        <v>296</v>
      </c>
      <c r="Z14" t="s">
        <v>299</v>
      </c>
      <c r="AA14" t="s">
        <v>297</v>
      </c>
      <c r="AE14">
        <v>13</v>
      </c>
      <c r="AF14">
        <v>12180</v>
      </c>
      <c r="AG14">
        <v>220</v>
      </c>
      <c r="AH14">
        <v>812</v>
      </c>
      <c r="AI14">
        <v>812</v>
      </c>
      <c r="AJ14">
        <v>1625</v>
      </c>
      <c r="AK14">
        <v>1625</v>
      </c>
      <c r="AM14">
        <v>13</v>
      </c>
      <c r="AN14">
        <v>24375</v>
      </c>
      <c r="AO14">
        <v>220</v>
      </c>
      <c r="AP14">
        <v>1625</v>
      </c>
      <c r="AQ14">
        <v>1625</v>
      </c>
      <c r="AR14">
        <v>3250</v>
      </c>
      <c r="AS14">
        <v>3250</v>
      </c>
      <c r="AU14">
        <v>13</v>
      </c>
      <c r="AV14">
        <v>48750</v>
      </c>
      <c r="AW14">
        <v>220</v>
      </c>
      <c r="AX14">
        <v>3250</v>
      </c>
      <c r="AY14">
        <v>3250</v>
      </c>
      <c r="AZ14">
        <v>6500</v>
      </c>
      <c r="BA14">
        <v>6500</v>
      </c>
    </row>
    <row r="15" spans="1:53">
      <c r="A15" s="1">
        <v>14</v>
      </c>
      <c r="B15" s="1">
        <f t="shared" si="2"/>
        <v>52500</v>
      </c>
      <c r="C15" s="1">
        <v>220</v>
      </c>
      <c r="D15" s="1">
        <f t="shared" si="3"/>
        <v>3500</v>
      </c>
      <c r="E15" s="1">
        <f t="shared" si="3"/>
        <v>3500</v>
      </c>
      <c r="F15" s="1">
        <f t="shared" si="4"/>
        <v>7000</v>
      </c>
      <c r="G15" s="1">
        <f t="shared" si="4"/>
        <v>7000</v>
      </c>
      <c r="H15" s="22"/>
      <c r="I15" s="22"/>
      <c r="J15" s="1"/>
      <c r="K15" s="1"/>
      <c r="L15" s="1">
        <f t="shared" si="6"/>
        <v>2800</v>
      </c>
      <c r="M15" s="1">
        <f t="shared" si="5"/>
        <v>2800</v>
      </c>
      <c r="N15" s="1" t="str">
        <f t="shared" si="0"/>
        <v/>
      </c>
      <c r="O15" s="1" t="str">
        <f t="shared" si="1"/>
        <v/>
      </c>
      <c r="P15" s="32"/>
      <c r="Q15" s="32"/>
      <c r="R15" s="32"/>
      <c r="S15" s="32"/>
      <c r="U15">
        <f>1/3</f>
        <v>0.33333333333333331</v>
      </c>
      <c r="V15">
        <v>10</v>
      </c>
      <c r="W15">
        <f>X15*15</f>
        <v>9375</v>
      </c>
      <c r="X15" s="1">
        <f>INT(Z15/2)</f>
        <v>625</v>
      </c>
      <c r="Y15" s="1">
        <f>INT(AA15/2)</f>
        <v>625</v>
      </c>
      <c r="Z15">
        <f>(1/((1/$U$15)-1))*($V15*250)</f>
        <v>1250</v>
      </c>
      <c r="AA15">
        <f>(1/((1/$U$15)-1))*($V15*250)</f>
        <v>1250</v>
      </c>
      <c r="AE15">
        <v>14</v>
      </c>
      <c r="AF15">
        <v>13125</v>
      </c>
      <c r="AG15">
        <v>220</v>
      </c>
      <c r="AH15">
        <v>875</v>
      </c>
      <c r="AI15">
        <v>875</v>
      </c>
      <c r="AJ15">
        <v>1750</v>
      </c>
      <c r="AK15">
        <v>1750</v>
      </c>
      <c r="AM15">
        <v>14</v>
      </c>
      <c r="AN15">
        <v>26250</v>
      </c>
      <c r="AO15">
        <v>220</v>
      </c>
      <c r="AP15">
        <v>1750</v>
      </c>
      <c r="AQ15">
        <v>1750</v>
      </c>
      <c r="AR15">
        <v>3500</v>
      </c>
      <c r="AS15">
        <v>3500</v>
      </c>
      <c r="AU15">
        <v>14</v>
      </c>
      <c r="AV15">
        <v>52500</v>
      </c>
      <c r="AW15">
        <v>220</v>
      </c>
      <c r="AX15">
        <v>3500</v>
      </c>
      <c r="AY15">
        <v>3500</v>
      </c>
      <c r="AZ15">
        <v>7000</v>
      </c>
      <c r="BA15">
        <v>7000</v>
      </c>
    </row>
    <row r="16" spans="1:53">
      <c r="A16" s="1">
        <v>15</v>
      </c>
      <c r="B16" s="1">
        <f t="shared" si="2"/>
        <v>56250</v>
      </c>
      <c r="C16" s="1">
        <v>220</v>
      </c>
      <c r="D16" s="1">
        <f t="shared" si="3"/>
        <v>3750</v>
      </c>
      <c r="E16" s="1">
        <f t="shared" si="3"/>
        <v>3750</v>
      </c>
      <c r="F16" s="1">
        <f t="shared" si="4"/>
        <v>7500</v>
      </c>
      <c r="G16" s="1">
        <f t="shared" si="4"/>
        <v>7500</v>
      </c>
      <c r="H16" s="22"/>
      <c r="I16" s="22"/>
      <c r="J16" s="1"/>
      <c r="K16" s="1"/>
      <c r="L16" s="1">
        <f t="shared" si="6"/>
        <v>3000</v>
      </c>
      <c r="M16" s="1">
        <f t="shared" si="5"/>
        <v>3000</v>
      </c>
      <c r="N16" s="1" t="str">
        <f t="shared" si="0"/>
        <v/>
      </c>
      <c r="O16" s="1" t="str">
        <f t="shared" si="1"/>
        <v/>
      </c>
      <c r="P16" s="32"/>
      <c r="Q16" s="32"/>
      <c r="R16" s="32"/>
      <c r="S16" s="32"/>
      <c r="U16">
        <f>U15</f>
        <v>0.33333333333333331</v>
      </c>
      <c r="V16">
        <v>20</v>
      </c>
      <c r="W16">
        <f t="shared" ref="W16:W19" si="10">X16*15</f>
        <v>18750</v>
      </c>
      <c r="X16" s="1">
        <f t="shared" ref="X16:Y20" si="11">INT(Z16/2)</f>
        <v>1250</v>
      </c>
      <c r="Y16" s="1">
        <f t="shared" si="11"/>
        <v>1250</v>
      </c>
      <c r="Z16">
        <f t="shared" ref="Z16:AA20" si="12">(1/((1/$U$15)-1))*($V16*250)</f>
        <v>2500</v>
      </c>
      <c r="AA16">
        <f t="shared" si="12"/>
        <v>2500</v>
      </c>
      <c r="AE16">
        <v>15</v>
      </c>
      <c r="AF16">
        <v>14055</v>
      </c>
      <c r="AG16">
        <v>220</v>
      </c>
      <c r="AH16">
        <v>937</v>
      </c>
      <c r="AI16">
        <v>937</v>
      </c>
      <c r="AJ16">
        <v>1875</v>
      </c>
      <c r="AK16">
        <v>1875</v>
      </c>
      <c r="AM16">
        <v>15</v>
      </c>
      <c r="AN16">
        <v>28125</v>
      </c>
      <c r="AO16">
        <v>220</v>
      </c>
      <c r="AP16">
        <v>1875</v>
      </c>
      <c r="AQ16">
        <v>1875</v>
      </c>
      <c r="AR16">
        <v>3750</v>
      </c>
      <c r="AS16">
        <v>3750</v>
      </c>
      <c r="AU16">
        <v>15</v>
      </c>
      <c r="AV16">
        <v>56250</v>
      </c>
      <c r="AW16">
        <v>220</v>
      </c>
      <c r="AX16">
        <v>3750</v>
      </c>
      <c r="AY16">
        <v>3750</v>
      </c>
      <c r="AZ16">
        <v>7500</v>
      </c>
      <c r="BA16">
        <v>7500</v>
      </c>
    </row>
    <row r="17" spans="1:53">
      <c r="A17" s="1">
        <v>16</v>
      </c>
      <c r="B17" s="1">
        <f t="shared" si="2"/>
        <v>60000</v>
      </c>
      <c r="C17" s="1">
        <v>220</v>
      </c>
      <c r="D17" s="1">
        <f t="shared" si="3"/>
        <v>4000</v>
      </c>
      <c r="E17" s="1">
        <f t="shared" si="3"/>
        <v>4000</v>
      </c>
      <c r="F17" s="1">
        <f t="shared" si="4"/>
        <v>8000</v>
      </c>
      <c r="G17" s="1">
        <f t="shared" si="4"/>
        <v>8000</v>
      </c>
      <c r="H17" s="22"/>
      <c r="I17" s="22"/>
      <c r="J17" s="1"/>
      <c r="K17" s="1"/>
      <c r="L17" s="1">
        <f t="shared" si="6"/>
        <v>3200</v>
      </c>
      <c r="M17" s="1">
        <f t="shared" si="5"/>
        <v>3200</v>
      </c>
      <c r="N17" s="1" t="str">
        <f t="shared" si="0"/>
        <v/>
      </c>
      <c r="O17" s="1" t="str">
        <f t="shared" si="1"/>
        <v/>
      </c>
      <c r="P17" s="32"/>
      <c r="Q17" s="32"/>
      <c r="R17" s="32"/>
      <c r="S17" s="32"/>
      <c r="U17">
        <f t="shared" ref="U17:U20" si="13">U16</f>
        <v>0.33333333333333331</v>
      </c>
      <c r="V17">
        <v>30</v>
      </c>
      <c r="W17">
        <f t="shared" si="10"/>
        <v>28125</v>
      </c>
      <c r="X17" s="1">
        <f t="shared" si="11"/>
        <v>1875</v>
      </c>
      <c r="Y17" s="1">
        <f t="shared" si="11"/>
        <v>1875</v>
      </c>
      <c r="Z17">
        <f t="shared" si="12"/>
        <v>3750</v>
      </c>
      <c r="AA17">
        <f t="shared" si="12"/>
        <v>3750</v>
      </c>
      <c r="AE17">
        <v>16</v>
      </c>
      <c r="AF17">
        <v>15000</v>
      </c>
      <c r="AG17">
        <v>220</v>
      </c>
      <c r="AH17">
        <v>1000</v>
      </c>
      <c r="AI17">
        <v>1000</v>
      </c>
      <c r="AJ17">
        <v>2000</v>
      </c>
      <c r="AK17">
        <v>2000</v>
      </c>
      <c r="AM17">
        <v>16</v>
      </c>
      <c r="AN17">
        <v>30000</v>
      </c>
      <c r="AO17">
        <v>220</v>
      </c>
      <c r="AP17">
        <v>2000</v>
      </c>
      <c r="AQ17">
        <v>2000</v>
      </c>
      <c r="AR17">
        <v>4000</v>
      </c>
      <c r="AS17">
        <v>4000</v>
      </c>
      <c r="AU17">
        <v>16</v>
      </c>
      <c r="AV17">
        <v>60000</v>
      </c>
      <c r="AW17">
        <v>220</v>
      </c>
      <c r="AX17">
        <v>4000</v>
      </c>
      <c r="AY17">
        <v>4000</v>
      </c>
      <c r="AZ17">
        <v>8000</v>
      </c>
      <c r="BA17">
        <v>8000</v>
      </c>
    </row>
    <row r="18" spans="1:53">
      <c r="A18" s="1">
        <v>17</v>
      </c>
      <c r="B18" s="1">
        <f t="shared" si="2"/>
        <v>63750</v>
      </c>
      <c r="C18" s="1">
        <v>220</v>
      </c>
      <c r="D18" s="1">
        <f t="shared" si="3"/>
        <v>4250</v>
      </c>
      <c r="E18" s="1">
        <f t="shared" si="3"/>
        <v>4250</v>
      </c>
      <c r="F18" s="1">
        <f t="shared" si="4"/>
        <v>8500</v>
      </c>
      <c r="G18" s="1">
        <f t="shared" si="4"/>
        <v>8500</v>
      </c>
      <c r="H18" s="22"/>
      <c r="I18" s="22"/>
      <c r="J18" s="1"/>
      <c r="K18" s="1"/>
      <c r="L18" s="1">
        <f t="shared" si="6"/>
        <v>3400</v>
      </c>
      <c r="M18" s="1">
        <f t="shared" si="5"/>
        <v>3400</v>
      </c>
      <c r="N18" s="1" t="str">
        <f t="shared" si="0"/>
        <v/>
      </c>
      <c r="O18" s="1" t="str">
        <f t="shared" si="1"/>
        <v/>
      </c>
      <c r="P18" s="32"/>
      <c r="Q18" s="32"/>
      <c r="R18" s="32"/>
      <c r="S18" s="32"/>
      <c r="U18">
        <f t="shared" si="13"/>
        <v>0.33333333333333331</v>
      </c>
      <c r="V18">
        <v>40</v>
      </c>
      <c r="W18">
        <f t="shared" si="10"/>
        <v>37500</v>
      </c>
      <c r="X18" s="1">
        <f t="shared" si="11"/>
        <v>2500</v>
      </c>
      <c r="Y18" s="1">
        <f t="shared" si="11"/>
        <v>2500</v>
      </c>
      <c r="Z18">
        <f t="shared" si="12"/>
        <v>5000</v>
      </c>
      <c r="AA18">
        <f t="shared" si="12"/>
        <v>5000</v>
      </c>
      <c r="AE18">
        <v>17</v>
      </c>
      <c r="AF18">
        <v>15930</v>
      </c>
      <c r="AG18">
        <v>220</v>
      </c>
      <c r="AH18">
        <v>1062</v>
      </c>
      <c r="AI18">
        <v>1062</v>
      </c>
      <c r="AJ18">
        <v>2125</v>
      </c>
      <c r="AK18">
        <v>2125</v>
      </c>
      <c r="AM18">
        <v>17</v>
      </c>
      <c r="AN18">
        <v>31875</v>
      </c>
      <c r="AO18">
        <v>220</v>
      </c>
      <c r="AP18">
        <v>2125</v>
      </c>
      <c r="AQ18">
        <v>2125</v>
      </c>
      <c r="AR18">
        <v>4250</v>
      </c>
      <c r="AS18">
        <v>4250</v>
      </c>
      <c r="AU18">
        <v>17</v>
      </c>
      <c r="AV18">
        <v>63750</v>
      </c>
      <c r="AW18">
        <v>220</v>
      </c>
      <c r="AX18">
        <v>4250</v>
      </c>
      <c r="AY18">
        <v>4250</v>
      </c>
      <c r="AZ18">
        <v>8500</v>
      </c>
      <c r="BA18">
        <v>8500</v>
      </c>
    </row>
    <row r="19" spans="1:53">
      <c r="A19" s="1">
        <v>18</v>
      </c>
      <c r="B19" s="1">
        <f t="shared" si="2"/>
        <v>67500</v>
      </c>
      <c r="C19" s="1">
        <v>220</v>
      </c>
      <c r="D19" s="1">
        <f t="shared" si="3"/>
        <v>4500</v>
      </c>
      <c r="E19" s="1">
        <f t="shared" si="3"/>
        <v>4500</v>
      </c>
      <c r="F19" s="1">
        <f t="shared" si="4"/>
        <v>9000</v>
      </c>
      <c r="G19" s="1">
        <f t="shared" si="4"/>
        <v>9000</v>
      </c>
      <c r="H19" s="22"/>
      <c r="I19" s="22"/>
      <c r="J19" s="1"/>
      <c r="K19" s="1"/>
      <c r="L19" s="1">
        <f t="shared" si="6"/>
        <v>3600</v>
      </c>
      <c r="M19" s="1">
        <f t="shared" si="5"/>
        <v>3600</v>
      </c>
      <c r="N19" s="1" t="str">
        <f t="shared" si="0"/>
        <v/>
      </c>
      <c r="O19" s="1" t="str">
        <f t="shared" si="1"/>
        <v/>
      </c>
      <c r="P19" s="32"/>
      <c r="Q19" s="32"/>
      <c r="R19" s="32"/>
      <c r="S19" s="32"/>
      <c r="U19">
        <f t="shared" si="13"/>
        <v>0.33333333333333331</v>
      </c>
      <c r="V19">
        <v>50</v>
      </c>
      <c r="W19">
        <f t="shared" si="10"/>
        <v>46875</v>
      </c>
      <c r="X19" s="1">
        <f t="shared" si="11"/>
        <v>3125</v>
      </c>
      <c r="Y19" s="1">
        <f t="shared" si="11"/>
        <v>3125</v>
      </c>
      <c r="Z19">
        <f t="shared" si="12"/>
        <v>6250</v>
      </c>
      <c r="AA19">
        <f t="shared" si="12"/>
        <v>6250</v>
      </c>
      <c r="AE19">
        <v>18</v>
      </c>
      <c r="AF19">
        <v>16875</v>
      </c>
      <c r="AG19">
        <v>220</v>
      </c>
      <c r="AH19">
        <v>1125</v>
      </c>
      <c r="AI19">
        <v>1125</v>
      </c>
      <c r="AJ19">
        <v>2250</v>
      </c>
      <c r="AK19">
        <v>2250</v>
      </c>
      <c r="AM19">
        <v>18</v>
      </c>
      <c r="AN19">
        <v>33750</v>
      </c>
      <c r="AO19">
        <v>220</v>
      </c>
      <c r="AP19">
        <v>2250</v>
      </c>
      <c r="AQ19">
        <v>2250</v>
      </c>
      <c r="AR19">
        <v>4500</v>
      </c>
      <c r="AS19">
        <v>4500</v>
      </c>
      <c r="AU19">
        <v>18</v>
      </c>
      <c r="AV19">
        <v>67500</v>
      </c>
      <c r="AW19">
        <v>220</v>
      </c>
      <c r="AX19">
        <v>4500</v>
      </c>
      <c r="AY19">
        <v>4500</v>
      </c>
      <c r="AZ19">
        <v>9000</v>
      </c>
      <c r="BA19">
        <v>9000</v>
      </c>
    </row>
    <row r="20" spans="1:53">
      <c r="A20" s="1">
        <v>19</v>
      </c>
      <c r="B20" s="1">
        <f t="shared" si="2"/>
        <v>71250</v>
      </c>
      <c r="C20" s="1">
        <v>220</v>
      </c>
      <c r="D20" s="1">
        <f t="shared" si="3"/>
        <v>4750</v>
      </c>
      <c r="E20" s="1">
        <f t="shared" si="3"/>
        <v>4750</v>
      </c>
      <c r="F20" s="1">
        <f t="shared" si="4"/>
        <v>9500</v>
      </c>
      <c r="G20" s="1">
        <f t="shared" si="4"/>
        <v>9500</v>
      </c>
      <c r="H20" s="22"/>
      <c r="I20" s="22"/>
      <c r="J20" s="1"/>
      <c r="K20" s="1"/>
      <c r="L20" s="1">
        <f t="shared" si="6"/>
        <v>3800</v>
      </c>
      <c r="M20" s="1">
        <f t="shared" si="5"/>
        <v>3800</v>
      </c>
      <c r="N20" s="1" t="str">
        <f t="shared" si="0"/>
        <v/>
      </c>
      <c r="O20" s="1" t="str">
        <f t="shared" si="1"/>
        <v/>
      </c>
      <c r="P20" s="32"/>
      <c r="Q20" s="32"/>
      <c r="R20" s="32"/>
      <c r="S20" s="32"/>
      <c r="U20">
        <f t="shared" si="13"/>
        <v>0.33333333333333331</v>
      </c>
      <c r="V20">
        <v>60</v>
      </c>
      <c r="W20">
        <f>X20*15</f>
        <v>56250</v>
      </c>
      <c r="X20" s="1">
        <f t="shared" si="11"/>
        <v>3750</v>
      </c>
      <c r="Y20" s="1">
        <f t="shared" si="11"/>
        <v>3750</v>
      </c>
      <c r="Z20">
        <f>(1/((1/$U$15)-1))*($V20*250)</f>
        <v>7500</v>
      </c>
      <c r="AA20">
        <f t="shared" si="12"/>
        <v>7500</v>
      </c>
      <c r="AE20">
        <v>19</v>
      </c>
      <c r="AF20">
        <v>17805</v>
      </c>
      <c r="AG20">
        <v>220</v>
      </c>
      <c r="AH20">
        <v>1187</v>
      </c>
      <c r="AI20">
        <v>1187</v>
      </c>
      <c r="AJ20">
        <v>2375</v>
      </c>
      <c r="AK20">
        <v>2375</v>
      </c>
      <c r="AM20">
        <v>19</v>
      </c>
      <c r="AN20">
        <v>35625</v>
      </c>
      <c r="AO20">
        <v>220</v>
      </c>
      <c r="AP20">
        <v>2375</v>
      </c>
      <c r="AQ20">
        <v>2375</v>
      </c>
      <c r="AR20">
        <v>4750</v>
      </c>
      <c r="AS20">
        <v>4750</v>
      </c>
      <c r="AU20">
        <v>19</v>
      </c>
      <c r="AV20">
        <v>71250</v>
      </c>
      <c r="AW20">
        <v>220</v>
      </c>
      <c r="AX20">
        <v>4750</v>
      </c>
      <c r="AY20">
        <v>4750</v>
      </c>
      <c r="AZ20">
        <v>9500</v>
      </c>
      <c r="BA20">
        <v>9500</v>
      </c>
    </row>
    <row r="21" spans="1:53">
      <c r="A21" s="1">
        <v>20</v>
      </c>
      <c r="B21" s="1">
        <f t="shared" si="2"/>
        <v>75000</v>
      </c>
      <c r="C21" s="1">
        <v>240</v>
      </c>
      <c r="D21" s="1">
        <f t="shared" si="3"/>
        <v>5000</v>
      </c>
      <c r="E21" s="1">
        <f t="shared" si="3"/>
        <v>5000</v>
      </c>
      <c r="F21" s="1">
        <f t="shared" si="4"/>
        <v>10000</v>
      </c>
      <c r="G21" s="1">
        <f t="shared" si="4"/>
        <v>10000</v>
      </c>
      <c r="H21" s="22"/>
      <c r="I21" s="22"/>
      <c r="J21" s="1"/>
      <c r="K21" s="1"/>
      <c r="L21" s="1">
        <f t="shared" si="6"/>
        <v>4000</v>
      </c>
      <c r="M21" s="1">
        <f t="shared" si="5"/>
        <v>4000</v>
      </c>
      <c r="N21" s="1" t="str">
        <f t="shared" si="0"/>
        <v/>
      </c>
      <c r="O21" s="1" t="str">
        <f t="shared" si="1"/>
        <v/>
      </c>
      <c r="P21" s="32"/>
      <c r="Q21" s="32"/>
      <c r="R21" s="32"/>
      <c r="S21" s="32"/>
      <c r="AE21">
        <v>20</v>
      </c>
      <c r="AF21">
        <v>18750</v>
      </c>
      <c r="AG21">
        <v>240</v>
      </c>
      <c r="AH21">
        <v>1250</v>
      </c>
      <c r="AI21">
        <v>1250</v>
      </c>
      <c r="AJ21">
        <v>2500</v>
      </c>
      <c r="AK21">
        <v>2500</v>
      </c>
      <c r="AM21">
        <v>20</v>
      </c>
      <c r="AN21">
        <v>37500</v>
      </c>
      <c r="AO21">
        <v>240</v>
      </c>
      <c r="AP21">
        <v>2500</v>
      </c>
      <c r="AQ21">
        <v>2500</v>
      </c>
      <c r="AR21">
        <v>5000</v>
      </c>
      <c r="AS21">
        <v>5000</v>
      </c>
      <c r="AU21">
        <v>20</v>
      </c>
      <c r="AV21">
        <v>75000</v>
      </c>
      <c r="AW21">
        <v>240</v>
      </c>
      <c r="AX21">
        <v>5000</v>
      </c>
      <c r="AY21">
        <v>5000</v>
      </c>
      <c r="AZ21">
        <v>10000</v>
      </c>
      <c r="BA21">
        <v>10000</v>
      </c>
    </row>
    <row r="22" spans="1:53">
      <c r="A22" s="1">
        <v>21</v>
      </c>
      <c r="B22" s="1">
        <f t="shared" si="2"/>
        <v>78750</v>
      </c>
      <c r="C22" s="1">
        <v>240</v>
      </c>
      <c r="D22" s="1">
        <f t="shared" si="3"/>
        <v>5250</v>
      </c>
      <c r="E22" s="1">
        <f t="shared" si="3"/>
        <v>5250</v>
      </c>
      <c r="F22" s="1">
        <f t="shared" si="4"/>
        <v>10500</v>
      </c>
      <c r="G22" s="1">
        <f t="shared" si="4"/>
        <v>10500</v>
      </c>
      <c r="H22" s="22"/>
      <c r="I22" s="22"/>
      <c r="J22" s="1"/>
      <c r="K22" s="1"/>
      <c r="L22" s="1">
        <f t="shared" si="6"/>
        <v>4200</v>
      </c>
      <c r="M22" s="1">
        <f t="shared" si="5"/>
        <v>4200</v>
      </c>
      <c r="N22" s="1" t="str">
        <f t="shared" si="0"/>
        <v/>
      </c>
      <c r="O22" s="1" t="str">
        <f t="shared" si="1"/>
        <v/>
      </c>
      <c r="P22" s="32"/>
      <c r="Q22" s="32"/>
      <c r="R22" s="32"/>
      <c r="S22" s="32"/>
      <c r="AE22">
        <v>21</v>
      </c>
      <c r="AF22">
        <v>19680</v>
      </c>
      <c r="AG22">
        <v>240</v>
      </c>
      <c r="AH22">
        <v>1312</v>
      </c>
      <c r="AI22">
        <v>1312</v>
      </c>
      <c r="AJ22">
        <v>2625</v>
      </c>
      <c r="AK22">
        <v>2625</v>
      </c>
      <c r="AM22">
        <v>21</v>
      </c>
      <c r="AN22">
        <v>39375</v>
      </c>
      <c r="AO22">
        <v>240</v>
      </c>
      <c r="AP22">
        <v>2625</v>
      </c>
      <c r="AQ22">
        <v>2625</v>
      </c>
      <c r="AR22">
        <v>5250</v>
      </c>
      <c r="AS22">
        <v>5250</v>
      </c>
      <c r="AU22">
        <v>21</v>
      </c>
      <c r="AV22">
        <v>78750</v>
      </c>
      <c r="AW22">
        <v>240</v>
      </c>
      <c r="AX22">
        <v>5250</v>
      </c>
      <c r="AY22">
        <v>5250</v>
      </c>
      <c r="AZ22">
        <v>10500</v>
      </c>
      <c r="BA22">
        <v>10500</v>
      </c>
    </row>
    <row r="23" spans="1:53">
      <c r="A23" s="1">
        <v>22</v>
      </c>
      <c r="B23" s="1">
        <f t="shared" si="2"/>
        <v>82500</v>
      </c>
      <c r="C23" s="1">
        <v>240</v>
      </c>
      <c r="D23" s="1">
        <f t="shared" si="3"/>
        <v>5500</v>
      </c>
      <c r="E23" s="1">
        <f t="shared" si="3"/>
        <v>5500</v>
      </c>
      <c r="F23" s="1">
        <f t="shared" si="4"/>
        <v>11000</v>
      </c>
      <c r="G23" s="1">
        <f t="shared" si="4"/>
        <v>11000</v>
      </c>
      <c r="H23" s="22"/>
      <c r="I23" s="22"/>
      <c r="J23" s="1"/>
      <c r="K23" s="1"/>
      <c r="L23" s="1">
        <f t="shared" si="6"/>
        <v>4400</v>
      </c>
      <c r="M23" s="1">
        <f t="shared" si="5"/>
        <v>4400</v>
      </c>
      <c r="N23" s="1" t="str">
        <f t="shared" si="0"/>
        <v/>
      </c>
      <c r="O23" s="1" t="str">
        <f t="shared" si="1"/>
        <v/>
      </c>
      <c r="P23" s="32"/>
      <c r="Q23" s="32"/>
      <c r="R23" s="32"/>
      <c r="S23" s="32"/>
      <c r="AE23">
        <v>22</v>
      </c>
      <c r="AF23">
        <v>20625</v>
      </c>
      <c r="AG23">
        <v>240</v>
      </c>
      <c r="AH23">
        <v>1375</v>
      </c>
      <c r="AI23">
        <v>1375</v>
      </c>
      <c r="AJ23">
        <v>2750</v>
      </c>
      <c r="AK23">
        <v>2750</v>
      </c>
      <c r="AM23">
        <v>22</v>
      </c>
      <c r="AN23">
        <v>41250</v>
      </c>
      <c r="AO23">
        <v>240</v>
      </c>
      <c r="AP23">
        <v>2750</v>
      </c>
      <c r="AQ23">
        <v>2750</v>
      </c>
      <c r="AR23">
        <v>5500</v>
      </c>
      <c r="AS23">
        <v>5500</v>
      </c>
      <c r="AU23">
        <v>22</v>
      </c>
      <c r="AV23">
        <v>82500</v>
      </c>
      <c r="AW23">
        <v>240</v>
      </c>
      <c r="AX23">
        <v>5500</v>
      </c>
      <c r="AY23">
        <v>5500</v>
      </c>
      <c r="AZ23">
        <v>11000</v>
      </c>
      <c r="BA23">
        <v>11000</v>
      </c>
    </row>
    <row r="24" spans="1:53">
      <c r="A24" s="1">
        <v>23</v>
      </c>
      <c r="B24" s="1">
        <f t="shared" si="2"/>
        <v>86250</v>
      </c>
      <c r="C24" s="1">
        <v>240</v>
      </c>
      <c r="D24" s="1">
        <f t="shared" si="3"/>
        <v>5750</v>
      </c>
      <c r="E24" s="1">
        <f t="shared" si="3"/>
        <v>5750</v>
      </c>
      <c r="F24" s="1">
        <f t="shared" si="4"/>
        <v>11500</v>
      </c>
      <c r="G24" s="1">
        <f t="shared" si="4"/>
        <v>11500</v>
      </c>
      <c r="H24" s="22"/>
      <c r="I24" s="22"/>
      <c r="J24" s="1"/>
      <c r="K24" s="1"/>
      <c r="L24" s="1">
        <f t="shared" si="6"/>
        <v>4600</v>
      </c>
      <c r="M24" s="1">
        <f t="shared" si="5"/>
        <v>4600</v>
      </c>
      <c r="N24" s="1" t="str">
        <f t="shared" si="0"/>
        <v/>
      </c>
      <c r="O24" s="1" t="str">
        <f t="shared" si="1"/>
        <v/>
      </c>
      <c r="P24" s="32"/>
      <c r="Q24" s="32"/>
      <c r="R24" s="32"/>
      <c r="S24" s="32"/>
      <c r="AE24">
        <v>23</v>
      </c>
      <c r="AF24">
        <v>21555</v>
      </c>
      <c r="AG24">
        <v>240</v>
      </c>
      <c r="AH24">
        <v>1437</v>
      </c>
      <c r="AI24">
        <v>1437</v>
      </c>
      <c r="AJ24">
        <v>2875</v>
      </c>
      <c r="AK24">
        <v>2875</v>
      </c>
      <c r="AM24">
        <v>23</v>
      </c>
      <c r="AN24">
        <v>43125</v>
      </c>
      <c r="AO24">
        <v>240</v>
      </c>
      <c r="AP24">
        <v>2875</v>
      </c>
      <c r="AQ24">
        <v>2875</v>
      </c>
      <c r="AR24">
        <v>5750</v>
      </c>
      <c r="AS24">
        <v>5750</v>
      </c>
      <c r="AU24">
        <v>23</v>
      </c>
      <c r="AV24">
        <v>86250</v>
      </c>
      <c r="AW24">
        <v>240</v>
      </c>
      <c r="AX24">
        <v>5750</v>
      </c>
      <c r="AY24">
        <v>5750</v>
      </c>
      <c r="AZ24">
        <v>11500</v>
      </c>
      <c r="BA24">
        <v>11500</v>
      </c>
    </row>
    <row r="25" spans="1:53">
      <c r="A25" s="1">
        <v>24</v>
      </c>
      <c r="B25" s="1">
        <f t="shared" si="2"/>
        <v>90000</v>
      </c>
      <c r="C25" s="1">
        <v>240</v>
      </c>
      <c r="D25" s="1">
        <f t="shared" si="3"/>
        <v>6000</v>
      </c>
      <c r="E25" s="1">
        <f t="shared" si="3"/>
        <v>6000</v>
      </c>
      <c r="F25" s="1">
        <f t="shared" si="4"/>
        <v>12000</v>
      </c>
      <c r="G25" s="1">
        <f t="shared" si="4"/>
        <v>12000</v>
      </c>
      <c r="H25" s="22"/>
      <c r="I25" s="22"/>
      <c r="J25" s="1"/>
      <c r="K25" s="1"/>
      <c r="L25" s="1">
        <f t="shared" si="6"/>
        <v>4800</v>
      </c>
      <c r="M25" s="1">
        <f t="shared" si="5"/>
        <v>4800</v>
      </c>
      <c r="N25" s="1" t="str">
        <f t="shared" si="0"/>
        <v/>
      </c>
      <c r="O25" s="1" t="str">
        <f t="shared" si="1"/>
        <v/>
      </c>
      <c r="P25" s="32"/>
      <c r="Q25" s="32"/>
      <c r="R25" s="32"/>
      <c r="S25" s="32"/>
      <c r="AE25">
        <v>24</v>
      </c>
      <c r="AF25">
        <v>22500</v>
      </c>
      <c r="AG25">
        <v>240</v>
      </c>
      <c r="AH25">
        <v>1500</v>
      </c>
      <c r="AI25">
        <v>1500</v>
      </c>
      <c r="AJ25">
        <v>3000</v>
      </c>
      <c r="AK25">
        <v>3000</v>
      </c>
      <c r="AM25">
        <v>24</v>
      </c>
      <c r="AN25">
        <v>45000</v>
      </c>
      <c r="AO25">
        <v>240</v>
      </c>
      <c r="AP25">
        <v>3000</v>
      </c>
      <c r="AQ25">
        <v>3000</v>
      </c>
      <c r="AR25">
        <v>6000</v>
      </c>
      <c r="AS25">
        <v>6000</v>
      </c>
      <c r="AU25">
        <v>24</v>
      </c>
      <c r="AV25">
        <v>90000</v>
      </c>
      <c r="AW25">
        <v>240</v>
      </c>
      <c r="AX25">
        <v>6000</v>
      </c>
      <c r="AY25">
        <v>6000</v>
      </c>
      <c r="AZ25">
        <v>12000</v>
      </c>
      <c r="BA25">
        <v>12000</v>
      </c>
    </row>
    <row r="26" spans="1:53">
      <c r="A26" s="1">
        <v>25</v>
      </c>
      <c r="B26" s="1">
        <f t="shared" si="2"/>
        <v>93750</v>
      </c>
      <c r="C26" s="1">
        <v>240</v>
      </c>
      <c r="D26" s="1">
        <f t="shared" si="3"/>
        <v>6250</v>
      </c>
      <c r="E26" s="1">
        <f t="shared" si="3"/>
        <v>6250</v>
      </c>
      <c r="F26" s="1">
        <f t="shared" si="4"/>
        <v>12500</v>
      </c>
      <c r="G26" s="1">
        <f t="shared" si="4"/>
        <v>12500</v>
      </c>
      <c r="H26" s="22"/>
      <c r="I26" s="22"/>
      <c r="J26" s="1"/>
      <c r="K26" s="1"/>
      <c r="L26" s="1">
        <f t="shared" si="6"/>
        <v>5000</v>
      </c>
      <c r="M26" s="1">
        <f t="shared" si="5"/>
        <v>5000</v>
      </c>
      <c r="N26" s="1" t="str">
        <f t="shared" si="0"/>
        <v/>
      </c>
      <c r="O26" s="1" t="str">
        <f t="shared" si="1"/>
        <v/>
      </c>
      <c r="P26" s="32"/>
      <c r="Q26" s="32"/>
      <c r="R26" s="32"/>
      <c r="S26" s="32"/>
      <c r="AE26">
        <v>25</v>
      </c>
      <c r="AF26">
        <v>23430</v>
      </c>
      <c r="AG26">
        <v>240</v>
      </c>
      <c r="AH26">
        <v>1562</v>
      </c>
      <c r="AI26">
        <v>1562</v>
      </c>
      <c r="AJ26">
        <v>3125</v>
      </c>
      <c r="AK26">
        <v>3125</v>
      </c>
      <c r="AM26">
        <v>25</v>
      </c>
      <c r="AN26">
        <v>46875</v>
      </c>
      <c r="AO26">
        <v>240</v>
      </c>
      <c r="AP26">
        <v>3125</v>
      </c>
      <c r="AQ26">
        <v>3125</v>
      </c>
      <c r="AR26">
        <v>6250</v>
      </c>
      <c r="AS26">
        <v>6250</v>
      </c>
      <c r="AU26">
        <v>25</v>
      </c>
      <c r="AV26">
        <v>93750</v>
      </c>
      <c r="AW26">
        <v>240</v>
      </c>
      <c r="AX26">
        <v>6250</v>
      </c>
      <c r="AY26">
        <v>6250</v>
      </c>
      <c r="AZ26">
        <v>12500</v>
      </c>
      <c r="BA26">
        <v>12500</v>
      </c>
    </row>
    <row r="27" spans="1:53">
      <c r="A27" s="1">
        <v>26</v>
      </c>
      <c r="B27" s="1">
        <f t="shared" si="2"/>
        <v>97500</v>
      </c>
      <c r="C27" s="1">
        <v>240</v>
      </c>
      <c r="D27" s="1">
        <f t="shared" si="3"/>
        <v>6500</v>
      </c>
      <c r="E27" s="1">
        <f t="shared" si="3"/>
        <v>6500</v>
      </c>
      <c r="F27" s="1">
        <f t="shared" si="4"/>
        <v>13000</v>
      </c>
      <c r="G27" s="1">
        <f t="shared" si="4"/>
        <v>13000</v>
      </c>
      <c r="H27" s="22"/>
      <c r="I27" s="22"/>
      <c r="J27" s="1"/>
      <c r="K27" s="1"/>
      <c r="L27" s="1">
        <f t="shared" si="6"/>
        <v>5200</v>
      </c>
      <c r="M27" s="1">
        <f t="shared" si="5"/>
        <v>5200</v>
      </c>
      <c r="N27" s="1" t="str">
        <f t="shared" si="0"/>
        <v/>
      </c>
      <c r="O27" s="1" t="str">
        <f t="shared" si="1"/>
        <v/>
      </c>
      <c r="P27" s="32"/>
      <c r="Q27" s="32"/>
      <c r="R27" s="32"/>
      <c r="S27" s="32"/>
      <c r="AE27">
        <v>26</v>
      </c>
      <c r="AF27">
        <v>24375</v>
      </c>
      <c r="AG27">
        <v>240</v>
      </c>
      <c r="AH27">
        <v>1625</v>
      </c>
      <c r="AI27">
        <v>1625</v>
      </c>
      <c r="AJ27">
        <v>3250</v>
      </c>
      <c r="AK27">
        <v>3250</v>
      </c>
      <c r="AM27">
        <v>26</v>
      </c>
      <c r="AN27">
        <v>48750</v>
      </c>
      <c r="AO27">
        <v>240</v>
      </c>
      <c r="AP27">
        <v>3250</v>
      </c>
      <c r="AQ27">
        <v>3250</v>
      </c>
      <c r="AR27">
        <v>6500</v>
      </c>
      <c r="AS27">
        <v>6500</v>
      </c>
      <c r="AU27">
        <v>26</v>
      </c>
      <c r="AV27">
        <v>97500</v>
      </c>
      <c r="AW27">
        <v>240</v>
      </c>
      <c r="AX27">
        <v>6500</v>
      </c>
      <c r="AY27">
        <v>6500</v>
      </c>
      <c r="AZ27">
        <v>13000</v>
      </c>
      <c r="BA27">
        <v>13000</v>
      </c>
    </row>
    <row r="28" spans="1:53">
      <c r="A28" s="1">
        <v>27</v>
      </c>
      <c r="B28" s="1">
        <f t="shared" si="2"/>
        <v>101250</v>
      </c>
      <c r="C28" s="1">
        <v>240</v>
      </c>
      <c r="D28" s="1">
        <f t="shared" si="3"/>
        <v>6750</v>
      </c>
      <c r="E28" s="1">
        <f t="shared" si="3"/>
        <v>6750</v>
      </c>
      <c r="F28" s="1">
        <f t="shared" si="4"/>
        <v>13500</v>
      </c>
      <c r="G28" s="1">
        <f t="shared" si="4"/>
        <v>13500</v>
      </c>
      <c r="H28" s="22"/>
      <c r="I28" s="22"/>
      <c r="J28" s="1"/>
      <c r="K28" s="1"/>
      <c r="L28" s="1">
        <f t="shared" si="6"/>
        <v>5400</v>
      </c>
      <c r="M28" s="1">
        <f t="shared" si="5"/>
        <v>5400</v>
      </c>
      <c r="N28" s="1" t="str">
        <f t="shared" si="0"/>
        <v/>
      </c>
      <c r="O28" s="1" t="str">
        <f t="shared" si="1"/>
        <v/>
      </c>
      <c r="P28" s="32"/>
      <c r="Q28" s="32"/>
      <c r="R28" s="32"/>
      <c r="S28" s="32"/>
      <c r="AE28">
        <v>27</v>
      </c>
      <c r="AF28">
        <v>25305</v>
      </c>
      <c r="AG28">
        <v>240</v>
      </c>
      <c r="AH28">
        <v>1687</v>
      </c>
      <c r="AI28">
        <v>1687</v>
      </c>
      <c r="AJ28">
        <v>3375</v>
      </c>
      <c r="AK28">
        <v>3375</v>
      </c>
      <c r="AM28">
        <v>27</v>
      </c>
      <c r="AN28">
        <v>50625</v>
      </c>
      <c r="AO28">
        <v>240</v>
      </c>
      <c r="AP28">
        <v>3375</v>
      </c>
      <c r="AQ28">
        <v>3375</v>
      </c>
      <c r="AR28">
        <v>6750</v>
      </c>
      <c r="AS28">
        <v>6750</v>
      </c>
      <c r="AU28">
        <v>27</v>
      </c>
      <c r="AV28">
        <v>101250</v>
      </c>
      <c r="AW28">
        <v>240</v>
      </c>
      <c r="AX28">
        <v>6750</v>
      </c>
      <c r="AY28">
        <v>6750</v>
      </c>
      <c r="AZ28">
        <v>13500</v>
      </c>
      <c r="BA28">
        <v>13500</v>
      </c>
    </row>
    <row r="29" spans="1:53">
      <c r="A29" s="1">
        <v>28</v>
      </c>
      <c r="B29" s="1">
        <f t="shared" si="2"/>
        <v>105000</v>
      </c>
      <c r="C29" s="1">
        <v>240</v>
      </c>
      <c r="D29" s="1">
        <f t="shared" si="3"/>
        <v>7000</v>
      </c>
      <c r="E29" s="1">
        <f t="shared" si="3"/>
        <v>7000</v>
      </c>
      <c r="F29" s="1">
        <f t="shared" si="4"/>
        <v>14000</v>
      </c>
      <c r="G29" s="1">
        <f t="shared" si="4"/>
        <v>14000</v>
      </c>
      <c r="H29" s="22"/>
      <c r="I29" s="22"/>
      <c r="J29" s="1"/>
      <c r="K29" s="1"/>
      <c r="L29" s="1">
        <f t="shared" si="6"/>
        <v>5600</v>
      </c>
      <c r="M29" s="1">
        <f t="shared" si="5"/>
        <v>5600</v>
      </c>
      <c r="N29" s="1" t="str">
        <f t="shared" si="0"/>
        <v/>
      </c>
      <c r="O29" s="1" t="str">
        <f t="shared" si="1"/>
        <v/>
      </c>
      <c r="P29" s="32"/>
      <c r="Q29" s="32"/>
      <c r="R29" s="32"/>
      <c r="S29" s="32"/>
      <c r="AE29">
        <v>28</v>
      </c>
      <c r="AF29">
        <v>26250</v>
      </c>
      <c r="AG29">
        <v>240</v>
      </c>
      <c r="AH29">
        <v>1750</v>
      </c>
      <c r="AI29">
        <v>1750</v>
      </c>
      <c r="AJ29">
        <v>3500</v>
      </c>
      <c r="AK29">
        <v>3500</v>
      </c>
      <c r="AM29">
        <v>28</v>
      </c>
      <c r="AN29">
        <v>52500</v>
      </c>
      <c r="AO29">
        <v>240</v>
      </c>
      <c r="AP29">
        <v>3500</v>
      </c>
      <c r="AQ29">
        <v>3500</v>
      </c>
      <c r="AR29">
        <v>7000</v>
      </c>
      <c r="AS29">
        <v>7000</v>
      </c>
      <c r="AU29">
        <v>28</v>
      </c>
      <c r="AV29">
        <v>105000</v>
      </c>
      <c r="AW29">
        <v>240</v>
      </c>
      <c r="AX29">
        <v>7000</v>
      </c>
      <c r="AY29">
        <v>7000</v>
      </c>
      <c r="AZ29">
        <v>14000</v>
      </c>
      <c r="BA29">
        <v>14000</v>
      </c>
    </row>
    <row r="30" spans="1:53">
      <c r="A30" s="1">
        <v>29</v>
      </c>
      <c r="B30" s="1">
        <f t="shared" si="2"/>
        <v>108750</v>
      </c>
      <c r="C30" s="1">
        <v>240</v>
      </c>
      <c r="D30" s="1">
        <f t="shared" si="3"/>
        <v>7250</v>
      </c>
      <c r="E30" s="1">
        <f t="shared" si="3"/>
        <v>7250</v>
      </c>
      <c r="F30" s="1">
        <f t="shared" si="4"/>
        <v>14500</v>
      </c>
      <c r="G30" s="1">
        <f t="shared" si="4"/>
        <v>14500</v>
      </c>
      <c r="H30" s="22"/>
      <c r="I30" s="22"/>
      <c r="J30" s="1"/>
      <c r="K30" s="1"/>
      <c r="L30" s="1">
        <f t="shared" si="6"/>
        <v>5800</v>
      </c>
      <c r="M30" s="1">
        <f t="shared" si="5"/>
        <v>5800</v>
      </c>
      <c r="N30" s="1" t="str">
        <f t="shared" si="0"/>
        <v/>
      </c>
      <c r="O30" s="1" t="str">
        <f t="shared" si="1"/>
        <v/>
      </c>
      <c r="P30" s="32"/>
      <c r="Q30" s="32"/>
      <c r="R30" s="32"/>
      <c r="S30" s="32"/>
      <c r="AE30">
        <v>29</v>
      </c>
      <c r="AF30">
        <v>27180</v>
      </c>
      <c r="AG30">
        <v>240</v>
      </c>
      <c r="AH30">
        <v>1812</v>
      </c>
      <c r="AI30">
        <v>1812</v>
      </c>
      <c r="AJ30">
        <v>3625</v>
      </c>
      <c r="AK30">
        <v>3625</v>
      </c>
      <c r="AM30">
        <v>29</v>
      </c>
      <c r="AN30">
        <v>54375</v>
      </c>
      <c r="AO30">
        <v>240</v>
      </c>
      <c r="AP30">
        <v>3625</v>
      </c>
      <c r="AQ30">
        <v>3625</v>
      </c>
      <c r="AR30">
        <v>7250</v>
      </c>
      <c r="AS30">
        <v>7250</v>
      </c>
      <c r="AU30">
        <v>29</v>
      </c>
      <c r="AV30">
        <v>108750</v>
      </c>
      <c r="AW30">
        <v>240</v>
      </c>
      <c r="AX30">
        <v>7250</v>
      </c>
      <c r="AY30">
        <v>7250</v>
      </c>
      <c r="AZ30">
        <v>14500</v>
      </c>
      <c r="BA30">
        <v>14500</v>
      </c>
    </row>
    <row r="31" spans="1:53">
      <c r="A31" s="1">
        <v>30</v>
      </c>
      <c r="B31" s="1">
        <f t="shared" si="2"/>
        <v>112500</v>
      </c>
      <c r="C31" s="1">
        <v>260</v>
      </c>
      <c r="D31" s="1">
        <f t="shared" si="3"/>
        <v>7500</v>
      </c>
      <c r="E31" s="1">
        <f t="shared" si="3"/>
        <v>7500</v>
      </c>
      <c r="F31" s="1">
        <f t="shared" si="4"/>
        <v>15000</v>
      </c>
      <c r="G31" s="1">
        <f t="shared" si="4"/>
        <v>15000</v>
      </c>
      <c r="H31" s="22"/>
      <c r="I31" s="22"/>
      <c r="J31" s="1"/>
      <c r="K31" s="1"/>
      <c r="L31" s="1">
        <f t="shared" si="6"/>
        <v>6000</v>
      </c>
      <c r="M31" s="1">
        <f t="shared" si="5"/>
        <v>6000</v>
      </c>
      <c r="N31" s="1" t="str">
        <f t="shared" si="0"/>
        <v/>
      </c>
      <c r="O31" s="1" t="str">
        <f t="shared" si="1"/>
        <v/>
      </c>
      <c r="P31" s="32"/>
      <c r="Q31" s="32"/>
      <c r="R31" s="32"/>
      <c r="S31" s="32"/>
      <c r="AE31">
        <v>30</v>
      </c>
      <c r="AF31">
        <v>28125</v>
      </c>
      <c r="AG31">
        <v>260</v>
      </c>
      <c r="AH31">
        <v>1875</v>
      </c>
      <c r="AI31">
        <v>1875</v>
      </c>
      <c r="AJ31">
        <v>3750</v>
      </c>
      <c r="AK31">
        <v>3750</v>
      </c>
      <c r="AM31">
        <v>30</v>
      </c>
      <c r="AN31">
        <v>56250</v>
      </c>
      <c r="AO31">
        <v>260</v>
      </c>
      <c r="AP31">
        <v>3750</v>
      </c>
      <c r="AQ31">
        <v>3750</v>
      </c>
      <c r="AR31">
        <v>7500</v>
      </c>
      <c r="AS31">
        <v>7500</v>
      </c>
      <c r="AU31">
        <v>30</v>
      </c>
      <c r="AV31">
        <v>112500</v>
      </c>
      <c r="AW31">
        <v>260</v>
      </c>
      <c r="AX31">
        <v>7500</v>
      </c>
      <c r="AY31">
        <v>7500</v>
      </c>
      <c r="AZ31">
        <v>15000</v>
      </c>
      <c r="BA31">
        <v>15000</v>
      </c>
    </row>
    <row r="32" spans="1:53">
      <c r="A32" s="1">
        <v>31</v>
      </c>
      <c r="B32" s="1">
        <f t="shared" si="2"/>
        <v>116250</v>
      </c>
      <c r="C32" s="1">
        <v>260</v>
      </c>
      <c r="D32" s="1">
        <f t="shared" si="3"/>
        <v>7750</v>
      </c>
      <c r="E32" s="1">
        <f t="shared" si="3"/>
        <v>7750</v>
      </c>
      <c r="F32" s="1">
        <f t="shared" si="4"/>
        <v>15500</v>
      </c>
      <c r="G32" s="1">
        <f t="shared" si="4"/>
        <v>15500</v>
      </c>
      <c r="H32" s="22"/>
      <c r="I32" s="22"/>
      <c r="J32" s="1"/>
      <c r="K32" s="1"/>
      <c r="L32" s="1">
        <f t="shared" si="6"/>
        <v>6200</v>
      </c>
      <c r="M32" s="1">
        <f t="shared" si="5"/>
        <v>6200</v>
      </c>
      <c r="N32" s="1" t="str">
        <f t="shared" si="0"/>
        <v/>
      </c>
      <c r="O32" s="1" t="str">
        <f t="shared" si="1"/>
        <v/>
      </c>
      <c r="P32" s="32"/>
      <c r="Q32" s="32"/>
      <c r="R32" s="32"/>
      <c r="S32" s="32"/>
      <c r="AE32">
        <v>31</v>
      </c>
      <c r="AF32">
        <v>29055</v>
      </c>
      <c r="AG32">
        <v>260</v>
      </c>
      <c r="AH32">
        <v>1937</v>
      </c>
      <c r="AI32">
        <v>1937</v>
      </c>
      <c r="AJ32">
        <v>3875</v>
      </c>
      <c r="AK32">
        <v>3875</v>
      </c>
      <c r="AM32">
        <v>31</v>
      </c>
      <c r="AN32">
        <v>58125</v>
      </c>
      <c r="AO32">
        <v>260</v>
      </c>
      <c r="AP32">
        <v>3875</v>
      </c>
      <c r="AQ32">
        <v>3875</v>
      </c>
      <c r="AR32">
        <v>7750</v>
      </c>
      <c r="AS32">
        <v>7750</v>
      </c>
      <c r="AU32">
        <v>31</v>
      </c>
      <c r="AV32">
        <v>116250</v>
      </c>
      <c r="AW32">
        <v>260</v>
      </c>
      <c r="AX32">
        <v>7750</v>
      </c>
      <c r="AY32">
        <v>7750</v>
      </c>
      <c r="AZ32">
        <v>15500</v>
      </c>
      <c r="BA32">
        <v>15500</v>
      </c>
    </row>
    <row r="33" spans="1:53">
      <c r="A33" s="1">
        <v>32</v>
      </c>
      <c r="B33" s="1">
        <f t="shared" si="2"/>
        <v>120000</v>
      </c>
      <c r="C33" s="1">
        <v>260</v>
      </c>
      <c r="D33" s="1">
        <f t="shared" si="3"/>
        <v>8000</v>
      </c>
      <c r="E33" s="1">
        <f t="shared" si="3"/>
        <v>8000</v>
      </c>
      <c r="F33" s="1">
        <f t="shared" si="4"/>
        <v>16000</v>
      </c>
      <c r="G33" s="1">
        <f t="shared" si="4"/>
        <v>16000</v>
      </c>
      <c r="H33" s="22"/>
      <c r="I33" s="22"/>
      <c r="J33" s="1"/>
      <c r="K33" s="1"/>
      <c r="L33" s="1">
        <f t="shared" si="6"/>
        <v>6400</v>
      </c>
      <c r="M33" s="1">
        <f t="shared" si="5"/>
        <v>6400</v>
      </c>
      <c r="N33" s="1" t="str">
        <f t="shared" si="0"/>
        <v/>
      </c>
      <c r="O33" s="1" t="str">
        <f t="shared" si="1"/>
        <v/>
      </c>
      <c r="P33" s="32"/>
      <c r="Q33" s="32"/>
      <c r="R33" s="32"/>
      <c r="S33" s="32"/>
      <c r="AE33">
        <v>32</v>
      </c>
      <c r="AF33">
        <v>30000</v>
      </c>
      <c r="AG33">
        <v>260</v>
      </c>
      <c r="AH33">
        <v>2000</v>
      </c>
      <c r="AI33">
        <v>2000</v>
      </c>
      <c r="AJ33">
        <v>4000</v>
      </c>
      <c r="AK33">
        <v>4000</v>
      </c>
      <c r="AM33">
        <v>32</v>
      </c>
      <c r="AN33">
        <v>60000</v>
      </c>
      <c r="AO33">
        <v>260</v>
      </c>
      <c r="AP33">
        <v>4000</v>
      </c>
      <c r="AQ33">
        <v>4000</v>
      </c>
      <c r="AR33">
        <v>8000</v>
      </c>
      <c r="AS33">
        <v>8000</v>
      </c>
      <c r="AU33">
        <v>32</v>
      </c>
      <c r="AV33">
        <v>120000</v>
      </c>
      <c r="AW33">
        <v>260</v>
      </c>
      <c r="AX33">
        <v>8000</v>
      </c>
      <c r="AY33">
        <v>8000</v>
      </c>
      <c r="AZ33">
        <v>16000</v>
      </c>
      <c r="BA33">
        <v>16000</v>
      </c>
    </row>
    <row r="34" spans="1:53">
      <c r="A34" s="1">
        <v>33</v>
      </c>
      <c r="B34" s="1">
        <f t="shared" si="2"/>
        <v>123750</v>
      </c>
      <c r="C34" s="1">
        <v>260</v>
      </c>
      <c r="D34" s="1">
        <f t="shared" si="3"/>
        <v>8250</v>
      </c>
      <c r="E34" s="1">
        <f t="shared" si="3"/>
        <v>8250</v>
      </c>
      <c r="F34" s="1">
        <f t="shared" si="4"/>
        <v>16500</v>
      </c>
      <c r="G34" s="1">
        <f t="shared" si="4"/>
        <v>16500</v>
      </c>
      <c r="H34" s="22"/>
      <c r="I34" s="22"/>
      <c r="J34" s="1"/>
      <c r="K34" s="1"/>
      <c r="L34" s="1">
        <f t="shared" si="6"/>
        <v>6600</v>
      </c>
      <c r="M34" s="1">
        <f t="shared" si="5"/>
        <v>6600</v>
      </c>
      <c r="N34" s="1" t="str">
        <f t="shared" si="0"/>
        <v/>
      </c>
      <c r="O34" s="1" t="str">
        <f t="shared" si="1"/>
        <v/>
      </c>
      <c r="P34" s="32"/>
      <c r="Q34" s="32"/>
      <c r="R34" s="32"/>
      <c r="S34" s="32"/>
      <c r="AE34">
        <v>33</v>
      </c>
      <c r="AF34">
        <v>30930</v>
      </c>
      <c r="AG34">
        <v>260</v>
      </c>
      <c r="AH34">
        <v>2062</v>
      </c>
      <c r="AI34">
        <v>2062</v>
      </c>
      <c r="AJ34">
        <v>4125</v>
      </c>
      <c r="AK34">
        <v>4125</v>
      </c>
      <c r="AM34">
        <v>33</v>
      </c>
      <c r="AN34">
        <v>61875</v>
      </c>
      <c r="AO34">
        <v>260</v>
      </c>
      <c r="AP34">
        <v>4125</v>
      </c>
      <c r="AQ34">
        <v>4125</v>
      </c>
      <c r="AR34">
        <v>8250</v>
      </c>
      <c r="AS34">
        <v>8250</v>
      </c>
      <c r="AU34">
        <v>33</v>
      </c>
      <c r="AV34">
        <v>123750</v>
      </c>
      <c r="AW34">
        <v>260</v>
      </c>
      <c r="AX34">
        <v>8250</v>
      </c>
      <c r="AY34">
        <v>8250</v>
      </c>
      <c r="AZ34">
        <v>16500</v>
      </c>
      <c r="BA34">
        <v>16500</v>
      </c>
    </row>
    <row r="35" spans="1:53">
      <c r="A35" s="1">
        <v>34</v>
      </c>
      <c r="B35" s="1">
        <f t="shared" si="2"/>
        <v>127500</v>
      </c>
      <c r="C35" s="1">
        <v>260</v>
      </c>
      <c r="D35" s="1">
        <f t="shared" si="3"/>
        <v>8500</v>
      </c>
      <c r="E35" s="1">
        <f t="shared" si="3"/>
        <v>8500</v>
      </c>
      <c r="F35" s="1">
        <f t="shared" si="4"/>
        <v>17000</v>
      </c>
      <c r="G35" s="1">
        <f t="shared" si="4"/>
        <v>17000</v>
      </c>
      <c r="H35" s="22"/>
      <c r="I35" s="22"/>
      <c r="J35" s="1"/>
      <c r="K35" s="1"/>
      <c r="L35" s="1">
        <f t="shared" si="6"/>
        <v>6800</v>
      </c>
      <c r="M35" s="1">
        <f t="shared" si="5"/>
        <v>6800</v>
      </c>
      <c r="N35" s="1" t="str">
        <f t="shared" si="0"/>
        <v/>
      </c>
      <c r="O35" s="1" t="str">
        <f t="shared" si="1"/>
        <v/>
      </c>
      <c r="P35" s="32"/>
      <c r="Q35" s="32"/>
      <c r="R35" s="32"/>
      <c r="S35" s="32"/>
      <c r="AE35">
        <v>34</v>
      </c>
      <c r="AF35">
        <v>31875</v>
      </c>
      <c r="AG35">
        <v>260</v>
      </c>
      <c r="AH35">
        <v>2125</v>
      </c>
      <c r="AI35">
        <v>2125</v>
      </c>
      <c r="AJ35">
        <v>4250</v>
      </c>
      <c r="AK35">
        <v>4250</v>
      </c>
      <c r="AM35">
        <v>34</v>
      </c>
      <c r="AN35">
        <v>63750</v>
      </c>
      <c r="AO35">
        <v>260</v>
      </c>
      <c r="AP35">
        <v>4250</v>
      </c>
      <c r="AQ35">
        <v>4250</v>
      </c>
      <c r="AR35">
        <v>8500</v>
      </c>
      <c r="AS35">
        <v>8500</v>
      </c>
      <c r="AU35">
        <v>34</v>
      </c>
      <c r="AV35">
        <v>127500</v>
      </c>
      <c r="AW35">
        <v>260</v>
      </c>
      <c r="AX35">
        <v>8500</v>
      </c>
      <c r="AY35">
        <v>8500</v>
      </c>
      <c r="AZ35">
        <v>17000</v>
      </c>
      <c r="BA35">
        <v>17000</v>
      </c>
    </row>
    <row r="36" spans="1:53">
      <c r="A36" s="1">
        <v>35</v>
      </c>
      <c r="B36" s="1">
        <f t="shared" si="2"/>
        <v>131250</v>
      </c>
      <c r="C36" s="1">
        <v>260</v>
      </c>
      <c r="D36" s="1">
        <f t="shared" si="3"/>
        <v>8750</v>
      </c>
      <c r="E36" s="1">
        <f t="shared" si="3"/>
        <v>8750</v>
      </c>
      <c r="F36" s="1">
        <f t="shared" si="4"/>
        <v>17500</v>
      </c>
      <c r="G36" s="1">
        <f t="shared" si="4"/>
        <v>17500</v>
      </c>
      <c r="H36" s="22"/>
      <c r="I36" s="22"/>
      <c r="J36" s="1"/>
      <c r="K36" s="1"/>
      <c r="L36" s="1">
        <f t="shared" si="6"/>
        <v>7000</v>
      </c>
      <c r="M36" s="1">
        <f t="shared" si="5"/>
        <v>7000</v>
      </c>
      <c r="N36" s="1" t="str">
        <f t="shared" si="0"/>
        <v/>
      </c>
      <c r="O36" s="1" t="str">
        <f t="shared" si="1"/>
        <v/>
      </c>
      <c r="P36" s="32"/>
      <c r="Q36" s="32"/>
      <c r="R36" s="32"/>
      <c r="S36" s="32"/>
      <c r="AE36">
        <v>35</v>
      </c>
      <c r="AF36">
        <v>32805</v>
      </c>
      <c r="AG36">
        <v>260</v>
      </c>
      <c r="AH36">
        <v>2187</v>
      </c>
      <c r="AI36">
        <v>2187</v>
      </c>
      <c r="AJ36">
        <v>4375</v>
      </c>
      <c r="AK36">
        <v>4375</v>
      </c>
      <c r="AM36">
        <v>35</v>
      </c>
      <c r="AN36">
        <v>65625</v>
      </c>
      <c r="AO36">
        <v>260</v>
      </c>
      <c r="AP36">
        <v>4375</v>
      </c>
      <c r="AQ36">
        <v>4375</v>
      </c>
      <c r="AR36">
        <v>8750</v>
      </c>
      <c r="AS36">
        <v>8750</v>
      </c>
      <c r="AU36">
        <v>35</v>
      </c>
      <c r="AV36">
        <v>131250</v>
      </c>
      <c r="AW36">
        <v>260</v>
      </c>
      <c r="AX36">
        <v>8750</v>
      </c>
      <c r="AY36">
        <v>8750</v>
      </c>
      <c r="AZ36">
        <v>17500</v>
      </c>
      <c r="BA36">
        <v>17500</v>
      </c>
    </row>
    <row r="37" spans="1:53">
      <c r="A37" s="1">
        <v>36</v>
      </c>
      <c r="B37" s="1">
        <f t="shared" si="2"/>
        <v>135000</v>
      </c>
      <c r="C37" s="1">
        <v>260</v>
      </c>
      <c r="D37" s="1">
        <f t="shared" si="3"/>
        <v>9000</v>
      </c>
      <c r="E37" s="1">
        <f t="shared" si="3"/>
        <v>9000</v>
      </c>
      <c r="F37" s="1">
        <f t="shared" si="4"/>
        <v>18000</v>
      </c>
      <c r="G37" s="1">
        <f t="shared" si="4"/>
        <v>18000</v>
      </c>
      <c r="H37" s="22"/>
      <c r="I37" s="22"/>
      <c r="J37" s="1"/>
      <c r="K37" s="1"/>
      <c r="L37" s="1">
        <f t="shared" si="6"/>
        <v>7200</v>
      </c>
      <c r="M37" s="1">
        <f t="shared" si="5"/>
        <v>7200</v>
      </c>
      <c r="N37" s="1" t="str">
        <f t="shared" si="0"/>
        <v/>
      </c>
      <c r="O37" s="1" t="str">
        <f t="shared" si="1"/>
        <v/>
      </c>
      <c r="P37" s="32"/>
      <c r="Q37" s="32"/>
      <c r="R37" s="32"/>
      <c r="S37" s="32"/>
      <c r="AE37">
        <v>36</v>
      </c>
      <c r="AF37">
        <v>33750</v>
      </c>
      <c r="AG37">
        <v>260</v>
      </c>
      <c r="AH37">
        <v>2250</v>
      </c>
      <c r="AI37">
        <v>2250</v>
      </c>
      <c r="AJ37">
        <v>4500</v>
      </c>
      <c r="AK37">
        <v>4500</v>
      </c>
      <c r="AM37">
        <v>36</v>
      </c>
      <c r="AN37">
        <v>67500</v>
      </c>
      <c r="AO37">
        <v>260</v>
      </c>
      <c r="AP37">
        <v>4500</v>
      </c>
      <c r="AQ37">
        <v>4500</v>
      </c>
      <c r="AR37">
        <v>9000</v>
      </c>
      <c r="AS37">
        <v>9000</v>
      </c>
      <c r="AU37">
        <v>36</v>
      </c>
      <c r="AV37">
        <v>135000</v>
      </c>
      <c r="AW37">
        <v>260</v>
      </c>
      <c r="AX37">
        <v>9000</v>
      </c>
      <c r="AY37">
        <v>9000</v>
      </c>
      <c r="AZ37">
        <v>18000</v>
      </c>
      <c r="BA37">
        <v>18000</v>
      </c>
    </row>
    <row r="38" spans="1:53">
      <c r="A38" s="1">
        <v>37</v>
      </c>
      <c r="B38" s="1">
        <f t="shared" si="2"/>
        <v>138750</v>
      </c>
      <c r="C38" s="1">
        <v>260</v>
      </c>
      <c r="D38" s="1">
        <f t="shared" si="3"/>
        <v>9250</v>
      </c>
      <c r="E38" s="1">
        <f t="shared" si="3"/>
        <v>9250</v>
      </c>
      <c r="F38" s="1">
        <f t="shared" si="4"/>
        <v>18500</v>
      </c>
      <c r="G38" s="1">
        <f t="shared" si="4"/>
        <v>18500</v>
      </c>
      <c r="H38" s="22"/>
      <c r="I38" s="22"/>
      <c r="J38" s="1"/>
      <c r="K38" s="1"/>
      <c r="L38" s="1">
        <f t="shared" si="6"/>
        <v>7400</v>
      </c>
      <c r="M38" s="1">
        <f t="shared" si="5"/>
        <v>7400</v>
      </c>
      <c r="N38" s="1" t="str">
        <f t="shared" si="0"/>
        <v/>
      </c>
      <c r="O38" s="1" t="str">
        <f t="shared" si="1"/>
        <v/>
      </c>
      <c r="P38" s="32"/>
      <c r="Q38" s="32"/>
      <c r="R38" s="32"/>
      <c r="S38" s="32"/>
      <c r="AE38">
        <v>37</v>
      </c>
      <c r="AF38">
        <v>34680</v>
      </c>
      <c r="AG38">
        <v>260</v>
      </c>
      <c r="AH38">
        <v>2312</v>
      </c>
      <c r="AI38">
        <v>2312</v>
      </c>
      <c r="AJ38">
        <v>4625</v>
      </c>
      <c r="AK38">
        <v>4625</v>
      </c>
      <c r="AM38">
        <v>37</v>
      </c>
      <c r="AN38">
        <v>69375</v>
      </c>
      <c r="AO38">
        <v>260</v>
      </c>
      <c r="AP38">
        <v>4625</v>
      </c>
      <c r="AQ38">
        <v>4625</v>
      </c>
      <c r="AR38">
        <v>9250</v>
      </c>
      <c r="AS38">
        <v>9250</v>
      </c>
      <c r="AU38">
        <v>37</v>
      </c>
      <c r="AV38">
        <v>138750</v>
      </c>
      <c r="AW38">
        <v>260</v>
      </c>
      <c r="AX38">
        <v>9250</v>
      </c>
      <c r="AY38">
        <v>9250</v>
      </c>
      <c r="AZ38">
        <v>18500</v>
      </c>
      <c r="BA38">
        <v>18500</v>
      </c>
    </row>
    <row r="39" spans="1:53">
      <c r="A39" s="1">
        <v>38</v>
      </c>
      <c r="B39" s="1">
        <f t="shared" si="2"/>
        <v>142500</v>
      </c>
      <c r="C39" s="1">
        <v>260</v>
      </c>
      <c r="D39" s="1">
        <f t="shared" si="3"/>
        <v>9500</v>
      </c>
      <c r="E39" s="1">
        <f t="shared" si="3"/>
        <v>9500</v>
      </c>
      <c r="F39" s="1">
        <f t="shared" si="4"/>
        <v>19000</v>
      </c>
      <c r="G39" s="1">
        <f t="shared" si="4"/>
        <v>19000</v>
      </c>
      <c r="H39" s="22"/>
      <c r="I39" s="22"/>
      <c r="J39" s="1"/>
      <c r="K39" s="1"/>
      <c r="L39" s="1">
        <f t="shared" si="6"/>
        <v>7600</v>
      </c>
      <c r="M39" s="1">
        <f t="shared" si="5"/>
        <v>7600</v>
      </c>
      <c r="N39" s="1" t="str">
        <f t="shared" si="0"/>
        <v/>
      </c>
      <c r="O39" s="1" t="str">
        <f t="shared" si="1"/>
        <v/>
      </c>
      <c r="P39" s="32"/>
      <c r="Q39" s="32"/>
      <c r="R39" s="32"/>
      <c r="S39" s="32"/>
      <c r="AE39">
        <v>38</v>
      </c>
      <c r="AF39">
        <v>35625</v>
      </c>
      <c r="AG39">
        <v>260</v>
      </c>
      <c r="AH39">
        <v>2375</v>
      </c>
      <c r="AI39">
        <v>2375</v>
      </c>
      <c r="AJ39">
        <v>4750</v>
      </c>
      <c r="AK39">
        <v>4750</v>
      </c>
      <c r="AM39">
        <v>38</v>
      </c>
      <c r="AN39">
        <v>71250</v>
      </c>
      <c r="AO39">
        <v>260</v>
      </c>
      <c r="AP39">
        <v>4750</v>
      </c>
      <c r="AQ39">
        <v>4750</v>
      </c>
      <c r="AR39">
        <v>9500</v>
      </c>
      <c r="AS39">
        <v>9500</v>
      </c>
      <c r="AU39">
        <v>38</v>
      </c>
      <c r="AV39">
        <v>142500</v>
      </c>
      <c r="AW39">
        <v>260</v>
      </c>
      <c r="AX39">
        <v>9500</v>
      </c>
      <c r="AY39">
        <v>9500</v>
      </c>
      <c r="AZ39">
        <v>19000</v>
      </c>
      <c r="BA39">
        <v>19000</v>
      </c>
    </row>
    <row r="40" spans="1:53">
      <c r="A40" s="1">
        <v>39</v>
      </c>
      <c r="B40" s="1">
        <f t="shared" si="2"/>
        <v>146250</v>
      </c>
      <c r="C40" s="1">
        <v>260</v>
      </c>
      <c r="D40" s="1">
        <f t="shared" si="3"/>
        <v>9750</v>
      </c>
      <c r="E40" s="1">
        <f t="shared" si="3"/>
        <v>9750</v>
      </c>
      <c r="F40" s="1">
        <f t="shared" si="4"/>
        <v>19500</v>
      </c>
      <c r="G40" s="1">
        <f t="shared" si="4"/>
        <v>19500</v>
      </c>
      <c r="H40" s="22"/>
      <c r="I40" s="22"/>
      <c r="J40" s="1"/>
      <c r="K40" s="1"/>
      <c r="L40" s="1">
        <f t="shared" si="6"/>
        <v>7800</v>
      </c>
      <c r="M40" s="1">
        <f t="shared" si="5"/>
        <v>7800</v>
      </c>
      <c r="N40" s="1" t="str">
        <f t="shared" si="0"/>
        <v/>
      </c>
      <c r="O40" s="1" t="str">
        <f t="shared" si="1"/>
        <v/>
      </c>
      <c r="P40" s="32"/>
      <c r="Q40" s="32"/>
      <c r="R40" s="32"/>
      <c r="S40" s="32"/>
      <c r="AE40">
        <v>39</v>
      </c>
      <c r="AF40">
        <v>36555</v>
      </c>
      <c r="AG40">
        <v>260</v>
      </c>
      <c r="AH40">
        <v>2437</v>
      </c>
      <c r="AI40">
        <v>2437</v>
      </c>
      <c r="AJ40">
        <v>4875</v>
      </c>
      <c r="AK40">
        <v>4875</v>
      </c>
      <c r="AM40">
        <v>39</v>
      </c>
      <c r="AN40">
        <v>73125</v>
      </c>
      <c r="AO40">
        <v>260</v>
      </c>
      <c r="AP40">
        <v>4875</v>
      </c>
      <c r="AQ40">
        <v>4875</v>
      </c>
      <c r="AR40">
        <v>9750</v>
      </c>
      <c r="AS40">
        <v>9750</v>
      </c>
      <c r="AU40">
        <v>39</v>
      </c>
      <c r="AV40">
        <v>146250</v>
      </c>
      <c r="AW40">
        <v>260</v>
      </c>
      <c r="AX40">
        <v>9750</v>
      </c>
      <c r="AY40">
        <v>9750</v>
      </c>
      <c r="AZ40">
        <v>19500</v>
      </c>
      <c r="BA40">
        <v>19500</v>
      </c>
    </row>
    <row r="41" spans="1:53">
      <c r="A41" s="1">
        <v>40</v>
      </c>
      <c r="B41" s="1">
        <f t="shared" si="2"/>
        <v>150000</v>
      </c>
      <c r="C41" s="1">
        <v>280</v>
      </c>
      <c r="D41" s="1">
        <f t="shared" si="3"/>
        <v>10000</v>
      </c>
      <c r="E41" s="1">
        <f t="shared" si="3"/>
        <v>10000</v>
      </c>
      <c r="F41" s="1">
        <f t="shared" si="4"/>
        <v>20000</v>
      </c>
      <c r="G41" s="1">
        <f t="shared" si="4"/>
        <v>20000</v>
      </c>
      <c r="H41" s="22"/>
      <c r="I41" s="22"/>
      <c r="J41" s="1"/>
      <c r="K41" s="1"/>
      <c r="L41" s="1">
        <f t="shared" si="6"/>
        <v>8000</v>
      </c>
      <c r="M41" s="1">
        <f t="shared" si="5"/>
        <v>8000</v>
      </c>
      <c r="N41" s="1" t="str">
        <f>IFERROR((INT((1/((1/R41)-1))*(A41*100))),"")</f>
        <v/>
      </c>
      <c r="O41" s="1" t="str">
        <f t="shared" si="1"/>
        <v/>
      </c>
      <c r="P41" s="32"/>
      <c r="Q41" s="32"/>
      <c r="R41" s="32"/>
      <c r="S41" s="32"/>
      <c r="AE41">
        <v>40</v>
      </c>
      <c r="AF41">
        <v>37500</v>
      </c>
      <c r="AG41">
        <v>280</v>
      </c>
      <c r="AH41">
        <v>2500</v>
      </c>
      <c r="AI41">
        <v>2500</v>
      </c>
      <c r="AJ41">
        <v>5000</v>
      </c>
      <c r="AK41">
        <v>5000</v>
      </c>
      <c r="AM41">
        <v>40</v>
      </c>
      <c r="AN41">
        <v>75000</v>
      </c>
      <c r="AO41">
        <v>280</v>
      </c>
      <c r="AP41">
        <v>5000</v>
      </c>
      <c r="AQ41">
        <v>5000</v>
      </c>
      <c r="AR41">
        <v>10000</v>
      </c>
      <c r="AS41">
        <v>10000</v>
      </c>
      <c r="AU41">
        <v>40</v>
      </c>
      <c r="AV41">
        <v>150000</v>
      </c>
      <c r="AW41">
        <v>280</v>
      </c>
      <c r="AX41">
        <v>10000</v>
      </c>
      <c r="AY41">
        <v>10000</v>
      </c>
      <c r="AZ41">
        <v>20000</v>
      </c>
      <c r="BA41">
        <v>20000</v>
      </c>
    </row>
    <row r="42" spans="1:53">
      <c r="A42" s="1">
        <v>41</v>
      </c>
      <c r="B42" s="1">
        <f t="shared" si="2"/>
        <v>153750</v>
      </c>
      <c r="C42" s="1">
        <v>280</v>
      </c>
      <c r="D42" s="1">
        <f t="shared" si="3"/>
        <v>10250</v>
      </c>
      <c r="E42" s="1">
        <f t="shared" si="3"/>
        <v>10250</v>
      </c>
      <c r="F42" s="1">
        <f t="shared" si="4"/>
        <v>20500</v>
      </c>
      <c r="G42" s="1">
        <f t="shared" si="4"/>
        <v>20500</v>
      </c>
      <c r="H42" s="22"/>
      <c r="I42" s="22"/>
      <c r="J42" s="1"/>
      <c r="K42" s="1"/>
      <c r="L42" s="1">
        <f t="shared" si="6"/>
        <v>8200</v>
      </c>
      <c r="M42" s="1">
        <f t="shared" si="5"/>
        <v>8200</v>
      </c>
      <c r="N42" s="1" t="str">
        <f t="shared" ref="N42:N61" si="14">IFERROR((INT((1/((1/R42)-1))*(A42*100))),"")</f>
        <v/>
      </c>
      <c r="O42" s="1" t="str">
        <f t="shared" si="1"/>
        <v/>
      </c>
      <c r="P42" s="32"/>
      <c r="Q42" s="32"/>
      <c r="R42" s="32"/>
      <c r="S42" s="32"/>
      <c r="AE42">
        <v>41</v>
      </c>
      <c r="AF42">
        <v>38430</v>
      </c>
      <c r="AG42">
        <v>280</v>
      </c>
      <c r="AH42">
        <v>2562</v>
      </c>
      <c r="AI42">
        <v>2562</v>
      </c>
      <c r="AJ42">
        <v>5125</v>
      </c>
      <c r="AK42">
        <v>5125</v>
      </c>
      <c r="AM42">
        <v>41</v>
      </c>
      <c r="AN42">
        <v>76875</v>
      </c>
      <c r="AO42">
        <v>280</v>
      </c>
      <c r="AP42">
        <v>5125</v>
      </c>
      <c r="AQ42">
        <v>5125</v>
      </c>
      <c r="AR42">
        <v>10250</v>
      </c>
      <c r="AS42">
        <v>10250</v>
      </c>
      <c r="AU42">
        <v>41</v>
      </c>
      <c r="AV42">
        <v>153750</v>
      </c>
      <c r="AW42">
        <v>280</v>
      </c>
      <c r="AX42">
        <v>10250</v>
      </c>
      <c r="AY42">
        <v>10250</v>
      </c>
      <c r="AZ42">
        <v>20500</v>
      </c>
      <c r="BA42">
        <v>20500</v>
      </c>
    </row>
    <row r="43" spans="1:53">
      <c r="A43" s="1">
        <v>42</v>
      </c>
      <c r="B43" s="1">
        <f t="shared" si="2"/>
        <v>157500</v>
      </c>
      <c r="C43" s="1">
        <v>280</v>
      </c>
      <c r="D43" s="1">
        <f t="shared" si="3"/>
        <v>10500</v>
      </c>
      <c r="E43" s="1">
        <f t="shared" si="3"/>
        <v>10500</v>
      </c>
      <c r="F43" s="1">
        <f t="shared" si="4"/>
        <v>21000</v>
      </c>
      <c r="G43" s="1">
        <f t="shared" si="4"/>
        <v>21000</v>
      </c>
      <c r="H43" s="22"/>
      <c r="I43" s="22"/>
      <c r="J43" s="1"/>
      <c r="K43" s="1"/>
      <c r="L43" s="1">
        <f t="shared" si="6"/>
        <v>8400</v>
      </c>
      <c r="M43" s="1">
        <f t="shared" si="5"/>
        <v>8400</v>
      </c>
      <c r="N43" s="1" t="str">
        <f t="shared" si="14"/>
        <v/>
      </c>
      <c r="O43" s="1" t="str">
        <f t="shared" si="1"/>
        <v/>
      </c>
      <c r="P43" s="32"/>
      <c r="Q43" s="32"/>
      <c r="R43" s="32"/>
      <c r="S43" s="32"/>
      <c r="AE43">
        <v>42</v>
      </c>
      <c r="AF43">
        <v>39375</v>
      </c>
      <c r="AG43">
        <v>280</v>
      </c>
      <c r="AH43">
        <v>2625</v>
      </c>
      <c r="AI43">
        <v>2625</v>
      </c>
      <c r="AJ43">
        <v>5250</v>
      </c>
      <c r="AK43">
        <v>5250</v>
      </c>
      <c r="AM43">
        <v>42</v>
      </c>
      <c r="AN43">
        <v>78750</v>
      </c>
      <c r="AO43">
        <v>280</v>
      </c>
      <c r="AP43">
        <v>5250</v>
      </c>
      <c r="AQ43">
        <v>5250</v>
      </c>
      <c r="AR43">
        <v>10500</v>
      </c>
      <c r="AS43">
        <v>10500</v>
      </c>
      <c r="AU43">
        <v>42</v>
      </c>
      <c r="AV43">
        <v>157500</v>
      </c>
      <c r="AW43">
        <v>280</v>
      </c>
      <c r="AX43">
        <v>10500</v>
      </c>
      <c r="AY43">
        <v>10500</v>
      </c>
      <c r="AZ43">
        <v>21000</v>
      </c>
      <c r="BA43">
        <v>21000</v>
      </c>
    </row>
    <row r="44" spans="1:53">
      <c r="A44" s="1">
        <v>43</v>
      </c>
      <c r="B44" s="1">
        <f t="shared" si="2"/>
        <v>161250</v>
      </c>
      <c r="C44" s="1">
        <v>280</v>
      </c>
      <c r="D44" s="1">
        <f t="shared" si="3"/>
        <v>10750</v>
      </c>
      <c r="E44" s="1">
        <f t="shared" si="3"/>
        <v>10750</v>
      </c>
      <c r="F44" s="1">
        <f t="shared" si="4"/>
        <v>21500</v>
      </c>
      <c r="G44" s="1">
        <f t="shared" si="4"/>
        <v>21500</v>
      </c>
      <c r="H44" s="22"/>
      <c r="I44" s="22"/>
      <c r="J44" s="1"/>
      <c r="K44" s="1"/>
      <c r="L44" s="1">
        <f t="shared" si="6"/>
        <v>8600</v>
      </c>
      <c r="M44" s="1">
        <f t="shared" si="5"/>
        <v>8600</v>
      </c>
      <c r="N44" s="1" t="str">
        <f t="shared" si="14"/>
        <v/>
      </c>
      <c r="O44" s="1" t="str">
        <f t="shared" si="1"/>
        <v/>
      </c>
      <c r="P44" s="32"/>
      <c r="Q44" s="32"/>
      <c r="R44" s="32"/>
      <c r="S44" s="32"/>
      <c r="AE44">
        <v>43</v>
      </c>
      <c r="AF44">
        <v>40305</v>
      </c>
      <c r="AG44">
        <v>280</v>
      </c>
      <c r="AH44">
        <v>2687</v>
      </c>
      <c r="AI44">
        <v>2687</v>
      </c>
      <c r="AJ44">
        <v>5375</v>
      </c>
      <c r="AK44">
        <v>5375</v>
      </c>
      <c r="AM44">
        <v>43</v>
      </c>
      <c r="AN44">
        <v>80625</v>
      </c>
      <c r="AO44">
        <v>280</v>
      </c>
      <c r="AP44">
        <v>5375</v>
      </c>
      <c r="AQ44">
        <v>5375</v>
      </c>
      <c r="AR44">
        <v>10750</v>
      </c>
      <c r="AS44">
        <v>10750</v>
      </c>
      <c r="AU44">
        <v>43</v>
      </c>
      <c r="AV44">
        <v>161250</v>
      </c>
      <c r="AW44">
        <v>280</v>
      </c>
      <c r="AX44">
        <v>10750</v>
      </c>
      <c r="AY44">
        <v>10750</v>
      </c>
      <c r="AZ44">
        <v>21500</v>
      </c>
      <c r="BA44">
        <v>21500</v>
      </c>
    </row>
    <row r="45" spans="1:53">
      <c r="A45" s="1">
        <v>44</v>
      </c>
      <c r="B45" s="1">
        <f t="shared" si="2"/>
        <v>165000</v>
      </c>
      <c r="C45" s="1">
        <v>280</v>
      </c>
      <c r="D45" s="1">
        <f t="shared" si="3"/>
        <v>11000</v>
      </c>
      <c r="E45" s="1">
        <f t="shared" si="3"/>
        <v>11000</v>
      </c>
      <c r="F45" s="1">
        <f t="shared" si="4"/>
        <v>22000</v>
      </c>
      <c r="G45" s="1">
        <f t="shared" si="4"/>
        <v>22000</v>
      </c>
      <c r="H45" s="22"/>
      <c r="I45" s="22"/>
      <c r="J45" s="1"/>
      <c r="K45" s="1"/>
      <c r="L45" s="1">
        <f t="shared" si="6"/>
        <v>8800</v>
      </c>
      <c r="M45" s="1">
        <f t="shared" si="5"/>
        <v>8800</v>
      </c>
      <c r="N45" s="1" t="str">
        <f t="shared" si="14"/>
        <v/>
      </c>
      <c r="O45" s="1" t="str">
        <f t="shared" si="1"/>
        <v/>
      </c>
      <c r="P45" s="32"/>
      <c r="Q45" s="32"/>
      <c r="R45" s="32"/>
      <c r="S45" s="32"/>
      <c r="AE45">
        <v>44</v>
      </c>
      <c r="AF45">
        <v>41250</v>
      </c>
      <c r="AG45">
        <v>280</v>
      </c>
      <c r="AH45">
        <v>2750</v>
      </c>
      <c r="AI45">
        <v>2750</v>
      </c>
      <c r="AJ45">
        <v>5500</v>
      </c>
      <c r="AK45">
        <v>5500</v>
      </c>
      <c r="AM45">
        <v>44</v>
      </c>
      <c r="AN45">
        <v>82500</v>
      </c>
      <c r="AO45">
        <v>280</v>
      </c>
      <c r="AP45">
        <v>5500</v>
      </c>
      <c r="AQ45">
        <v>5500</v>
      </c>
      <c r="AR45">
        <v>11000</v>
      </c>
      <c r="AS45">
        <v>11000</v>
      </c>
      <c r="AU45">
        <v>44</v>
      </c>
      <c r="AV45">
        <v>165000</v>
      </c>
      <c r="AW45">
        <v>280</v>
      </c>
      <c r="AX45">
        <v>11000</v>
      </c>
      <c r="AY45">
        <v>11000</v>
      </c>
      <c r="AZ45">
        <v>22000</v>
      </c>
      <c r="BA45">
        <v>22000</v>
      </c>
    </row>
    <row r="46" spans="1:53">
      <c r="A46" s="1">
        <v>45</v>
      </c>
      <c r="B46" s="1">
        <f t="shared" si="2"/>
        <v>168750</v>
      </c>
      <c r="C46" s="1">
        <v>280</v>
      </c>
      <c r="D46" s="1">
        <f t="shared" si="3"/>
        <v>11250</v>
      </c>
      <c r="E46" s="1">
        <f t="shared" si="3"/>
        <v>11250</v>
      </c>
      <c r="F46" s="1">
        <f t="shared" si="4"/>
        <v>22500</v>
      </c>
      <c r="G46" s="1">
        <f t="shared" si="4"/>
        <v>22500</v>
      </c>
      <c r="H46" s="22"/>
      <c r="I46" s="22"/>
      <c r="J46" s="1"/>
      <c r="K46" s="1"/>
      <c r="L46" s="1">
        <f t="shared" si="6"/>
        <v>9000</v>
      </c>
      <c r="M46" s="1">
        <f t="shared" si="5"/>
        <v>9000</v>
      </c>
      <c r="N46" s="1" t="str">
        <f t="shared" si="14"/>
        <v/>
      </c>
      <c r="O46" s="1" t="str">
        <f t="shared" si="1"/>
        <v/>
      </c>
      <c r="P46" s="32"/>
      <c r="Q46" s="32"/>
      <c r="R46" s="32"/>
      <c r="S46" s="32"/>
      <c r="AE46">
        <v>45</v>
      </c>
      <c r="AF46">
        <v>42180</v>
      </c>
      <c r="AG46">
        <v>280</v>
      </c>
      <c r="AH46">
        <v>2812</v>
      </c>
      <c r="AI46">
        <v>2812</v>
      </c>
      <c r="AJ46">
        <v>5625</v>
      </c>
      <c r="AK46">
        <v>5625</v>
      </c>
      <c r="AM46">
        <v>45</v>
      </c>
      <c r="AN46">
        <v>84375</v>
      </c>
      <c r="AO46">
        <v>280</v>
      </c>
      <c r="AP46">
        <v>5625</v>
      </c>
      <c r="AQ46">
        <v>5625</v>
      </c>
      <c r="AR46">
        <v>11250</v>
      </c>
      <c r="AS46">
        <v>11250</v>
      </c>
      <c r="AU46">
        <v>45</v>
      </c>
      <c r="AV46">
        <v>168750</v>
      </c>
      <c r="AW46">
        <v>280</v>
      </c>
      <c r="AX46">
        <v>11250</v>
      </c>
      <c r="AY46">
        <v>11250</v>
      </c>
      <c r="AZ46">
        <v>22500</v>
      </c>
      <c r="BA46">
        <v>22500</v>
      </c>
    </row>
    <row r="47" spans="1:53">
      <c r="A47" s="1">
        <v>46</v>
      </c>
      <c r="B47" s="1">
        <f t="shared" si="2"/>
        <v>172500</v>
      </c>
      <c r="C47" s="1">
        <v>280</v>
      </c>
      <c r="D47" s="1">
        <f t="shared" si="3"/>
        <v>11500</v>
      </c>
      <c r="E47" s="1">
        <f t="shared" si="3"/>
        <v>11500</v>
      </c>
      <c r="F47" s="1">
        <f t="shared" si="4"/>
        <v>23000</v>
      </c>
      <c r="G47" s="1">
        <f t="shared" si="4"/>
        <v>23000</v>
      </c>
      <c r="H47" s="22"/>
      <c r="I47" s="22"/>
      <c r="J47" s="1"/>
      <c r="K47" s="1"/>
      <c r="L47" s="1">
        <f t="shared" si="6"/>
        <v>9200</v>
      </c>
      <c r="M47" s="1">
        <f t="shared" si="5"/>
        <v>9200</v>
      </c>
      <c r="N47" s="1" t="str">
        <f t="shared" si="14"/>
        <v/>
      </c>
      <c r="O47" s="1" t="str">
        <f t="shared" si="1"/>
        <v/>
      </c>
      <c r="P47" s="32"/>
      <c r="Q47" s="32"/>
      <c r="R47" s="32"/>
      <c r="S47" s="32"/>
      <c r="AE47">
        <v>46</v>
      </c>
      <c r="AF47">
        <v>43125</v>
      </c>
      <c r="AG47">
        <v>280</v>
      </c>
      <c r="AH47">
        <v>2875</v>
      </c>
      <c r="AI47">
        <v>2875</v>
      </c>
      <c r="AJ47">
        <v>5750</v>
      </c>
      <c r="AK47">
        <v>5750</v>
      </c>
      <c r="AM47">
        <v>46</v>
      </c>
      <c r="AN47">
        <v>86250</v>
      </c>
      <c r="AO47">
        <v>280</v>
      </c>
      <c r="AP47">
        <v>5750</v>
      </c>
      <c r="AQ47">
        <v>5750</v>
      </c>
      <c r="AR47">
        <v>11500</v>
      </c>
      <c r="AS47">
        <v>11500</v>
      </c>
      <c r="AU47">
        <v>46</v>
      </c>
      <c r="AV47">
        <v>172500</v>
      </c>
      <c r="AW47">
        <v>280</v>
      </c>
      <c r="AX47">
        <v>11500</v>
      </c>
      <c r="AY47">
        <v>11500</v>
      </c>
      <c r="AZ47">
        <v>23000</v>
      </c>
      <c r="BA47">
        <v>23000</v>
      </c>
    </row>
    <row r="48" spans="1:53">
      <c r="A48" s="1">
        <v>47</v>
      </c>
      <c r="B48" s="1">
        <f t="shared" si="2"/>
        <v>176250</v>
      </c>
      <c r="C48" s="1">
        <v>280</v>
      </c>
      <c r="D48" s="1">
        <f t="shared" si="3"/>
        <v>11750</v>
      </c>
      <c r="E48" s="1">
        <f t="shared" si="3"/>
        <v>11750</v>
      </c>
      <c r="F48" s="1">
        <f t="shared" si="4"/>
        <v>23500</v>
      </c>
      <c r="G48" s="1">
        <f t="shared" si="4"/>
        <v>23500</v>
      </c>
      <c r="H48" s="22"/>
      <c r="I48" s="22"/>
      <c r="J48" s="1"/>
      <c r="K48" s="1"/>
      <c r="L48" s="1">
        <f t="shared" si="6"/>
        <v>9400</v>
      </c>
      <c r="M48" s="1">
        <f t="shared" si="5"/>
        <v>9400</v>
      </c>
      <c r="N48" s="1" t="str">
        <f t="shared" si="14"/>
        <v/>
      </c>
      <c r="O48" s="1" t="str">
        <f t="shared" si="1"/>
        <v/>
      </c>
      <c r="P48" s="32"/>
      <c r="Q48" s="32"/>
      <c r="R48" s="32"/>
      <c r="S48" s="32"/>
      <c r="AE48">
        <v>47</v>
      </c>
      <c r="AF48">
        <v>44055</v>
      </c>
      <c r="AG48">
        <v>280</v>
      </c>
      <c r="AH48">
        <v>2937</v>
      </c>
      <c r="AI48">
        <v>2937</v>
      </c>
      <c r="AJ48">
        <v>5875</v>
      </c>
      <c r="AK48">
        <v>5875</v>
      </c>
      <c r="AM48">
        <v>47</v>
      </c>
      <c r="AN48">
        <v>88125</v>
      </c>
      <c r="AO48">
        <v>280</v>
      </c>
      <c r="AP48">
        <v>5875</v>
      </c>
      <c r="AQ48">
        <v>5875</v>
      </c>
      <c r="AR48">
        <v>11750</v>
      </c>
      <c r="AS48">
        <v>11750</v>
      </c>
      <c r="AU48">
        <v>47</v>
      </c>
      <c r="AV48">
        <v>176250</v>
      </c>
      <c r="AW48">
        <v>280</v>
      </c>
      <c r="AX48">
        <v>11750</v>
      </c>
      <c r="AY48">
        <v>11750</v>
      </c>
      <c r="AZ48">
        <v>23500</v>
      </c>
      <c r="BA48">
        <v>23500</v>
      </c>
    </row>
    <row r="49" spans="1:53">
      <c r="A49" s="1">
        <v>48</v>
      </c>
      <c r="B49" s="1">
        <f t="shared" si="2"/>
        <v>180000</v>
      </c>
      <c r="C49" s="1">
        <v>280</v>
      </c>
      <c r="D49" s="1">
        <f t="shared" si="3"/>
        <v>12000</v>
      </c>
      <c r="E49" s="1">
        <f t="shared" si="3"/>
        <v>12000</v>
      </c>
      <c r="F49" s="1">
        <f t="shared" si="4"/>
        <v>24000</v>
      </c>
      <c r="G49" s="1">
        <f t="shared" si="4"/>
        <v>24000</v>
      </c>
      <c r="H49" s="22"/>
      <c r="I49" s="22"/>
      <c r="J49" s="1"/>
      <c r="K49" s="1"/>
      <c r="L49" s="1">
        <f t="shared" si="6"/>
        <v>9600</v>
      </c>
      <c r="M49" s="1">
        <f t="shared" si="5"/>
        <v>9600</v>
      </c>
      <c r="N49" s="1" t="str">
        <f t="shared" si="14"/>
        <v/>
      </c>
      <c r="O49" s="1" t="str">
        <f t="shared" si="1"/>
        <v/>
      </c>
      <c r="P49" s="32"/>
      <c r="Q49" s="32"/>
      <c r="R49" s="32"/>
      <c r="S49" s="32"/>
      <c r="AE49">
        <v>48</v>
      </c>
      <c r="AF49">
        <v>45000</v>
      </c>
      <c r="AG49">
        <v>280</v>
      </c>
      <c r="AH49">
        <v>3000</v>
      </c>
      <c r="AI49">
        <v>3000</v>
      </c>
      <c r="AJ49">
        <v>6000</v>
      </c>
      <c r="AK49">
        <v>6000</v>
      </c>
      <c r="AM49">
        <v>48</v>
      </c>
      <c r="AN49">
        <v>90000</v>
      </c>
      <c r="AO49">
        <v>280</v>
      </c>
      <c r="AP49">
        <v>6000</v>
      </c>
      <c r="AQ49">
        <v>6000</v>
      </c>
      <c r="AR49">
        <v>12000</v>
      </c>
      <c r="AS49">
        <v>12000</v>
      </c>
      <c r="AU49">
        <v>48</v>
      </c>
      <c r="AV49">
        <v>180000</v>
      </c>
      <c r="AW49">
        <v>280</v>
      </c>
      <c r="AX49">
        <v>12000</v>
      </c>
      <c r="AY49">
        <v>12000</v>
      </c>
      <c r="AZ49">
        <v>24000</v>
      </c>
      <c r="BA49">
        <v>24000</v>
      </c>
    </row>
    <row r="50" spans="1:53">
      <c r="A50" s="1">
        <v>49</v>
      </c>
      <c r="B50" s="1">
        <f t="shared" si="2"/>
        <v>183750</v>
      </c>
      <c r="C50" s="1">
        <v>280</v>
      </c>
      <c r="D50" s="1">
        <f t="shared" si="3"/>
        <v>12250</v>
      </c>
      <c r="E50" s="1">
        <f t="shared" si="3"/>
        <v>12250</v>
      </c>
      <c r="F50" s="1">
        <f t="shared" si="4"/>
        <v>24500</v>
      </c>
      <c r="G50" s="1">
        <f t="shared" si="4"/>
        <v>24500</v>
      </c>
      <c r="H50" s="22"/>
      <c r="I50" s="22"/>
      <c r="J50" s="1"/>
      <c r="K50" s="1"/>
      <c r="L50" s="1">
        <f t="shared" si="6"/>
        <v>9800</v>
      </c>
      <c r="M50" s="1">
        <f t="shared" si="5"/>
        <v>9800</v>
      </c>
      <c r="N50" s="1" t="str">
        <f t="shared" si="14"/>
        <v/>
      </c>
      <c r="O50" s="1" t="str">
        <f t="shared" si="1"/>
        <v/>
      </c>
      <c r="P50" s="32"/>
      <c r="Q50" s="32"/>
      <c r="R50" s="32"/>
      <c r="S50" s="32"/>
      <c r="AE50">
        <v>49</v>
      </c>
      <c r="AF50">
        <v>45930</v>
      </c>
      <c r="AG50">
        <v>280</v>
      </c>
      <c r="AH50">
        <v>3062</v>
      </c>
      <c r="AI50">
        <v>3062</v>
      </c>
      <c r="AJ50">
        <v>6125</v>
      </c>
      <c r="AK50">
        <v>6125</v>
      </c>
      <c r="AM50">
        <v>49</v>
      </c>
      <c r="AN50">
        <v>91875</v>
      </c>
      <c r="AO50">
        <v>280</v>
      </c>
      <c r="AP50">
        <v>6125</v>
      </c>
      <c r="AQ50">
        <v>6125</v>
      </c>
      <c r="AR50">
        <v>12250</v>
      </c>
      <c r="AS50">
        <v>12250</v>
      </c>
      <c r="AU50">
        <v>49</v>
      </c>
      <c r="AV50">
        <v>183750</v>
      </c>
      <c r="AW50">
        <v>280</v>
      </c>
      <c r="AX50">
        <v>12250</v>
      </c>
      <c r="AY50">
        <v>12250</v>
      </c>
      <c r="AZ50">
        <v>24500</v>
      </c>
      <c r="BA50">
        <v>24500</v>
      </c>
    </row>
    <row r="51" spans="1:53">
      <c r="A51" s="1">
        <v>50</v>
      </c>
      <c r="B51" s="1">
        <f t="shared" si="2"/>
        <v>187500</v>
      </c>
      <c r="C51" s="1">
        <v>300</v>
      </c>
      <c r="D51" s="1">
        <f t="shared" si="3"/>
        <v>12500</v>
      </c>
      <c r="E51" s="1">
        <f t="shared" si="3"/>
        <v>12500</v>
      </c>
      <c r="F51" s="1">
        <f t="shared" si="4"/>
        <v>25000</v>
      </c>
      <c r="G51" s="1">
        <f t="shared" si="4"/>
        <v>25000</v>
      </c>
      <c r="H51" s="22"/>
      <c r="I51" s="22"/>
      <c r="J51" s="1"/>
      <c r="K51" s="1"/>
      <c r="L51" s="1">
        <f t="shared" si="6"/>
        <v>10000</v>
      </c>
      <c r="M51" s="1">
        <f t="shared" si="5"/>
        <v>10000</v>
      </c>
      <c r="N51" s="1" t="str">
        <f t="shared" si="14"/>
        <v/>
      </c>
      <c r="O51" s="1" t="str">
        <f t="shared" si="1"/>
        <v/>
      </c>
      <c r="P51" s="32"/>
      <c r="Q51" s="32"/>
      <c r="R51" s="32"/>
      <c r="S51" s="32"/>
      <c r="AE51">
        <v>50</v>
      </c>
      <c r="AF51">
        <v>46875</v>
      </c>
      <c r="AG51">
        <v>300</v>
      </c>
      <c r="AH51">
        <v>3125</v>
      </c>
      <c r="AI51">
        <v>3125</v>
      </c>
      <c r="AJ51">
        <v>6250</v>
      </c>
      <c r="AK51">
        <v>6250</v>
      </c>
      <c r="AM51">
        <v>50</v>
      </c>
      <c r="AN51">
        <v>93750</v>
      </c>
      <c r="AO51">
        <v>300</v>
      </c>
      <c r="AP51">
        <v>6250</v>
      </c>
      <c r="AQ51">
        <v>6250</v>
      </c>
      <c r="AR51">
        <v>12500</v>
      </c>
      <c r="AS51">
        <v>12500</v>
      </c>
      <c r="AU51">
        <v>50</v>
      </c>
      <c r="AV51">
        <v>187500</v>
      </c>
      <c r="AW51">
        <v>300</v>
      </c>
      <c r="AX51">
        <v>12500</v>
      </c>
      <c r="AY51">
        <v>12500</v>
      </c>
      <c r="AZ51">
        <v>25000</v>
      </c>
      <c r="BA51">
        <v>25000</v>
      </c>
    </row>
    <row r="52" spans="1:53">
      <c r="A52" s="1">
        <v>51</v>
      </c>
      <c r="B52" s="1">
        <f t="shared" si="2"/>
        <v>191250</v>
      </c>
      <c r="C52" s="1">
        <v>300</v>
      </c>
      <c r="D52" s="1">
        <f t="shared" si="3"/>
        <v>12750</v>
      </c>
      <c r="E52" s="1">
        <f t="shared" si="3"/>
        <v>12750</v>
      </c>
      <c r="F52" s="1">
        <f t="shared" si="4"/>
        <v>25500</v>
      </c>
      <c r="G52" s="1">
        <f t="shared" si="4"/>
        <v>25500</v>
      </c>
      <c r="H52" s="22"/>
      <c r="I52" s="22"/>
      <c r="J52" s="1"/>
      <c r="K52" s="1"/>
      <c r="L52" s="1">
        <f t="shared" si="6"/>
        <v>10200</v>
      </c>
      <c r="M52" s="1">
        <f t="shared" si="5"/>
        <v>10200</v>
      </c>
      <c r="N52" s="1" t="str">
        <f t="shared" si="14"/>
        <v/>
      </c>
      <c r="O52" s="1" t="str">
        <f t="shared" si="1"/>
        <v/>
      </c>
      <c r="P52" s="32"/>
      <c r="Q52" s="32"/>
      <c r="R52" s="32"/>
      <c r="S52" s="32"/>
      <c r="AE52">
        <v>51</v>
      </c>
      <c r="AF52">
        <v>47805</v>
      </c>
      <c r="AG52">
        <v>300</v>
      </c>
      <c r="AH52">
        <v>3187</v>
      </c>
      <c r="AI52">
        <v>3187</v>
      </c>
      <c r="AJ52">
        <v>6375</v>
      </c>
      <c r="AK52">
        <v>6375</v>
      </c>
      <c r="AM52">
        <v>51</v>
      </c>
      <c r="AN52">
        <v>95625</v>
      </c>
      <c r="AO52">
        <v>300</v>
      </c>
      <c r="AP52">
        <v>6375</v>
      </c>
      <c r="AQ52">
        <v>6375</v>
      </c>
      <c r="AR52">
        <v>12750</v>
      </c>
      <c r="AS52">
        <v>12750</v>
      </c>
      <c r="AU52">
        <v>51</v>
      </c>
      <c r="AV52">
        <v>191250</v>
      </c>
      <c r="AW52">
        <v>300</v>
      </c>
      <c r="AX52">
        <v>12750</v>
      </c>
      <c r="AY52">
        <v>12750</v>
      </c>
      <c r="AZ52">
        <v>25500</v>
      </c>
      <c r="BA52">
        <v>25500</v>
      </c>
    </row>
    <row r="53" spans="1:53">
      <c r="A53" s="1">
        <v>52</v>
      </c>
      <c r="B53" s="1">
        <f t="shared" si="2"/>
        <v>195000</v>
      </c>
      <c r="C53" s="1">
        <v>300</v>
      </c>
      <c r="D53" s="1">
        <f t="shared" si="3"/>
        <v>13000</v>
      </c>
      <c r="E53" s="1">
        <f t="shared" si="3"/>
        <v>13000</v>
      </c>
      <c r="F53" s="1">
        <f t="shared" si="4"/>
        <v>26000</v>
      </c>
      <c r="G53" s="1">
        <f t="shared" si="4"/>
        <v>26000</v>
      </c>
      <c r="H53" s="22"/>
      <c r="I53" s="22"/>
      <c r="J53" s="1"/>
      <c r="K53" s="1"/>
      <c r="L53" s="1">
        <f t="shared" si="6"/>
        <v>10400</v>
      </c>
      <c r="M53" s="1">
        <f t="shared" si="5"/>
        <v>10400</v>
      </c>
      <c r="N53" s="1" t="str">
        <f t="shared" si="14"/>
        <v/>
      </c>
      <c r="O53" s="1" t="str">
        <f t="shared" si="1"/>
        <v/>
      </c>
      <c r="P53" s="32"/>
      <c r="Q53" s="32"/>
      <c r="R53" s="32"/>
      <c r="S53" s="32"/>
      <c r="AE53">
        <v>52</v>
      </c>
      <c r="AF53">
        <v>48750</v>
      </c>
      <c r="AG53">
        <v>300</v>
      </c>
      <c r="AH53">
        <v>3250</v>
      </c>
      <c r="AI53">
        <v>3250</v>
      </c>
      <c r="AJ53">
        <v>6500</v>
      </c>
      <c r="AK53">
        <v>6500</v>
      </c>
      <c r="AM53">
        <v>52</v>
      </c>
      <c r="AN53">
        <v>97500</v>
      </c>
      <c r="AO53">
        <v>300</v>
      </c>
      <c r="AP53">
        <v>6500</v>
      </c>
      <c r="AQ53">
        <v>6500</v>
      </c>
      <c r="AR53">
        <v>13000</v>
      </c>
      <c r="AS53">
        <v>13000</v>
      </c>
      <c r="AU53">
        <v>52</v>
      </c>
      <c r="AV53">
        <v>195000</v>
      </c>
      <c r="AW53">
        <v>300</v>
      </c>
      <c r="AX53">
        <v>13000</v>
      </c>
      <c r="AY53">
        <v>13000</v>
      </c>
      <c r="AZ53">
        <v>26000</v>
      </c>
      <c r="BA53">
        <v>26000</v>
      </c>
    </row>
    <row r="54" spans="1:53">
      <c r="A54" s="1">
        <v>53</v>
      </c>
      <c r="B54" s="1">
        <f t="shared" si="2"/>
        <v>198750</v>
      </c>
      <c r="C54" s="1">
        <v>300</v>
      </c>
      <c r="D54" s="1">
        <f t="shared" si="3"/>
        <v>13250</v>
      </c>
      <c r="E54" s="1">
        <f t="shared" si="3"/>
        <v>13250</v>
      </c>
      <c r="F54" s="1">
        <f t="shared" si="4"/>
        <v>26500</v>
      </c>
      <c r="G54" s="1">
        <f t="shared" si="4"/>
        <v>26500</v>
      </c>
      <c r="H54" s="22"/>
      <c r="I54" s="22"/>
      <c r="J54" s="1"/>
      <c r="K54" s="1"/>
      <c r="L54" s="1">
        <f t="shared" si="6"/>
        <v>10600</v>
      </c>
      <c r="M54" s="1">
        <f t="shared" si="5"/>
        <v>10600</v>
      </c>
      <c r="N54" s="1" t="str">
        <f t="shared" si="14"/>
        <v/>
      </c>
      <c r="O54" s="1" t="str">
        <f t="shared" si="1"/>
        <v/>
      </c>
      <c r="P54" s="32"/>
      <c r="Q54" s="32"/>
      <c r="R54" s="32"/>
      <c r="S54" s="32"/>
      <c r="AE54">
        <v>53</v>
      </c>
      <c r="AF54">
        <v>49680</v>
      </c>
      <c r="AG54">
        <v>300</v>
      </c>
      <c r="AH54">
        <v>3312</v>
      </c>
      <c r="AI54">
        <v>3312</v>
      </c>
      <c r="AJ54">
        <v>6625</v>
      </c>
      <c r="AK54">
        <v>6625</v>
      </c>
      <c r="AM54">
        <v>53</v>
      </c>
      <c r="AN54">
        <v>99375</v>
      </c>
      <c r="AO54">
        <v>300</v>
      </c>
      <c r="AP54">
        <v>6625</v>
      </c>
      <c r="AQ54">
        <v>6625</v>
      </c>
      <c r="AR54">
        <v>13250</v>
      </c>
      <c r="AS54">
        <v>13250</v>
      </c>
      <c r="AU54">
        <v>53</v>
      </c>
      <c r="AV54">
        <v>198750</v>
      </c>
      <c r="AW54">
        <v>300</v>
      </c>
      <c r="AX54">
        <v>13250</v>
      </c>
      <c r="AY54">
        <v>13250</v>
      </c>
      <c r="AZ54">
        <v>26500</v>
      </c>
      <c r="BA54">
        <v>26500</v>
      </c>
    </row>
    <row r="55" spans="1:53">
      <c r="A55" s="1">
        <v>54</v>
      </c>
      <c r="B55" s="1">
        <f t="shared" si="2"/>
        <v>202500</v>
      </c>
      <c r="C55" s="1">
        <v>300</v>
      </c>
      <c r="D55" s="1">
        <f t="shared" si="3"/>
        <v>13500</v>
      </c>
      <c r="E55" s="1">
        <f t="shared" si="3"/>
        <v>13500</v>
      </c>
      <c r="F55" s="1">
        <f t="shared" si="4"/>
        <v>27000</v>
      </c>
      <c r="G55" s="1">
        <f t="shared" si="4"/>
        <v>27000</v>
      </c>
      <c r="H55" s="22"/>
      <c r="I55" s="22"/>
      <c r="J55" s="1"/>
      <c r="K55" s="1"/>
      <c r="L55" s="1">
        <f t="shared" si="6"/>
        <v>10800</v>
      </c>
      <c r="M55" s="1">
        <f t="shared" si="5"/>
        <v>10800</v>
      </c>
      <c r="N55" s="1" t="str">
        <f t="shared" si="14"/>
        <v/>
      </c>
      <c r="O55" s="1" t="str">
        <f t="shared" si="1"/>
        <v/>
      </c>
      <c r="P55" s="32"/>
      <c r="Q55" s="32"/>
      <c r="R55" s="32"/>
      <c r="S55" s="32"/>
      <c r="AE55">
        <v>54</v>
      </c>
      <c r="AF55">
        <v>50625</v>
      </c>
      <c r="AG55">
        <v>300</v>
      </c>
      <c r="AH55">
        <v>3375</v>
      </c>
      <c r="AI55">
        <v>3375</v>
      </c>
      <c r="AJ55">
        <v>6750</v>
      </c>
      <c r="AK55">
        <v>6750</v>
      </c>
      <c r="AM55">
        <v>54</v>
      </c>
      <c r="AN55">
        <v>101250</v>
      </c>
      <c r="AO55">
        <v>300</v>
      </c>
      <c r="AP55">
        <v>6750</v>
      </c>
      <c r="AQ55">
        <v>6750</v>
      </c>
      <c r="AR55">
        <v>13500</v>
      </c>
      <c r="AS55">
        <v>13500</v>
      </c>
      <c r="AU55">
        <v>54</v>
      </c>
      <c r="AV55">
        <v>202500</v>
      </c>
      <c r="AW55">
        <v>300</v>
      </c>
      <c r="AX55">
        <v>13500</v>
      </c>
      <c r="AY55">
        <v>13500</v>
      </c>
      <c r="AZ55">
        <v>27000</v>
      </c>
      <c r="BA55">
        <v>27000</v>
      </c>
    </row>
    <row r="56" spans="1:53">
      <c r="A56" s="1">
        <v>55</v>
      </c>
      <c r="B56" s="1">
        <f t="shared" si="2"/>
        <v>206250</v>
      </c>
      <c r="C56" s="1">
        <v>300</v>
      </c>
      <c r="D56" s="1">
        <f t="shared" si="3"/>
        <v>13750</v>
      </c>
      <c r="E56" s="1">
        <f t="shared" si="3"/>
        <v>13750</v>
      </c>
      <c r="F56" s="1">
        <f t="shared" si="4"/>
        <v>27500</v>
      </c>
      <c r="G56" s="1">
        <f t="shared" si="4"/>
        <v>27500</v>
      </c>
      <c r="H56" s="22"/>
      <c r="I56" s="22"/>
      <c r="J56" s="1"/>
      <c r="K56" s="1"/>
      <c r="L56" s="1">
        <f t="shared" si="6"/>
        <v>11000</v>
      </c>
      <c r="M56" s="1">
        <f t="shared" si="5"/>
        <v>11000</v>
      </c>
      <c r="N56" s="1" t="str">
        <f t="shared" si="14"/>
        <v/>
      </c>
      <c r="O56" s="1" t="str">
        <f t="shared" si="1"/>
        <v/>
      </c>
      <c r="P56" s="32"/>
      <c r="Q56" s="32"/>
      <c r="R56" s="32"/>
      <c r="S56" s="32"/>
      <c r="AE56">
        <v>55</v>
      </c>
      <c r="AF56">
        <v>51555</v>
      </c>
      <c r="AG56">
        <v>300</v>
      </c>
      <c r="AH56">
        <v>3437</v>
      </c>
      <c r="AI56">
        <v>3437</v>
      </c>
      <c r="AJ56">
        <v>6875</v>
      </c>
      <c r="AK56">
        <v>6875</v>
      </c>
      <c r="AM56">
        <v>55</v>
      </c>
      <c r="AN56">
        <v>103125</v>
      </c>
      <c r="AO56">
        <v>300</v>
      </c>
      <c r="AP56">
        <v>6875</v>
      </c>
      <c r="AQ56">
        <v>6875</v>
      </c>
      <c r="AR56">
        <v>13750</v>
      </c>
      <c r="AS56">
        <v>13750</v>
      </c>
      <c r="AU56">
        <v>55</v>
      </c>
      <c r="AV56">
        <v>206250</v>
      </c>
      <c r="AW56">
        <v>300</v>
      </c>
      <c r="AX56">
        <v>13750</v>
      </c>
      <c r="AY56">
        <v>13750</v>
      </c>
      <c r="AZ56">
        <v>27500</v>
      </c>
      <c r="BA56">
        <v>27500</v>
      </c>
    </row>
    <row r="57" spans="1:53">
      <c r="A57" s="1">
        <v>56</v>
      </c>
      <c r="B57" s="1">
        <f t="shared" si="2"/>
        <v>210000</v>
      </c>
      <c r="C57" s="1">
        <v>300</v>
      </c>
      <c r="D57" s="1">
        <f t="shared" si="3"/>
        <v>14000</v>
      </c>
      <c r="E57" s="1">
        <f t="shared" si="3"/>
        <v>14000</v>
      </c>
      <c r="F57" s="1">
        <f t="shared" si="4"/>
        <v>28000</v>
      </c>
      <c r="G57" s="1">
        <f t="shared" si="4"/>
        <v>28000</v>
      </c>
      <c r="H57" s="22"/>
      <c r="I57" s="22"/>
      <c r="J57" s="1"/>
      <c r="K57" s="1"/>
      <c r="L57" s="1">
        <f t="shared" si="6"/>
        <v>11200</v>
      </c>
      <c r="M57" s="1">
        <f t="shared" si="5"/>
        <v>11200</v>
      </c>
      <c r="N57" s="1" t="str">
        <f t="shared" si="14"/>
        <v/>
      </c>
      <c r="O57" s="1" t="str">
        <f t="shared" si="1"/>
        <v/>
      </c>
      <c r="P57" s="32"/>
      <c r="Q57" s="32"/>
      <c r="R57" s="32"/>
      <c r="S57" s="32"/>
      <c r="AE57">
        <v>56</v>
      </c>
      <c r="AF57">
        <v>52500</v>
      </c>
      <c r="AG57">
        <v>300</v>
      </c>
      <c r="AH57">
        <v>3500</v>
      </c>
      <c r="AI57">
        <v>3500</v>
      </c>
      <c r="AJ57">
        <v>7000</v>
      </c>
      <c r="AK57">
        <v>7000</v>
      </c>
      <c r="AM57">
        <v>56</v>
      </c>
      <c r="AN57">
        <v>105000</v>
      </c>
      <c r="AO57">
        <v>300</v>
      </c>
      <c r="AP57">
        <v>7000</v>
      </c>
      <c r="AQ57">
        <v>7000</v>
      </c>
      <c r="AR57">
        <v>14000</v>
      </c>
      <c r="AS57">
        <v>14000</v>
      </c>
      <c r="AU57">
        <v>56</v>
      </c>
      <c r="AV57">
        <v>210000</v>
      </c>
      <c r="AW57">
        <v>300</v>
      </c>
      <c r="AX57">
        <v>14000</v>
      </c>
      <c r="AY57">
        <v>14000</v>
      </c>
      <c r="AZ57">
        <v>28000</v>
      </c>
      <c r="BA57">
        <v>28000</v>
      </c>
    </row>
    <row r="58" spans="1:53">
      <c r="A58" s="1">
        <v>57</v>
      </c>
      <c r="B58" s="1">
        <f t="shared" si="2"/>
        <v>213750</v>
      </c>
      <c r="C58" s="1">
        <v>300</v>
      </c>
      <c r="D58" s="1">
        <f t="shared" si="3"/>
        <v>14250</v>
      </c>
      <c r="E58" s="1">
        <f t="shared" si="3"/>
        <v>14250</v>
      </c>
      <c r="F58" s="1">
        <f t="shared" si="4"/>
        <v>28500</v>
      </c>
      <c r="G58" s="1">
        <f t="shared" si="4"/>
        <v>28500</v>
      </c>
      <c r="H58" s="22"/>
      <c r="I58" s="22"/>
      <c r="J58" s="1"/>
      <c r="K58" s="1"/>
      <c r="L58" s="1">
        <f t="shared" si="6"/>
        <v>11400</v>
      </c>
      <c r="M58" s="1">
        <f t="shared" si="5"/>
        <v>11400</v>
      </c>
      <c r="N58" s="1" t="str">
        <f t="shared" si="14"/>
        <v/>
      </c>
      <c r="O58" s="1" t="str">
        <f t="shared" si="1"/>
        <v/>
      </c>
      <c r="P58" s="32"/>
      <c r="Q58" s="32"/>
      <c r="R58" s="32"/>
      <c r="S58" s="32"/>
      <c r="AE58">
        <v>57</v>
      </c>
      <c r="AF58">
        <v>53430</v>
      </c>
      <c r="AG58">
        <v>300</v>
      </c>
      <c r="AH58">
        <v>3562</v>
      </c>
      <c r="AI58">
        <v>3562</v>
      </c>
      <c r="AJ58">
        <v>7125</v>
      </c>
      <c r="AK58">
        <v>7125</v>
      </c>
      <c r="AM58">
        <v>57</v>
      </c>
      <c r="AN58">
        <v>106875</v>
      </c>
      <c r="AO58">
        <v>300</v>
      </c>
      <c r="AP58">
        <v>7125</v>
      </c>
      <c r="AQ58">
        <v>7125</v>
      </c>
      <c r="AR58">
        <v>14250</v>
      </c>
      <c r="AS58">
        <v>14250</v>
      </c>
      <c r="AU58">
        <v>57</v>
      </c>
      <c r="AV58">
        <v>213750</v>
      </c>
      <c r="AW58">
        <v>300</v>
      </c>
      <c r="AX58">
        <v>14250</v>
      </c>
      <c r="AY58">
        <v>14250</v>
      </c>
      <c r="AZ58">
        <v>28500</v>
      </c>
      <c r="BA58">
        <v>28500</v>
      </c>
    </row>
    <row r="59" spans="1:53">
      <c r="A59" s="1">
        <v>58</v>
      </c>
      <c r="B59" s="1">
        <f t="shared" si="2"/>
        <v>217500</v>
      </c>
      <c r="C59" s="1">
        <v>300</v>
      </c>
      <c r="D59" s="1">
        <f t="shared" si="3"/>
        <v>14500</v>
      </c>
      <c r="E59" s="1">
        <f t="shared" si="3"/>
        <v>14500</v>
      </c>
      <c r="F59" s="1">
        <f t="shared" si="4"/>
        <v>29000</v>
      </c>
      <c r="G59" s="1">
        <f t="shared" si="4"/>
        <v>29000</v>
      </c>
      <c r="H59" s="22"/>
      <c r="I59" s="22"/>
      <c r="J59" s="1"/>
      <c r="K59" s="1"/>
      <c r="L59" s="1">
        <f t="shared" si="6"/>
        <v>11600</v>
      </c>
      <c r="M59" s="1">
        <f t="shared" si="5"/>
        <v>11600</v>
      </c>
      <c r="N59" s="1" t="str">
        <f t="shared" si="14"/>
        <v/>
      </c>
      <c r="O59" s="1" t="str">
        <f t="shared" si="1"/>
        <v/>
      </c>
      <c r="P59" s="32"/>
      <c r="Q59" s="32"/>
      <c r="R59" s="32"/>
      <c r="S59" s="32"/>
      <c r="AE59">
        <v>58</v>
      </c>
      <c r="AF59">
        <v>54375</v>
      </c>
      <c r="AG59">
        <v>300</v>
      </c>
      <c r="AH59">
        <v>3625</v>
      </c>
      <c r="AI59">
        <v>3625</v>
      </c>
      <c r="AJ59">
        <v>7250</v>
      </c>
      <c r="AK59">
        <v>7250</v>
      </c>
      <c r="AM59">
        <v>58</v>
      </c>
      <c r="AN59">
        <v>108750</v>
      </c>
      <c r="AO59">
        <v>300</v>
      </c>
      <c r="AP59">
        <v>7250</v>
      </c>
      <c r="AQ59">
        <v>7250</v>
      </c>
      <c r="AR59">
        <v>14500</v>
      </c>
      <c r="AS59">
        <v>14500</v>
      </c>
      <c r="AU59">
        <v>58</v>
      </c>
      <c r="AV59">
        <v>217500</v>
      </c>
      <c r="AW59">
        <v>300</v>
      </c>
      <c r="AX59">
        <v>14500</v>
      </c>
      <c r="AY59">
        <v>14500</v>
      </c>
      <c r="AZ59">
        <v>29000</v>
      </c>
      <c r="BA59">
        <v>29000</v>
      </c>
    </row>
    <row r="60" spans="1:53">
      <c r="A60" s="1">
        <v>59</v>
      </c>
      <c r="B60" s="1">
        <f t="shared" si="2"/>
        <v>221250</v>
      </c>
      <c r="C60" s="1">
        <v>300</v>
      </c>
      <c r="D60" s="1">
        <f t="shared" si="3"/>
        <v>14750</v>
      </c>
      <c r="E60" s="1">
        <f t="shared" si="3"/>
        <v>14750</v>
      </c>
      <c r="F60" s="1">
        <f t="shared" si="4"/>
        <v>29500</v>
      </c>
      <c r="G60" s="1">
        <f t="shared" si="4"/>
        <v>29500</v>
      </c>
      <c r="H60" s="22"/>
      <c r="I60" s="22"/>
      <c r="J60" s="1"/>
      <c r="K60" s="1"/>
      <c r="L60" s="1">
        <f t="shared" si="6"/>
        <v>11800</v>
      </c>
      <c r="M60" s="1">
        <f t="shared" si="5"/>
        <v>11800</v>
      </c>
      <c r="N60" s="1" t="str">
        <f t="shared" si="14"/>
        <v/>
      </c>
      <c r="O60" s="1" t="str">
        <f t="shared" si="1"/>
        <v/>
      </c>
      <c r="P60" s="32"/>
      <c r="Q60" s="32"/>
      <c r="R60" s="32"/>
      <c r="S60" s="32"/>
      <c r="AE60">
        <v>59</v>
      </c>
      <c r="AF60">
        <v>55305</v>
      </c>
      <c r="AG60">
        <v>300</v>
      </c>
      <c r="AH60">
        <v>3687</v>
      </c>
      <c r="AI60">
        <v>3687</v>
      </c>
      <c r="AJ60">
        <v>7375</v>
      </c>
      <c r="AK60">
        <v>7375</v>
      </c>
      <c r="AM60">
        <v>59</v>
      </c>
      <c r="AN60">
        <v>110625</v>
      </c>
      <c r="AO60">
        <v>300</v>
      </c>
      <c r="AP60">
        <v>7375</v>
      </c>
      <c r="AQ60">
        <v>7375</v>
      </c>
      <c r="AR60">
        <v>14750</v>
      </c>
      <c r="AS60">
        <v>14750</v>
      </c>
      <c r="AU60">
        <v>59</v>
      </c>
      <c r="AV60">
        <v>221250</v>
      </c>
      <c r="AW60">
        <v>300</v>
      </c>
      <c r="AX60">
        <v>14750</v>
      </c>
      <c r="AY60">
        <v>14750</v>
      </c>
      <c r="AZ60">
        <v>29500</v>
      </c>
      <c r="BA60">
        <v>29500</v>
      </c>
    </row>
    <row r="61" spans="1:53">
      <c r="A61" s="1">
        <v>60</v>
      </c>
      <c r="B61" s="1">
        <f t="shared" si="2"/>
        <v>225000</v>
      </c>
      <c r="C61" s="1">
        <v>320</v>
      </c>
      <c r="D61" s="1">
        <f t="shared" si="3"/>
        <v>15000</v>
      </c>
      <c r="E61" s="1">
        <f t="shared" si="3"/>
        <v>15000</v>
      </c>
      <c r="F61" s="1">
        <f t="shared" si="4"/>
        <v>30000</v>
      </c>
      <c r="G61" s="1">
        <f t="shared" si="4"/>
        <v>30000</v>
      </c>
      <c r="H61" s="22"/>
      <c r="I61" s="22"/>
      <c r="J61" s="1"/>
      <c r="K61" s="1"/>
      <c r="L61" s="1">
        <f t="shared" si="6"/>
        <v>12000</v>
      </c>
      <c r="M61" s="1">
        <f t="shared" si="5"/>
        <v>12000</v>
      </c>
      <c r="N61" s="1" t="str">
        <f t="shared" si="14"/>
        <v/>
      </c>
      <c r="O61" s="1" t="str">
        <f t="shared" si="1"/>
        <v/>
      </c>
      <c r="P61" s="32"/>
      <c r="Q61" s="32"/>
      <c r="R61" s="32"/>
      <c r="S61" s="32"/>
      <c r="AE61">
        <v>60</v>
      </c>
      <c r="AF61">
        <v>56250</v>
      </c>
      <c r="AG61">
        <v>320</v>
      </c>
      <c r="AH61">
        <v>3750</v>
      </c>
      <c r="AI61">
        <v>3750</v>
      </c>
      <c r="AJ61">
        <v>7500</v>
      </c>
      <c r="AK61">
        <v>7500</v>
      </c>
      <c r="AM61">
        <v>60</v>
      </c>
      <c r="AN61">
        <v>112500</v>
      </c>
      <c r="AO61">
        <v>320</v>
      </c>
      <c r="AP61">
        <v>7500</v>
      </c>
      <c r="AQ61">
        <v>7500</v>
      </c>
      <c r="AR61">
        <v>15000</v>
      </c>
      <c r="AS61">
        <v>15000</v>
      </c>
      <c r="AU61">
        <v>60</v>
      </c>
      <c r="AV61">
        <v>225000</v>
      </c>
      <c r="AW61">
        <v>320</v>
      </c>
      <c r="AX61">
        <v>15000</v>
      </c>
      <c r="AY61">
        <v>15000</v>
      </c>
      <c r="AZ61">
        <v>30000</v>
      </c>
      <c r="BA61">
        <v>30000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U61"/>
  <sheetViews>
    <sheetView topLeftCell="A4" workbookViewId="0">
      <selection activeCell="A15" sqref="A15:D17"/>
    </sheetView>
  </sheetViews>
  <sheetFormatPr defaultRowHeight="13.5"/>
  <cols>
    <col min="1" max="1" width="27.5" style="50" bestFit="1" customWidth="1"/>
    <col min="2" max="2" width="48.5" style="50" bestFit="1" customWidth="1"/>
    <col min="3" max="4" width="22.25" style="50" customWidth="1"/>
    <col min="6" max="6" width="15.125" bestFit="1" customWidth="1"/>
    <col min="7" max="7" width="13" customWidth="1"/>
    <col min="8" max="21" width="9.375" customWidth="1"/>
  </cols>
  <sheetData>
    <row r="1" spans="1:21" s="49" customFormat="1" ht="30" customHeight="1">
      <c r="A1" s="58"/>
      <c r="B1" s="59" t="s">
        <v>221</v>
      </c>
      <c r="C1" s="59" t="s">
        <v>228</v>
      </c>
      <c r="D1" s="59" t="s">
        <v>234</v>
      </c>
    </row>
    <row r="2" spans="1:21">
      <c r="A2" s="52" t="s">
        <v>214</v>
      </c>
      <c r="B2" s="52" t="s">
        <v>223</v>
      </c>
      <c r="C2" s="54">
        <v>0.03</v>
      </c>
      <c r="D2" s="54">
        <v>0.06</v>
      </c>
    </row>
    <row r="3" spans="1:21">
      <c r="A3" s="52" t="s">
        <v>200</v>
      </c>
      <c r="B3" s="52" t="s">
        <v>244</v>
      </c>
      <c r="C3" s="54">
        <v>0.05</v>
      </c>
      <c r="D3" s="54">
        <v>0.05</v>
      </c>
    </row>
    <row r="4" spans="1:21" ht="27">
      <c r="A4" s="52" t="s">
        <v>220</v>
      </c>
      <c r="B4" s="53" t="s">
        <v>222</v>
      </c>
      <c r="C4" s="55">
        <v>0</v>
      </c>
      <c r="D4" s="55">
        <v>0.04</v>
      </c>
    </row>
    <row r="5" spans="1:21">
      <c r="A5" s="52" t="s">
        <v>215</v>
      </c>
      <c r="B5" s="52" t="s">
        <v>237</v>
      </c>
      <c r="C5" s="54">
        <v>0.02</v>
      </c>
      <c r="D5" s="52"/>
    </row>
    <row r="6" spans="1:21" ht="27">
      <c r="A6" s="52" t="s">
        <v>202</v>
      </c>
      <c r="B6" s="53" t="s">
        <v>480</v>
      </c>
      <c r="C6" s="55">
        <v>0.2</v>
      </c>
      <c r="D6" s="55">
        <v>0.2</v>
      </c>
    </row>
    <row r="7" spans="1:21" ht="27">
      <c r="A7" s="52" t="s">
        <v>204</v>
      </c>
      <c r="B7" s="53" t="s">
        <v>284</v>
      </c>
      <c r="C7" s="54">
        <v>0.08</v>
      </c>
      <c r="D7" s="54">
        <v>0.08</v>
      </c>
    </row>
    <row r="8" spans="1:21">
      <c r="A8" s="52" t="s">
        <v>219</v>
      </c>
      <c r="B8" s="52" t="s">
        <v>542</v>
      </c>
      <c r="C8" s="54">
        <v>0.1</v>
      </c>
      <c r="D8" s="54">
        <v>0.1</v>
      </c>
    </row>
    <row r="9" spans="1:21">
      <c r="A9" s="52" t="s">
        <v>212</v>
      </c>
      <c r="B9" s="52" t="s">
        <v>224</v>
      </c>
      <c r="C9" s="54">
        <v>0.02</v>
      </c>
      <c r="D9" s="52"/>
    </row>
    <row r="10" spans="1:21">
      <c r="A10" s="52" t="s">
        <v>211</v>
      </c>
      <c r="B10" s="52" t="s">
        <v>224</v>
      </c>
      <c r="C10" s="54">
        <v>0.02</v>
      </c>
      <c r="D10" s="52"/>
    </row>
    <row r="11" spans="1:21">
      <c r="A11" s="52" t="s">
        <v>206</v>
      </c>
      <c r="B11" s="53" t="s">
        <v>559</v>
      </c>
      <c r="C11" s="55">
        <v>0.1</v>
      </c>
      <c r="D11" s="55">
        <v>0.1</v>
      </c>
      <c r="G11" s="61" t="s">
        <v>241</v>
      </c>
      <c r="H11" s="1" t="s">
        <v>242</v>
      </c>
      <c r="I11" s="1" t="s">
        <v>243</v>
      </c>
    </row>
    <row r="12" spans="1:21">
      <c r="A12" s="52" t="s">
        <v>227</v>
      </c>
      <c r="B12" s="52" t="s">
        <v>225</v>
      </c>
      <c r="C12" s="54">
        <v>0.03</v>
      </c>
      <c r="D12" s="52"/>
      <c r="G12" s="62">
        <f>1-(1/(1+$H$12/($I$12*50)))</f>
        <v>0.80334316617502455</v>
      </c>
      <c r="H12" s="1">
        <f>SUM(H14:U14)</f>
        <v>12255</v>
      </c>
      <c r="I12" s="1">
        <v>60</v>
      </c>
    </row>
    <row r="13" spans="1:21">
      <c r="A13" s="52" t="s">
        <v>208</v>
      </c>
      <c r="B13" s="52" t="s">
        <v>239</v>
      </c>
      <c r="C13" s="54">
        <v>0.08</v>
      </c>
      <c r="D13" s="54">
        <v>0.08</v>
      </c>
    </row>
    <row r="14" spans="1:21">
      <c r="A14" s="52" t="s">
        <v>210</v>
      </c>
      <c r="B14" s="52" t="s">
        <v>238</v>
      </c>
      <c r="C14" s="52"/>
      <c r="D14" s="52"/>
      <c r="G14" s="1" t="s">
        <v>249</v>
      </c>
      <c r="H14" s="1">
        <f>H24*H15</f>
        <v>900</v>
      </c>
      <c r="I14" s="1">
        <f>I24*I15</f>
        <v>1050</v>
      </c>
      <c r="J14" s="1"/>
      <c r="K14" s="1"/>
      <c r="L14" s="1">
        <f>L24*L15</f>
        <v>4800</v>
      </c>
      <c r="M14" s="1">
        <f t="shared" ref="M14:U14" si="0">M24*M15</f>
        <v>840</v>
      </c>
      <c r="N14" s="1">
        <f t="shared" si="0"/>
        <v>1050</v>
      </c>
      <c r="O14" s="1">
        <f t="shared" si="0"/>
        <v>600</v>
      </c>
      <c r="P14" s="1">
        <f t="shared" si="0"/>
        <v>600</v>
      </c>
      <c r="Q14" s="1">
        <f t="shared" si="0"/>
        <v>1050</v>
      </c>
      <c r="R14" s="1">
        <f t="shared" si="0"/>
        <v>315</v>
      </c>
      <c r="S14" s="1">
        <f t="shared" si="0"/>
        <v>840</v>
      </c>
      <c r="T14" s="1"/>
      <c r="U14" s="1">
        <f t="shared" si="0"/>
        <v>210</v>
      </c>
    </row>
    <row r="15" spans="1:21">
      <c r="A15" s="52" t="s">
        <v>557</v>
      </c>
      <c r="B15" s="52" t="s">
        <v>558</v>
      </c>
      <c r="C15" s="54">
        <v>0.01</v>
      </c>
      <c r="D15" s="51"/>
      <c r="G15" s="1" t="s">
        <v>248</v>
      </c>
      <c r="H15" s="22">
        <v>1</v>
      </c>
      <c r="I15" s="22">
        <v>0.7</v>
      </c>
      <c r="J15" s="1"/>
      <c r="K15" s="1"/>
      <c r="L15" s="22">
        <v>0.8</v>
      </c>
      <c r="M15" s="24">
        <v>0.35</v>
      </c>
      <c r="N15" s="24">
        <v>0.35</v>
      </c>
      <c r="O15" s="22">
        <v>1</v>
      </c>
      <c r="P15" s="22">
        <v>1</v>
      </c>
      <c r="Q15" s="24">
        <v>0.35</v>
      </c>
      <c r="R15" s="24">
        <v>0.35</v>
      </c>
      <c r="S15" s="24">
        <v>0.35</v>
      </c>
      <c r="T15" s="1"/>
      <c r="U15" s="24">
        <v>0.35</v>
      </c>
    </row>
    <row r="16" spans="1:21">
      <c r="A16" s="52" t="s">
        <v>560</v>
      </c>
      <c r="B16" s="52"/>
      <c r="C16" s="93"/>
      <c r="D16" s="93">
        <v>0.05</v>
      </c>
    </row>
    <row r="17" spans="1:21">
      <c r="A17" s="52" t="s">
        <v>217</v>
      </c>
      <c r="B17" s="52" t="s">
        <v>224</v>
      </c>
      <c r="C17" s="54">
        <v>0.02</v>
      </c>
      <c r="D17" s="54">
        <v>0.02</v>
      </c>
    </row>
    <row r="18" spans="1:21" ht="40.5">
      <c r="A18" s="52"/>
      <c r="B18" s="52"/>
      <c r="C18" s="56">
        <f>100%-SUM(C2:C17)</f>
        <v>0.23999999999999988</v>
      </c>
      <c r="D18" s="56">
        <f>100%-SUM(D2:D17)</f>
        <v>0.21999999999999997</v>
      </c>
      <c r="F18" s="49"/>
      <c r="G18" s="49" t="s">
        <v>479</v>
      </c>
      <c r="H18" s="49" t="s">
        <v>213</v>
      </c>
      <c r="I18" s="49" t="s">
        <v>199</v>
      </c>
      <c r="J18" s="49" t="s">
        <v>230</v>
      </c>
      <c r="K18" s="49" t="s">
        <v>231</v>
      </c>
      <c r="L18" s="49" t="s">
        <v>201</v>
      </c>
      <c r="M18" s="49" t="s">
        <v>203</v>
      </c>
      <c r="N18" s="49" t="s">
        <v>218</v>
      </c>
      <c r="O18" s="49" t="s">
        <v>233</v>
      </c>
      <c r="P18" s="49" t="s">
        <v>232</v>
      </c>
      <c r="Q18" s="49" t="s">
        <v>205</v>
      </c>
      <c r="R18" s="49" t="s">
        <v>226</v>
      </c>
      <c r="S18" s="49" t="s">
        <v>207</v>
      </c>
      <c r="T18" s="49" t="s">
        <v>209</v>
      </c>
      <c r="U18" s="49" t="s">
        <v>216</v>
      </c>
    </row>
    <row r="19" spans="1:21">
      <c r="F19" s="57" t="s">
        <v>6</v>
      </c>
      <c r="G19" s="57" t="s">
        <v>235</v>
      </c>
      <c r="H19" s="60">
        <f>C2</f>
        <v>0.03</v>
      </c>
      <c r="I19" s="60">
        <f>C3</f>
        <v>0.05</v>
      </c>
      <c r="J19" s="60">
        <f>C4</f>
        <v>0</v>
      </c>
      <c r="K19" s="60">
        <f>C5</f>
        <v>0.02</v>
      </c>
      <c r="L19" s="60">
        <f>C6</f>
        <v>0.2</v>
      </c>
      <c r="M19" s="60">
        <f>C7</f>
        <v>0.08</v>
      </c>
      <c r="N19" s="60">
        <f>C8</f>
        <v>0.1</v>
      </c>
      <c r="O19" s="60">
        <f>C9</f>
        <v>0.02</v>
      </c>
      <c r="P19" s="60">
        <f>C10</f>
        <v>0.02</v>
      </c>
      <c r="Q19" s="60">
        <f>C11</f>
        <v>0.1</v>
      </c>
      <c r="R19" s="60">
        <f>C12</f>
        <v>0.03</v>
      </c>
      <c r="S19" s="60">
        <f>C13</f>
        <v>0.08</v>
      </c>
      <c r="T19" s="60">
        <f>C14</f>
        <v>0</v>
      </c>
      <c r="U19" s="60">
        <f>C17</f>
        <v>0.02</v>
      </c>
    </row>
    <row r="20" spans="1:21">
      <c r="D20" s="57">
        <v>112500</v>
      </c>
      <c r="F20" s="57" t="s">
        <v>12</v>
      </c>
      <c r="G20" s="57">
        <v>225000</v>
      </c>
      <c r="H20" s="1">
        <f>INT($G20*H$19)</f>
        <v>6750</v>
      </c>
      <c r="I20" s="1">
        <f>INT($G20*I$19)</f>
        <v>11250</v>
      </c>
      <c r="J20" s="1">
        <f t="shared" ref="I20:U29" si="1">INT($G20*J$19)</f>
        <v>0</v>
      </c>
      <c r="K20" s="1">
        <f t="shared" si="1"/>
        <v>4500</v>
      </c>
      <c r="L20" s="1">
        <f t="shared" si="1"/>
        <v>45000</v>
      </c>
      <c r="M20" s="1">
        <f t="shared" si="1"/>
        <v>18000</v>
      </c>
      <c r="N20" s="1">
        <f t="shared" si="1"/>
        <v>22500</v>
      </c>
      <c r="O20" s="1">
        <f t="shared" si="1"/>
        <v>4500</v>
      </c>
      <c r="P20" s="1">
        <f t="shared" si="1"/>
        <v>4500</v>
      </c>
      <c r="Q20" s="1">
        <f t="shared" si="1"/>
        <v>22500</v>
      </c>
      <c r="R20" s="1">
        <f t="shared" si="1"/>
        <v>6750</v>
      </c>
      <c r="S20" s="1">
        <f t="shared" si="1"/>
        <v>18000</v>
      </c>
      <c r="T20" s="1">
        <f t="shared" si="1"/>
        <v>0</v>
      </c>
      <c r="U20" s="1">
        <f t="shared" si="1"/>
        <v>4500</v>
      </c>
    </row>
    <row r="21" spans="1:21">
      <c r="D21" s="57">
        <v>320</v>
      </c>
      <c r="F21" s="57" t="s">
        <v>14</v>
      </c>
      <c r="G21" s="57">
        <v>320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</row>
    <row r="22" spans="1:21">
      <c r="D22" s="57">
        <v>7500</v>
      </c>
      <c r="F22" s="57" t="s">
        <v>26</v>
      </c>
      <c r="G22" s="57">
        <v>15000</v>
      </c>
      <c r="H22" s="1">
        <f t="shared" ref="H22:H25" si="2">INT($G22*H$19)</f>
        <v>450</v>
      </c>
      <c r="I22" s="1">
        <f t="shared" si="1"/>
        <v>750</v>
      </c>
      <c r="J22" s="1">
        <f t="shared" si="1"/>
        <v>0</v>
      </c>
      <c r="K22" s="1">
        <f t="shared" si="1"/>
        <v>300</v>
      </c>
      <c r="L22" s="1">
        <f t="shared" si="1"/>
        <v>3000</v>
      </c>
      <c r="M22" s="1">
        <f t="shared" si="1"/>
        <v>1200</v>
      </c>
      <c r="N22" s="1">
        <f t="shared" si="1"/>
        <v>1500</v>
      </c>
      <c r="O22" s="1">
        <f t="shared" si="1"/>
        <v>300</v>
      </c>
      <c r="P22" s="1">
        <f t="shared" si="1"/>
        <v>300</v>
      </c>
      <c r="Q22" s="1">
        <f t="shared" si="1"/>
        <v>1500</v>
      </c>
      <c r="R22" s="1">
        <f t="shared" si="1"/>
        <v>450</v>
      </c>
      <c r="S22" s="1">
        <f t="shared" si="1"/>
        <v>1200</v>
      </c>
      <c r="T22" s="1">
        <f t="shared" si="1"/>
        <v>0</v>
      </c>
      <c r="U22" s="1">
        <f t="shared" si="1"/>
        <v>300</v>
      </c>
    </row>
    <row r="23" spans="1:21">
      <c r="D23" s="57">
        <v>7500</v>
      </c>
      <c r="F23" s="57" t="s">
        <v>28</v>
      </c>
      <c r="G23" s="57">
        <v>15000</v>
      </c>
      <c r="H23" s="1">
        <f t="shared" si="2"/>
        <v>450</v>
      </c>
      <c r="I23" s="1">
        <f t="shared" si="1"/>
        <v>750</v>
      </c>
      <c r="J23" s="1">
        <f t="shared" si="1"/>
        <v>0</v>
      </c>
      <c r="K23" s="1">
        <f t="shared" si="1"/>
        <v>300</v>
      </c>
      <c r="L23" s="1">
        <f t="shared" si="1"/>
        <v>3000</v>
      </c>
      <c r="M23" s="1">
        <f t="shared" si="1"/>
        <v>1200</v>
      </c>
      <c r="N23" s="1">
        <f t="shared" si="1"/>
        <v>1500</v>
      </c>
      <c r="O23" s="1">
        <f t="shared" si="1"/>
        <v>300</v>
      </c>
      <c r="P23" s="1">
        <f t="shared" si="1"/>
        <v>300</v>
      </c>
      <c r="Q23" s="1">
        <f t="shared" si="1"/>
        <v>1500</v>
      </c>
      <c r="R23" s="1">
        <f t="shared" si="1"/>
        <v>450</v>
      </c>
      <c r="S23" s="1">
        <f t="shared" si="1"/>
        <v>1200</v>
      </c>
      <c r="T23" s="1">
        <f t="shared" si="1"/>
        <v>0</v>
      </c>
      <c r="U23" s="1">
        <f t="shared" si="1"/>
        <v>300</v>
      </c>
    </row>
    <row r="24" spans="1:21">
      <c r="D24" s="57">
        <v>15000</v>
      </c>
      <c r="F24" s="57" t="s">
        <v>195</v>
      </c>
      <c r="G24" s="57">
        <v>30000</v>
      </c>
      <c r="H24" s="1">
        <f t="shared" si="2"/>
        <v>900</v>
      </c>
      <c r="I24" s="1">
        <f t="shared" si="1"/>
        <v>1500</v>
      </c>
      <c r="J24" s="1">
        <f t="shared" si="1"/>
        <v>0</v>
      </c>
      <c r="K24" s="1">
        <f t="shared" si="1"/>
        <v>600</v>
      </c>
      <c r="L24" s="1">
        <f t="shared" si="1"/>
        <v>6000</v>
      </c>
      <c r="M24" s="1">
        <f t="shared" si="1"/>
        <v>2400</v>
      </c>
      <c r="N24" s="1">
        <f t="shared" si="1"/>
        <v>3000</v>
      </c>
      <c r="O24" s="1">
        <f t="shared" si="1"/>
        <v>600</v>
      </c>
      <c r="P24" s="1">
        <f t="shared" si="1"/>
        <v>600</v>
      </c>
      <c r="Q24" s="1">
        <f t="shared" si="1"/>
        <v>3000</v>
      </c>
      <c r="R24" s="1">
        <f t="shared" si="1"/>
        <v>900</v>
      </c>
      <c r="S24" s="1">
        <f t="shared" si="1"/>
        <v>2400</v>
      </c>
      <c r="T24" s="1">
        <f t="shared" si="1"/>
        <v>0</v>
      </c>
      <c r="U24" s="1">
        <f t="shared" si="1"/>
        <v>600</v>
      </c>
    </row>
    <row r="25" spans="1:21">
      <c r="D25" s="57">
        <v>15000</v>
      </c>
      <c r="F25" s="57" t="s">
        <v>196</v>
      </c>
      <c r="G25" s="57">
        <v>30000</v>
      </c>
      <c r="H25" s="1">
        <f t="shared" si="2"/>
        <v>900</v>
      </c>
      <c r="I25" s="1">
        <f t="shared" si="1"/>
        <v>1500</v>
      </c>
      <c r="J25" s="1">
        <f t="shared" si="1"/>
        <v>0</v>
      </c>
      <c r="K25" s="1">
        <f t="shared" si="1"/>
        <v>600</v>
      </c>
      <c r="L25" s="1">
        <f t="shared" si="1"/>
        <v>6000</v>
      </c>
      <c r="M25" s="1">
        <f t="shared" si="1"/>
        <v>2400</v>
      </c>
      <c r="N25" s="1">
        <f t="shared" si="1"/>
        <v>3000</v>
      </c>
      <c r="O25" s="1">
        <f t="shared" si="1"/>
        <v>600</v>
      </c>
      <c r="P25" s="1">
        <f t="shared" si="1"/>
        <v>600</v>
      </c>
      <c r="Q25" s="1">
        <f t="shared" si="1"/>
        <v>3000</v>
      </c>
      <c r="R25" s="1">
        <f t="shared" si="1"/>
        <v>900</v>
      </c>
      <c r="S25" s="1">
        <f t="shared" si="1"/>
        <v>2400</v>
      </c>
      <c r="T25" s="1">
        <f t="shared" si="1"/>
        <v>0</v>
      </c>
      <c r="U25" s="1">
        <f t="shared" si="1"/>
        <v>600</v>
      </c>
    </row>
    <row r="26" spans="1:21">
      <c r="D26" s="57">
        <v>6000</v>
      </c>
      <c r="F26" s="57" t="s">
        <v>185</v>
      </c>
      <c r="G26" s="57">
        <v>12000</v>
      </c>
      <c r="H26" s="1"/>
      <c r="I26" s="1"/>
      <c r="J26" s="1"/>
      <c r="K26" s="1">
        <f t="shared" si="1"/>
        <v>240</v>
      </c>
      <c r="L26" s="1"/>
      <c r="M26" s="1">
        <f t="shared" si="1"/>
        <v>960</v>
      </c>
      <c r="N26" s="1">
        <f t="shared" si="1"/>
        <v>1200</v>
      </c>
      <c r="O26" s="1">
        <f t="shared" si="1"/>
        <v>240</v>
      </c>
      <c r="P26" s="1">
        <f t="shared" si="1"/>
        <v>240</v>
      </c>
      <c r="Q26" s="1">
        <f t="shared" si="1"/>
        <v>1200</v>
      </c>
      <c r="R26" s="1">
        <f t="shared" si="1"/>
        <v>360</v>
      </c>
      <c r="S26" s="1">
        <f t="shared" si="1"/>
        <v>960</v>
      </c>
      <c r="T26" s="1">
        <f t="shared" si="1"/>
        <v>0</v>
      </c>
      <c r="U26" s="1">
        <f t="shared" si="1"/>
        <v>240</v>
      </c>
    </row>
    <row r="27" spans="1:21">
      <c r="D27" s="57">
        <v>6000</v>
      </c>
      <c r="F27" s="57" t="s">
        <v>186</v>
      </c>
      <c r="G27" s="57">
        <v>12000</v>
      </c>
      <c r="H27" s="1"/>
      <c r="I27" s="1"/>
      <c r="J27" s="1"/>
      <c r="K27" s="1">
        <f t="shared" si="1"/>
        <v>240</v>
      </c>
      <c r="L27" s="1"/>
      <c r="M27" s="1">
        <f t="shared" si="1"/>
        <v>960</v>
      </c>
      <c r="N27" s="1">
        <f t="shared" si="1"/>
        <v>1200</v>
      </c>
      <c r="O27" s="1">
        <f t="shared" si="1"/>
        <v>240</v>
      </c>
      <c r="P27" s="1">
        <f t="shared" si="1"/>
        <v>240</v>
      </c>
      <c r="Q27" s="1">
        <f t="shared" si="1"/>
        <v>1200</v>
      </c>
      <c r="R27" s="1">
        <f t="shared" si="1"/>
        <v>360</v>
      </c>
      <c r="S27" s="1">
        <f t="shared" si="1"/>
        <v>960</v>
      </c>
      <c r="T27" s="1">
        <f t="shared" si="1"/>
        <v>0</v>
      </c>
      <c r="U27" s="1">
        <f t="shared" si="1"/>
        <v>240</v>
      </c>
    </row>
    <row r="28" spans="1:21">
      <c r="D28" s="57">
        <v>6000</v>
      </c>
      <c r="F28" s="57" t="s">
        <v>188</v>
      </c>
      <c r="G28" s="57">
        <v>12000</v>
      </c>
      <c r="H28" s="1"/>
      <c r="I28" s="1"/>
      <c r="J28" s="1"/>
      <c r="K28" s="1">
        <f t="shared" si="1"/>
        <v>240</v>
      </c>
      <c r="L28" s="1"/>
      <c r="M28" s="1">
        <f t="shared" si="1"/>
        <v>960</v>
      </c>
      <c r="N28" s="1">
        <f t="shared" si="1"/>
        <v>1200</v>
      </c>
      <c r="O28" s="1">
        <f t="shared" si="1"/>
        <v>240</v>
      </c>
      <c r="P28" s="1">
        <f t="shared" si="1"/>
        <v>240</v>
      </c>
      <c r="Q28" s="1">
        <f t="shared" si="1"/>
        <v>1200</v>
      </c>
      <c r="R28" s="1">
        <f t="shared" si="1"/>
        <v>360</v>
      </c>
      <c r="S28" s="1">
        <f t="shared" si="1"/>
        <v>960</v>
      </c>
      <c r="T28" s="1">
        <f t="shared" si="1"/>
        <v>0</v>
      </c>
      <c r="U28" s="1">
        <f t="shared" si="1"/>
        <v>240</v>
      </c>
    </row>
    <row r="29" spans="1:21">
      <c r="D29" s="57">
        <v>6000</v>
      </c>
      <c r="F29" s="57" t="s">
        <v>190</v>
      </c>
      <c r="G29" s="57">
        <v>12000</v>
      </c>
      <c r="H29" s="1"/>
      <c r="I29" s="1"/>
      <c r="J29" s="1"/>
      <c r="K29" s="1">
        <f t="shared" si="1"/>
        <v>240</v>
      </c>
      <c r="L29" s="1"/>
      <c r="M29" s="1">
        <f t="shared" si="1"/>
        <v>960</v>
      </c>
      <c r="N29" s="1">
        <f t="shared" si="1"/>
        <v>1200</v>
      </c>
      <c r="O29" s="1">
        <f t="shared" si="1"/>
        <v>240</v>
      </c>
      <c r="P29" s="1">
        <f t="shared" si="1"/>
        <v>240</v>
      </c>
      <c r="Q29" s="1">
        <f t="shared" si="1"/>
        <v>1200</v>
      </c>
      <c r="R29" s="1">
        <f t="shared" si="1"/>
        <v>360</v>
      </c>
      <c r="S29" s="1">
        <f t="shared" si="1"/>
        <v>960</v>
      </c>
      <c r="T29" s="1">
        <f t="shared" si="1"/>
        <v>0</v>
      </c>
      <c r="U29" s="1">
        <f t="shared" si="1"/>
        <v>240</v>
      </c>
    </row>
    <row r="32" spans="1:21" ht="40.5">
      <c r="F32" s="49"/>
      <c r="G32" s="49" t="s">
        <v>236</v>
      </c>
      <c r="H32" s="49" t="s">
        <v>213</v>
      </c>
      <c r="I32" s="49" t="s">
        <v>199</v>
      </c>
      <c r="J32" s="49" t="s">
        <v>230</v>
      </c>
      <c r="K32" s="49" t="s">
        <v>231</v>
      </c>
      <c r="L32" s="49" t="s">
        <v>201</v>
      </c>
      <c r="M32" s="49" t="s">
        <v>203</v>
      </c>
      <c r="N32" s="49" t="s">
        <v>218</v>
      </c>
      <c r="O32" s="49" t="s">
        <v>233</v>
      </c>
      <c r="P32" s="49" t="s">
        <v>232</v>
      </c>
      <c r="Q32" s="49" t="s">
        <v>205</v>
      </c>
      <c r="R32" s="49" t="s">
        <v>226</v>
      </c>
      <c r="S32" s="49" t="s">
        <v>207</v>
      </c>
      <c r="T32" s="49" t="s">
        <v>209</v>
      </c>
      <c r="U32" s="49" t="s">
        <v>216</v>
      </c>
    </row>
    <row r="33" spans="6:21">
      <c r="F33" s="57" t="s">
        <v>6</v>
      </c>
      <c r="G33" s="57" t="s">
        <v>229</v>
      </c>
      <c r="H33" s="60">
        <f>D2</f>
        <v>0.06</v>
      </c>
      <c r="I33" s="60">
        <f>D3</f>
        <v>0.05</v>
      </c>
      <c r="J33" s="60">
        <f>D4</f>
        <v>0.04</v>
      </c>
      <c r="K33" s="60">
        <f>D5</f>
        <v>0</v>
      </c>
      <c r="L33" s="60">
        <f>D6</f>
        <v>0.2</v>
      </c>
      <c r="M33" s="60">
        <f>D7</f>
        <v>0.08</v>
      </c>
      <c r="N33" s="60">
        <f>D8</f>
        <v>0.1</v>
      </c>
      <c r="O33" s="60">
        <f>D9</f>
        <v>0</v>
      </c>
      <c r="P33" s="60">
        <f>D10</f>
        <v>0</v>
      </c>
      <c r="Q33" s="60">
        <f>D11</f>
        <v>0.1</v>
      </c>
      <c r="R33" s="60">
        <f>D12</f>
        <v>0</v>
      </c>
      <c r="S33" s="60">
        <f>D13</f>
        <v>0.08</v>
      </c>
      <c r="T33" s="60">
        <f>D14</f>
        <v>0</v>
      </c>
      <c r="U33" s="60">
        <f>D17</f>
        <v>0.02</v>
      </c>
    </row>
    <row r="34" spans="6:21">
      <c r="F34" s="57" t="s">
        <v>12</v>
      </c>
      <c r="G34" s="57">
        <v>168750</v>
      </c>
      <c r="H34" s="1">
        <f>INT($G34*H$33)</f>
        <v>10125</v>
      </c>
      <c r="I34" s="1">
        <f t="shared" ref="I34:J34" si="3">INT($G34*I$33)</f>
        <v>8437</v>
      </c>
      <c r="J34" s="1">
        <f t="shared" si="3"/>
        <v>6750</v>
      </c>
      <c r="K34" s="1">
        <f t="shared" ref="K34:T43" si="4">$G34*K$33</f>
        <v>0</v>
      </c>
      <c r="L34" s="1">
        <f t="shared" ref="L34:N34" si="5">INT($G34*L$33)</f>
        <v>33750</v>
      </c>
      <c r="M34" s="1">
        <f t="shared" si="5"/>
        <v>13500</v>
      </c>
      <c r="N34" s="1">
        <f t="shared" si="5"/>
        <v>16875</v>
      </c>
      <c r="O34" s="1">
        <f t="shared" si="4"/>
        <v>0</v>
      </c>
      <c r="P34" s="1">
        <f t="shared" si="4"/>
        <v>0</v>
      </c>
      <c r="Q34" s="1">
        <f>INT($G34*Q$33)</f>
        <v>16875</v>
      </c>
      <c r="R34" s="1">
        <f t="shared" si="4"/>
        <v>0</v>
      </c>
      <c r="S34" s="1">
        <f>INT($G34*S$33)</f>
        <v>13500</v>
      </c>
      <c r="T34" s="1">
        <f t="shared" si="4"/>
        <v>0</v>
      </c>
      <c r="U34" s="1">
        <f>INT($G34*U$33)</f>
        <v>3375</v>
      </c>
    </row>
    <row r="35" spans="6:21">
      <c r="F35" s="57" t="s">
        <v>14</v>
      </c>
      <c r="G35" s="57">
        <v>320</v>
      </c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</row>
    <row r="36" spans="6:21">
      <c r="F36" s="57" t="s">
        <v>26</v>
      </c>
      <c r="G36" s="57">
        <v>11250</v>
      </c>
      <c r="H36" s="1">
        <f t="shared" ref="H36:H39" si="6">INT($G36*H$33)</f>
        <v>675</v>
      </c>
      <c r="I36" s="1">
        <f t="shared" ref="I36:I39" si="7">INT($G36*I$33)</f>
        <v>562</v>
      </c>
      <c r="J36" s="1">
        <f>INT($G36*J$33)</f>
        <v>450</v>
      </c>
      <c r="K36" s="1">
        <f t="shared" si="4"/>
        <v>0</v>
      </c>
      <c r="L36" s="1">
        <f t="shared" ref="L36:L39" si="8">INT($G36*L$33)</f>
        <v>2250</v>
      </c>
      <c r="M36" s="1">
        <f>INT($G36*M$33)</f>
        <v>900</v>
      </c>
      <c r="N36" s="1">
        <f>INT($G36*N$33)</f>
        <v>1125</v>
      </c>
      <c r="O36" s="1">
        <f t="shared" si="4"/>
        <v>0</v>
      </c>
      <c r="P36" s="1">
        <f t="shared" si="4"/>
        <v>0</v>
      </c>
      <c r="Q36" s="1">
        <f>INT($G36*Q$33)</f>
        <v>1125</v>
      </c>
      <c r="R36" s="1">
        <f t="shared" si="4"/>
        <v>0</v>
      </c>
      <c r="S36" s="1">
        <f t="shared" ref="S36:S43" si="9">INT($G36*S$33)</f>
        <v>900</v>
      </c>
      <c r="T36" s="1">
        <f t="shared" si="4"/>
        <v>0</v>
      </c>
      <c r="U36" s="1">
        <f t="shared" ref="U36:U43" si="10">INT($G36*U$33)</f>
        <v>225</v>
      </c>
    </row>
    <row r="37" spans="6:21">
      <c r="F37" s="57" t="s">
        <v>28</v>
      </c>
      <c r="G37" s="57">
        <v>11250</v>
      </c>
      <c r="H37" s="1">
        <f t="shared" si="6"/>
        <v>675</v>
      </c>
      <c r="I37" s="1">
        <f t="shared" si="7"/>
        <v>562</v>
      </c>
      <c r="J37" s="1">
        <f t="shared" ref="J37:J43" si="11">INT($G37*J$33)</f>
        <v>450</v>
      </c>
      <c r="K37" s="1">
        <f t="shared" si="4"/>
        <v>0</v>
      </c>
      <c r="L37" s="1">
        <f t="shared" si="8"/>
        <v>2250</v>
      </c>
      <c r="M37" s="1">
        <f t="shared" ref="M37:M43" si="12">INT($G37*M$33)</f>
        <v>900</v>
      </c>
      <c r="N37" s="1">
        <f t="shared" ref="N37:N43" si="13">INT($G37*N$33)</f>
        <v>1125</v>
      </c>
      <c r="O37" s="1">
        <f t="shared" si="4"/>
        <v>0</v>
      </c>
      <c r="P37" s="1">
        <f t="shared" si="4"/>
        <v>0</v>
      </c>
      <c r="Q37" s="1">
        <f t="shared" ref="Q37:Q43" si="14">INT($G37*Q$33)</f>
        <v>1125</v>
      </c>
      <c r="R37" s="1">
        <f t="shared" si="4"/>
        <v>0</v>
      </c>
      <c r="S37" s="1">
        <f t="shared" si="9"/>
        <v>900</v>
      </c>
      <c r="T37" s="1">
        <f t="shared" si="4"/>
        <v>0</v>
      </c>
      <c r="U37" s="1">
        <f t="shared" si="10"/>
        <v>225</v>
      </c>
    </row>
    <row r="38" spans="6:21">
      <c r="F38" s="57" t="s">
        <v>195</v>
      </c>
      <c r="G38" s="57">
        <v>22499.999999999996</v>
      </c>
      <c r="H38" s="1">
        <f t="shared" si="6"/>
        <v>1350</v>
      </c>
      <c r="I38" s="1">
        <f t="shared" si="7"/>
        <v>1125</v>
      </c>
      <c r="J38" s="1">
        <f t="shared" si="11"/>
        <v>900</v>
      </c>
      <c r="K38" s="1">
        <f t="shared" si="4"/>
        <v>0</v>
      </c>
      <c r="L38" s="1">
        <f t="shared" si="8"/>
        <v>4500</v>
      </c>
      <c r="M38" s="1">
        <f t="shared" si="12"/>
        <v>1800</v>
      </c>
      <c r="N38" s="1">
        <f t="shared" si="13"/>
        <v>2250</v>
      </c>
      <c r="O38" s="1">
        <f t="shared" si="4"/>
        <v>0</v>
      </c>
      <c r="P38" s="1">
        <f t="shared" si="4"/>
        <v>0</v>
      </c>
      <c r="Q38" s="1">
        <f t="shared" si="14"/>
        <v>2250</v>
      </c>
      <c r="R38" s="1">
        <f t="shared" si="4"/>
        <v>0</v>
      </c>
      <c r="S38" s="1">
        <f t="shared" si="9"/>
        <v>1800</v>
      </c>
      <c r="T38" s="1">
        <f t="shared" si="4"/>
        <v>0</v>
      </c>
      <c r="U38" s="1">
        <f t="shared" si="10"/>
        <v>450</v>
      </c>
    </row>
    <row r="39" spans="6:21">
      <c r="F39" s="57" t="s">
        <v>196</v>
      </c>
      <c r="G39" s="57">
        <v>22499.999999999996</v>
      </c>
      <c r="H39" s="1">
        <f t="shared" si="6"/>
        <v>1350</v>
      </c>
      <c r="I39" s="1">
        <f t="shared" si="7"/>
        <v>1125</v>
      </c>
      <c r="J39" s="1">
        <f t="shared" si="11"/>
        <v>900</v>
      </c>
      <c r="K39" s="1">
        <f t="shared" si="4"/>
        <v>0</v>
      </c>
      <c r="L39" s="1">
        <f t="shared" si="8"/>
        <v>4500</v>
      </c>
      <c r="M39" s="1">
        <f t="shared" si="12"/>
        <v>1800</v>
      </c>
      <c r="N39" s="1">
        <f t="shared" si="13"/>
        <v>2250</v>
      </c>
      <c r="O39" s="1">
        <f t="shared" si="4"/>
        <v>0</v>
      </c>
      <c r="P39" s="1">
        <f t="shared" si="4"/>
        <v>0</v>
      </c>
      <c r="Q39" s="1">
        <f t="shared" si="14"/>
        <v>2250</v>
      </c>
      <c r="R39" s="1">
        <f t="shared" si="4"/>
        <v>0</v>
      </c>
      <c r="S39" s="1">
        <f t="shared" si="9"/>
        <v>1800</v>
      </c>
      <c r="T39" s="1">
        <f t="shared" si="4"/>
        <v>0</v>
      </c>
      <c r="U39" s="1">
        <f t="shared" si="10"/>
        <v>450</v>
      </c>
    </row>
    <row r="40" spans="6:21">
      <c r="F40" s="57" t="s">
        <v>185</v>
      </c>
      <c r="G40" s="57">
        <v>9000</v>
      </c>
      <c r="H40" s="1"/>
      <c r="I40" s="1"/>
      <c r="J40" s="1">
        <f t="shared" si="11"/>
        <v>360</v>
      </c>
      <c r="K40" s="1">
        <f t="shared" si="4"/>
        <v>0</v>
      </c>
      <c r="L40" s="1"/>
      <c r="M40" s="1">
        <f t="shared" si="12"/>
        <v>720</v>
      </c>
      <c r="N40" s="1">
        <f t="shared" si="13"/>
        <v>900</v>
      </c>
      <c r="O40" s="1">
        <f t="shared" si="4"/>
        <v>0</v>
      </c>
      <c r="P40" s="1">
        <f t="shared" si="4"/>
        <v>0</v>
      </c>
      <c r="Q40" s="1">
        <f t="shared" si="14"/>
        <v>900</v>
      </c>
      <c r="R40" s="1">
        <f t="shared" si="4"/>
        <v>0</v>
      </c>
      <c r="S40" s="1">
        <f t="shared" si="9"/>
        <v>720</v>
      </c>
      <c r="T40" s="1">
        <f t="shared" si="4"/>
        <v>0</v>
      </c>
      <c r="U40" s="1">
        <f t="shared" si="10"/>
        <v>180</v>
      </c>
    </row>
    <row r="41" spans="6:21">
      <c r="F41" s="57" t="s">
        <v>186</v>
      </c>
      <c r="G41" s="57">
        <v>9000</v>
      </c>
      <c r="H41" s="1"/>
      <c r="I41" s="1"/>
      <c r="J41" s="1">
        <f t="shared" si="11"/>
        <v>360</v>
      </c>
      <c r="K41" s="1">
        <f t="shared" si="4"/>
        <v>0</v>
      </c>
      <c r="L41" s="1"/>
      <c r="M41" s="1">
        <f t="shared" si="12"/>
        <v>720</v>
      </c>
      <c r="N41" s="1">
        <f t="shared" si="13"/>
        <v>900</v>
      </c>
      <c r="O41" s="1">
        <f t="shared" si="4"/>
        <v>0</v>
      </c>
      <c r="P41" s="1">
        <f t="shared" si="4"/>
        <v>0</v>
      </c>
      <c r="Q41" s="1">
        <f t="shared" si="14"/>
        <v>900</v>
      </c>
      <c r="R41" s="1">
        <f t="shared" si="4"/>
        <v>0</v>
      </c>
      <c r="S41" s="1">
        <f t="shared" si="9"/>
        <v>720</v>
      </c>
      <c r="T41" s="1">
        <f t="shared" si="4"/>
        <v>0</v>
      </c>
      <c r="U41" s="1">
        <f t="shared" si="10"/>
        <v>180</v>
      </c>
    </row>
    <row r="42" spans="6:21">
      <c r="F42" s="57" t="s">
        <v>188</v>
      </c>
      <c r="G42" s="57">
        <v>9000</v>
      </c>
      <c r="H42" s="1"/>
      <c r="I42" s="1"/>
      <c r="J42" s="1">
        <f t="shared" si="11"/>
        <v>360</v>
      </c>
      <c r="K42" s="1">
        <f t="shared" si="4"/>
        <v>0</v>
      </c>
      <c r="L42" s="1"/>
      <c r="M42" s="1">
        <f t="shared" si="12"/>
        <v>720</v>
      </c>
      <c r="N42" s="1">
        <f t="shared" si="13"/>
        <v>900</v>
      </c>
      <c r="O42" s="1">
        <f t="shared" si="4"/>
        <v>0</v>
      </c>
      <c r="P42" s="1">
        <f t="shared" si="4"/>
        <v>0</v>
      </c>
      <c r="Q42" s="1">
        <f t="shared" si="14"/>
        <v>900</v>
      </c>
      <c r="R42" s="1">
        <f t="shared" si="4"/>
        <v>0</v>
      </c>
      <c r="S42" s="1">
        <f t="shared" si="9"/>
        <v>720</v>
      </c>
      <c r="T42" s="1">
        <f t="shared" si="4"/>
        <v>0</v>
      </c>
      <c r="U42" s="1">
        <f t="shared" si="10"/>
        <v>180</v>
      </c>
    </row>
    <row r="43" spans="6:21">
      <c r="F43" s="57" t="s">
        <v>190</v>
      </c>
      <c r="G43" s="57">
        <v>9000</v>
      </c>
      <c r="H43" s="1"/>
      <c r="I43" s="1"/>
      <c r="J43" s="1">
        <f t="shared" si="11"/>
        <v>360</v>
      </c>
      <c r="K43" s="1">
        <f t="shared" si="4"/>
        <v>0</v>
      </c>
      <c r="L43" s="1"/>
      <c r="M43" s="1">
        <f t="shared" si="12"/>
        <v>720</v>
      </c>
      <c r="N43" s="1">
        <f t="shared" si="13"/>
        <v>900</v>
      </c>
      <c r="O43" s="1">
        <f t="shared" si="4"/>
        <v>0</v>
      </c>
      <c r="P43" s="1">
        <f t="shared" si="4"/>
        <v>0</v>
      </c>
      <c r="Q43" s="1">
        <f t="shared" si="14"/>
        <v>900</v>
      </c>
      <c r="R43" s="1">
        <f t="shared" si="4"/>
        <v>0</v>
      </c>
      <c r="S43" s="1">
        <f t="shared" si="9"/>
        <v>720</v>
      </c>
      <c r="T43" s="1">
        <f t="shared" si="4"/>
        <v>0</v>
      </c>
      <c r="U43" s="1">
        <f t="shared" si="10"/>
        <v>180</v>
      </c>
    </row>
    <row r="51" spans="6:10">
      <c r="F51" s="57" t="s">
        <v>6</v>
      </c>
      <c r="G51" s="57" t="s">
        <v>229</v>
      </c>
      <c r="I51" s="57" t="s">
        <v>6</v>
      </c>
      <c r="J51" s="57" t="s">
        <v>229</v>
      </c>
    </row>
    <row r="52" spans="6:10">
      <c r="F52" s="57" t="s">
        <v>12</v>
      </c>
      <c r="G52" s="57">
        <v>168750</v>
      </c>
      <c r="I52" s="57" t="s">
        <v>12</v>
      </c>
      <c r="J52" s="57">
        <v>225000</v>
      </c>
    </row>
    <row r="53" spans="6:10">
      <c r="F53" s="57" t="s">
        <v>14</v>
      </c>
      <c r="G53" s="57">
        <v>320</v>
      </c>
      <c r="I53" s="57" t="s">
        <v>14</v>
      </c>
      <c r="J53" s="57">
        <v>320</v>
      </c>
    </row>
    <row r="54" spans="6:10">
      <c r="F54" s="57" t="s">
        <v>26</v>
      </c>
      <c r="G54" s="57">
        <v>11250</v>
      </c>
      <c r="I54" s="57" t="s">
        <v>26</v>
      </c>
      <c r="J54" s="57">
        <v>15000</v>
      </c>
    </row>
    <row r="55" spans="6:10">
      <c r="F55" s="57" t="s">
        <v>28</v>
      </c>
      <c r="G55" s="57">
        <v>11250</v>
      </c>
      <c r="I55" s="57" t="s">
        <v>28</v>
      </c>
      <c r="J55" s="57">
        <v>15000</v>
      </c>
    </row>
    <row r="56" spans="6:10">
      <c r="F56" s="57" t="s">
        <v>195</v>
      </c>
      <c r="G56" s="57">
        <v>22499.999999999996</v>
      </c>
      <c r="I56" s="57" t="s">
        <v>195</v>
      </c>
      <c r="J56" s="57">
        <v>30000</v>
      </c>
    </row>
    <row r="57" spans="6:10">
      <c r="F57" s="57" t="s">
        <v>196</v>
      </c>
      <c r="G57" s="57">
        <v>22499.999999999996</v>
      </c>
      <c r="I57" s="57" t="s">
        <v>196</v>
      </c>
      <c r="J57" s="57">
        <v>30000</v>
      </c>
    </row>
    <row r="58" spans="6:10">
      <c r="F58" s="57" t="s">
        <v>185</v>
      </c>
      <c r="G58" s="57">
        <v>9000</v>
      </c>
      <c r="I58" s="57" t="s">
        <v>185</v>
      </c>
      <c r="J58" s="57">
        <v>12000</v>
      </c>
    </row>
    <row r="59" spans="6:10">
      <c r="F59" s="57" t="s">
        <v>186</v>
      </c>
      <c r="G59" s="57">
        <v>9000</v>
      </c>
      <c r="I59" s="57" t="s">
        <v>186</v>
      </c>
      <c r="J59" s="57">
        <v>12000</v>
      </c>
    </row>
    <row r="60" spans="6:10">
      <c r="F60" s="57" t="s">
        <v>188</v>
      </c>
      <c r="G60" s="57">
        <v>9000</v>
      </c>
      <c r="I60" s="57" t="s">
        <v>188</v>
      </c>
      <c r="J60" s="57">
        <v>12000</v>
      </c>
    </row>
    <row r="61" spans="6:10">
      <c r="F61" s="57" t="s">
        <v>190</v>
      </c>
      <c r="G61" s="57">
        <v>9000</v>
      </c>
      <c r="I61" s="57" t="s">
        <v>190</v>
      </c>
      <c r="J61" s="57">
        <v>12000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20</vt:i4>
      </vt:variant>
    </vt:vector>
  </HeadingPairs>
  <TitlesOfParts>
    <vt:vector size="20" baseType="lpstr">
      <vt:lpstr>公式算法</vt:lpstr>
      <vt:lpstr>角色属性</vt:lpstr>
      <vt:lpstr>职业</vt:lpstr>
      <vt:lpstr>Sheet1</vt:lpstr>
      <vt:lpstr>防御数值</vt:lpstr>
      <vt:lpstr>战斗沙盘</vt:lpstr>
      <vt:lpstr>角色基础属性沙盘</vt:lpstr>
      <vt:lpstr>角色总属性（估算）</vt:lpstr>
      <vt:lpstr>角色成长比例</vt:lpstr>
      <vt:lpstr>装备总属性</vt:lpstr>
      <vt:lpstr>装备强化属性</vt:lpstr>
      <vt:lpstr>装备属性比例</vt:lpstr>
      <vt:lpstr>装备量化标准</vt:lpstr>
      <vt:lpstr>装备量化</vt:lpstr>
      <vt:lpstr>真实角色属性（重要）</vt:lpstr>
      <vt:lpstr>参数</vt:lpstr>
      <vt:lpstr>角色升级</vt:lpstr>
      <vt:lpstr>声望饰品</vt:lpstr>
      <vt:lpstr>宝石</vt:lpstr>
      <vt:lpstr>伙伴职能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2014-03-26T02:01:50Z</dcterms:modified>
</cp:coreProperties>
</file>