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"/>
    </mc:Choice>
  </mc:AlternateContent>
  <xr:revisionPtr revIDLastSave="0" documentId="13_ncr:1_{57ADE94A-EC17-4E67-8BEF-E9859778AD97}" xr6:coauthVersionLast="44" xr6:coauthVersionMax="44" xr10:uidLastSave="{00000000-0000-0000-0000-000000000000}"/>
  <bookViews>
    <workbookView xWindow="-120" yWindow="-120" windowWidth="20730" windowHeight="11160" xr2:uid="{40CFB2E7-BB00-40FC-86CF-ED7D4338870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9" i="1" l="1"/>
  <c r="F70" i="1"/>
  <c r="F71" i="1"/>
  <c r="G72" i="1"/>
  <c r="E82" i="1" s="1"/>
  <c r="F61" i="1"/>
  <c r="H61" i="1" s="1"/>
  <c r="F62" i="1"/>
  <c r="F59" i="1"/>
  <c r="F60" i="1"/>
  <c r="F58" i="1"/>
  <c r="H58" i="1" s="1"/>
  <c r="F57" i="1"/>
  <c r="H57" i="1" s="1"/>
  <c r="F41" i="1"/>
  <c r="H41" i="1" s="1"/>
  <c r="F42" i="1"/>
  <c r="F43" i="1"/>
  <c r="F39" i="1"/>
  <c r="H39" i="1" s="1"/>
  <c r="F40" i="1"/>
  <c r="H40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0" i="1"/>
  <c r="F31" i="1"/>
  <c r="F32" i="1"/>
  <c r="F29" i="1"/>
  <c r="F26" i="1"/>
  <c r="F27" i="1"/>
  <c r="F28" i="1"/>
  <c r="F24" i="1"/>
  <c r="F25" i="1"/>
  <c r="F23" i="1"/>
  <c r="F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2" i="1"/>
  <c r="F53" i="1"/>
  <c r="F54" i="1"/>
  <c r="F55" i="1"/>
  <c r="F56" i="1"/>
  <c r="F51" i="1"/>
  <c r="F4" i="1"/>
  <c r="F72" i="1" l="1"/>
  <c r="D82" i="1" s="1"/>
  <c r="H63" i="1"/>
  <c r="E81" i="1" s="1"/>
  <c r="H44" i="1"/>
  <c r="E80" i="1" s="1"/>
  <c r="F44" i="1"/>
  <c r="D80" i="1" s="1"/>
  <c r="D83" i="1" s="1"/>
  <c r="F63" i="1"/>
  <c r="D81" i="1" s="1"/>
  <c r="E83" i="1" l="1"/>
</calcChain>
</file>

<file path=xl/sharedStrings.xml><?xml version="1.0" encoding="utf-8"?>
<sst xmlns="http://schemas.openxmlformats.org/spreadsheetml/2006/main" count="90" uniqueCount="70">
  <si>
    <t>ITEM</t>
  </si>
  <si>
    <t>DESCRIPCION</t>
  </si>
  <si>
    <t>V. UNITARIO C$</t>
  </si>
  <si>
    <t>V. TOTAL C$</t>
  </si>
  <si>
    <t>FECHA DE COMPRA</t>
  </si>
  <si>
    <t>V. TOTAL $</t>
  </si>
  <si>
    <t>3X20 HEX. METRICO</t>
  </si>
  <si>
    <t>6-32 UNIDAD A/PLANA</t>
  </si>
  <si>
    <t>3X35 ALLEN METRICO C/CIL</t>
  </si>
  <si>
    <t>CONCTAC CLEANER</t>
  </si>
  <si>
    <t>PRENSA C</t>
  </si>
  <si>
    <t>BALINERA BOLA 1 HILERA 8X22X7</t>
  </si>
  <si>
    <t>FRESA 4 FILOS 9.0MM ESP 3/8 POLAND</t>
  </si>
  <si>
    <t>BROCA P/ROUTER 2 FILOS 3/8</t>
  </si>
  <si>
    <t>BROCA METAL 3/8 HSS</t>
  </si>
  <si>
    <t>BROCA METAL 5/32 TITANIO</t>
  </si>
  <si>
    <t>BROCA METAL COBALTO 5/32</t>
  </si>
  <si>
    <t>MULTIMETRO DIGITAL 500V AC TRUPER</t>
  </si>
  <si>
    <t>SPINDEL HEAD</t>
  </si>
  <si>
    <t>TOTAL</t>
  </si>
  <si>
    <t>Electrónica</t>
  </si>
  <si>
    <t>Mano de Obra</t>
  </si>
  <si>
    <t>Almuerzo</t>
  </si>
  <si>
    <t>CANTIDAD (DIAS)</t>
  </si>
  <si>
    <t>Pasajes autobus</t>
  </si>
  <si>
    <t>Agua</t>
  </si>
  <si>
    <t>KIT ARDUINO UNO</t>
  </si>
  <si>
    <t>SOLDADURA</t>
  </si>
  <si>
    <t>PINTURA</t>
  </si>
  <si>
    <t>BOQUILLA DE CABEZAL</t>
  </si>
  <si>
    <t>REPARACION DE EJE DE SPINDLE</t>
  </si>
  <si>
    <t>JUMPERS</t>
  </si>
  <si>
    <t>BORNERAS</t>
  </si>
  <si>
    <t>MOTORES (STEPPER)</t>
  </si>
  <si>
    <t>LINEAR BALL BEARING XYZ CNC</t>
  </si>
  <si>
    <t>LINEAR ROD RAIL SHAFT SUPPORT CNC</t>
  </si>
  <si>
    <t>LINEAR GUIDE SUPPORT RAILS FOR CNC</t>
  </si>
  <si>
    <t>BALL SCREW WITH 1204 FLANGE SINGLE BALL NUT</t>
  </si>
  <si>
    <t>LINEAR BEARING BUSHING</t>
  </si>
  <si>
    <t>LINEAR MOTION GUIDE RAIL ROUND ROD</t>
  </si>
  <si>
    <t>SHAFT SUPPORT LINEAR RAIL</t>
  </si>
  <si>
    <t>LINEAR BALL BEARING BLOCK CNC</t>
  </si>
  <si>
    <t>LINEAR SHAFT RAIL</t>
  </si>
  <si>
    <t>CARRIER DRAG CHAIN</t>
  </si>
  <si>
    <t>COSTOS DE ENVIO</t>
  </si>
  <si>
    <t>KIT ARDUINO MEGA</t>
  </si>
  <si>
    <t>DRIVER A6600</t>
  </si>
  <si>
    <t>CASE INOXIDABLE</t>
  </si>
  <si>
    <t>FRESA 4 FILOS 6.00 MM</t>
  </si>
  <si>
    <t>FRESA 4 FILOS 5 MM</t>
  </si>
  <si>
    <t>BROCA DE COBALTO 1/2"</t>
  </si>
  <si>
    <t>BROCA DE COBALTO 3/8"</t>
  </si>
  <si>
    <t>BROCA DE COBALTO 8MM</t>
  </si>
  <si>
    <t>BROCAS HSS 1/4"</t>
  </si>
  <si>
    <t>BROCAS HSS 3/16"</t>
  </si>
  <si>
    <t>DISCOS DE CORTE</t>
  </si>
  <si>
    <t>DISCO FLAP</t>
  </si>
  <si>
    <t>DISCO DE ALAMBRE</t>
  </si>
  <si>
    <t>HOJAS DE SIERRA</t>
  </si>
  <si>
    <t>MANO DE OBRA PINTURA</t>
  </si>
  <si>
    <t xml:space="preserve">CABLES </t>
  </si>
  <si>
    <t>COSTO DE ENVIO</t>
  </si>
  <si>
    <t>Total</t>
  </si>
  <si>
    <t>CANTIDAD (UND)</t>
  </si>
  <si>
    <t>No</t>
  </si>
  <si>
    <t>Mecánica</t>
  </si>
  <si>
    <t>Tipo de Gastos</t>
  </si>
  <si>
    <t>Total C$</t>
  </si>
  <si>
    <t>Total $</t>
  </si>
  <si>
    <t>Gasto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</si>
</sst>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C$&quot;\ #,##0.00_);[Red]\(&quot;C$&quot;\ #,##0.00\)"/>
    <numFmt numFmtId="44" formatCode="_(&quot;C$&quot;\ * #,##0.00_);_(&quot;C$&quot;\ * \(#,##0.00\);_(&quot;C$&quot;\ * &quot;-&quot;??_);_(@_)"/>
    <numFmt numFmtId="164" formatCode="&quot;C$&quot;\ #,##0.00"/>
    <numFmt numFmtId="165" formatCode="[$$-476]#,##0.00"/>
    <numFmt numFmtId="166" formatCode="[$$-540A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1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6" xfId="0" applyNumberFormat="1" applyBorder="1"/>
    <xf numFmtId="166" fontId="0" fillId="0" borderId="6" xfId="0" applyNumberFormat="1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165" fontId="0" fillId="0" borderId="4" xfId="0" applyNumberFormat="1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6">
    <dxf>
      <numFmt numFmtId="12" formatCode="&quot;C$&quot;\ #,##0.00_);[Red]\(&quot;C$&quot;\ #,##0.00\)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[$$-540A]#,##0.00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numFmt numFmtId="164" formatCode="&quot;C$&quot;\ #,##0.00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numFmt numFmtId="164" formatCode="&quot;C$&quot;\ #,##0.00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numFmt numFmtId="165" formatCode="[$$-476]#,##0.00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pieChart>
        <c:varyColors val="1"/>
        <c:ser>
          <c:idx val="0"/>
          <c:order val="0"/>
          <c:tx>
            <c:v>GASTOS FINACIEROS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73-4DAD-BB88-BAB04A99B7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73-4DAD-BB88-BAB04A99B7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73-4DAD-BB88-BAB04A99B7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(Hoja1!$B$2,Hoja1!$B$49,Hoja1!$B$67)</c:f>
              <c:strCache>
                <c:ptCount val="3"/>
                <c:pt idx="0">
                  <c:v>Mecánica</c:v>
                </c:pt>
                <c:pt idx="1">
                  <c:v>Electrónica</c:v>
                </c:pt>
                <c:pt idx="2">
                  <c:v>Mano de Obra</c:v>
                </c:pt>
              </c:strCache>
            </c:strRef>
          </c:cat>
          <c:val>
            <c:numRef>
              <c:f>(Hoja1!$F$44,Hoja1!$F$63,Hoja1!$F$72)</c:f>
              <c:numCache>
                <c:formatCode>"C$"\ #,##0.00</c:formatCode>
                <c:ptCount val="3"/>
                <c:pt idx="0" formatCode="&quot;C$&quot;#,##0.00_);[Red]\(&quot;C$&quot;#,##0.00\)">
                  <c:v>27731.1525</c:v>
                </c:pt>
                <c:pt idx="1">
                  <c:v>15534.6435</c:v>
                </c:pt>
                <c:pt idx="2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2-40DC-9D93-3CBF49B767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58</xdr:row>
      <xdr:rowOff>104775</xdr:rowOff>
    </xdr:from>
    <xdr:to>
      <xdr:col>16</xdr:col>
      <xdr:colOff>457199</xdr:colOff>
      <xdr:row>77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E30A92-3C75-429E-99E0-45997922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C9C961-D356-4BA2-9B03-42A459270FD4}" name="Tabla2" displayName="Tabla2" ref="B3:H44" totalsRowShown="0" headerRowDxfId="35" headerRowBorderDxfId="34" tableBorderDxfId="33">
  <autoFilter ref="B3:H44" xr:uid="{E3434705-519C-41B4-A9EC-D9748BF00DBA}"/>
  <tableColumns count="7">
    <tableColumn id="1" xr3:uid="{1089345A-598B-4C16-8B07-65A60A300BB5}" name="ITEM" dataDxfId="32"/>
    <tableColumn id="2" xr3:uid="{C846E3E0-48B2-4E7E-8FF6-D57A438C78E9}" name="DESCRIPCION" dataDxfId="31"/>
    <tableColumn id="3" xr3:uid="{8AA0830A-0EEF-417F-8047-0C8CC9428D19}" name="V. UNITARIO C$" dataDxfId="30"/>
    <tableColumn id="4" xr3:uid="{D6F77D29-8A05-4C90-9570-09250433A05C}" name="CANTIDAD (UND)" dataDxfId="29"/>
    <tableColumn id="5" xr3:uid="{E1BD6A9A-45E2-4BE5-956C-7D0772F872C9}" name="V. TOTAL C$" dataDxfId="28"/>
    <tableColumn id="6" xr3:uid="{9C8B7739-CBE3-4BDE-880D-BB92B4C80B8C}" name="FECHA DE COMPRA" dataDxfId="27"/>
    <tableColumn id="7" xr3:uid="{8EFA863D-E402-4544-B6EC-2B5E5F597FE3}" name="V. TOTAL $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F0EA38-49C5-4747-809D-7510059FC473}" name="Tabla27" displayName="Tabla27" ref="B50:H63" totalsRowShown="0" headerRowDxfId="25" headerRowBorderDxfId="24" tableBorderDxfId="23">
  <autoFilter ref="B50:H63" xr:uid="{E6DBADBC-CB33-4344-8533-A43A36A5EA93}"/>
  <tableColumns count="7">
    <tableColumn id="1" xr3:uid="{C9D5C6C6-523A-4431-9885-61F6B5225045}" name="ITEM" dataDxfId="22"/>
    <tableColumn id="2" xr3:uid="{929DCC29-8D25-40B9-9E74-2E5CC249A615}" name="DESCRIPCION" dataDxfId="21"/>
    <tableColumn id="3" xr3:uid="{2D8F7959-AFEE-45C2-81FB-DD398ACB7DED}" name="V. UNITARIO C$" dataDxfId="20"/>
    <tableColumn id="4" xr3:uid="{1A821230-FE98-4381-8C1D-57293D223F88}" name="CANTIDAD (UND)" dataDxfId="19"/>
    <tableColumn id="5" xr3:uid="{FD8F476E-B2D3-470F-91C9-E137D49BA308}" name="V. TOTAL C$" dataDxfId="18"/>
    <tableColumn id="6" xr3:uid="{8F4B9CAB-7928-4A46-B7C8-95798B3D58FA}" name="FECHA DE COMPRA" dataDxfId="17"/>
    <tableColumn id="7" xr3:uid="{10867F8B-3386-4BAD-BB27-5B73CD0BF756}" name="V. TOTAL $" dataDxfId="16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6B9E34-AA9C-482F-B142-318ECA853804}" name="Tabla278" displayName="Tabla278" ref="B68:G72" totalsRowShown="0" headerRowDxfId="15" headerRowBorderDxfId="14" tableBorderDxfId="13">
  <autoFilter ref="B68:G72" xr:uid="{77CB9904-2FC0-43B0-8695-8B363A7E188A}"/>
  <tableColumns count="6">
    <tableColumn id="1" xr3:uid="{92C63E70-ECD6-45F3-8F81-86F34DFD15E9}" name="ITEM" dataDxfId="12"/>
    <tableColumn id="2" xr3:uid="{F8236A82-90C1-463D-ADEE-93A61D0E54AC}" name="DESCRIPCION" dataDxfId="11"/>
    <tableColumn id="3" xr3:uid="{1AEC63D4-D409-469F-9147-5D56CC823F24}" name="V. UNITARIO C$" dataDxfId="10"/>
    <tableColumn id="4" xr3:uid="{3AD6598F-CEF0-4256-89E3-79D4D40C56B0}" name="CANTIDAD (DIAS)" dataDxfId="9"/>
    <tableColumn id="5" xr3:uid="{4C817716-A943-4A7D-9E42-B3D5269D0941}" name="V. TOTAL C$" dataDxfId="8">
      <calculatedColumnFormula>Tabla278[[#This Row],[V. UNITARIO C$]]*Tabla278[[#This Row],[CANTIDAD (DIAS)]]</calculatedColumnFormula>
    </tableColumn>
    <tableColumn id="9" xr3:uid="{6B2D7CAB-4AD1-47CD-B24A-69994838119D}" name="V. TOTAL $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E4FEE5-1968-44FF-8702-6B412B8071DF}" name="Tabla5" displayName="Tabla5" ref="B79:E83" totalsRowShown="0" headerRowDxfId="6" headerRowBorderDxfId="5" tableBorderDxfId="4" totalsRowBorderDxfId="3">
  <autoFilter ref="B79:E83" xr:uid="{F820AC0E-257F-45F8-9746-911A368F3D2A}"/>
  <tableColumns count="4">
    <tableColumn id="1" xr3:uid="{9DB30947-D081-482D-94A1-E244B5C4CB91}" name="No" dataDxfId="2"/>
    <tableColumn id="2" xr3:uid="{A660AD6A-1195-48A0-BE95-ECEEED14FDBA}" name="Tipo de Gastos" dataDxfId="1"/>
    <tableColumn id="3" xr3:uid="{7D9C726B-33F8-40CB-8617-C3763FEA52E8}" name="Total C$" dataDxfId="0"/>
    <tableColumn id="4" xr3:uid="{C5328EF0-B21A-4AF0-AA2A-26098F08702A}" name="Total $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D9F7-1189-48FE-A59D-6EAACB804487}">
  <dimension ref="A1:I83"/>
  <sheetViews>
    <sheetView tabSelected="1" topLeftCell="A63" zoomScaleNormal="100" workbookViewId="0">
      <selection activeCell="G81" sqref="G81"/>
    </sheetView>
  </sheetViews>
  <sheetFormatPr baseColWidth="10" defaultRowHeight="15" x14ac:dyDescent="0.25"/>
  <cols>
    <col min="2" max="2" width="12" customWidth="1"/>
    <col min="3" max="3" width="37.5703125" customWidth="1"/>
    <col min="4" max="4" width="17.7109375" customWidth="1"/>
    <col min="5" max="5" width="23.28515625" customWidth="1"/>
    <col min="6" max="6" width="18" customWidth="1"/>
    <col min="7" max="7" width="24.140625" customWidth="1"/>
    <col min="8" max="8" width="15.85546875" customWidth="1"/>
  </cols>
  <sheetData>
    <row r="1" spans="1:9" ht="15.75" thickBot="1" x14ac:dyDescent="0.3"/>
    <row r="2" spans="1:9" ht="15.75" thickBot="1" x14ac:dyDescent="0.3">
      <c r="A2" s="8"/>
      <c r="B2" s="24" t="s">
        <v>65</v>
      </c>
      <c r="C2" s="25"/>
      <c r="D2" s="25"/>
      <c r="E2" s="25"/>
      <c r="F2" s="25"/>
      <c r="G2" s="25"/>
      <c r="H2" s="25"/>
      <c r="I2" s="8"/>
    </row>
    <row r="3" spans="1:9" ht="15.75" customHeight="1" thickBot="1" x14ac:dyDescent="0.3">
      <c r="B3" s="1" t="s">
        <v>0</v>
      </c>
      <c r="C3" s="1" t="s">
        <v>1</v>
      </c>
      <c r="D3" s="1" t="s">
        <v>2</v>
      </c>
      <c r="E3" s="1" t="s">
        <v>63</v>
      </c>
      <c r="F3" s="1" t="s">
        <v>3</v>
      </c>
      <c r="G3" s="1" t="s">
        <v>4</v>
      </c>
      <c r="H3" s="1" t="s">
        <v>5</v>
      </c>
    </row>
    <row r="4" spans="1:9" ht="15.75" thickBot="1" x14ac:dyDescent="0.3">
      <c r="B4" s="1">
        <v>1</v>
      </c>
      <c r="C4" s="1" t="s">
        <v>6</v>
      </c>
      <c r="D4" s="3">
        <v>3.07</v>
      </c>
      <c r="E4" s="9">
        <v>4</v>
      </c>
      <c r="F4" s="3">
        <f>Tabla2[[#This Row],[CANTIDAD (UND)]]*Tabla2[[#This Row],[V. UNITARIO C$]]</f>
        <v>12.28</v>
      </c>
      <c r="G4" s="5">
        <v>42707</v>
      </c>
      <c r="H4" s="10">
        <v>0.42</v>
      </c>
    </row>
    <row r="5" spans="1:9" ht="15.75" thickBot="1" x14ac:dyDescent="0.3">
      <c r="B5" s="1">
        <v>2</v>
      </c>
      <c r="C5" s="1" t="s">
        <v>7</v>
      </c>
      <c r="D5" s="3">
        <v>0.35</v>
      </c>
      <c r="E5" s="9">
        <v>4</v>
      </c>
      <c r="F5" s="3">
        <f>Tabla2[[#This Row],[CANTIDAD (UND)]]*Tabla2[[#This Row],[V. UNITARIO C$]]</f>
        <v>1.4</v>
      </c>
      <c r="G5" s="5">
        <v>42707</v>
      </c>
      <c r="H5" s="10">
        <v>4.8000000000000001E-2</v>
      </c>
    </row>
    <row r="6" spans="1:9" ht="15.75" customHeight="1" thickBot="1" x14ac:dyDescent="0.3">
      <c r="B6" s="1">
        <v>3</v>
      </c>
      <c r="C6" s="1" t="s">
        <v>7</v>
      </c>
      <c r="D6" s="3">
        <v>0.35</v>
      </c>
      <c r="E6" s="9">
        <v>24</v>
      </c>
      <c r="F6" s="3">
        <f>Tabla2[[#This Row],[CANTIDAD (UND)]]*Tabla2[[#This Row],[V. UNITARIO C$]]</f>
        <v>8.3999999999999986</v>
      </c>
      <c r="G6" s="5">
        <v>42696</v>
      </c>
      <c r="H6" s="10">
        <v>0.28789999999999999</v>
      </c>
    </row>
    <row r="7" spans="1:9" ht="15.75" thickBot="1" x14ac:dyDescent="0.3">
      <c r="B7" s="1">
        <v>4</v>
      </c>
      <c r="C7" s="1" t="s">
        <v>8</v>
      </c>
      <c r="D7" s="3">
        <v>8.15</v>
      </c>
      <c r="E7" s="9">
        <v>12</v>
      </c>
      <c r="F7" s="3">
        <f>Tabla2[[#This Row],[CANTIDAD (UND)]]*Tabla2[[#This Row],[V. UNITARIO C$]]</f>
        <v>97.800000000000011</v>
      </c>
      <c r="G7" s="5">
        <v>42695</v>
      </c>
      <c r="H7" s="10">
        <v>3.35</v>
      </c>
    </row>
    <row r="8" spans="1:9" ht="15.75" thickBot="1" x14ac:dyDescent="0.3">
      <c r="B8" s="1">
        <v>5</v>
      </c>
      <c r="C8" s="1" t="s">
        <v>28</v>
      </c>
      <c r="D8" s="3">
        <v>2000</v>
      </c>
      <c r="E8" s="9">
        <v>1</v>
      </c>
      <c r="F8" s="3">
        <f>Tabla2[[#This Row],[CANTIDAD (UND)]]*Tabla2[[#This Row],[V. UNITARIO C$]]</f>
        <v>2000</v>
      </c>
      <c r="G8" s="5">
        <v>43607</v>
      </c>
      <c r="H8" s="10">
        <v>60.7</v>
      </c>
    </row>
    <row r="9" spans="1:9" ht="15.75" thickBot="1" x14ac:dyDescent="0.3">
      <c r="B9" s="1">
        <v>6</v>
      </c>
      <c r="C9" s="1" t="s">
        <v>29</v>
      </c>
      <c r="D9" s="3">
        <v>300</v>
      </c>
      <c r="E9" s="9">
        <v>2</v>
      </c>
      <c r="F9" s="3">
        <f>Tabla2[[#This Row],[CANTIDAD (UND)]]*Tabla2[[#This Row],[V. UNITARIO C$]]</f>
        <v>600</v>
      </c>
      <c r="G9" s="5">
        <v>43550</v>
      </c>
      <c r="H9" s="10">
        <v>9.1743000000000006</v>
      </c>
    </row>
    <row r="10" spans="1:9" ht="15.75" customHeight="1" thickBot="1" x14ac:dyDescent="0.3">
      <c r="B10" s="1">
        <v>7</v>
      </c>
      <c r="C10" s="1" t="s">
        <v>10</v>
      </c>
      <c r="D10" s="3">
        <v>135</v>
      </c>
      <c r="E10" s="9">
        <v>2</v>
      </c>
      <c r="F10" s="3">
        <f>Tabla2[[#This Row],[CANTIDAD (UND)]]*Tabla2[[#This Row],[V. UNITARIO C$]]</f>
        <v>270</v>
      </c>
      <c r="G10" s="5">
        <v>42646</v>
      </c>
      <c r="H10" s="10">
        <v>9.3170000000000002</v>
      </c>
    </row>
    <row r="11" spans="1:9" ht="15.75" customHeight="1" thickBot="1" x14ac:dyDescent="0.3">
      <c r="B11" s="1">
        <v>8</v>
      </c>
      <c r="C11" s="1" t="s">
        <v>11</v>
      </c>
      <c r="D11" s="3">
        <v>126.17</v>
      </c>
      <c r="E11" s="9">
        <v>3</v>
      </c>
      <c r="F11" s="3">
        <f>Tabla2[[#This Row],[CANTIDAD (UND)]]*Tabla2[[#This Row],[V. UNITARIO C$]]</f>
        <v>378.51</v>
      </c>
      <c r="G11" s="5">
        <v>42675</v>
      </c>
      <c r="H11" s="10">
        <v>13.010999999999999</v>
      </c>
    </row>
    <row r="12" spans="1:9" ht="15.75" customHeight="1" thickBot="1" x14ac:dyDescent="0.3">
      <c r="B12" s="1">
        <v>9</v>
      </c>
      <c r="C12" s="1" t="s">
        <v>11</v>
      </c>
      <c r="D12" s="3">
        <v>126.6</v>
      </c>
      <c r="E12" s="9">
        <v>1</v>
      </c>
      <c r="F12" s="3">
        <f>Tabla2[[#This Row],[CANTIDAD (UND)]]*Tabla2[[#This Row],[V. UNITARIO C$]]</f>
        <v>126.6</v>
      </c>
      <c r="G12" s="5">
        <v>42705</v>
      </c>
      <c r="H12" s="10">
        <v>4.3339999999999996</v>
      </c>
    </row>
    <row r="13" spans="1:9" ht="15.75" customHeight="1" thickBot="1" x14ac:dyDescent="0.3">
      <c r="B13" s="1">
        <v>10</v>
      </c>
      <c r="C13" s="1" t="s">
        <v>12</v>
      </c>
      <c r="D13" s="3">
        <v>319</v>
      </c>
      <c r="E13" s="9">
        <v>1</v>
      </c>
      <c r="F13" s="3">
        <f>Tabla2[[#This Row],[CANTIDAD (UND)]]*Tabla2[[#This Row],[V. UNITARIO C$]]</f>
        <v>319</v>
      </c>
      <c r="G13" s="5">
        <v>42765</v>
      </c>
      <c r="H13" s="10">
        <v>10.835000000000001</v>
      </c>
    </row>
    <row r="14" spans="1:9" ht="15.75" thickBot="1" x14ac:dyDescent="0.3">
      <c r="B14" s="1">
        <v>11</v>
      </c>
      <c r="C14" s="1" t="s">
        <v>13</v>
      </c>
      <c r="D14" s="3">
        <v>88.51</v>
      </c>
      <c r="E14" s="9">
        <v>1</v>
      </c>
      <c r="F14" s="3">
        <f>Tabla2[[#This Row],[CANTIDAD (UND)]]*Tabla2[[#This Row],[V. UNITARIO C$]]</f>
        <v>88.51</v>
      </c>
      <c r="G14" s="5">
        <v>42707</v>
      </c>
      <c r="H14" s="10">
        <v>2.99</v>
      </c>
    </row>
    <row r="15" spans="1:9" ht="15.75" customHeight="1" thickBot="1" x14ac:dyDescent="0.3">
      <c r="B15" s="1">
        <v>12</v>
      </c>
      <c r="C15" s="1" t="s">
        <v>14</v>
      </c>
      <c r="D15" s="3">
        <v>192.11</v>
      </c>
      <c r="E15" s="9">
        <v>1</v>
      </c>
      <c r="F15" s="3">
        <f>Tabla2[[#This Row],[CANTIDAD (UND)]]*Tabla2[[#This Row],[V. UNITARIO C$]]</f>
        <v>192.11</v>
      </c>
      <c r="G15" s="5">
        <v>42707</v>
      </c>
      <c r="H15" s="10">
        <v>6.5759999999999996</v>
      </c>
    </row>
    <row r="16" spans="1:9" ht="15.75" customHeight="1" thickBot="1" x14ac:dyDescent="0.3">
      <c r="B16" s="1">
        <v>13</v>
      </c>
      <c r="C16" s="1" t="s">
        <v>15</v>
      </c>
      <c r="D16" s="3">
        <v>88.51</v>
      </c>
      <c r="E16" s="9">
        <v>1</v>
      </c>
      <c r="F16" s="3">
        <f>Tabla2[[#This Row],[CANTIDAD (UND)]]*Tabla2[[#This Row],[V. UNITARIO C$]]</f>
        <v>88.51</v>
      </c>
      <c r="G16" s="5">
        <v>42707</v>
      </c>
      <c r="H16" s="10">
        <v>3.0289999999999999</v>
      </c>
    </row>
    <row r="17" spans="2:8" ht="15.75" customHeight="1" thickBot="1" x14ac:dyDescent="0.3">
      <c r="B17" s="1">
        <v>14</v>
      </c>
      <c r="C17" s="1" t="s">
        <v>16</v>
      </c>
      <c r="D17" s="3">
        <v>103.31</v>
      </c>
      <c r="E17" s="9">
        <v>2</v>
      </c>
      <c r="F17" s="3">
        <f>Tabla2[[#This Row],[CANTIDAD (UND)]]*Tabla2[[#This Row],[V. UNITARIO C$]]</f>
        <v>206.62</v>
      </c>
      <c r="G17" s="5">
        <v>42716</v>
      </c>
      <c r="H17" s="10">
        <v>8.0299999999999994</v>
      </c>
    </row>
    <row r="18" spans="2:8" ht="15.75" thickBot="1" x14ac:dyDescent="0.3">
      <c r="B18" s="1">
        <v>15</v>
      </c>
      <c r="C18" s="1" t="s">
        <v>34</v>
      </c>
      <c r="D18" s="3">
        <v>381.84359999999998</v>
      </c>
      <c r="E18" s="9">
        <v>1</v>
      </c>
      <c r="F18" s="3">
        <f>Tabla2[[#This Row],[CANTIDAD (UND)]]*Tabla2[[#This Row],[V. UNITARIO C$]]</f>
        <v>381.84359999999998</v>
      </c>
      <c r="G18" s="5">
        <v>43346</v>
      </c>
      <c r="H18" s="10">
        <v>12</v>
      </c>
    </row>
    <row r="19" spans="2:8" ht="15.75" customHeight="1" thickBot="1" x14ac:dyDescent="0.3">
      <c r="B19" s="1">
        <v>16</v>
      </c>
      <c r="C19" s="1" t="s">
        <v>35</v>
      </c>
      <c r="D19" s="3">
        <v>140.0093</v>
      </c>
      <c r="E19" s="9">
        <v>1</v>
      </c>
      <c r="F19" s="3">
        <f>Tabla2[[#This Row],[CANTIDAD (UND)]]*Tabla2[[#This Row],[V. UNITARIO C$]]</f>
        <v>140.0093</v>
      </c>
      <c r="G19" s="5">
        <v>43346</v>
      </c>
      <c r="H19" s="4">
        <v>4.4000000000000004</v>
      </c>
    </row>
    <row r="20" spans="2:8" ht="15.75" thickBot="1" x14ac:dyDescent="0.3">
      <c r="B20" s="1">
        <v>17</v>
      </c>
      <c r="C20" s="1" t="s">
        <v>27</v>
      </c>
      <c r="D20" s="3">
        <v>729.60799999999995</v>
      </c>
      <c r="E20" s="9">
        <v>1</v>
      </c>
      <c r="F20" s="3">
        <f>Tabla2[[#This Row],[CANTIDAD (UND)]]*Tabla2[[#This Row],[V. UNITARIO C$]]</f>
        <v>729.60799999999995</v>
      </c>
      <c r="G20" s="5">
        <v>42699</v>
      </c>
      <c r="H20" s="10">
        <v>25</v>
      </c>
    </row>
    <row r="21" spans="2:8" ht="15.75" thickBot="1" x14ac:dyDescent="0.3">
      <c r="B21" s="1">
        <v>18</v>
      </c>
      <c r="C21" s="1" t="s">
        <v>30</v>
      </c>
      <c r="D21" s="3">
        <v>200</v>
      </c>
      <c r="E21" s="9">
        <v>1</v>
      </c>
      <c r="F21" s="3">
        <f>Tabla2[[#This Row],[CANTIDAD (UND)]]*Tabla2[[#This Row],[V. UNITARIO C$]]</f>
        <v>200</v>
      </c>
      <c r="G21" s="5">
        <v>43550</v>
      </c>
      <c r="H21" s="10">
        <v>6.1162000000000001</v>
      </c>
    </row>
    <row r="22" spans="2:8" ht="15.75" thickBot="1" x14ac:dyDescent="0.3">
      <c r="B22" s="1">
        <v>19</v>
      </c>
      <c r="C22" s="1" t="s">
        <v>36</v>
      </c>
      <c r="D22" s="3">
        <v>938.69884999999999</v>
      </c>
      <c r="E22" s="9">
        <v>2</v>
      </c>
      <c r="F22" s="3">
        <f>Tabla2[[#This Row],[CANTIDAD (UND)]]*Tabla2[[#This Row],[V. UNITARIO C$]]</f>
        <v>1877.3977</v>
      </c>
      <c r="G22" s="5">
        <v>43346</v>
      </c>
      <c r="H22" s="4">
        <v>59</v>
      </c>
    </row>
    <row r="23" spans="2:8" ht="30.75" thickBot="1" x14ac:dyDescent="0.3">
      <c r="B23" s="1">
        <v>20</v>
      </c>
      <c r="C23" s="1" t="s">
        <v>37</v>
      </c>
      <c r="D23" s="3">
        <v>574.03819999999996</v>
      </c>
      <c r="E23" s="9">
        <v>1</v>
      </c>
      <c r="F23" s="3">
        <f>Tabla2[[#This Row],[CANTIDAD (UND)]]*Tabla2[[#This Row],[V. UNITARIO C$]]</f>
        <v>574.03819999999996</v>
      </c>
      <c r="G23" s="5">
        <v>43346</v>
      </c>
      <c r="H23" s="4">
        <v>18.04</v>
      </c>
    </row>
    <row r="24" spans="2:8" ht="15.75" thickBot="1" x14ac:dyDescent="0.3">
      <c r="B24" s="1">
        <v>21</v>
      </c>
      <c r="C24" s="1" t="s">
        <v>38</v>
      </c>
      <c r="D24" s="3">
        <v>311.52069999999998</v>
      </c>
      <c r="E24" s="9">
        <v>1</v>
      </c>
      <c r="F24" s="3">
        <f>Tabla2[[#This Row],[CANTIDAD (UND)]]*Tabla2[[#This Row],[V. UNITARIO C$]]</f>
        <v>311.52069999999998</v>
      </c>
      <c r="G24" s="5">
        <v>43346</v>
      </c>
      <c r="H24" s="10">
        <v>9.7899999999999991</v>
      </c>
    </row>
    <row r="25" spans="2:8" ht="15.75" thickBot="1" x14ac:dyDescent="0.3">
      <c r="B25" s="1">
        <v>22</v>
      </c>
      <c r="C25" s="1" t="s">
        <v>39</v>
      </c>
      <c r="D25" s="3">
        <v>630.04195000000004</v>
      </c>
      <c r="E25" s="9">
        <v>2</v>
      </c>
      <c r="F25" s="3">
        <f>Tabla2[[#This Row],[CANTIDAD (UND)]]*Tabla2[[#This Row],[V. UNITARIO C$]]</f>
        <v>1260.0839000000001</v>
      </c>
      <c r="G25" s="5">
        <v>43346</v>
      </c>
      <c r="H25" s="1">
        <v>39.6</v>
      </c>
    </row>
    <row r="26" spans="2:8" ht="15.75" thickBot="1" x14ac:dyDescent="0.3">
      <c r="B26" s="1">
        <v>23</v>
      </c>
      <c r="C26" s="1" t="s">
        <v>40</v>
      </c>
      <c r="D26" s="3">
        <v>158.7833</v>
      </c>
      <c r="E26" s="1">
        <v>1</v>
      </c>
      <c r="F26" s="3">
        <f>Tabla2[[#This Row],[CANTIDAD (UND)]]*Tabla2[[#This Row],[V. UNITARIO C$]]</f>
        <v>158.7833</v>
      </c>
      <c r="G26" s="5">
        <v>43346</v>
      </c>
      <c r="H26" s="10">
        <v>4.99</v>
      </c>
    </row>
    <row r="27" spans="2:8" ht="15.75" thickBot="1" x14ac:dyDescent="0.3">
      <c r="B27" s="1">
        <v>24</v>
      </c>
      <c r="C27" s="1" t="s">
        <v>41</v>
      </c>
      <c r="D27" s="3">
        <v>525.03499999999997</v>
      </c>
      <c r="E27" s="1">
        <v>1</v>
      </c>
      <c r="F27" s="3">
        <f>Tabla2[[#This Row],[CANTIDAD (UND)]]*Tabla2[[#This Row],[V. UNITARIO C$]]</f>
        <v>525.03499999999997</v>
      </c>
      <c r="G27" s="5">
        <v>43346</v>
      </c>
      <c r="H27" s="10">
        <v>16.5</v>
      </c>
    </row>
    <row r="28" spans="2:8" ht="15.75" thickBot="1" x14ac:dyDescent="0.3">
      <c r="B28" s="1">
        <v>25</v>
      </c>
      <c r="C28" s="1" t="s">
        <v>42</v>
      </c>
      <c r="D28" s="3">
        <v>448.6662</v>
      </c>
      <c r="E28" s="1">
        <v>2</v>
      </c>
      <c r="F28" s="3">
        <f>Tabla2[[#This Row],[CANTIDAD (UND)]]*Tabla2[[#This Row],[V. UNITARIO C$]]</f>
        <v>897.33240000000001</v>
      </c>
      <c r="G28" s="5">
        <v>43346</v>
      </c>
      <c r="H28" s="10">
        <v>14.1</v>
      </c>
    </row>
    <row r="29" spans="2:8" ht="15.75" thickBot="1" x14ac:dyDescent="0.3">
      <c r="B29" s="1">
        <v>26</v>
      </c>
      <c r="C29" s="1" t="s">
        <v>47</v>
      </c>
      <c r="D29" s="3">
        <v>9718.6200000000008</v>
      </c>
      <c r="E29" s="1">
        <v>1</v>
      </c>
      <c r="F29" s="3">
        <f>Tabla2[[#This Row],[CANTIDAD (UND)]]*Tabla2[[#This Row],[V. UNITARIO C$]]</f>
        <v>9718.6200000000008</v>
      </c>
      <c r="G29" s="5">
        <v>43480</v>
      </c>
      <c r="H29" s="10">
        <v>300</v>
      </c>
    </row>
    <row r="30" spans="2:8" ht="15.75" thickBot="1" x14ac:dyDescent="0.3">
      <c r="B30" s="1">
        <v>27</v>
      </c>
      <c r="C30" s="1" t="s">
        <v>48</v>
      </c>
      <c r="D30" s="3">
        <v>450</v>
      </c>
      <c r="E30" s="1">
        <v>1</v>
      </c>
      <c r="F30" s="3">
        <f>Tabla2[[#This Row],[CANTIDAD (UND)]]*Tabla2[[#This Row],[V. UNITARIO C$]]</f>
        <v>450</v>
      </c>
      <c r="G30" s="5">
        <v>43582</v>
      </c>
      <c r="H30" s="10">
        <v>13.7</v>
      </c>
    </row>
    <row r="31" spans="2:8" ht="15.75" thickBot="1" x14ac:dyDescent="0.3">
      <c r="B31" s="1">
        <v>28</v>
      </c>
      <c r="C31" s="1" t="s">
        <v>49</v>
      </c>
      <c r="D31" s="3">
        <v>250</v>
      </c>
      <c r="E31" s="1">
        <v>1</v>
      </c>
      <c r="F31" s="3">
        <f>Tabla2[[#This Row],[CANTIDAD (UND)]]*Tabla2[[#This Row],[V. UNITARIO C$]]</f>
        <v>250</v>
      </c>
      <c r="G31" s="5">
        <v>43582</v>
      </c>
      <c r="H31" s="10">
        <v>7.61</v>
      </c>
    </row>
    <row r="32" spans="2:8" ht="15.75" thickBot="1" x14ac:dyDescent="0.3">
      <c r="B32" s="1">
        <v>29</v>
      </c>
      <c r="C32" s="1" t="s">
        <v>11</v>
      </c>
      <c r="D32" s="3">
        <v>140</v>
      </c>
      <c r="E32" s="1">
        <v>1</v>
      </c>
      <c r="F32" s="3">
        <f>Tabla2[[#This Row],[CANTIDAD (UND)]]*Tabla2[[#This Row],[V. UNITARIO C$]]</f>
        <v>140</v>
      </c>
      <c r="G32" s="5">
        <v>43611</v>
      </c>
      <c r="H32" s="10">
        <v>4.25</v>
      </c>
    </row>
    <row r="33" spans="2:8" ht="15.75" thickBot="1" x14ac:dyDescent="0.3">
      <c r="B33" s="1">
        <v>30</v>
      </c>
      <c r="C33" s="1" t="s">
        <v>51</v>
      </c>
      <c r="D33" s="3">
        <v>150</v>
      </c>
      <c r="E33" s="1">
        <v>1</v>
      </c>
      <c r="F33" s="3">
        <f>Tabla2[[#This Row],[CANTIDAD (UND)]]*Tabla2[[#This Row],[V. UNITARIO C$]]</f>
        <v>150</v>
      </c>
      <c r="G33" s="5">
        <v>43613</v>
      </c>
      <c r="H33" s="10">
        <f>Tabla2[[#This Row],[V. TOTAL C$]]/32.9764</f>
        <v>4.5487075605584604</v>
      </c>
    </row>
    <row r="34" spans="2:8" ht="15.75" thickBot="1" x14ac:dyDescent="0.3">
      <c r="B34" s="1">
        <v>31</v>
      </c>
      <c r="C34" s="1" t="s">
        <v>50</v>
      </c>
      <c r="D34" s="3">
        <v>180</v>
      </c>
      <c r="E34" s="1">
        <v>1</v>
      </c>
      <c r="F34" s="3">
        <f>Tabla2[[#This Row],[CANTIDAD (UND)]]*Tabla2[[#This Row],[V. UNITARIO C$]]</f>
        <v>180</v>
      </c>
      <c r="G34" s="5">
        <v>43613</v>
      </c>
      <c r="H34" s="10">
        <f>Tabla2[[#This Row],[V. TOTAL C$]]/32.9764</f>
        <v>5.4584490726701524</v>
      </c>
    </row>
    <row r="35" spans="2:8" ht="15.75" thickBot="1" x14ac:dyDescent="0.3">
      <c r="B35" s="1">
        <v>32</v>
      </c>
      <c r="C35" s="1" t="s">
        <v>52</v>
      </c>
      <c r="D35" s="3">
        <v>120</v>
      </c>
      <c r="E35" s="1">
        <v>1</v>
      </c>
      <c r="F35" s="3">
        <f>Tabla2[[#This Row],[CANTIDAD (UND)]]*Tabla2[[#This Row],[V. UNITARIO C$]]</f>
        <v>120</v>
      </c>
      <c r="G35" s="5">
        <v>43613</v>
      </c>
      <c r="H35" s="10">
        <f>Tabla2[[#This Row],[V. TOTAL C$]]/32.9764</f>
        <v>3.6389660484467683</v>
      </c>
    </row>
    <row r="36" spans="2:8" ht="15.75" thickBot="1" x14ac:dyDescent="0.3">
      <c r="B36" s="1">
        <v>33</v>
      </c>
      <c r="C36" s="1" t="s">
        <v>53</v>
      </c>
      <c r="D36" s="3">
        <v>50</v>
      </c>
      <c r="E36" s="1">
        <v>3</v>
      </c>
      <c r="F36" s="3">
        <f>Tabla2[[#This Row],[CANTIDAD (UND)]]*Tabla2[[#This Row],[V. UNITARIO C$]]</f>
        <v>150</v>
      </c>
      <c r="G36" s="5">
        <v>43613</v>
      </c>
      <c r="H36" s="10">
        <f>Tabla2[[#This Row],[V. TOTAL C$]]/32.9764</f>
        <v>4.5487075605584604</v>
      </c>
    </row>
    <row r="37" spans="2:8" ht="15.75" thickBot="1" x14ac:dyDescent="0.3">
      <c r="B37" s="1">
        <v>34</v>
      </c>
      <c r="C37" s="1" t="s">
        <v>54</v>
      </c>
      <c r="D37" s="3">
        <v>30</v>
      </c>
      <c r="E37" s="1">
        <v>3</v>
      </c>
      <c r="F37" s="3">
        <f>Tabla2[[#This Row],[CANTIDAD (UND)]]*Tabla2[[#This Row],[V. UNITARIO C$]]</f>
        <v>90</v>
      </c>
      <c r="G37" s="5">
        <v>43613</v>
      </c>
      <c r="H37" s="10">
        <f>Tabla2[[#This Row],[V. TOTAL C$]]/32.9764</f>
        <v>2.7292245363350762</v>
      </c>
    </row>
    <row r="38" spans="2:8" ht="15.75" thickBot="1" x14ac:dyDescent="0.3">
      <c r="B38" s="1">
        <v>35</v>
      </c>
      <c r="C38" s="1" t="s">
        <v>55</v>
      </c>
      <c r="D38" s="3">
        <v>50</v>
      </c>
      <c r="E38" s="1">
        <v>2</v>
      </c>
      <c r="F38" s="3">
        <f>Tabla2[[#This Row],[CANTIDAD (UND)]]*Tabla2[[#This Row],[V. UNITARIO C$]]</f>
        <v>100</v>
      </c>
      <c r="G38" s="5">
        <v>43517</v>
      </c>
      <c r="H38" s="10">
        <f>Tabla2[[#This Row],[V. TOTAL C$]]/32.556</f>
        <v>3.0716304214276939</v>
      </c>
    </row>
    <row r="39" spans="2:8" ht="15.75" thickBot="1" x14ac:dyDescent="0.3">
      <c r="B39" s="1">
        <v>36</v>
      </c>
      <c r="C39" s="1" t="s">
        <v>56</v>
      </c>
      <c r="D39" s="3">
        <v>80</v>
      </c>
      <c r="E39" s="1">
        <v>1</v>
      </c>
      <c r="F39" s="3">
        <f>Tabla2[[#This Row],[CANTIDAD (UND)]]*Tabla2[[#This Row],[V. UNITARIO C$]]</f>
        <v>80</v>
      </c>
      <c r="G39" s="5">
        <v>43517</v>
      </c>
      <c r="H39" s="10">
        <f>Tabla2[[#This Row],[V. TOTAL C$]]/32.556</f>
        <v>2.4573043371421552</v>
      </c>
    </row>
    <row r="40" spans="2:8" ht="15.75" thickBot="1" x14ac:dyDescent="0.3">
      <c r="B40" s="1">
        <v>37</v>
      </c>
      <c r="C40" s="1" t="s">
        <v>57</v>
      </c>
      <c r="D40" s="3">
        <v>200</v>
      </c>
      <c r="E40" s="1">
        <v>1</v>
      </c>
      <c r="F40" s="3">
        <f>Tabla2[[#This Row],[CANTIDAD (UND)]]*Tabla2[[#This Row],[V. UNITARIO C$]]</f>
        <v>200</v>
      </c>
      <c r="G40" s="5">
        <v>43517</v>
      </c>
      <c r="H40" s="10">
        <f>Tabla2[[#This Row],[V. TOTAL C$]]/32.556</f>
        <v>6.1432608428553879</v>
      </c>
    </row>
    <row r="41" spans="2:8" ht="15.75" thickBot="1" x14ac:dyDescent="0.3">
      <c r="B41" s="1">
        <v>38</v>
      </c>
      <c r="C41" s="1" t="s">
        <v>58</v>
      </c>
      <c r="D41" s="3">
        <v>50</v>
      </c>
      <c r="E41" s="1">
        <v>4</v>
      </c>
      <c r="F41" s="3">
        <f>Tabla2[[#This Row],[CANTIDAD (UND)]]*Tabla2[[#This Row],[V. UNITARIO C$]]</f>
        <v>200</v>
      </c>
      <c r="G41" s="5">
        <v>43517</v>
      </c>
      <c r="H41" s="10">
        <f>Tabla2[[#This Row],[V. TOTAL C$]]/32.556</f>
        <v>6.1432608428553879</v>
      </c>
    </row>
    <row r="42" spans="2:8" ht="15.75" thickBot="1" x14ac:dyDescent="0.3">
      <c r="B42" s="1">
        <v>39</v>
      </c>
      <c r="C42" s="1" t="s">
        <v>59</v>
      </c>
      <c r="D42" s="3">
        <v>2000</v>
      </c>
      <c r="E42" s="1">
        <v>1</v>
      </c>
      <c r="F42" s="3">
        <f>Tabla2[[#This Row],[CANTIDAD (UND)]]*Tabla2[[#This Row],[V. UNITARIO C$]]</f>
        <v>2000</v>
      </c>
      <c r="G42" s="5">
        <v>43607</v>
      </c>
      <c r="H42" s="10">
        <v>60.698</v>
      </c>
    </row>
    <row r="43" spans="2:8" ht="15.75" thickBot="1" x14ac:dyDescent="0.3">
      <c r="B43" s="1">
        <v>40</v>
      </c>
      <c r="C43" s="1" t="s">
        <v>44</v>
      </c>
      <c r="D43" s="3">
        <v>2457.1404000000002</v>
      </c>
      <c r="E43" s="1">
        <v>1</v>
      </c>
      <c r="F43" s="3">
        <f>Tabla2[[#This Row],[CANTIDAD (UND)]]*Tabla2[[#This Row],[V. UNITARIO C$]]</f>
        <v>2457.1404000000002</v>
      </c>
      <c r="G43" s="5">
        <v>43346</v>
      </c>
      <c r="H43" s="10">
        <v>77.22</v>
      </c>
    </row>
    <row r="44" spans="2:8" ht="15.75" thickBot="1" x14ac:dyDescent="0.3">
      <c r="B44" s="11"/>
      <c r="C44" s="11" t="s">
        <v>19</v>
      </c>
      <c r="D44" s="1"/>
      <c r="E44" s="1"/>
      <c r="F44" s="7">
        <f>SUM(F4:F43)</f>
        <v>27731.1525</v>
      </c>
      <c r="G44" s="7"/>
      <c r="H44" s="10">
        <f>SUM(H4:H43)</f>
        <v>843.85591122284973</v>
      </c>
    </row>
    <row r="48" spans="2:8" ht="15.75" thickBot="1" x14ac:dyDescent="0.3"/>
    <row r="49" spans="2:8" ht="15.75" thickBot="1" x14ac:dyDescent="0.3">
      <c r="B49" s="24" t="s">
        <v>20</v>
      </c>
      <c r="C49" s="25"/>
      <c r="D49" s="25"/>
      <c r="E49" s="25"/>
      <c r="F49" s="25"/>
      <c r="G49" s="25"/>
      <c r="H49" s="25"/>
    </row>
    <row r="50" spans="2:8" ht="15.75" thickBot="1" x14ac:dyDescent="0.3">
      <c r="B50" s="1" t="s">
        <v>0</v>
      </c>
      <c r="C50" s="1" t="s">
        <v>1</v>
      </c>
      <c r="D50" s="1" t="s">
        <v>2</v>
      </c>
      <c r="E50" s="1" t="s">
        <v>63</v>
      </c>
      <c r="F50" s="1" t="s">
        <v>3</v>
      </c>
      <c r="G50" s="1" t="s">
        <v>4</v>
      </c>
      <c r="H50" s="1" t="s">
        <v>5</v>
      </c>
    </row>
    <row r="51" spans="2:8" ht="15.75" thickBot="1" x14ac:dyDescent="0.3">
      <c r="B51" s="1">
        <v>1</v>
      </c>
      <c r="C51" s="1" t="s">
        <v>26</v>
      </c>
      <c r="D51" s="3">
        <v>1550</v>
      </c>
      <c r="E51" s="1">
        <v>1</v>
      </c>
      <c r="F51" s="3">
        <f>Tabla27[[#This Row],[CANTIDAD (UND)]]*Tabla27[[#This Row],[V. UNITARIO C$]]</f>
        <v>1550</v>
      </c>
      <c r="G51" s="5">
        <v>42557</v>
      </c>
      <c r="H51" s="6">
        <v>51.552</v>
      </c>
    </row>
    <row r="52" spans="2:8" ht="15.75" thickBot="1" x14ac:dyDescent="0.3">
      <c r="B52" s="1">
        <v>2</v>
      </c>
      <c r="C52" s="1" t="s">
        <v>9</v>
      </c>
      <c r="D52" s="3">
        <v>331.21</v>
      </c>
      <c r="E52" s="1">
        <v>1</v>
      </c>
      <c r="F52" s="3">
        <f>Tabla27[[#This Row],[CANTIDAD (UND)]]*Tabla27[[#This Row],[V. UNITARIO C$]]</f>
        <v>331.21</v>
      </c>
      <c r="G52" s="5">
        <v>42672</v>
      </c>
      <c r="H52" s="6">
        <v>11.39</v>
      </c>
    </row>
    <row r="53" spans="2:8" ht="15.75" thickBot="1" x14ac:dyDescent="0.3">
      <c r="B53" s="1">
        <v>3</v>
      </c>
      <c r="C53" s="1" t="s">
        <v>17</v>
      </c>
      <c r="D53" s="3">
        <v>352.51</v>
      </c>
      <c r="E53" s="1">
        <v>1</v>
      </c>
      <c r="F53" s="3">
        <f>Tabla27[[#This Row],[CANTIDAD (UND)]]*Tabla27[[#This Row],[V. UNITARIO C$]]</f>
        <v>352.51</v>
      </c>
      <c r="G53" s="5">
        <v>42695</v>
      </c>
      <c r="H53" s="6">
        <v>13.79</v>
      </c>
    </row>
    <row r="54" spans="2:8" ht="15.75" thickBot="1" x14ac:dyDescent="0.3">
      <c r="B54" s="1">
        <v>4</v>
      </c>
      <c r="C54" s="1" t="s">
        <v>18</v>
      </c>
      <c r="D54" s="3">
        <v>3322.1309999999999</v>
      </c>
      <c r="E54" s="1">
        <v>1</v>
      </c>
      <c r="F54" s="3">
        <f>Tabla27[[#This Row],[CANTIDAD (UND)]]*Tabla27[[#This Row],[V. UNITARIO C$]]</f>
        <v>3322.1309999999999</v>
      </c>
      <c r="G54" s="5">
        <v>42688</v>
      </c>
      <c r="H54" s="6">
        <v>114</v>
      </c>
    </row>
    <row r="55" spans="2:8" ht="15.75" thickBot="1" x14ac:dyDescent="0.3">
      <c r="B55" s="1">
        <v>5</v>
      </c>
      <c r="C55" s="1" t="s">
        <v>33</v>
      </c>
      <c r="D55" s="3">
        <v>728.5</v>
      </c>
      <c r="E55" s="1">
        <v>3</v>
      </c>
      <c r="F55" s="3">
        <f>Tabla27[[#This Row],[CANTIDAD (UND)]]*Tabla27[[#This Row],[V. UNITARIO C$]]</f>
        <v>2185.5</v>
      </c>
      <c r="G55" s="5">
        <v>42688</v>
      </c>
      <c r="H55" s="6">
        <v>75</v>
      </c>
    </row>
    <row r="56" spans="2:8" ht="15.75" thickBot="1" x14ac:dyDescent="0.3">
      <c r="B56" s="1">
        <v>6</v>
      </c>
      <c r="C56" s="1" t="s">
        <v>45</v>
      </c>
      <c r="D56" s="3">
        <v>2452.4924999999998</v>
      </c>
      <c r="E56" s="1">
        <v>1</v>
      </c>
      <c r="F56" s="3">
        <f>Tabla27[[#This Row],[CANTIDAD (UND)]]*Tabla27[[#This Row],[V. UNITARIO C$]]</f>
        <v>2452.4924999999998</v>
      </c>
      <c r="G56" s="5">
        <v>43550</v>
      </c>
      <c r="H56" s="6">
        <v>75</v>
      </c>
    </row>
    <row r="57" spans="2:8" ht="15.75" thickBot="1" x14ac:dyDescent="0.3">
      <c r="B57" s="1">
        <v>7</v>
      </c>
      <c r="C57" s="1" t="s">
        <v>31</v>
      </c>
      <c r="D57" s="3">
        <v>3.5</v>
      </c>
      <c r="E57" s="1">
        <v>20</v>
      </c>
      <c r="F57" s="3">
        <f>Tabla27[[#This Row],[CANTIDAD (UND)]]*Tabla27[[#This Row],[V. UNITARIO C$]]</f>
        <v>70</v>
      </c>
      <c r="G57" s="5">
        <v>43600</v>
      </c>
      <c r="H57" s="6">
        <f>Tabla27[[#This Row],[V. TOTAL C$]]/32.9192</f>
        <v>2.1264186249969623</v>
      </c>
    </row>
    <row r="58" spans="2:8" ht="15.75" thickBot="1" x14ac:dyDescent="0.3">
      <c r="B58" s="1">
        <v>8</v>
      </c>
      <c r="C58" s="1" t="s">
        <v>32</v>
      </c>
      <c r="D58" s="3">
        <v>65</v>
      </c>
      <c r="E58" s="1">
        <v>10</v>
      </c>
      <c r="F58" s="3">
        <f>Tabla27[[#This Row],[CANTIDAD (UND)]]*Tabla27[[#This Row],[V. UNITARIO C$]]</f>
        <v>650</v>
      </c>
      <c r="G58" s="5">
        <v>43600</v>
      </c>
      <c r="H58" s="6">
        <f>Tabla27[[#This Row],[V. TOTAL C$]]/32.9192</f>
        <v>19.745315803543225</v>
      </c>
    </row>
    <row r="59" spans="2:8" ht="15.75" thickBot="1" x14ac:dyDescent="0.3">
      <c r="B59" s="1">
        <v>9</v>
      </c>
      <c r="C59" s="1" t="s">
        <v>43</v>
      </c>
      <c r="D59" s="3">
        <v>309.93</v>
      </c>
      <c r="E59" s="1">
        <v>2</v>
      </c>
      <c r="F59" s="3">
        <f>Tabla27[[#This Row],[CANTIDAD (UND)]]*Tabla27[[#This Row],[V. UNITARIO C$]]</f>
        <v>619.86</v>
      </c>
      <c r="G59" s="5">
        <v>43346</v>
      </c>
      <c r="H59" s="6">
        <v>19.48</v>
      </c>
    </row>
    <row r="60" spans="2:8" ht="15.75" thickBot="1" x14ac:dyDescent="0.3">
      <c r="B60" s="1">
        <v>10</v>
      </c>
      <c r="C60" s="1" t="s">
        <v>46</v>
      </c>
      <c r="D60" s="3">
        <v>709.38</v>
      </c>
      <c r="E60" s="1">
        <v>3</v>
      </c>
      <c r="F60" s="3">
        <f>Tabla27[[#This Row],[CANTIDAD (UND)]]*Tabla27[[#This Row],[V. UNITARIO C$]]</f>
        <v>2128.14</v>
      </c>
      <c r="G60" s="5">
        <v>43346</v>
      </c>
      <c r="H60" s="6">
        <v>66.88</v>
      </c>
    </row>
    <row r="61" spans="2:8" ht="15.75" thickBot="1" x14ac:dyDescent="0.3">
      <c r="B61" s="1">
        <v>11</v>
      </c>
      <c r="C61" s="1" t="s">
        <v>60</v>
      </c>
      <c r="D61" s="3">
        <v>120</v>
      </c>
      <c r="E61" s="1">
        <v>5</v>
      </c>
      <c r="F61" s="3">
        <f>Tabla27[[#This Row],[CANTIDAD (UND)]]*Tabla27[[#This Row],[V. UNITARIO C$]]</f>
        <v>600</v>
      </c>
      <c r="G61" s="5">
        <v>43600</v>
      </c>
      <c r="H61" s="6">
        <f>Tabla27[[#This Row],[V. TOTAL C$]]/32.9192</f>
        <v>18.22644535711682</v>
      </c>
    </row>
    <row r="62" spans="2:8" ht="15.75" thickBot="1" x14ac:dyDescent="0.3">
      <c r="B62" s="1">
        <v>12</v>
      </c>
      <c r="C62" s="1" t="s">
        <v>61</v>
      </c>
      <c r="D62" s="3">
        <v>1272.8</v>
      </c>
      <c r="E62" s="1">
        <v>1</v>
      </c>
      <c r="F62" s="3">
        <f>Tabla27[[#This Row],[CANTIDAD (UND)]]*Tabla27[[#This Row],[V. UNITARIO C$]]</f>
        <v>1272.8</v>
      </c>
      <c r="G62" s="5">
        <v>43346</v>
      </c>
      <c r="H62" s="6">
        <v>40</v>
      </c>
    </row>
    <row r="63" spans="2:8" ht="15.75" thickBot="1" x14ac:dyDescent="0.3">
      <c r="B63" s="1"/>
      <c r="C63" s="1" t="s">
        <v>19</v>
      </c>
      <c r="D63" s="1"/>
      <c r="E63" s="1"/>
      <c r="F63" s="3">
        <f>SUM(F51:F62)</f>
        <v>15534.6435</v>
      </c>
      <c r="G63" s="7"/>
      <c r="H63" s="4">
        <f>SUM(H51:H62)</f>
        <v>507.19017978565699</v>
      </c>
    </row>
    <row r="66" spans="2:8" ht="15.75" thickBot="1" x14ac:dyDescent="0.3"/>
    <row r="67" spans="2:8" ht="15" customHeight="1" thickBot="1" x14ac:dyDescent="0.3">
      <c r="B67" s="24" t="s">
        <v>21</v>
      </c>
      <c r="C67" s="24"/>
      <c r="D67" s="24"/>
      <c r="E67" s="24"/>
      <c r="F67" s="24"/>
      <c r="G67" s="24"/>
      <c r="H67" s="2"/>
    </row>
    <row r="68" spans="2:8" ht="15.75" thickBot="1" x14ac:dyDescent="0.3">
      <c r="B68" s="1" t="s">
        <v>0</v>
      </c>
      <c r="C68" s="1" t="s">
        <v>1</v>
      </c>
      <c r="D68" s="1" t="s">
        <v>2</v>
      </c>
      <c r="E68" s="1" t="s">
        <v>23</v>
      </c>
      <c r="F68" s="1" t="s">
        <v>3</v>
      </c>
      <c r="G68" s="1" t="s">
        <v>5</v>
      </c>
    </row>
    <row r="69" spans="2:8" ht="15.75" thickBot="1" x14ac:dyDescent="0.3">
      <c r="B69" s="1">
        <v>1</v>
      </c>
      <c r="C69" s="1" t="s">
        <v>22</v>
      </c>
      <c r="D69" s="3">
        <v>60</v>
      </c>
      <c r="E69" s="1">
        <v>128</v>
      </c>
      <c r="F69" s="3">
        <f>Tabla278[[#This Row],[V. UNITARIO C$]]*Tabla278[[#This Row],[CANTIDAD (DIAS)]]</f>
        <v>7680</v>
      </c>
      <c r="G69" s="4">
        <v>232.72720000000001</v>
      </c>
    </row>
    <row r="70" spans="2:8" ht="15.75" thickBot="1" x14ac:dyDescent="0.3">
      <c r="B70" s="1">
        <v>2</v>
      </c>
      <c r="C70" s="1" t="s">
        <v>24</v>
      </c>
      <c r="D70" s="3">
        <v>10</v>
      </c>
      <c r="E70" s="1">
        <v>128</v>
      </c>
      <c r="F70" s="3">
        <f>Tabla278[[#This Row],[V. UNITARIO C$]]*Tabla278[[#This Row],[CANTIDAD (DIAS)]]</f>
        <v>1280</v>
      </c>
      <c r="G70" s="4">
        <v>38.787799999999997</v>
      </c>
    </row>
    <row r="71" spans="2:8" ht="15.75" thickBot="1" x14ac:dyDescent="0.3">
      <c r="B71" s="1">
        <v>3</v>
      </c>
      <c r="C71" s="1" t="s">
        <v>25</v>
      </c>
      <c r="D71" s="3">
        <v>5</v>
      </c>
      <c r="E71" s="1">
        <v>128</v>
      </c>
      <c r="F71" s="3">
        <f>Tabla278[[#This Row],[V. UNITARIO C$]]*Tabla278[[#This Row],[CANTIDAD (DIAS)]]</f>
        <v>640</v>
      </c>
      <c r="G71" s="4">
        <v>19.393899999999999</v>
      </c>
    </row>
    <row r="72" spans="2:8" ht="15.75" thickBot="1" x14ac:dyDescent="0.3">
      <c r="B72" s="1"/>
      <c r="C72" s="1" t="s">
        <v>19</v>
      </c>
      <c r="D72" s="1"/>
      <c r="E72" s="1"/>
      <c r="F72" s="3">
        <f>(2*(SUM(F69+F70+F71)))</f>
        <v>19200</v>
      </c>
      <c r="G72" s="4">
        <f>(2*(SUM(G71+G70+G69)))</f>
        <v>581.81780000000003</v>
      </c>
    </row>
    <row r="77" spans="2:8" ht="15.75" thickBot="1" x14ac:dyDescent="0.3"/>
    <row r="78" spans="2:8" ht="15.75" thickBot="1" x14ac:dyDescent="0.3">
      <c r="B78" s="26" t="s">
        <v>69</v>
      </c>
      <c r="C78" s="26"/>
      <c r="D78" s="26"/>
      <c r="E78" s="26"/>
    </row>
    <row r="79" spans="2:8" ht="15.75" thickBot="1" x14ac:dyDescent="0.3">
      <c r="B79" s="17" t="s">
        <v>64</v>
      </c>
      <c r="C79" s="18" t="s">
        <v>66</v>
      </c>
      <c r="D79" s="18" t="s">
        <v>67</v>
      </c>
      <c r="E79" s="19" t="s">
        <v>68</v>
      </c>
    </row>
    <row r="80" spans="2:8" ht="15.75" thickBot="1" x14ac:dyDescent="0.3">
      <c r="B80" s="14">
        <v>1</v>
      </c>
      <c r="C80" s="12" t="s">
        <v>65</v>
      </c>
      <c r="D80" s="13">
        <f>F44</f>
        <v>27731.1525</v>
      </c>
      <c r="E80" s="15">
        <f>H44</f>
        <v>843.85591122284973</v>
      </c>
    </row>
    <row r="81" spans="2:5" ht="15.75" thickBot="1" x14ac:dyDescent="0.3">
      <c r="B81" s="14">
        <v>2</v>
      </c>
      <c r="C81" s="12" t="s">
        <v>20</v>
      </c>
      <c r="D81" s="13">
        <f>F63</f>
        <v>15534.6435</v>
      </c>
      <c r="E81" s="16">
        <f>H63</f>
        <v>507.19017978565699</v>
      </c>
    </row>
    <row r="82" spans="2:5" ht="15.75" thickBot="1" x14ac:dyDescent="0.3">
      <c r="B82" s="14">
        <v>3</v>
      </c>
      <c r="C82" s="12" t="s">
        <v>21</v>
      </c>
      <c r="D82" s="13">
        <f>F72</f>
        <v>19200</v>
      </c>
      <c r="E82" s="16">
        <f>G72</f>
        <v>581.81780000000003</v>
      </c>
    </row>
    <row r="83" spans="2:5" x14ac:dyDescent="0.25">
      <c r="B83" s="20"/>
      <c r="C83" s="21" t="s">
        <v>62</v>
      </c>
      <c r="D83" s="22">
        <f>SUM(D80:D82)</f>
        <v>62465.796000000002</v>
      </c>
      <c r="E83" s="23">
        <f>SUM(E80:E82)</f>
        <v>1932.8638910085067</v>
      </c>
    </row>
  </sheetData>
  <mergeCells count="4">
    <mergeCell ref="B67:G67"/>
    <mergeCell ref="B2:H2"/>
    <mergeCell ref="B49:H49"/>
    <mergeCell ref="B78:E78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2019-10-01T22:22:30Z</dcterms:created>
  <dcterms:modified xsi:type="dcterms:W3CDTF">2019-10-02T18:00:26Z</dcterms:modified>
</cp:coreProperties>
</file>