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/Desktop/"/>
    </mc:Choice>
  </mc:AlternateContent>
  <xr:revisionPtr revIDLastSave="0" documentId="13_ncr:1_{DFF6D687-C0F4-0149-B050-4E27B6171642}" xr6:coauthVersionLast="45" xr6:coauthVersionMax="45" xr10:uidLastSave="{00000000-0000-0000-0000-000000000000}"/>
  <bookViews>
    <workbookView xWindow="0" yWindow="460" windowWidth="25600" windowHeight="15480" xr2:uid="{9A61521D-A965-2146-9B6A-09516566022D}"/>
  </bookViews>
  <sheets>
    <sheet name="Financials" sheetId="13" r:id="rId1"/>
    <sheet name="CRM (Salesforce)" sheetId="8" state="hidden" r:id="rId2"/>
    <sheet name="Regression" sheetId="9" state="hidden" r:id="rId3"/>
    <sheet name="Valuation" sheetId="17" r:id="rId4"/>
    <sheet name="Income Statement" sheetId="11" state="hidden" r:id="rId5"/>
    <sheet name="Balance Sheet" sheetId="10" state="hidden" r:id="rId6"/>
    <sheet name="Cash Flow" sheetId="12" state="hidden" r:id="rId7"/>
  </sheets>
  <externalReferences>
    <externalReference r:id="rId8"/>
  </externalReferences>
  <definedNames>
    <definedName name="cww">#REF!</definedName>
    <definedName name="g">[1]DCF!$F$38</definedName>
    <definedName name="_xlnm.Print_Titles" localSheetId="5">'Balance Sheet'!$1:$3</definedName>
    <definedName name="_xlnm.Print_Titles" localSheetId="6">'Cash Flow'!$1:$3</definedName>
    <definedName name="_xlnm.Print_Titles" localSheetId="4">'Income Statement'!$1:$3</definedName>
    <definedName name="WACC">[1]DCF!$F$19</definedName>
    <definedName name="一使用说明">#REF!</definedName>
    <definedName name="使用说明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7" l="1"/>
  <c r="S5" i="8"/>
  <c r="P4" i="8"/>
  <c r="C13" i="17" l="1"/>
  <c r="G7" i="17"/>
  <c r="F7" i="17"/>
  <c r="E7" i="17"/>
  <c r="D7" i="17"/>
  <c r="C7" i="17"/>
  <c r="H6" i="17"/>
  <c r="I6" i="17" s="1"/>
  <c r="J6" i="17" s="1"/>
  <c r="K6" i="17" s="1"/>
  <c r="L6" i="17" s="1"/>
  <c r="M6" i="17" s="1"/>
  <c r="N6" i="17" s="1"/>
  <c r="O6" i="17" s="1"/>
  <c r="P6" i="17" s="1"/>
  <c r="Q6" i="17" s="1"/>
  <c r="H5" i="17"/>
  <c r="I5" i="17" s="1"/>
  <c r="I7" i="17" l="1"/>
  <c r="I8" i="17" s="1"/>
  <c r="J5" i="17"/>
  <c r="H7" i="17"/>
  <c r="H8" i="17" s="1"/>
  <c r="C41" i="11"/>
  <c r="D41" i="11"/>
  <c r="E41" i="11"/>
  <c r="F41" i="11"/>
  <c r="B41" i="11"/>
  <c r="M4" i="8"/>
  <c r="J7" i="17" l="1"/>
  <c r="J8" i="17" s="1"/>
  <c r="K5" i="17"/>
  <c r="P5" i="8"/>
  <c r="M5" i="8"/>
  <c r="J11" i="8" l="1"/>
  <c r="L5" i="17"/>
  <c r="K7" i="17"/>
  <c r="K8" i="17" s="1"/>
  <c r="G125" i="8"/>
  <c r="G118" i="8"/>
  <c r="G114" i="8"/>
  <c r="G113" i="8"/>
  <c r="G110" i="8"/>
  <c r="G109" i="8"/>
  <c r="G102" i="8"/>
  <c r="G98" i="8"/>
  <c r="G97" i="8"/>
  <c r="G94" i="8"/>
  <c r="G93" i="8"/>
  <c r="G86" i="8"/>
  <c r="G82" i="8"/>
  <c r="G81" i="8"/>
  <c r="G78" i="8"/>
  <c r="G77" i="8"/>
  <c r="G70" i="8"/>
  <c r="G66" i="8"/>
  <c r="G65" i="8"/>
  <c r="G62" i="8"/>
  <c r="G61" i="8"/>
  <c r="G54" i="8"/>
  <c r="G50" i="8"/>
  <c r="G49" i="8"/>
  <c r="G46" i="8"/>
  <c r="G42" i="8"/>
  <c r="G38" i="8"/>
  <c r="G37" i="8"/>
  <c r="G34" i="8"/>
  <c r="G33" i="8"/>
  <c r="G26" i="8"/>
  <c r="G22" i="8"/>
  <c r="G21" i="8"/>
  <c r="G18" i="8"/>
  <c r="G17" i="8"/>
  <c r="G10" i="8"/>
  <c r="G6" i="8"/>
  <c r="G5" i="8"/>
  <c r="F125" i="8"/>
  <c r="F124" i="8"/>
  <c r="G124" i="8" s="1"/>
  <c r="F123" i="8"/>
  <c r="G123" i="8" s="1"/>
  <c r="F122" i="8"/>
  <c r="G122" i="8" s="1"/>
  <c r="F121" i="8"/>
  <c r="G121" i="8" s="1"/>
  <c r="F120" i="8"/>
  <c r="G120" i="8" s="1"/>
  <c r="F119" i="8"/>
  <c r="G119" i="8" s="1"/>
  <c r="F118" i="8"/>
  <c r="F117" i="8"/>
  <c r="G117" i="8" s="1"/>
  <c r="F116" i="8"/>
  <c r="G116" i="8" s="1"/>
  <c r="F115" i="8"/>
  <c r="G115" i="8" s="1"/>
  <c r="F114" i="8"/>
  <c r="F113" i="8"/>
  <c r="F112" i="8"/>
  <c r="G112" i="8" s="1"/>
  <c r="F111" i="8"/>
  <c r="G111" i="8" s="1"/>
  <c r="F110" i="8"/>
  <c r="F109" i="8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F101" i="8"/>
  <c r="G101" i="8" s="1"/>
  <c r="F100" i="8"/>
  <c r="G100" i="8" s="1"/>
  <c r="F99" i="8"/>
  <c r="G99" i="8" s="1"/>
  <c r="F98" i="8"/>
  <c r="F97" i="8"/>
  <c r="F96" i="8"/>
  <c r="G96" i="8" s="1"/>
  <c r="F95" i="8"/>
  <c r="G95" i="8" s="1"/>
  <c r="F94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F85" i="8"/>
  <c r="G85" i="8" s="1"/>
  <c r="F84" i="8"/>
  <c r="G84" i="8" s="1"/>
  <c r="F83" i="8"/>
  <c r="G83" i="8" s="1"/>
  <c r="F82" i="8"/>
  <c r="F81" i="8"/>
  <c r="F80" i="8"/>
  <c r="G80" i="8" s="1"/>
  <c r="F79" i="8"/>
  <c r="G79" i="8" s="1"/>
  <c r="F78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F69" i="8"/>
  <c r="G69" i="8" s="1"/>
  <c r="F68" i="8"/>
  <c r="G68" i="8" s="1"/>
  <c r="F67" i="8"/>
  <c r="G67" i="8" s="1"/>
  <c r="F66" i="8"/>
  <c r="F65" i="8"/>
  <c r="F64" i="8"/>
  <c r="G64" i="8" s="1"/>
  <c r="F63" i="8"/>
  <c r="G63" i="8" s="1"/>
  <c r="F62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F53" i="8"/>
  <c r="G53" i="8" s="1"/>
  <c r="F52" i="8"/>
  <c r="G52" i="8" s="1"/>
  <c r="F51" i="8"/>
  <c r="G51" i="8" s="1"/>
  <c r="F50" i="8"/>
  <c r="F49" i="8"/>
  <c r="F48" i="8"/>
  <c r="G48" i="8" s="1"/>
  <c r="F47" i="8"/>
  <c r="G47" i="8" s="1"/>
  <c r="F46" i="8"/>
  <c r="F45" i="8"/>
  <c r="G45" i="8" s="1"/>
  <c r="F44" i="8"/>
  <c r="G44" i="8" s="1"/>
  <c r="F43" i="8"/>
  <c r="G43" i="8" s="1"/>
  <c r="F42" i="8"/>
  <c r="F41" i="8"/>
  <c r="G41" i="8" s="1"/>
  <c r="F40" i="8"/>
  <c r="G40" i="8" s="1"/>
  <c r="F39" i="8"/>
  <c r="G39" i="8" s="1"/>
  <c r="F38" i="8"/>
  <c r="F37" i="8"/>
  <c r="F36" i="8"/>
  <c r="G36" i="8" s="1"/>
  <c r="F35" i="8"/>
  <c r="G35" i="8" s="1"/>
  <c r="F34" i="8"/>
  <c r="F33" i="8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F25" i="8"/>
  <c r="G25" i="8" s="1"/>
  <c r="F24" i="8"/>
  <c r="G24" i="8" s="1"/>
  <c r="F23" i="8"/>
  <c r="G23" i="8" s="1"/>
  <c r="F22" i="8"/>
  <c r="F21" i="8"/>
  <c r="F20" i="8"/>
  <c r="G20" i="8" s="1"/>
  <c r="F19" i="8"/>
  <c r="G19" i="8" s="1"/>
  <c r="F18" i="8"/>
  <c r="F17" i="8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F9" i="8"/>
  <c r="G9" i="8" s="1"/>
  <c r="F8" i="8"/>
  <c r="G8" i="8" s="1"/>
  <c r="F7" i="8"/>
  <c r="G7" i="8" s="1"/>
  <c r="F6" i="8"/>
  <c r="F5" i="8"/>
  <c r="F4" i="8"/>
  <c r="G4" i="8" s="1"/>
  <c r="F3" i="8"/>
  <c r="G3" i="8" s="1"/>
  <c r="M5" i="17" l="1"/>
  <c r="L7" i="17"/>
  <c r="L8" i="17" s="1"/>
  <c r="S4" i="8"/>
  <c r="N5" i="17" l="1"/>
  <c r="M7" i="17"/>
  <c r="M8" i="17" s="1"/>
  <c r="N7" i="17" l="1"/>
  <c r="N8" i="17" s="1"/>
  <c r="O5" i="17"/>
  <c r="P5" i="17" l="1"/>
  <c r="O7" i="17"/>
  <c r="O8" i="17" s="1"/>
  <c r="Q5" i="17" l="1"/>
  <c r="Q7" i="17" s="1"/>
  <c r="Q8" i="17" s="1"/>
  <c r="R8" i="17" s="1"/>
  <c r="P7" i="17"/>
  <c r="P8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</authors>
  <commentList>
    <comment ref="J8" authorId="0" shapeId="0" xr:uid="{0C4EDDB9-F2CD-694A-BFDA-D473E07BCD09}">
      <text>
        <r>
          <rPr>
            <b/>
            <sz val="10"/>
            <color rgb="FF000000"/>
            <rFont val="Tahoma"/>
            <family val="2"/>
          </rPr>
          <t>Ricardo: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 Salesforce’s debt is highly rated, assume that the debt beta=0</t>
        </r>
      </text>
    </comment>
  </commentList>
</comments>
</file>

<file path=xl/sharedStrings.xml><?xml version="1.0" encoding="utf-8"?>
<sst xmlns="http://schemas.openxmlformats.org/spreadsheetml/2006/main" count="676" uniqueCount="324">
  <si>
    <t>Date</t>
  </si>
  <si>
    <t>RF</t>
  </si>
  <si>
    <t>Mkt-RF</t>
  </si>
  <si>
    <t>average rf</t>
  </si>
  <si>
    <t>average(Mkt-RF)</t>
  </si>
  <si>
    <t>annual rf</t>
  </si>
  <si>
    <t>annual (Mkt-RF)</t>
  </si>
  <si>
    <t>beta</t>
  </si>
  <si>
    <t>r_project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</si>
  <si>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</si>
  <si>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</si>
  <si>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</si>
  <si>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</si>
  <si>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</si>
  <si>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</si>
  <si>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</si>
  <si>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</si>
  <si>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</si>
  <si>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</si>
  <si>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</si>
  <si>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</si>
  <si>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</si>
  <si>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</si>
  <si>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</si>
  <si>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</si>
  <si>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</si>
  <si>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</si>
  <si>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</si>
  <si>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</si>
  <si>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</si>
  <si>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</si>
  <si>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</si>
  <si>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</si>
  <si>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</si>
  <si>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CRM</t>
  </si>
  <si>
    <t>R_CRM</t>
  </si>
  <si>
    <t>R_CRM-RF</t>
  </si>
  <si>
    <t xml:space="preserve">
               </t>
  </si>
  <si>
    <t>Note: For multiple class companies, total share counts are primary class equivalent, and for foreign companies listed as primary ADRs, total share counts are ADR-equivalent.</t>
  </si>
  <si>
    <t>REP</t>
  </si>
  <si>
    <t>RUP</t>
  </si>
  <si>
    <t>Calculation Type</t>
  </si>
  <si>
    <t>O</t>
  </si>
  <si>
    <t>NC</t>
  </si>
  <si>
    <t>RS</t>
  </si>
  <si>
    <t>RC</t>
  </si>
  <si>
    <t>Restatement Type</t>
  </si>
  <si>
    <t>Filing Date</t>
  </si>
  <si>
    <t>NA</t>
  </si>
  <si>
    <t>Order Backlog</t>
  </si>
  <si>
    <t>Accum. Allowance for Doubtful Accts</t>
  </si>
  <si>
    <t>Assets under Cap. Lease, Accum. Depr.</t>
  </si>
  <si>
    <t>Assets under Cap. Lease, Gross</t>
  </si>
  <si>
    <t>Full Time Employees</t>
  </si>
  <si>
    <t>-</t>
  </si>
  <si>
    <t>Leasehold Improvements</t>
  </si>
  <si>
    <t>Machinery</t>
  </si>
  <si>
    <t>Buildings</t>
  </si>
  <si>
    <t>Land</t>
  </si>
  <si>
    <t>Inventory Method</t>
  </si>
  <si>
    <t>Debt Equivalent Oper. Leases</t>
  </si>
  <si>
    <t>Net Debt</t>
  </si>
  <si>
    <t>Total Debt</t>
  </si>
  <si>
    <t>Tangible Book Value/Share</t>
  </si>
  <si>
    <t>Tangible Book Value</t>
  </si>
  <si>
    <t>Book Value/Share</t>
  </si>
  <si>
    <t>Total Shares Out. on Balance Sheet Date</t>
  </si>
  <si>
    <t>Total Shares Out. on Filing Date</t>
  </si>
  <si>
    <t>Supplemental Items</t>
  </si>
  <si>
    <t>Total Liabilities And Equity</t>
  </si>
  <si>
    <t>Total Equity</t>
  </si>
  <si>
    <t xml:space="preserve">  Total Common Equity</t>
  </si>
  <si>
    <t>Comprehensive Inc. and Other</t>
  </si>
  <si>
    <t>Treasury Stock</t>
  </si>
  <si>
    <t>Retained Earnings</t>
  </si>
  <si>
    <t>Additional Paid In Capital</t>
  </si>
  <si>
    <t>Common Stock</t>
  </si>
  <si>
    <t>Total Liabilities</t>
  </si>
  <si>
    <t>Other Non-Current Liabilities</t>
  </si>
  <si>
    <t>Def. Tax Liability, Non-Curr.</t>
  </si>
  <si>
    <t>Unearned Revenue, Non-Current</t>
  </si>
  <si>
    <t>Long-Term Leases</t>
  </si>
  <si>
    <t>Long-Term Debt</t>
  </si>
  <si>
    <t xml:space="preserve">  Total Current Liabilities</t>
  </si>
  <si>
    <t>Other Current Liabilities</t>
  </si>
  <si>
    <t>Unearned Revenue, Current</t>
  </si>
  <si>
    <t>Curr. Income Taxes Payable</t>
  </si>
  <si>
    <t>Curr. Port. of Leases</t>
  </si>
  <si>
    <t>Curr. Port. of LT Debt</t>
  </si>
  <si>
    <t>Accrued Exp.</t>
  </si>
  <si>
    <t>Accounts Payable</t>
  </si>
  <si>
    <t>LIABILITIES</t>
  </si>
  <si>
    <t>Total Assets</t>
  </si>
  <si>
    <t>Other Long-Term Assets</t>
  </si>
  <si>
    <t>Deferred Charges, LT</t>
  </si>
  <si>
    <t>Deferred Tax Assets, LT</t>
  </si>
  <si>
    <t>Accounts Receivable Long-Term</t>
  </si>
  <si>
    <t>Other Intangibles</t>
  </si>
  <si>
    <t>Goodwill</t>
  </si>
  <si>
    <t>Long-term Investments</t>
  </si>
  <si>
    <t xml:space="preserve">  Net Property, Plant &amp; Equipment</t>
  </si>
  <si>
    <t>Accumulated Depreciation</t>
  </si>
  <si>
    <t>Gross Property, Plant &amp; Equipment</t>
  </si>
  <si>
    <t xml:space="preserve">  Total Current Assets</t>
  </si>
  <si>
    <t>Other Current Assets</t>
  </si>
  <si>
    <t>Prepaid Exp.</t>
  </si>
  <si>
    <t xml:space="preserve">  Total Receivables</t>
  </si>
  <si>
    <t>Other Receivables</t>
  </si>
  <si>
    <t>Accounts Receivable</t>
  </si>
  <si>
    <t xml:space="preserve">  Total Cash &amp; ST Investments</t>
  </si>
  <si>
    <t>Short Term Investments</t>
  </si>
  <si>
    <t>Cash And Equivalents</t>
  </si>
  <si>
    <t>ASSETS</t>
  </si>
  <si>
    <t>USD</t>
  </si>
  <si>
    <t>Currency</t>
  </si>
  <si>
    <t>Restated
Jan-31-2018</t>
  </si>
  <si>
    <t>Reclassified
Jan-31-2017</t>
  </si>
  <si>
    <t>Restated
Jan-31-2016</t>
  </si>
  <si>
    <t xml:space="preserve">Balance Sheet as of:
</t>
  </si>
  <si>
    <t>Balance Sheet</t>
  </si>
  <si>
    <t> </t>
  </si>
  <si>
    <t>Capital IQ &amp; Proprietary Data</t>
  </si>
  <si>
    <t>Source:</t>
  </si>
  <si>
    <t>Capital IQ (Default)</t>
  </si>
  <si>
    <t>Decimals:</t>
  </si>
  <si>
    <t>S&amp;P Capital IQ (Default)</t>
  </si>
  <si>
    <t>Units:</t>
  </si>
  <si>
    <t>Historical</t>
  </si>
  <si>
    <t>Conversion:</t>
  </si>
  <si>
    <t>Reported Currency</t>
  </si>
  <si>
    <t>Currency:</t>
  </si>
  <si>
    <t>Latest on Right</t>
  </si>
  <si>
    <t>Order:</t>
  </si>
  <si>
    <t>Annual</t>
  </si>
  <si>
    <t>Period Type:</t>
  </si>
  <si>
    <t>Latest Filings</t>
  </si>
  <si>
    <t>Restatement:</t>
  </si>
  <si>
    <t>Standard</t>
  </si>
  <si>
    <t>Template:</t>
  </si>
  <si>
    <t>In Millions of the reported currency, except per share items.</t>
  </si>
  <si>
    <t>salesforce.com, inc. (NYSE:CRM) &gt; Financials &gt; Balance Sheet</t>
  </si>
  <si>
    <t>salesforce.com, inc. (NYSE:CRM) &gt; Financials &gt; Income Statement</t>
  </si>
  <si>
    <t>Income Statement</t>
  </si>
  <si>
    <t xml:space="preserve">For the Fiscal Period Ending
</t>
  </si>
  <si>
    <t>12 months
Jan-31-2016</t>
  </si>
  <si>
    <t>Restated
12 months
Jan-31-2017</t>
  </si>
  <si>
    <t>Restated
12 months
Jan-31-2018</t>
  </si>
  <si>
    <t>Reclassified
12 months
Jan-31-2019</t>
  </si>
  <si>
    <t>12 months
Jan-31-2020</t>
  </si>
  <si>
    <t>LTM
12 months
Apr-30-2020</t>
  </si>
  <si>
    <t xml:space="preserve"> </t>
  </si>
  <si>
    <t>Revenue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</si>
  <si>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</si>
  <si>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</si>
  <si>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</si>
  <si>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</si>
  <si>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</si>
  <si>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</si>
  <si>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</si>
  <si>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</si>
  <si>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</si>
  <si>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</si>
  <si>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</si>
  <si>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</si>
  <si>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</si>
  <si>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</si>
  <si>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</si>
  <si>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</si>
  <si>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</si>
  <si>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</si>
  <si>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</si>
  <si>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Gain (Loss) On Sale Of Assets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</si>
  <si>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</si>
  <si>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</si>
  <si>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</si>
  <si>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</si>
  <si>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</si>
  <si>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</si>
  <si>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</si>
  <si>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</si>
  <si>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</si>
  <si>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</si>
  <si>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</si>
  <si>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</si>
  <si>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</si>
  <si>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</si>
  <si>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</si>
  <si>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</si>
  <si>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</si>
  <si>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</si>
  <si>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</si>
  <si>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</si>
  <si>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</si>
  <si>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</si>
  <si>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EBITDA</t>
  </si>
  <si>
    <t>EBITA</t>
  </si>
  <si>
    <t>EBIT</t>
  </si>
  <si>
    <t>EBITDAR</t>
  </si>
  <si>
    <t>As Reported Total Revenue*</t>
  </si>
  <si>
    <t>Effective Tax Rate %</t>
  </si>
  <si>
    <t>NM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</si>
  <si>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</si>
  <si>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</si>
  <si>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</si>
  <si>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</si>
  <si>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</si>
  <si>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</si>
  <si>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</si>
  <si>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</si>
  <si>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LTM</t>
  </si>
  <si>
    <t>Supplemental Operating Expense Items</t>
  </si>
  <si>
    <t>Advertising Exp.</t>
  </si>
  <si>
    <t>Selling and Marketing Exp.</t>
  </si>
  <si>
    <t>General and Administrative Exp.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</si>
  <si>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</si>
  <si>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</si>
  <si>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</si>
  <si>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</si>
  <si>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</si>
  <si>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</si>
  <si>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S&amp;M Exp.</t>
  </si>
  <si>
    <t>Stock-Based Comp., G&amp;A Exp.</t>
  </si>
  <si>
    <t xml:space="preserve">  Stock-Based Comp., Total</t>
  </si>
  <si>
    <t>* Occasionally, certain items classified as Revenue by the company will be re-classified as other income if it is deemed to be non-recurring and unrelated to the core business of the firm. This field shows Total Revenue exactly as reported by the firm on its consolidated statement of income.</t>
  </si>
  <si>
    <t>Note: For multiple class companies, per share items are primary class equivalent, and for foreign companies listed as primary ADRs, per share items are ADR-equivalent.</t>
  </si>
  <si>
    <t>salesforce.com, inc. (NYSE:CRM) &gt; Financials &gt; Cash Flow</t>
  </si>
  <si>
    <t>Cash Flow</t>
  </si>
  <si>
    <t>Restated
12 months
Jan-31-2016</t>
  </si>
  <si>
    <t>12 months
Jan-31-2019</t>
  </si>
  <si>
    <t>Net Income</t>
  </si>
  <si>
    <t>Amort. of Goodwill and Intangibles</t>
  </si>
  <si>
    <t>Depreciation &amp; Amort., Total</t>
  </si>
  <si>
    <t>Other Amortization</t>
  </si>
  <si>
    <t>(Gain) Loss From Sale Of Assets</t>
  </si>
  <si>
    <t>(Gain) Loss On Sale Of Invest.</t>
  </si>
  <si>
    <t>Stock-Based Compensation</t>
  </si>
  <si>
    <t>Other Operating Activities</t>
  </si>
  <si>
    <t>Change in Acc. Receivable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</si>
  <si>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</si>
  <si>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</si>
  <si>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</si>
  <si>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</si>
  <si>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</si>
  <si>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Sale of Property, Plant, and Equipment</t>
  </si>
  <si>
    <t>Cash Acquisitions</t>
  </si>
  <si>
    <t>Divestitures</t>
  </si>
  <si>
    <t>Sale (Purchase) of Real Estate properties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</si>
  <si>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</si>
  <si>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</si>
  <si>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</si>
  <si>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</si>
  <si>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</si>
  <si>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</si>
  <si>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</si>
  <si>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</si>
  <si>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</si>
  <si>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</si>
  <si>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</si>
  <si>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Total Dividends Paid</t>
  </si>
  <si>
    <t>Special Dividend Paid</t>
  </si>
  <si>
    <t>Other Financing Activities</t>
  </si>
  <si>
    <t xml:space="preserve">  Cash from Financing</t>
  </si>
  <si>
    <t>Foreign Exchange Rate Adj.</t>
  </si>
  <si>
    <t xml:space="preserve">  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</si>
  <si>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</si>
  <si>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</si>
  <si>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</si>
  <si>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</si>
  <si>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</si>
  <si>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</si>
  <si>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Total Current Liabilities</t>
  </si>
  <si>
    <t>Total Revenue</t>
  </si>
  <si>
    <t>Capital expenditures</t>
  </si>
  <si>
    <t xml:space="preserve">Current market price per share </t>
  </si>
  <si>
    <t>Book value of debt</t>
  </si>
  <si>
    <t xml:space="preserve">Risk free rate </t>
  </si>
  <si>
    <t>Number of shares outstanding</t>
  </si>
  <si>
    <t>cash equivalents</t>
  </si>
  <si>
    <t>CAPM Beta</t>
  </si>
  <si>
    <t>CAPM Alpha</t>
  </si>
  <si>
    <t>Yahoo Beta</t>
  </si>
  <si>
    <t>Unlevered Beta</t>
  </si>
  <si>
    <t>Current Ratio</t>
  </si>
  <si>
    <t>Total Cash &amp; ST Investments</t>
  </si>
  <si>
    <t>Credit rating (S&amp;P)</t>
  </si>
  <si>
    <t>A</t>
  </si>
  <si>
    <t>Rating Date: May-01-2019</t>
  </si>
  <si>
    <t>marketable securities</t>
  </si>
  <si>
    <t>2020-6-23 Close Price</t>
  </si>
  <si>
    <t>Salesforce Jan 2020 From Gurufocus</t>
  </si>
  <si>
    <t>Salesforce Jan 2020 From salesforce.com</t>
  </si>
  <si>
    <t>Company Leverage</t>
  </si>
  <si>
    <t>Debt Ratio (Company Leverage)</t>
  </si>
  <si>
    <t>r_company</t>
  </si>
  <si>
    <t>Cash flow</t>
  </si>
  <si>
    <t>Total Cost</t>
  </si>
  <si>
    <t>Estimation</t>
  </si>
  <si>
    <t>PV - Debt</t>
  </si>
  <si>
    <t>PV</t>
  </si>
  <si>
    <t>Price per share</t>
  </si>
  <si>
    <t>PV by years for 2021-2030</t>
  </si>
  <si>
    <t>From Gurufoucs - 10-Year Treasury Constant Maturity Rate</t>
  </si>
  <si>
    <t>Assumptions of Valuation:</t>
  </si>
  <si>
    <t>1. Assumptions of the Evaluation Model</t>
  </si>
  <si>
    <t>2. Perfect Capital Markets</t>
  </si>
  <si>
    <t>3. CAPM Assumptions</t>
  </si>
  <si>
    <t>4. As Salesforce’s debt is highly rated, assume that the debt beta=0</t>
  </si>
  <si>
    <t>5. The revenue and cost of Salesforce can grow like before in the next 10 years and only calculate this stage’s value:</t>
  </si>
  <si>
    <t>2021E</t>
  </si>
  <si>
    <t>2022E</t>
  </si>
  <si>
    <t>2023E</t>
  </si>
  <si>
    <t>2024E</t>
  </si>
  <si>
    <t>2025E</t>
  </si>
  <si>
    <t>2026E</t>
  </si>
  <si>
    <t>2027E</t>
  </si>
  <si>
    <t>2028E</t>
  </si>
  <si>
    <t>2029E</t>
  </si>
  <si>
    <t>2030E</t>
  </si>
  <si>
    <t>– Revenue will grow 25% per year (previously the revenue grows 25-29% YoY in the last 5 years)</t>
  </si>
  <si>
    <r>
      <t>Years of Estimation</t>
    </r>
    <r>
      <rPr>
        <sz val="10"/>
        <color rgb="FF000000"/>
        <rFont val="Arial"/>
        <family val="2"/>
      </rPr>
      <t xml:space="preserve"> (Revenue will grow 25% &amp; Cost will grow 15% per year)</t>
    </r>
  </si>
  <si>
    <t>– Cost will grow 15% per year and lower than the revenue growth because of the economics of scales</t>
  </si>
  <si>
    <t>Formula: (Ri -rf) = a + b(rm-rf) +e</t>
  </si>
  <si>
    <t>Source: Yahoo Finance</t>
  </si>
  <si>
    <t>Source: Capital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</si>
</sst>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dd\-yyyy"/>
    <numFmt numFmtId="165" formatCode="_(* #,##0.0_);_(* \(#,##0.0\)_)\ ;_(* 0_)"/>
    <numFmt numFmtId="166" formatCode="_(* #,##0_);_(* \(#,##0\)_)\ ;_(* 0_)"/>
    <numFmt numFmtId="167" formatCode="_(&quot;$&quot;#,##0.0#_);_(\(&quot;$&quot;#,##0.0#\)_);_(&quot;$&quot;&quot; - &quot;_)"/>
    <numFmt numFmtId="168" formatCode="_(* #,##0.0#_);_(* \(#,##0.0#\)_)\ ;_(* 0_)"/>
    <numFmt numFmtId="169" formatCode="_(#,##0.0%_);_(\(#,##0.0%\)_);_(#,##0.0%_)"/>
    <numFmt numFmtId="170" formatCode="0.0000"/>
  </numFmts>
  <fonts count="4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b/>
      <sz val="10"/>
      <color indexed="8"/>
      <name val="Verdana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color indexed="9"/>
      <name val="Symbol"/>
      <charset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 val="double"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2"/>
      <color theme="1"/>
      <name val="Garamond"/>
      <family val="1"/>
    </font>
    <font>
      <b/>
      <sz val="12"/>
      <color rgb="FFC00000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14" fillId="0" borderId="0" applyAlignment="0"/>
    <xf numFmtId="0" fontId="8" fillId="0" borderId="0"/>
    <xf numFmtId="0" fontId="35" fillId="0" borderId="0"/>
    <xf numFmtId="44" fontId="36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vertical="top" wrapText="1"/>
    </xf>
    <xf numFmtId="0" fontId="10" fillId="0" borderId="0" xfId="1" applyFont="1" applyAlignment="1">
      <alignment horizontal="left" vertical="top"/>
    </xf>
    <xf numFmtId="49" fontId="10" fillId="0" borderId="0" xfId="1" applyNumberFormat="1" applyFont="1" applyAlignment="1">
      <alignment horizontal="right" vertical="top" wrapText="1"/>
    </xf>
    <xf numFmtId="164" fontId="10" fillId="0" borderId="0" xfId="1" applyNumberFormat="1" applyFont="1" applyAlignment="1">
      <alignment horizontal="right" vertical="top" wrapText="1"/>
    </xf>
    <xf numFmtId="165" fontId="10" fillId="0" borderId="0" xfId="1" applyNumberFormat="1" applyFont="1" applyAlignment="1">
      <alignment horizontal="right" vertical="top" wrapText="1"/>
    </xf>
    <xf numFmtId="167" fontId="10" fillId="0" borderId="0" xfId="1" applyNumberFormat="1" applyFont="1" applyAlignment="1">
      <alignment horizontal="right" vertical="top" wrapText="1"/>
    </xf>
    <xf numFmtId="0" fontId="11" fillId="0" borderId="0" xfId="1" applyFont="1" applyAlignment="1">
      <alignment horizontal="left" vertical="top"/>
    </xf>
    <xf numFmtId="165" fontId="11" fillId="0" borderId="3" xfId="1" applyNumberFormat="1" applyFont="1" applyBorder="1" applyAlignment="1">
      <alignment horizontal="right" vertical="top" wrapText="1"/>
    </xf>
    <xf numFmtId="165" fontId="12" fillId="0" borderId="3" xfId="1" applyNumberFormat="1" applyFont="1" applyBorder="1" applyAlignment="1">
      <alignment horizontal="right" vertical="top" wrapText="1"/>
    </xf>
    <xf numFmtId="0" fontId="14" fillId="0" borderId="0" xfId="2" applyAlignment="1"/>
    <xf numFmtId="0" fontId="15" fillId="2" borderId="0" xfId="1" applyFont="1" applyFill="1"/>
    <xf numFmtId="0" fontId="10" fillId="0" borderId="0" xfId="1" applyFont="1" applyAlignment="1">
      <alignment horizontal="left" vertical="center"/>
    </xf>
    <xf numFmtId="0" fontId="16" fillId="0" borderId="0" xfId="1" applyFont="1"/>
    <xf numFmtId="49" fontId="9" fillId="0" borderId="0" xfId="1" applyNumberFormat="1" applyFont="1"/>
    <xf numFmtId="0" fontId="17" fillId="0" borderId="0" xfId="1" applyFont="1" applyAlignment="1">
      <alignment wrapText="1"/>
    </xf>
    <xf numFmtId="0" fontId="18" fillId="0" borderId="0" xfId="1" applyFont="1"/>
    <xf numFmtId="0" fontId="11" fillId="3" borderId="0" xfId="1" applyFont="1" applyFill="1" applyAlignment="1">
      <alignment wrapText="1"/>
    </xf>
    <xf numFmtId="0" fontId="11" fillId="3" borderId="0" xfId="1" applyFont="1" applyFill="1" applyAlignment="1">
      <alignment horizontal="right" wrapText="1"/>
    </xf>
    <xf numFmtId="0" fontId="13" fillId="3" borderId="0" xfId="1" applyFont="1" applyFill="1" applyAlignment="1">
      <alignment wrapText="1"/>
    </xf>
    <xf numFmtId="0" fontId="13" fillId="3" borderId="0" xfId="1" applyFont="1" applyFill="1" applyAlignment="1">
      <alignment horizontal="right" wrapText="1"/>
    </xf>
    <xf numFmtId="0" fontId="19" fillId="0" borderId="0" xfId="1" applyFont="1"/>
    <xf numFmtId="0" fontId="8" fillId="0" borderId="0" xfId="1" applyFont="1"/>
    <xf numFmtId="0" fontId="20" fillId="0" borderId="0" xfId="1" applyFont="1" applyAlignment="1">
      <alignment wrapText="1"/>
    </xf>
    <xf numFmtId="0" fontId="21" fillId="0" borderId="0" xfId="1" applyFont="1"/>
    <xf numFmtId="0" fontId="22" fillId="0" borderId="0" xfId="1" applyFont="1" applyAlignment="1">
      <alignment horizontal="left" vertical="top"/>
    </xf>
    <xf numFmtId="49" fontId="8" fillId="0" borderId="0" xfId="1" applyNumberFormat="1" applyFont="1"/>
    <xf numFmtId="0" fontId="22" fillId="0" borderId="0" xfId="1" applyFont="1" applyAlignment="1">
      <alignment horizontal="left" vertical="center"/>
    </xf>
    <xf numFmtId="0" fontId="23" fillId="2" borderId="0" xfId="1" applyFont="1" applyFill="1"/>
    <xf numFmtId="0" fontId="24" fillId="0" borderId="0" xfId="2" applyFont="1" applyAlignment="1"/>
    <xf numFmtId="0" fontId="25" fillId="3" borderId="0" xfId="1" applyFont="1" applyFill="1" applyAlignment="1">
      <alignment wrapText="1"/>
    </xf>
    <xf numFmtId="0" fontId="25" fillId="3" borderId="0" xfId="1" applyFont="1" applyFill="1" applyAlignment="1">
      <alignment horizontal="right" wrapText="1"/>
    </xf>
    <xf numFmtId="164" fontId="25" fillId="3" borderId="0" xfId="1" applyNumberFormat="1" applyFont="1" applyFill="1" applyAlignment="1">
      <alignment horizontal="right" wrapText="1"/>
    </xf>
    <xf numFmtId="0" fontId="26" fillId="3" borderId="0" xfId="1" applyFont="1" applyFill="1" applyAlignment="1">
      <alignment wrapText="1"/>
    </xf>
    <xf numFmtId="0" fontId="26" fillId="3" borderId="0" xfId="1" applyFont="1" applyFill="1" applyAlignment="1">
      <alignment horizontal="right" wrapText="1"/>
    </xf>
    <xf numFmtId="0" fontId="25" fillId="0" borderId="0" xfId="1" applyFont="1" applyAlignment="1">
      <alignment horizontal="left" vertical="top"/>
    </xf>
    <xf numFmtId="165" fontId="22" fillId="0" borderId="0" xfId="1" applyNumberFormat="1" applyFont="1" applyAlignment="1">
      <alignment horizontal="right" vertical="top" wrapText="1"/>
    </xf>
    <xf numFmtId="165" fontId="25" fillId="0" borderId="3" xfId="1" applyNumberFormat="1" applyFont="1" applyBorder="1" applyAlignment="1">
      <alignment horizontal="right" vertical="top" wrapText="1"/>
    </xf>
    <xf numFmtId="165" fontId="28" fillId="0" borderId="0" xfId="1" applyNumberFormat="1" applyFont="1" applyAlignment="1">
      <alignment horizontal="right" vertical="top" wrapText="1"/>
    </xf>
    <xf numFmtId="165" fontId="27" fillId="0" borderId="0" xfId="1" applyNumberFormat="1" applyFont="1" applyAlignment="1">
      <alignment horizontal="right" vertical="top" wrapText="1"/>
    </xf>
    <xf numFmtId="167" fontId="22" fillId="0" borderId="0" xfId="1" applyNumberFormat="1" applyFont="1" applyAlignment="1">
      <alignment horizontal="right" vertical="top" wrapText="1"/>
    </xf>
    <xf numFmtId="49" fontId="22" fillId="0" borderId="0" xfId="1" applyNumberFormat="1" applyFont="1" applyAlignment="1">
      <alignment horizontal="right" vertical="top" wrapText="1"/>
    </xf>
    <xf numFmtId="166" fontId="22" fillId="0" borderId="0" xfId="1" applyNumberFormat="1" applyFont="1" applyAlignment="1">
      <alignment horizontal="right" vertical="top" wrapText="1"/>
    </xf>
    <xf numFmtId="164" fontId="22" fillId="0" borderId="0" xfId="1" applyNumberFormat="1" applyFont="1" applyAlignment="1">
      <alignment horizontal="right" vertical="top" wrapText="1"/>
    </xf>
    <xf numFmtId="0" fontId="8" fillId="0" borderId="0" xfId="1" applyFont="1" applyAlignment="1">
      <alignment vertical="top" wrapText="1"/>
    </xf>
    <xf numFmtId="0" fontId="22" fillId="0" borderId="0" xfId="1" applyFont="1" applyAlignment="1">
      <alignment horizontal="center" vertical="center"/>
    </xf>
    <xf numFmtId="0" fontId="11" fillId="4" borderId="0" xfId="1" applyFont="1" applyFill="1" applyAlignment="1">
      <alignment horizontal="left" vertical="top"/>
    </xf>
    <xf numFmtId="165" fontId="11" fillId="4" borderId="3" xfId="1" applyNumberFormat="1" applyFont="1" applyFill="1" applyBorder="1" applyAlignment="1">
      <alignment horizontal="right" vertical="top" wrapText="1"/>
    </xf>
    <xf numFmtId="165" fontId="11" fillId="0" borderId="0" xfId="1" applyNumberFormat="1" applyFont="1" applyAlignment="1">
      <alignment horizontal="right" vertical="top" wrapText="1"/>
    </xf>
    <xf numFmtId="168" fontId="10" fillId="0" borderId="0" xfId="1" applyNumberFormat="1" applyFont="1" applyAlignment="1">
      <alignment horizontal="right" vertical="top" wrapText="1"/>
    </xf>
    <xf numFmtId="169" fontId="10" fillId="0" borderId="0" xfId="1" applyNumberFormat="1" applyFont="1" applyAlignment="1">
      <alignment horizontal="right" vertical="top" wrapText="1"/>
    </xf>
    <xf numFmtId="0" fontId="9" fillId="0" borderId="0" xfId="1" applyFont="1" applyAlignment="1">
      <alignment vertical="top"/>
    </xf>
    <xf numFmtId="0" fontId="10" fillId="0" borderId="0" xfId="1" applyFont="1" applyAlignment="1">
      <alignment horizontal="center" vertical="center" wrapText="1"/>
    </xf>
    <xf numFmtId="0" fontId="9" fillId="3" borderId="0" xfId="1" applyFont="1" applyFill="1"/>
    <xf numFmtId="0" fontId="10" fillId="4" borderId="0" xfId="1" applyFont="1" applyFill="1" applyAlignment="1">
      <alignment horizontal="left" vertical="top"/>
    </xf>
    <xf numFmtId="165" fontId="10" fillId="4" borderId="0" xfId="1" applyNumberFormat="1" applyFont="1" applyFill="1" applyAlignment="1">
      <alignment horizontal="right" vertical="top" wrapText="1"/>
    </xf>
    <xf numFmtId="0" fontId="11" fillId="0" borderId="0" xfId="1" applyFont="1" applyFill="1" applyAlignment="1">
      <alignment horizontal="left" vertical="top"/>
    </xf>
    <xf numFmtId="165" fontId="11" fillId="0" borderId="0" xfId="1" applyNumberFormat="1" applyFont="1" applyFill="1" applyAlignment="1">
      <alignment horizontal="right" vertical="top" wrapText="1"/>
    </xf>
    <xf numFmtId="0" fontId="9" fillId="0" borderId="0" xfId="1" applyFont="1" applyFill="1"/>
    <xf numFmtId="0" fontId="22" fillId="4" borderId="0" xfId="1" applyFont="1" applyFill="1" applyAlignment="1">
      <alignment horizontal="left" vertical="top"/>
    </xf>
    <xf numFmtId="165" fontId="22" fillId="4" borderId="0" xfId="1" applyNumberFormat="1" applyFont="1" applyFill="1" applyAlignment="1">
      <alignment horizontal="right" vertical="top" wrapText="1"/>
    </xf>
    <xf numFmtId="0" fontId="25" fillId="4" borderId="0" xfId="1" applyFont="1" applyFill="1" applyAlignment="1">
      <alignment horizontal="left" vertical="top"/>
    </xf>
    <xf numFmtId="165" fontId="25" fillId="4" borderId="3" xfId="1" applyNumberFormat="1" applyFont="1" applyFill="1" applyBorder="1" applyAlignment="1">
      <alignment horizontal="right" vertical="top" wrapText="1"/>
    </xf>
    <xf numFmtId="165" fontId="27" fillId="4" borderId="3" xfId="1" applyNumberFormat="1" applyFont="1" applyFill="1" applyBorder="1" applyAlignment="1">
      <alignment horizontal="right" vertical="top" wrapText="1"/>
    </xf>
    <xf numFmtId="0" fontId="11" fillId="0" borderId="0" xfId="1" applyFont="1" applyFill="1" applyAlignment="1">
      <alignment horizontal="right" wrapText="1"/>
    </xf>
    <xf numFmtId="0" fontId="22" fillId="0" borderId="0" xfId="1" applyFont="1" applyFill="1" applyAlignment="1">
      <alignment horizontal="left" vertical="top"/>
    </xf>
    <xf numFmtId="0" fontId="29" fillId="0" borderId="0" xfId="0" applyFont="1"/>
    <xf numFmtId="0" fontId="30" fillId="0" borderId="0" xfId="0" applyFont="1"/>
    <xf numFmtId="0" fontId="5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31" fillId="0" borderId="0" xfId="1" applyFont="1" applyFill="1" applyAlignment="1">
      <alignment horizontal="left" vertical="top"/>
    </xf>
    <xf numFmtId="4" fontId="22" fillId="0" borderId="0" xfId="1" applyNumberFormat="1" applyFont="1" applyFill="1" applyAlignment="1">
      <alignment horizontal="left" vertical="top"/>
    </xf>
    <xf numFmtId="2" fontId="31" fillId="0" borderId="0" xfId="1" applyNumberFormat="1" applyFont="1" applyFill="1" applyAlignment="1">
      <alignment horizontal="left" vertical="top"/>
    </xf>
    <xf numFmtId="43" fontId="10" fillId="0" borderId="0" xfId="1" applyNumberFormat="1" applyFont="1" applyAlignment="1">
      <alignment horizontal="left" vertical="top"/>
    </xf>
    <xf numFmtId="0" fontId="25" fillId="7" borderId="0" xfId="1" applyFont="1" applyFill="1" applyAlignment="1">
      <alignment wrapText="1"/>
    </xf>
    <xf numFmtId="0" fontId="25" fillId="7" borderId="0" xfId="1" applyFont="1" applyFill="1" applyAlignment="1">
      <alignment horizontal="right" wrapText="1"/>
    </xf>
    <xf numFmtId="0" fontId="22" fillId="0" borderId="4" xfId="1" applyFont="1" applyFill="1" applyBorder="1" applyAlignment="1">
      <alignment horizontal="left" vertical="top"/>
    </xf>
    <xf numFmtId="0" fontId="0" fillId="0" borderId="4" xfId="0" applyBorder="1"/>
    <xf numFmtId="8" fontId="2" fillId="0" borderId="4" xfId="0" applyNumberFormat="1" applyFont="1" applyBorder="1"/>
    <xf numFmtId="0" fontId="22" fillId="0" borderId="4" xfId="1" applyFont="1" applyFill="1" applyBorder="1" applyAlignment="1">
      <alignment horizontal="center" vertical="top"/>
    </xf>
    <xf numFmtId="0" fontId="25" fillId="0" borderId="4" xfId="1" applyFont="1" applyFill="1" applyBorder="1" applyAlignment="1">
      <alignment horizontal="left" vertical="top"/>
    </xf>
    <xf numFmtId="4" fontId="22" fillId="0" borderId="4" xfId="1" applyNumberFormat="1" applyFont="1" applyFill="1" applyBorder="1" applyAlignment="1">
      <alignment horizontal="left" vertical="top"/>
    </xf>
    <xf numFmtId="0" fontId="25" fillId="8" borderId="4" xfId="1" applyFont="1" applyFill="1" applyBorder="1" applyAlignment="1">
      <alignment horizontal="left" vertical="top"/>
    </xf>
    <xf numFmtId="0" fontId="37" fillId="5" borderId="4" xfId="1" applyFont="1" applyFill="1" applyBorder="1" applyAlignment="1">
      <alignment horizontal="left" vertical="top"/>
    </xf>
    <xf numFmtId="0" fontId="25" fillId="7" borderId="4" xfId="1" applyFont="1" applyFill="1" applyBorder="1" applyAlignment="1">
      <alignment wrapText="1"/>
    </xf>
    <xf numFmtId="0" fontId="25" fillId="7" borderId="4" xfId="1" applyFont="1" applyFill="1" applyBorder="1" applyAlignment="1">
      <alignment horizontal="right" wrapText="1"/>
    </xf>
    <xf numFmtId="0" fontId="22" fillId="0" borderId="4" xfId="1" applyFont="1" applyFill="1" applyBorder="1" applyAlignment="1">
      <alignment horizontal="left" vertical="top"/>
    </xf>
    <xf numFmtId="3" fontId="22" fillId="0" borderId="4" xfId="1" applyNumberFormat="1" applyFont="1" applyFill="1" applyBorder="1" applyAlignment="1">
      <alignment horizontal="left" vertical="top"/>
    </xf>
    <xf numFmtId="10" fontId="22" fillId="0" borderId="4" xfId="1" applyNumberFormat="1" applyFont="1" applyFill="1" applyBorder="1" applyAlignment="1">
      <alignment horizontal="left" vertical="top"/>
    </xf>
    <xf numFmtId="0" fontId="39" fillId="0" borderId="0" xfId="0" applyFont="1" applyAlignment="1">
      <alignment vertical="center"/>
    </xf>
    <xf numFmtId="0" fontId="25" fillId="0" borderId="0" xfId="1" applyFont="1" applyFill="1" applyAlignment="1">
      <alignment horizontal="right" vertical="top"/>
    </xf>
    <xf numFmtId="0" fontId="40" fillId="0" borderId="0" xfId="0" applyFont="1" applyAlignment="1">
      <alignment vertical="center"/>
    </xf>
    <xf numFmtId="0" fontId="3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5" fillId="9" borderId="4" xfId="1" applyFont="1" applyFill="1" applyBorder="1" applyAlignment="1">
      <alignment horizontal="left" vertical="top"/>
    </xf>
    <xf numFmtId="44" fontId="22" fillId="0" borderId="4" xfId="5" applyFont="1" applyFill="1" applyBorder="1" applyAlignment="1">
      <alignment horizontal="left" vertical="top"/>
    </xf>
    <xf numFmtId="44" fontId="38" fillId="0" borderId="4" xfId="5" applyFont="1" applyFill="1" applyBorder="1" applyAlignment="1">
      <alignment horizontal="left" vertical="top"/>
    </xf>
    <xf numFmtId="170" fontId="22" fillId="0" borderId="4" xfId="1" applyNumberFormat="1" applyFont="1" applyFill="1" applyBorder="1" applyAlignment="1">
      <alignment horizontal="left" vertical="top"/>
    </xf>
    <xf numFmtId="0" fontId="1" fillId="9" borderId="0" xfId="0" applyFont="1" applyFill="1"/>
    <xf numFmtId="1" fontId="22" fillId="0" borderId="4" xfId="1" applyNumberFormat="1" applyFont="1" applyFill="1" applyBorder="1" applyAlignment="1">
      <alignment horizontal="left" vertical="top"/>
    </xf>
    <xf numFmtId="0" fontId="22" fillId="0" borderId="4" xfId="1" applyFont="1" applyFill="1" applyBorder="1" applyAlignment="1">
      <alignment horizontal="left" vertical="top"/>
    </xf>
    <xf numFmtId="0" fontId="25" fillId="0" borderId="4" xfId="1" applyFont="1" applyFill="1" applyBorder="1" applyAlignment="1">
      <alignment horizontal="center" vertical="top"/>
    </xf>
    <xf numFmtId="0" fontId="25" fillId="0" borderId="5" xfId="1" applyFont="1" applyFill="1" applyBorder="1" applyAlignment="1">
      <alignment horizontal="center" vertical="top"/>
    </xf>
    <xf numFmtId="0" fontId="25" fillId="0" borderId="6" xfId="1" applyFont="1" applyFill="1" applyBorder="1" applyAlignment="1">
      <alignment horizontal="center" vertical="top"/>
    </xf>
    <xf numFmtId="0" fontId="25" fillId="0" borderId="7" xfId="1" applyFont="1" applyFill="1" applyBorder="1" applyAlignment="1">
      <alignment horizontal="center" vertical="top"/>
    </xf>
  </cellXfs>
  <cellStyles count="6">
    <cellStyle name="Currency" xfId="5" builtinId="4"/>
    <cellStyle name="Invisible" xfId="2" xr:uid="{A56D2569-E477-E744-B21F-450E1D24065C}"/>
    <cellStyle name="Normal" xfId="0" builtinId="0"/>
    <cellStyle name="Normal 2" xfId="1" xr:uid="{ECDD0686-2249-5242-A468-3696F009B397}"/>
    <cellStyle name="常规 3" xfId="3" xr:uid="{B8DE879F-D201-0640-A75D-38CD517ACDFA}"/>
    <cellStyle name="常规 4" xfId="4" xr:uid="{C9AE45CB-D2CA-3A40-8589-7E9E6A2F7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'CRM (Salesforce)'!$G$1</c:f>
              <c:strCache>
                <c:ptCount val="1"/>
                <c:pt idx="0">
                  <c:v>R_CRM-RF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179451520275342"/>
                  <c:y val="-0.22566706982943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'CRM (Salesforce)'!$B$2:$B$128</c:f>
              <c:numCache>
                <c:formatCode>General</c:formatCode>
                <c:ptCount val="127"/>
                <c:pt idx="0">
                  <c:v>-3.36</c:v>
                </c:pt>
                <c:pt idx="1">
                  <c:v>3.4</c:v>
                </c:pt>
                <c:pt idx="2">
                  <c:v>6.31</c:v>
                </c:pt>
                <c:pt idx="3">
                  <c:v>2</c:v>
                </c:pt>
                <c:pt idx="4">
                  <c:v>-7.89</c:v>
                </c:pt>
                <c:pt idx="5">
                  <c:v>-5.56</c:v>
                </c:pt>
                <c:pt idx="6">
                  <c:v>6.93</c:v>
                </c:pt>
                <c:pt idx="7">
                  <c:v>-4.7699999999999996</c:v>
                </c:pt>
                <c:pt idx="8">
                  <c:v>9.5399999999999991</c:v>
                </c:pt>
                <c:pt idx="9">
                  <c:v>3.88</c:v>
                </c:pt>
                <c:pt idx="10">
                  <c:v>0.6</c:v>
                </c:pt>
                <c:pt idx="11">
                  <c:v>6.82</c:v>
                </c:pt>
                <c:pt idx="12">
                  <c:v>1.99</c:v>
                </c:pt>
                <c:pt idx="13">
                  <c:v>3.49</c:v>
                </c:pt>
                <c:pt idx="14">
                  <c:v>0.45</c:v>
                </c:pt>
                <c:pt idx="15">
                  <c:v>2.9</c:v>
                </c:pt>
                <c:pt idx="16">
                  <c:v>-1.27</c:v>
                </c:pt>
                <c:pt idx="17">
                  <c:v>-1.75</c:v>
                </c:pt>
                <c:pt idx="18">
                  <c:v>-2.36</c:v>
                </c:pt>
                <c:pt idx="19">
                  <c:v>-5.99</c:v>
                </c:pt>
                <c:pt idx="20">
                  <c:v>-7.59</c:v>
                </c:pt>
                <c:pt idx="21">
                  <c:v>11.35</c:v>
                </c:pt>
                <c:pt idx="22">
                  <c:v>-0.28000000000000003</c:v>
                </c:pt>
                <c:pt idx="23">
                  <c:v>0.74</c:v>
                </c:pt>
                <c:pt idx="24">
                  <c:v>5.05</c:v>
                </c:pt>
                <c:pt idx="25">
                  <c:v>4.42</c:v>
                </c:pt>
                <c:pt idx="26">
                  <c:v>3.11</c:v>
                </c:pt>
                <c:pt idx="27">
                  <c:v>-0.85</c:v>
                </c:pt>
                <c:pt idx="28">
                  <c:v>-6.19</c:v>
                </c:pt>
                <c:pt idx="29">
                  <c:v>3.89</c:v>
                </c:pt>
                <c:pt idx="30">
                  <c:v>0.79</c:v>
                </c:pt>
                <c:pt idx="31">
                  <c:v>2.5499999999999998</c:v>
                </c:pt>
                <c:pt idx="32">
                  <c:v>2.73</c:v>
                </c:pt>
                <c:pt idx="33">
                  <c:v>-1.76</c:v>
                </c:pt>
                <c:pt idx="34">
                  <c:v>0.78</c:v>
                </c:pt>
                <c:pt idx="35">
                  <c:v>1.18</c:v>
                </c:pt>
                <c:pt idx="36">
                  <c:v>5.57</c:v>
                </c:pt>
                <c:pt idx="37">
                  <c:v>1.29</c:v>
                </c:pt>
                <c:pt idx="38">
                  <c:v>4.03</c:v>
                </c:pt>
                <c:pt idx="39">
                  <c:v>1.55</c:v>
                </c:pt>
                <c:pt idx="40">
                  <c:v>2.8</c:v>
                </c:pt>
                <c:pt idx="41">
                  <c:v>-1.2</c:v>
                </c:pt>
                <c:pt idx="42">
                  <c:v>5.65</c:v>
                </c:pt>
                <c:pt idx="43">
                  <c:v>-2.71</c:v>
                </c:pt>
                <c:pt idx="44">
                  <c:v>3.77</c:v>
                </c:pt>
                <c:pt idx="45">
                  <c:v>4.18</c:v>
                </c:pt>
                <c:pt idx="46">
                  <c:v>3.12</c:v>
                </c:pt>
                <c:pt idx="47">
                  <c:v>2.81</c:v>
                </c:pt>
                <c:pt idx="48">
                  <c:v>-3.32</c:v>
                </c:pt>
                <c:pt idx="49">
                  <c:v>4.6500000000000004</c:v>
                </c:pt>
                <c:pt idx="50">
                  <c:v>0.43</c:v>
                </c:pt>
                <c:pt idx="51">
                  <c:v>-0.19</c:v>
                </c:pt>
                <c:pt idx="52">
                  <c:v>2.06</c:v>
                </c:pt>
                <c:pt idx="53">
                  <c:v>2.61</c:v>
                </c:pt>
                <c:pt idx="54">
                  <c:v>-2.04</c:v>
                </c:pt>
                <c:pt idx="55">
                  <c:v>4.24</c:v>
                </c:pt>
                <c:pt idx="56">
                  <c:v>-1.97</c:v>
                </c:pt>
                <c:pt idx="57">
                  <c:v>2.52</c:v>
                </c:pt>
                <c:pt idx="58">
                  <c:v>2.5499999999999998</c:v>
                </c:pt>
                <c:pt idx="59">
                  <c:v>-0.06</c:v>
                </c:pt>
                <c:pt idx="60">
                  <c:v>-3.11</c:v>
                </c:pt>
                <c:pt idx="61">
                  <c:v>6.13</c:v>
                </c:pt>
                <c:pt idx="62">
                  <c:v>-1.1200000000000001</c:v>
                </c:pt>
                <c:pt idx="63">
                  <c:v>0.59</c:v>
                </c:pt>
                <c:pt idx="64">
                  <c:v>1.36</c:v>
                </c:pt>
                <c:pt idx="65">
                  <c:v>-1.53</c:v>
                </c:pt>
                <c:pt idx="66">
                  <c:v>1.54</c:v>
                </c:pt>
                <c:pt idx="67">
                  <c:v>-6.04</c:v>
                </c:pt>
                <c:pt idx="68">
                  <c:v>-3.08</c:v>
                </c:pt>
                <c:pt idx="69">
                  <c:v>7.75</c:v>
                </c:pt>
                <c:pt idx="70">
                  <c:v>0.56000000000000005</c:v>
                </c:pt>
                <c:pt idx="71">
                  <c:v>-2.17</c:v>
                </c:pt>
                <c:pt idx="72">
                  <c:v>-5.77</c:v>
                </c:pt>
                <c:pt idx="73">
                  <c:v>-7.0000000000000007E-2</c:v>
                </c:pt>
                <c:pt idx="74">
                  <c:v>6.96</c:v>
                </c:pt>
                <c:pt idx="75">
                  <c:v>0.92</c:v>
                </c:pt>
                <c:pt idx="76">
                  <c:v>1.78</c:v>
                </c:pt>
                <c:pt idx="77">
                  <c:v>-0.05</c:v>
                </c:pt>
                <c:pt idx="78">
                  <c:v>3.95</c:v>
                </c:pt>
                <c:pt idx="79">
                  <c:v>0.5</c:v>
                </c:pt>
                <c:pt idx="80">
                  <c:v>0.25</c:v>
                </c:pt>
                <c:pt idx="81">
                  <c:v>-2.02</c:v>
                </c:pt>
                <c:pt idx="82">
                  <c:v>4.8600000000000003</c:v>
                </c:pt>
                <c:pt idx="83">
                  <c:v>1.82</c:v>
                </c:pt>
                <c:pt idx="84">
                  <c:v>1.94</c:v>
                </c:pt>
                <c:pt idx="85">
                  <c:v>3.57</c:v>
                </c:pt>
                <c:pt idx="86">
                  <c:v>0.17</c:v>
                </c:pt>
                <c:pt idx="87">
                  <c:v>1.0900000000000001</c:v>
                </c:pt>
                <c:pt idx="88">
                  <c:v>1.06</c:v>
                </c:pt>
                <c:pt idx="89">
                  <c:v>0.78</c:v>
                </c:pt>
                <c:pt idx="90">
                  <c:v>1.87</c:v>
                </c:pt>
                <c:pt idx="91">
                  <c:v>0.16</c:v>
                </c:pt>
                <c:pt idx="92">
                  <c:v>2.5099999999999998</c:v>
                </c:pt>
                <c:pt idx="93">
                  <c:v>2.25</c:v>
                </c:pt>
                <c:pt idx="94">
                  <c:v>3.12</c:v>
                </c:pt>
                <c:pt idx="95">
                  <c:v>1.06</c:v>
                </c:pt>
                <c:pt idx="96">
                  <c:v>5.58</c:v>
                </c:pt>
                <c:pt idx="97">
                  <c:v>-3.65</c:v>
                </c:pt>
                <c:pt idx="98">
                  <c:v>-2.35</c:v>
                </c:pt>
                <c:pt idx="99">
                  <c:v>0.28999999999999998</c:v>
                </c:pt>
                <c:pt idx="100">
                  <c:v>2.65</c:v>
                </c:pt>
                <c:pt idx="101">
                  <c:v>0.48</c:v>
                </c:pt>
                <c:pt idx="102">
                  <c:v>3.19</c:v>
                </c:pt>
                <c:pt idx="103">
                  <c:v>3.44</c:v>
                </c:pt>
                <c:pt idx="104">
                  <c:v>0.06</c:v>
                </c:pt>
                <c:pt idx="105">
                  <c:v>-7.68</c:v>
                </c:pt>
                <c:pt idx="106">
                  <c:v>1.69</c:v>
                </c:pt>
                <c:pt idx="107">
                  <c:v>-9.5500000000000007</c:v>
                </c:pt>
                <c:pt idx="108">
                  <c:v>8.41</c:v>
                </c:pt>
                <c:pt idx="109">
                  <c:v>3.4</c:v>
                </c:pt>
                <c:pt idx="110">
                  <c:v>1.1000000000000001</c:v>
                </c:pt>
                <c:pt idx="111">
                  <c:v>3.96</c:v>
                </c:pt>
                <c:pt idx="112">
                  <c:v>-6.94</c:v>
                </c:pt>
                <c:pt idx="113">
                  <c:v>6.93</c:v>
                </c:pt>
                <c:pt idx="114">
                  <c:v>1.19</c:v>
                </c:pt>
                <c:pt idx="115">
                  <c:v>-2.58</c:v>
                </c:pt>
                <c:pt idx="116">
                  <c:v>1.44</c:v>
                </c:pt>
                <c:pt idx="117">
                  <c:v>2.06</c:v>
                </c:pt>
                <c:pt idx="118">
                  <c:v>3.87</c:v>
                </c:pt>
                <c:pt idx="119">
                  <c:v>2.77</c:v>
                </c:pt>
                <c:pt idx="120">
                  <c:v>-0.11</c:v>
                </c:pt>
                <c:pt idx="121">
                  <c:v>-8.1300000000000008</c:v>
                </c:pt>
                <c:pt idx="122">
                  <c:v>-13.39</c:v>
                </c:pt>
                <c:pt idx="123">
                  <c:v>13.65</c:v>
                </c:pt>
              </c:numCache>
            </c:numRef>
          </c:xVal>
          <c:yVal>
            <c:numRef>
              <c:f>'CRM (Salesforce)'!$G$2:$G$128</c:f>
              <c:numCache>
                <c:formatCode>General</c:formatCode>
                <c:ptCount val="127"/>
                <c:pt idx="1">
                  <c:v>6.9236758457907195</c:v>
                </c:pt>
                <c:pt idx="2">
                  <c:v>9.5558578110880248</c:v>
                </c:pt>
                <c:pt idx="3">
                  <c:v>14.966500468851597</c:v>
                </c:pt>
                <c:pt idx="4">
                  <c:v>1.0764485981308491</c:v>
                </c:pt>
                <c:pt idx="5">
                  <c:v>-0.83052467352364268</c:v>
                </c:pt>
                <c:pt idx="6">
                  <c:v>15.289459333488704</c:v>
                </c:pt>
                <c:pt idx="7">
                  <c:v>11.035983266133742</c:v>
                </c:pt>
                <c:pt idx="8">
                  <c:v>1.7373681014695301</c:v>
                </c:pt>
                <c:pt idx="9">
                  <c:v>3.8093165002033382</c:v>
                </c:pt>
                <c:pt idx="10">
                  <c:v>19.934860859825971</c:v>
                </c:pt>
                <c:pt idx="11">
                  <c:v>-5.1960364890101989</c:v>
                </c:pt>
                <c:pt idx="12">
                  <c:v>-2.176666666666677</c:v>
                </c:pt>
                <c:pt idx="13">
                  <c:v>2.4137292860461623</c:v>
                </c:pt>
                <c:pt idx="14">
                  <c:v>0.98039537339094085</c:v>
                </c:pt>
                <c:pt idx="15">
                  <c:v>3.7580536008384411</c:v>
                </c:pt>
                <c:pt idx="16">
                  <c:v>9.8556906288201649</c:v>
                </c:pt>
                <c:pt idx="17">
                  <c:v>-2.1542099607043212</c:v>
                </c:pt>
                <c:pt idx="18">
                  <c:v>-2.8661485532594675</c:v>
                </c:pt>
                <c:pt idx="19">
                  <c:v>-11.038959379229658</c:v>
                </c:pt>
                <c:pt idx="20">
                  <c:v>-11.23883495145631</c:v>
                </c:pt>
                <c:pt idx="21">
                  <c:v>16.52957647882393</c:v>
                </c:pt>
                <c:pt idx="22">
                  <c:v>-11.076068183524807</c:v>
                </c:pt>
                <c:pt idx="23">
                  <c:v>-14.32190508360075</c:v>
                </c:pt>
                <c:pt idx="24">
                  <c:v>15.11926276365071</c:v>
                </c:pt>
                <c:pt idx="25">
                  <c:v>22.568492377791344</c:v>
                </c:pt>
                <c:pt idx="26">
                  <c:v>7.9281864227944672</c:v>
                </c:pt>
                <c:pt idx="27">
                  <c:v>0.78959292704919803</c:v>
                </c:pt>
                <c:pt idx="28">
                  <c:v>-10.996964900455025</c:v>
                </c:pt>
                <c:pt idx="29">
                  <c:v>-0.25970279208490621</c:v>
                </c:pt>
                <c:pt idx="30">
                  <c:v>-10.053519746955585</c:v>
                </c:pt>
                <c:pt idx="31">
                  <c:v>16.731711161145061</c:v>
                </c:pt>
                <c:pt idx="32">
                  <c:v>5.1628973783109107</c:v>
                </c:pt>
                <c:pt idx="33">
                  <c:v>-4.4045299785308725</c:v>
                </c:pt>
                <c:pt idx="34">
                  <c:v>7.9979492535401828</c:v>
                </c:pt>
                <c:pt idx="35">
                  <c:v>6.6050872074586273</c:v>
                </c:pt>
                <c:pt idx="36">
                  <c:v>2.3973800167814452</c:v>
                </c:pt>
                <c:pt idx="37">
                  <c:v>-1.6905849836615436</c:v>
                </c:pt>
                <c:pt idx="38">
                  <c:v>5.6789977544025607</c:v>
                </c:pt>
                <c:pt idx="39">
                  <c:v>-8.046746071688208</c:v>
                </c:pt>
                <c:pt idx="40">
                  <c:v>2.9676501345743183</c:v>
                </c:pt>
                <c:pt idx="41">
                  <c:v>-9.80392583019486</c:v>
                </c:pt>
                <c:pt idx="42">
                  <c:v>14.588789942378208</c:v>
                </c:pt>
                <c:pt idx="43">
                  <c:v>12.297145142857142</c:v>
                </c:pt>
                <c:pt idx="44">
                  <c:v>5.6584550038987311</c:v>
                </c:pt>
                <c:pt idx="45">
                  <c:v>2.7932980157965717</c:v>
                </c:pt>
                <c:pt idx="46">
                  <c:v>-2.3800617994740922</c:v>
                </c:pt>
                <c:pt idx="47">
                  <c:v>5.9512363217508097</c:v>
                </c:pt>
                <c:pt idx="48">
                  <c:v>9.6756660568158299</c:v>
                </c:pt>
                <c:pt idx="49">
                  <c:v>3.0398150180045493</c:v>
                </c:pt>
                <c:pt idx="50">
                  <c:v>-8.4656069980055584</c:v>
                </c:pt>
                <c:pt idx="51">
                  <c:v>-9.5288106498511169</c:v>
                </c:pt>
                <c:pt idx="52">
                  <c:v>1.8973842440509476</c:v>
                </c:pt>
                <c:pt idx="53">
                  <c:v>10.355312362619944</c:v>
                </c:pt>
                <c:pt idx="54">
                  <c:v>-6.5943558335276915</c:v>
                </c:pt>
                <c:pt idx="55">
                  <c:v>8.921658986175121</c:v>
                </c:pt>
                <c:pt idx="56">
                  <c:v>-2.6400423083432165</c:v>
                </c:pt>
                <c:pt idx="57">
                  <c:v>11.228929449485998</c:v>
                </c:pt>
                <c:pt idx="58">
                  <c:v>-6.4385105035627239</c:v>
                </c:pt>
                <c:pt idx="59">
                  <c:v>-0.93535662160275002</c:v>
                </c:pt>
                <c:pt idx="60">
                  <c:v>-4.8221209775396892</c:v>
                </c:pt>
                <c:pt idx="61">
                  <c:v>22.905218371918188</c:v>
                </c:pt>
                <c:pt idx="62">
                  <c:v>-3.7042362512641933</c:v>
                </c:pt>
                <c:pt idx="63">
                  <c:v>8.9956625952900051</c:v>
                </c:pt>
                <c:pt idx="64">
                  <c:v>-9.6127437517156258E-2</c:v>
                </c:pt>
                <c:pt idx="65">
                  <c:v>-4.2886639175257688</c:v>
                </c:pt>
                <c:pt idx="66">
                  <c:v>5.2707254891882309</c:v>
                </c:pt>
                <c:pt idx="67">
                  <c:v>-5.3751730405795577</c:v>
                </c:pt>
                <c:pt idx="68">
                  <c:v>0.10092127882179516</c:v>
                </c:pt>
                <c:pt idx="69">
                  <c:v>11.925679101253044</c:v>
                </c:pt>
                <c:pt idx="70">
                  <c:v>2.5479385220427178</c:v>
                </c:pt>
                <c:pt idx="71">
                  <c:v>-1.6287727037577513</c:v>
                </c:pt>
                <c:pt idx="72">
                  <c:v>-13.19878027579643</c:v>
                </c:pt>
                <c:pt idx="73">
                  <c:v>-0.47547753322001735</c:v>
                </c:pt>
                <c:pt idx="74">
                  <c:v>8.9541726937269281</c:v>
                </c:pt>
                <c:pt idx="75">
                  <c:v>2.658293304394074</c:v>
                </c:pt>
                <c:pt idx="76">
                  <c:v>10.425350510474244</c:v>
                </c:pt>
                <c:pt idx="77">
                  <c:v>-5.1567758348677026</c:v>
                </c:pt>
                <c:pt idx="78">
                  <c:v>2.9896951008842705</c:v>
                </c:pt>
                <c:pt idx="79">
                  <c:v>-2.9295414580852728</c:v>
                </c:pt>
                <c:pt idx="80">
                  <c:v>-10.206346265080507</c:v>
                </c:pt>
                <c:pt idx="81">
                  <c:v>5.3494124388220374</c:v>
                </c:pt>
                <c:pt idx="82">
                  <c:v>-4.2143691216408143</c:v>
                </c:pt>
                <c:pt idx="83">
                  <c:v>-4.9466680555555609</c:v>
                </c:pt>
                <c:pt idx="84">
                  <c:v>15.501921056703498</c:v>
                </c:pt>
                <c:pt idx="85">
                  <c:v>2.8045007040328875</c:v>
                </c:pt>
                <c:pt idx="86">
                  <c:v>1.3713522163823539</c:v>
                </c:pt>
                <c:pt idx="87">
                  <c:v>4.3505395660210793</c:v>
                </c:pt>
                <c:pt idx="88">
                  <c:v>4.0273152315148044</c:v>
                </c:pt>
                <c:pt idx="89">
                  <c:v>-3.4513443037856386</c:v>
                </c:pt>
                <c:pt idx="90">
                  <c:v>4.7798904122376591</c:v>
                </c:pt>
                <c:pt idx="91">
                  <c:v>5.075192560621387</c:v>
                </c:pt>
                <c:pt idx="92">
                  <c:v>-2.2577663036499307</c:v>
                </c:pt>
                <c:pt idx="93">
                  <c:v>9.4582746638465913</c:v>
                </c:pt>
                <c:pt idx="94">
                  <c:v>4.5027664484176881</c:v>
                </c:pt>
                <c:pt idx="95">
                  <c:v>-4.5747202138159482</c:v>
                </c:pt>
                <c:pt idx="96">
                  <c:v>11.315218289390058</c:v>
                </c:pt>
                <c:pt idx="97">
                  <c:v>1.9442497742340519</c:v>
                </c:pt>
                <c:pt idx="98">
                  <c:v>-7.69866666666634E-2</c:v>
                </c:pt>
                <c:pt idx="99">
                  <c:v>3.8926697154083443</c:v>
                </c:pt>
                <c:pt idx="100">
                  <c:v>6.7531350837777575</c:v>
                </c:pt>
                <c:pt idx="101">
                  <c:v>5.326629467770351</c:v>
                </c:pt>
                <c:pt idx="102">
                  <c:v>0.38985339662111718</c:v>
                </c:pt>
                <c:pt idx="103">
                  <c:v>11.163368340796284</c:v>
                </c:pt>
                <c:pt idx="104">
                  <c:v>4.0090295330967214</c:v>
                </c:pt>
                <c:pt idx="105">
                  <c:v>-13.891813580467925</c:v>
                </c:pt>
                <c:pt idx="106">
                  <c:v>3.8421435433494833</c:v>
                </c:pt>
                <c:pt idx="107">
                  <c:v>-4.2457538545724995</c:v>
                </c:pt>
                <c:pt idx="108">
                  <c:v>10.741303125127377</c:v>
                </c:pt>
                <c:pt idx="109">
                  <c:v>7.5057227894602674</c:v>
                </c:pt>
                <c:pt idx="110">
                  <c:v>-3.416397307414508</c:v>
                </c:pt>
                <c:pt idx="111">
                  <c:v>4.1974074763972933</c:v>
                </c:pt>
                <c:pt idx="112">
                  <c:v>-8.6406026574925079</c:v>
                </c:pt>
                <c:pt idx="113">
                  <c:v>3.1341385342023659E-2</c:v>
                </c:pt>
                <c:pt idx="114">
                  <c:v>1.635613967590166</c:v>
                </c:pt>
                <c:pt idx="115">
                  <c:v>0.85618576051780193</c:v>
                </c:pt>
                <c:pt idx="116">
                  <c:v>-5.0688349188066679</c:v>
                </c:pt>
                <c:pt idx="117">
                  <c:v>5.2730685068301222</c:v>
                </c:pt>
                <c:pt idx="118">
                  <c:v>3.9697142280748174</c:v>
                </c:pt>
                <c:pt idx="119">
                  <c:v>-0.29347780805130952</c:v>
                </c:pt>
                <c:pt idx="120">
                  <c:v>11.964195229305195</c:v>
                </c:pt>
                <c:pt idx="121">
                  <c:v>-6.6528309641032495</c:v>
                </c:pt>
                <c:pt idx="122">
                  <c:v>-15.624694207911764</c:v>
                </c:pt>
                <c:pt idx="123">
                  <c:v>12.480901166298127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8-E641-B0AC-DD2B38C3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81360"/>
        <c:axId val="1193205376"/>
      </c:scatterChart>
      <c:valAx>
        <c:axId val="11977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5376"/>
        <c:crosses val="autoZero"/>
        <c:crossBetween val="midCat"/>
      </c:valAx>
      <c:valAx>
        <c:axId val="1193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127000</xdr:rowOff>
    </xdr:from>
    <xdr:to>
      <xdr:col>17</xdr:col>
      <xdr:colOff>266700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10477-72A0-224F-A772-58AC47DF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6DB6151-7C2B-894D-8962-0E169DB93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1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BF578CF-8F77-C745-9848-94E7577CF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B155E4-7989-DC4D-979A-6A6C4E02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1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8010;&#36130;&#36947;H/&#20844;&#21496;/&#28207;&#32929;/&#38134;&#22825;&#19979;/&#30005;&#21147;&#20844;&#21496;&#36130;&#21153;&#39044;&#27979;&#19982;&#20272;&#20540;&#27169;&#22411;-&#31572;&#266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Revenues"/>
      <sheetName val="PP&amp;E"/>
      <sheetName val="Financing"/>
      <sheetName val="Cals"/>
      <sheetName val="IS"/>
      <sheetName val="BS"/>
      <sheetName val="CFS"/>
      <sheetName val="Ratios"/>
      <sheetName val="DCF"/>
      <sheetName val="Comps"/>
      <sheetName val="1.1核心业务模型-安全边际"/>
      <sheetName val="1.核心业务模型-乐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F19">
            <v>8.7999999999999995E-2</v>
          </cell>
        </row>
        <row r="38">
          <cell r="F38">
            <v>1.6E-2</v>
          </cell>
        </row>
      </sheetData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1D98-A5D2-6042-B06A-6A493E023E62}">
  <dimension ref="A1:N61"/>
  <sheetViews>
    <sheetView tabSelected="1" zoomScale="135" workbookViewId="0">
      <selection activeCell="B12" sqref="B12"/>
    </sheetView>
  </sheetViews>
  <sheetFormatPr baseColWidth="10" defaultRowHeight="16"/>
  <cols>
    <col min="1" max="1" width="26" bestFit="1" customWidth="1"/>
    <col min="2" max="4" width="12" bestFit="1" customWidth="1"/>
    <col min="5" max="5" width="13.83203125" customWidth="1"/>
    <col min="6" max="6" width="12" bestFit="1" customWidth="1"/>
    <col min="7" max="7" width="11.1640625" bestFit="1" customWidth="1"/>
    <col min="17" max="17" width="11.83203125" bestFit="1" customWidth="1"/>
  </cols>
  <sheetData>
    <row r="1" spans="1:7" ht="30" customHeight="1">
      <c r="A1" t="s">
        <v>322</v>
      </c>
    </row>
    <row r="2" spans="1:7" s="71" customFormat="1" ht="42">
      <c r="A2" s="88" t="s">
        <v>143</v>
      </c>
      <c r="B2" s="89" t="s">
        <v>144</v>
      </c>
      <c r="C2" s="89" t="s">
        <v>145</v>
      </c>
      <c r="D2" s="89" t="s">
        <v>146</v>
      </c>
      <c r="E2" s="89" t="s">
        <v>147</v>
      </c>
      <c r="F2" s="89" t="s">
        <v>148</v>
      </c>
      <c r="G2" s="77"/>
    </row>
    <row r="3" spans="1:7">
      <c r="A3" s="78" t="s">
        <v>271</v>
      </c>
      <c r="B3" s="78">
        <v>6667.2160000000003</v>
      </c>
      <c r="C3" s="78">
        <v>8437</v>
      </c>
      <c r="D3" s="78">
        <v>10540</v>
      </c>
      <c r="E3" s="78">
        <v>13282</v>
      </c>
      <c r="F3" s="78">
        <v>17098</v>
      </c>
    </row>
    <row r="4" spans="1:7">
      <c r="A4" s="78" t="s">
        <v>196</v>
      </c>
      <c r="B4" s="78">
        <v>78.305999999999997</v>
      </c>
      <c r="C4" s="78">
        <v>218</v>
      </c>
      <c r="D4" s="78">
        <v>454</v>
      </c>
      <c r="E4" s="78">
        <v>559</v>
      </c>
      <c r="F4" s="78">
        <v>503</v>
      </c>
    </row>
    <row r="5" spans="1:7">
      <c r="A5" s="78" t="s">
        <v>158</v>
      </c>
      <c r="B5" s="78">
        <v>298.60000000000002</v>
      </c>
      <c r="C5" s="78">
        <v>406</v>
      </c>
      <c r="D5" s="78">
        <v>497</v>
      </c>
      <c r="E5" s="78">
        <v>535</v>
      </c>
      <c r="F5" s="85">
        <v>1343</v>
      </c>
    </row>
    <row r="6" spans="1:7">
      <c r="A6" s="78" t="s">
        <v>92</v>
      </c>
      <c r="B6" s="78">
        <v>12762.92</v>
      </c>
      <c r="C6" s="78">
        <v>17584.922999999999</v>
      </c>
      <c r="D6" s="78">
        <v>21984</v>
      </c>
      <c r="E6" s="78">
        <v>30737</v>
      </c>
      <c r="F6" s="78">
        <v>55126</v>
      </c>
    </row>
    <row r="7" spans="1:7">
      <c r="A7" s="78" t="s">
        <v>270</v>
      </c>
      <c r="B7" s="78">
        <v>5617.0050000000001</v>
      </c>
      <c r="C7" s="78">
        <v>7295.4660000000003</v>
      </c>
      <c r="D7" s="78">
        <v>10067</v>
      </c>
      <c r="E7" s="78">
        <v>11255</v>
      </c>
      <c r="F7" s="78">
        <v>14845</v>
      </c>
    </row>
    <row r="8" spans="1:7">
      <c r="A8" s="78" t="s">
        <v>272</v>
      </c>
      <c r="B8" s="78">
        <v>709.9</v>
      </c>
      <c r="C8" s="78">
        <v>464</v>
      </c>
      <c r="D8" s="78">
        <v>534</v>
      </c>
      <c r="E8" s="78">
        <v>595</v>
      </c>
      <c r="F8" s="78">
        <v>643</v>
      </c>
    </row>
    <row r="9" spans="1:7">
      <c r="A9" s="84" t="s">
        <v>282</v>
      </c>
      <c r="B9" s="86">
        <v>1.0203519999999999</v>
      </c>
      <c r="C9" s="86">
        <v>0.82199299999999997</v>
      </c>
      <c r="D9" s="86">
        <v>0.95202100000000001</v>
      </c>
      <c r="E9" s="86">
        <v>0.94917799999999997</v>
      </c>
      <c r="F9" s="86">
        <v>1.0753109999999999</v>
      </c>
    </row>
    <row r="10" spans="1:7">
      <c r="A10" s="84" t="s">
        <v>292</v>
      </c>
      <c r="B10" s="86">
        <v>0.60801532899999999</v>
      </c>
      <c r="C10" s="86">
        <v>0.57349105300000003</v>
      </c>
      <c r="D10" s="86">
        <v>0.52802037800000001</v>
      </c>
      <c r="E10" s="86">
        <v>0.49230569000000002</v>
      </c>
      <c r="F10" s="86">
        <v>0.38531727300000002</v>
      </c>
    </row>
    <row r="11" spans="1:7">
      <c r="A11" s="78"/>
      <c r="B11" s="78"/>
      <c r="C11" s="78"/>
      <c r="D11" s="78"/>
      <c r="E11" s="78"/>
      <c r="F11" s="78"/>
    </row>
    <row r="12" spans="1:7">
      <c r="G12" s="79"/>
    </row>
    <row r="13" spans="1:7">
      <c r="A13" t="s">
        <v>323</v>
      </c>
    </row>
    <row r="14" spans="1:7">
      <c r="G14" s="79"/>
    </row>
    <row r="15" spans="1:7" ht="43">
      <c r="A15" s="98" t="s">
        <v>143</v>
      </c>
      <c r="B15" s="99" t="s">
        <v>144</v>
      </c>
      <c r="C15" s="99" t="s">
        <v>145</v>
      </c>
      <c r="D15" s="99" t="s">
        <v>146</v>
      </c>
      <c r="E15" s="99" t="s">
        <v>147</v>
      </c>
      <c r="F15" s="99" t="s">
        <v>148</v>
      </c>
    </row>
    <row r="16" spans="1:7">
      <c r="A16" s="94" t="s">
        <v>274</v>
      </c>
      <c r="B16" s="95">
        <v>2048.6</v>
      </c>
      <c r="C16" s="95">
        <v>2792.1</v>
      </c>
      <c r="D16" s="95">
        <v>1720</v>
      </c>
      <c r="E16" s="95">
        <v>3579</v>
      </c>
      <c r="F16" s="95">
        <v>6253</v>
      </c>
    </row>
    <row r="17" spans="1:14">
      <c r="A17" s="94" t="s">
        <v>283</v>
      </c>
      <c r="B17" s="95">
        <v>2725.4</v>
      </c>
      <c r="C17" s="95">
        <v>2208.9</v>
      </c>
      <c r="D17" s="95">
        <v>4521</v>
      </c>
      <c r="E17" s="95">
        <v>4342</v>
      </c>
      <c r="F17" s="95">
        <v>7947</v>
      </c>
      <c r="G17" s="78"/>
    </row>
    <row r="18" spans="1:14">
      <c r="A18" s="94" t="s">
        <v>277</v>
      </c>
      <c r="B18" s="95">
        <v>1158.4000000000001</v>
      </c>
      <c r="C18" s="95">
        <v>1606.5</v>
      </c>
      <c r="D18" s="95">
        <v>2543</v>
      </c>
      <c r="E18" s="95">
        <v>2669</v>
      </c>
      <c r="F18" s="95">
        <v>4145</v>
      </c>
      <c r="G18" s="78"/>
    </row>
    <row r="19" spans="1:14">
      <c r="A19" s="94" t="s">
        <v>287</v>
      </c>
      <c r="B19" s="115" t="s">
        <v>290</v>
      </c>
      <c r="C19" s="115"/>
      <c r="D19" s="115"/>
      <c r="E19" s="115"/>
      <c r="F19" s="101">
        <v>3802</v>
      </c>
      <c r="G19" s="78"/>
    </row>
    <row r="20" spans="1:14">
      <c r="A20" s="94" t="s">
        <v>276</v>
      </c>
      <c r="B20" s="90" t="s">
        <v>289</v>
      </c>
      <c r="C20" s="90"/>
      <c r="D20" s="90"/>
      <c r="E20" s="90"/>
      <c r="F20" s="90">
        <v>850</v>
      </c>
      <c r="G20" s="78"/>
    </row>
    <row r="21" spans="1:14">
      <c r="A21" s="94" t="s">
        <v>273</v>
      </c>
      <c r="B21" s="90" t="s">
        <v>288</v>
      </c>
      <c r="C21" s="90"/>
      <c r="D21" s="90"/>
      <c r="E21" s="90"/>
      <c r="F21" s="90">
        <v>189.06</v>
      </c>
      <c r="G21" s="78"/>
      <c r="H21" s="78"/>
      <c r="I21" s="78"/>
      <c r="J21" s="78"/>
      <c r="K21" s="78"/>
      <c r="L21" s="78"/>
      <c r="M21" s="78"/>
      <c r="N21" s="78"/>
    </row>
    <row r="22" spans="1:14">
      <c r="A22" s="94" t="s">
        <v>275</v>
      </c>
      <c r="B22" s="90" t="s">
        <v>301</v>
      </c>
      <c r="C22" s="90"/>
      <c r="D22" s="90"/>
      <c r="E22" s="90"/>
      <c r="F22" s="102">
        <v>5.9999999999999995E-4</v>
      </c>
      <c r="G22" s="78"/>
      <c r="H22" s="78"/>
      <c r="I22" s="78"/>
      <c r="J22" s="78"/>
      <c r="K22" s="78"/>
      <c r="L22" s="78"/>
      <c r="M22" s="78"/>
      <c r="N22" s="78"/>
    </row>
    <row r="23" spans="1:14">
      <c r="A23" s="94" t="s">
        <v>284</v>
      </c>
      <c r="B23" s="90" t="s">
        <v>286</v>
      </c>
      <c r="C23" s="90"/>
      <c r="D23" s="90"/>
      <c r="E23" s="90"/>
      <c r="F23" s="90" t="s">
        <v>285</v>
      </c>
      <c r="G23" s="78"/>
      <c r="H23" s="78"/>
      <c r="I23" s="78"/>
      <c r="J23" s="78"/>
      <c r="K23" s="78"/>
      <c r="L23" s="78"/>
      <c r="M23" s="78"/>
      <c r="N23" s="78"/>
    </row>
    <row r="24" spans="1:14">
      <c r="A24" s="94"/>
      <c r="B24" s="90"/>
      <c r="C24" s="90"/>
      <c r="D24" s="90"/>
      <c r="E24" s="90"/>
      <c r="F24" s="90"/>
    </row>
    <row r="25" spans="1:14">
      <c r="A25" s="94" t="s">
        <v>294</v>
      </c>
      <c r="B25" s="90">
        <v>250.2</v>
      </c>
      <c r="C25" s="90">
        <v>449</v>
      </c>
      <c r="D25" s="90">
        <v>936</v>
      </c>
      <c r="E25" s="90">
        <v>126</v>
      </c>
      <c r="F25" s="90">
        <v>1476</v>
      </c>
    </row>
    <row r="26" spans="1:14">
      <c r="A26" s="94" t="s">
        <v>229</v>
      </c>
      <c r="B26" s="90">
        <v>-47.4</v>
      </c>
      <c r="C26" s="90">
        <v>323</v>
      </c>
      <c r="D26" s="90">
        <v>360</v>
      </c>
      <c r="E26" s="90">
        <v>1110</v>
      </c>
      <c r="F26" s="90">
        <v>126</v>
      </c>
    </row>
    <row r="34" spans="1:1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1:14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1:14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4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1:14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1:14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1:14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1:14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1:1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1:14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1:14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1:14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1:14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1:14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1:14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1:14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1:14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1:1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1:14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1:14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1:14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1:14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1:14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1:14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</sheetData>
  <mergeCells count="1"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0F90-4DB4-B24F-923C-4A343755E7CF}">
  <dimension ref="A1:S128"/>
  <sheetViews>
    <sheetView workbookViewId="0">
      <selection activeCell="J17" sqref="J17"/>
    </sheetView>
  </sheetViews>
  <sheetFormatPr baseColWidth="10" defaultRowHeight="16"/>
  <cols>
    <col min="1" max="3" width="10.83203125" style="11"/>
    <col min="4" max="5" width="10.83203125" style="4"/>
    <col min="8" max="8" width="4" customWidth="1"/>
    <col min="9" max="9" width="18.83203125" customWidth="1"/>
    <col min="11" max="11" width="3.83203125" customWidth="1"/>
    <col min="14" max="14" width="10.83203125" customWidth="1"/>
  </cols>
  <sheetData>
    <row r="1" spans="1:19" s="1" customFormat="1">
      <c r="A1" s="10" t="s">
        <v>0</v>
      </c>
      <c r="B1" s="10" t="s">
        <v>2</v>
      </c>
      <c r="C1" s="10" t="s">
        <v>1</v>
      </c>
      <c r="D1" s="2" t="s">
        <v>0</v>
      </c>
      <c r="E1" s="2" t="s">
        <v>34</v>
      </c>
      <c r="F1" s="1" t="s">
        <v>35</v>
      </c>
      <c r="G1" s="1" t="s">
        <v>36</v>
      </c>
    </row>
    <row r="2" spans="1:19">
      <c r="A2" s="11">
        <v>201001</v>
      </c>
      <c r="B2" s="11">
        <v>-3.36</v>
      </c>
      <c r="C2" s="11">
        <v>0</v>
      </c>
      <c r="D2" s="3">
        <v>40179</v>
      </c>
      <c r="E2" s="4">
        <v>15.887499999999999</v>
      </c>
      <c r="I2" s="1" t="s">
        <v>321</v>
      </c>
    </row>
    <row r="3" spans="1:19">
      <c r="A3" s="11">
        <v>201002</v>
      </c>
      <c r="B3" s="11">
        <v>3.4</v>
      </c>
      <c r="C3" s="11">
        <v>0</v>
      </c>
      <c r="D3" s="3">
        <v>40210</v>
      </c>
      <c r="E3" s="4">
        <v>16.987499</v>
      </c>
      <c r="F3">
        <f>(E3-E2)/E2*100</f>
        <v>6.9236758457907195</v>
      </c>
      <c r="G3">
        <f>F3-C3</f>
        <v>6.9236758457907195</v>
      </c>
    </row>
    <row r="4" spans="1:19">
      <c r="A4" s="11">
        <v>201003</v>
      </c>
      <c r="B4" s="11">
        <v>6.31</v>
      </c>
      <c r="C4" s="11">
        <v>0.01</v>
      </c>
      <c r="D4" s="3">
        <v>40238</v>
      </c>
      <c r="E4" s="4">
        <v>18.612499</v>
      </c>
      <c r="F4">
        <f t="shared" ref="F4:F67" si="0">(E4-E3)/E3*100</f>
        <v>9.5658578110880246</v>
      </c>
      <c r="G4">
        <f t="shared" ref="G4:G67" si="1">F4-C4</f>
        <v>9.5558578110880248</v>
      </c>
      <c r="I4" s="81" t="s">
        <v>278</v>
      </c>
      <c r="J4" s="80">
        <v>1.0562</v>
      </c>
      <c r="L4" s="1" t="s">
        <v>3</v>
      </c>
      <c r="M4">
        <f>AVERAGE(C2:C227)</f>
        <v>4.427419354838711E-2</v>
      </c>
      <c r="O4" s="1" t="s">
        <v>4</v>
      </c>
      <c r="P4">
        <f>AVERAGE(B2:B227)</f>
        <v>0.99185483870967739</v>
      </c>
      <c r="R4" s="1" t="s">
        <v>7</v>
      </c>
      <c r="S4">
        <f>SLOPE(G:G,B:B)</f>
        <v>1.0562205930529982</v>
      </c>
    </row>
    <row r="5" spans="1:19">
      <c r="A5" s="11">
        <v>201004</v>
      </c>
      <c r="B5" s="11">
        <v>2</v>
      </c>
      <c r="C5" s="11">
        <v>0.01</v>
      </c>
      <c r="D5" s="3">
        <v>40269</v>
      </c>
      <c r="E5" s="4">
        <v>21.4</v>
      </c>
      <c r="F5">
        <f t="shared" si="0"/>
        <v>14.976500468851597</v>
      </c>
      <c r="G5">
        <f t="shared" si="1"/>
        <v>14.966500468851597</v>
      </c>
      <c r="I5" s="82" t="s">
        <v>280</v>
      </c>
      <c r="J5" s="1">
        <v>1.08</v>
      </c>
      <c r="L5" s="1" t="s">
        <v>5</v>
      </c>
      <c r="M5">
        <f>(1+M4/100)^12-1</f>
        <v>5.3258596856751161E-3</v>
      </c>
      <c r="O5" s="1" t="s">
        <v>6</v>
      </c>
      <c r="P5">
        <f>(1+P4/100)^12-1</f>
        <v>0.12573503784515716</v>
      </c>
      <c r="R5" s="1" t="s">
        <v>8</v>
      </c>
      <c r="S5">
        <f>M5+S4*P5</f>
        <v>0.1381297959260282</v>
      </c>
    </row>
    <row r="6" spans="1:19">
      <c r="A6" s="11">
        <v>201005</v>
      </c>
      <c r="B6" s="11">
        <v>-7.89</v>
      </c>
      <c r="C6" s="11">
        <v>0.01</v>
      </c>
      <c r="D6" s="3">
        <v>40299</v>
      </c>
      <c r="E6" s="4">
        <v>21.6325</v>
      </c>
      <c r="F6">
        <f t="shared" si="0"/>
        <v>1.0864485981308492</v>
      </c>
      <c r="G6">
        <f t="shared" si="1"/>
        <v>1.0764485981308491</v>
      </c>
      <c r="I6" s="1" t="s">
        <v>279</v>
      </c>
      <c r="J6" s="9">
        <v>1.0868</v>
      </c>
    </row>
    <row r="7" spans="1:19">
      <c r="A7" s="11">
        <v>201006</v>
      </c>
      <c r="B7" s="11">
        <v>-5.56</v>
      </c>
      <c r="C7" s="11">
        <v>0.01</v>
      </c>
      <c r="D7" s="3">
        <v>40330</v>
      </c>
      <c r="E7" s="4">
        <v>21.454999999999998</v>
      </c>
      <c r="F7">
        <f t="shared" si="0"/>
        <v>-0.82052467352364267</v>
      </c>
      <c r="G7">
        <f t="shared" si="1"/>
        <v>-0.83052467352364268</v>
      </c>
      <c r="I7" s="1"/>
      <c r="J7" s="9"/>
    </row>
    <row r="8" spans="1:19">
      <c r="A8" s="11">
        <v>201007</v>
      </c>
      <c r="B8" s="11">
        <v>6.93</v>
      </c>
      <c r="C8" s="11">
        <v>0.01</v>
      </c>
      <c r="D8" s="3">
        <v>40360</v>
      </c>
      <c r="E8" s="4">
        <v>24.737499</v>
      </c>
      <c r="F8">
        <f t="shared" si="0"/>
        <v>15.299459333488704</v>
      </c>
      <c r="G8">
        <f t="shared" si="1"/>
        <v>15.289459333488704</v>
      </c>
      <c r="I8" s="1" t="s">
        <v>291</v>
      </c>
      <c r="J8" s="9">
        <v>0.39</v>
      </c>
    </row>
    <row r="9" spans="1:19">
      <c r="A9" s="11">
        <v>201008</v>
      </c>
      <c r="B9" s="11">
        <v>-4.7699999999999996</v>
      </c>
      <c r="C9" s="11">
        <v>0.01</v>
      </c>
      <c r="D9" s="3">
        <v>40391</v>
      </c>
      <c r="E9" s="4">
        <v>27.469999000000001</v>
      </c>
      <c r="F9">
        <f t="shared" si="0"/>
        <v>11.045983266133742</v>
      </c>
      <c r="G9">
        <f t="shared" si="1"/>
        <v>11.035983266133742</v>
      </c>
      <c r="I9" s="83" t="s">
        <v>281</v>
      </c>
      <c r="J9" s="9">
        <v>0.64429999999999998</v>
      </c>
    </row>
    <row r="10" spans="1:19">
      <c r="A10" s="11">
        <v>201009</v>
      </c>
      <c r="B10" s="11">
        <v>9.5399999999999991</v>
      </c>
      <c r="C10" s="11">
        <v>0.01</v>
      </c>
      <c r="D10" s="3">
        <v>40422</v>
      </c>
      <c r="E10" s="4">
        <v>27.950001</v>
      </c>
      <c r="F10">
        <f t="shared" si="0"/>
        <v>1.7473681014695301</v>
      </c>
      <c r="G10">
        <f t="shared" si="1"/>
        <v>1.7373681014695301</v>
      </c>
    </row>
    <row r="11" spans="1:19">
      <c r="A11" s="11">
        <v>201010</v>
      </c>
      <c r="B11" s="11">
        <v>3.88</v>
      </c>
      <c r="C11" s="11">
        <v>0.01</v>
      </c>
      <c r="D11" s="3">
        <v>40452</v>
      </c>
      <c r="E11" s="4">
        <v>29.017499999999998</v>
      </c>
      <c r="F11">
        <f t="shared" si="0"/>
        <v>3.819316500203338</v>
      </c>
      <c r="G11">
        <f t="shared" si="1"/>
        <v>3.8093165002033382</v>
      </c>
      <c r="I11" s="113" t="s">
        <v>293</v>
      </c>
      <c r="J11">
        <f>M5+J9*P5</f>
        <v>8.6336944569309876E-2</v>
      </c>
    </row>
    <row r="12" spans="1:19">
      <c r="A12" s="11">
        <v>201011</v>
      </c>
      <c r="B12" s="11">
        <v>0.6</v>
      </c>
      <c r="C12" s="11">
        <v>0.01</v>
      </c>
      <c r="D12" s="3">
        <v>40483</v>
      </c>
      <c r="E12" s="4">
        <v>34.805</v>
      </c>
      <c r="F12">
        <f t="shared" si="0"/>
        <v>19.944860859825972</v>
      </c>
      <c r="G12">
        <f t="shared" si="1"/>
        <v>19.934860859825971</v>
      </c>
    </row>
    <row r="13" spans="1:19">
      <c r="A13" s="11">
        <v>201012</v>
      </c>
      <c r="B13" s="11">
        <v>6.82</v>
      </c>
      <c r="C13" s="11">
        <v>0.01</v>
      </c>
      <c r="D13" s="3">
        <v>40513</v>
      </c>
      <c r="E13" s="4">
        <v>33</v>
      </c>
      <c r="F13">
        <f t="shared" si="0"/>
        <v>-5.1860364890101991</v>
      </c>
      <c r="G13">
        <f t="shared" si="1"/>
        <v>-5.1960364890101989</v>
      </c>
    </row>
    <row r="14" spans="1:19">
      <c r="A14" s="11">
        <v>201101</v>
      </c>
      <c r="B14" s="11">
        <v>1.99</v>
      </c>
      <c r="C14" s="11">
        <v>0.01</v>
      </c>
      <c r="D14" s="3">
        <v>40544</v>
      </c>
      <c r="E14" s="4">
        <v>32.284999999999997</v>
      </c>
      <c r="F14">
        <f t="shared" si="0"/>
        <v>-2.1666666666666772</v>
      </c>
      <c r="G14">
        <f t="shared" si="1"/>
        <v>-2.176666666666677</v>
      </c>
    </row>
    <row r="15" spans="1:19">
      <c r="A15" s="11">
        <v>201102</v>
      </c>
      <c r="B15" s="11">
        <v>3.49</v>
      </c>
      <c r="C15" s="11">
        <v>0.01</v>
      </c>
      <c r="D15" s="3">
        <v>40575</v>
      </c>
      <c r="E15" s="4">
        <v>33.067501</v>
      </c>
      <c r="F15">
        <f t="shared" si="0"/>
        <v>2.4237292860461621</v>
      </c>
      <c r="G15">
        <f t="shared" si="1"/>
        <v>2.4137292860461623</v>
      </c>
    </row>
    <row r="16" spans="1:19">
      <c r="A16" s="11">
        <v>201103</v>
      </c>
      <c r="B16" s="11">
        <v>0.45</v>
      </c>
      <c r="C16" s="11">
        <v>0.01</v>
      </c>
      <c r="D16" s="3">
        <v>40603</v>
      </c>
      <c r="E16" s="4">
        <v>33.395000000000003</v>
      </c>
      <c r="F16">
        <f t="shared" si="0"/>
        <v>0.99039537339094086</v>
      </c>
      <c r="G16">
        <f t="shared" si="1"/>
        <v>0.98039537339094085</v>
      </c>
    </row>
    <row r="17" spans="1:7">
      <c r="A17" s="11">
        <v>201104</v>
      </c>
      <c r="B17" s="11">
        <v>2.9</v>
      </c>
      <c r="C17" s="11">
        <v>0</v>
      </c>
      <c r="D17" s="3">
        <v>40634</v>
      </c>
      <c r="E17" s="4">
        <v>34.650002000000001</v>
      </c>
      <c r="F17">
        <f t="shared" si="0"/>
        <v>3.7580536008384411</v>
      </c>
      <c r="G17">
        <f t="shared" si="1"/>
        <v>3.7580536008384411</v>
      </c>
    </row>
    <row r="18" spans="1:7">
      <c r="A18" s="11">
        <v>201105</v>
      </c>
      <c r="B18" s="11">
        <v>-1.27</v>
      </c>
      <c r="C18" s="11">
        <v>0</v>
      </c>
      <c r="D18" s="3">
        <v>40664</v>
      </c>
      <c r="E18" s="4">
        <v>38.064999</v>
      </c>
      <c r="F18">
        <f t="shared" si="0"/>
        <v>9.8556906288201649</v>
      </c>
      <c r="G18">
        <f t="shared" si="1"/>
        <v>9.8556906288201649</v>
      </c>
    </row>
    <row r="19" spans="1:7">
      <c r="A19" s="11">
        <v>201106</v>
      </c>
      <c r="B19" s="11">
        <v>-1.75</v>
      </c>
      <c r="C19" s="11">
        <v>0</v>
      </c>
      <c r="D19" s="3">
        <v>40695</v>
      </c>
      <c r="E19" s="4">
        <v>37.244999</v>
      </c>
      <c r="F19">
        <f t="shared" si="0"/>
        <v>-2.1542099607043212</v>
      </c>
      <c r="G19">
        <f t="shared" si="1"/>
        <v>-2.1542099607043212</v>
      </c>
    </row>
    <row r="20" spans="1:7">
      <c r="A20" s="11">
        <v>201107</v>
      </c>
      <c r="B20" s="11">
        <v>-2.36</v>
      </c>
      <c r="C20" s="11">
        <v>0</v>
      </c>
      <c r="D20" s="3">
        <v>40725</v>
      </c>
      <c r="E20" s="4">
        <v>36.177501999999997</v>
      </c>
      <c r="F20">
        <f t="shared" si="0"/>
        <v>-2.8661485532594675</v>
      </c>
      <c r="G20">
        <f t="shared" si="1"/>
        <v>-2.8661485532594675</v>
      </c>
    </row>
    <row r="21" spans="1:7">
      <c r="A21" s="11">
        <v>201108</v>
      </c>
      <c r="B21" s="11">
        <v>-5.99</v>
      </c>
      <c r="C21" s="11">
        <v>0.01</v>
      </c>
      <c r="D21" s="3">
        <v>40756</v>
      </c>
      <c r="E21" s="4">
        <v>32.1875</v>
      </c>
      <c r="F21">
        <f t="shared" si="0"/>
        <v>-11.028959379229658</v>
      </c>
      <c r="G21">
        <f t="shared" si="1"/>
        <v>-11.038959379229658</v>
      </c>
    </row>
    <row r="22" spans="1:7">
      <c r="A22" s="11">
        <v>201109</v>
      </c>
      <c r="B22" s="11">
        <v>-7.59</v>
      </c>
      <c r="C22" s="11">
        <v>0</v>
      </c>
      <c r="D22" s="3">
        <v>40787</v>
      </c>
      <c r="E22" s="4">
        <v>28.57</v>
      </c>
      <c r="F22">
        <f t="shared" si="0"/>
        <v>-11.23883495145631</v>
      </c>
      <c r="G22">
        <f t="shared" si="1"/>
        <v>-11.23883495145631</v>
      </c>
    </row>
    <row r="23" spans="1:7">
      <c r="A23" s="11">
        <v>201110</v>
      </c>
      <c r="B23" s="11">
        <v>11.35</v>
      </c>
      <c r="C23" s="11">
        <v>0</v>
      </c>
      <c r="D23" s="3">
        <v>40817</v>
      </c>
      <c r="E23" s="4">
        <v>33.292499999999997</v>
      </c>
      <c r="F23">
        <f t="shared" si="0"/>
        <v>16.52957647882393</v>
      </c>
      <c r="G23">
        <f t="shared" si="1"/>
        <v>16.52957647882393</v>
      </c>
    </row>
    <row r="24" spans="1:7">
      <c r="A24" s="11">
        <v>201111</v>
      </c>
      <c r="B24" s="11">
        <v>-0.28000000000000003</v>
      </c>
      <c r="C24" s="11">
        <v>0</v>
      </c>
      <c r="D24" s="3">
        <v>40848</v>
      </c>
      <c r="E24" s="4">
        <v>29.605</v>
      </c>
      <c r="F24">
        <f t="shared" si="0"/>
        <v>-11.076068183524807</v>
      </c>
      <c r="G24">
        <f t="shared" si="1"/>
        <v>-11.076068183524807</v>
      </c>
    </row>
    <row r="25" spans="1:7">
      <c r="A25" s="11">
        <v>201112</v>
      </c>
      <c r="B25" s="11">
        <v>0.74</v>
      </c>
      <c r="C25" s="11">
        <v>0</v>
      </c>
      <c r="D25" s="3">
        <v>40878</v>
      </c>
      <c r="E25" s="4">
        <v>25.364999999999998</v>
      </c>
      <c r="F25">
        <f t="shared" si="0"/>
        <v>-14.32190508360075</v>
      </c>
      <c r="G25">
        <f t="shared" si="1"/>
        <v>-14.32190508360075</v>
      </c>
    </row>
    <row r="26" spans="1:7">
      <c r="A26" s="11">
        <v>201201</v>
      </c>
      <c r="B26" s="11">
        <v>5.05</v>
      </c>
      <c r="C26" s="11">
        <v>0</v>
      </c>
      <c r="D26" s="3">
        <v>40909</v>
      </c>
      <c r="E26" s="4">
        <v>29.200001</v>
      </c>
      <c r="F26">
        <f t="shared" si="0"/>
        <v>15.11926276365071</v>
      </c>
      <c r="G26">
        <f t="shared" si="1"/>
        <v>15.11926276365071</v>
      </c>
    </row>
    <row r="27" spans="1:7">
      <c r="A27" s="11">
        <v>201202</v>
      </c>
      <c r="B27" s="11">
        <v>4.42</v>
      </c>
      <c r="C27" s="11">
        <v>0</v>
      </c>
      <c r="D27" s="3">
        <v>40940</v>
      </c>
      <c r="E27" s="4">
        <v>35.790000999999997</v>
      </c>
      <c r="F27">
        <f t="shared" si="0"/>
        <v>22.568492377791344</v>
      </c>
      <c r="G27">
        <f t="shared" si="1"/>
        <v>22.568492377791344</v>
      </c>
    </row>
    <row r="28" spans="1:7">
      <c r="A28" s="11">
        <v>201203</v>
      </c>
      <c r="B28" s="11">
        <v>3.11</v>
      </c>
      <c r="C28" s="11">
        <v>0</v>
      </c>
      <c r="D28" s="3">
        <v>40969</v>
      </c>
      <c r="E28" s="4">
        <v>38.627499</v>
      </c>
      <c r="F28">
        <f t="shared" si="0"/>
        <v>7.9281864227944672</v>
      </c>
      <c r="G28">
        <f t="shared" si="1"/>
        <v>7.9281864227944672</v>
      </c>
    </row>
    <row r="29" spans="1:7">
      <c r="A29" s="11">
        <v>201204</v>
      </c>
      <c r="B29" s="11">
        <v>-0.85</v>
      </c>
      <c r="C29" s="11">
        <v>0</v>
      </c>
      <c r="D29" s="3">
        <v>41000</v>
      </c>
      <c r="E29" s="4">
        <v>38.932499</v>
      </c>
      <c r="F29">
        <f t="shared" si="0"/>
        <v>0.78959292704919803</v>
      </c>
      <c r="G29">
        <f t="shared" si="1"/>
        <v>0.78959292704919803</v>
      </c>
    </row>
    <row r="30" spans="1:7">
      <c r="A30" s="11">
        <v>201205</v>
      </c>
      <c r="B30" s="11">
        <v>-6.19</v>
      </c>
      <c r="C30" s="11">
        <v>0.01</v>
      </c>
      <c r="D30" s="3">
        <v>41030</v>
      </c>
      <c r="E30" s="4">
        <v>34.654998999999997</v>
      </c>
      <c r="F30">
        <f t="shared" si="0"/>
        <v>-10.986964900455025</v>
      </c>
      <c r="G30">
        <f t="shared" si="1"/>
        <v>-10.996964900455025</v>
      </c>
    </row>
    <row r="31" spans="1:7">
      <c r="A31" s="11">
        <v>201206</v>
      </c>
      <c r="B31" s="11">
        <v>3.89</v>
      </c>
      <c r="C31" s="11">
        <v>0</v>
      </c>
      <c r="D31" s="3">
        <v>41061</v>
      </c>
      <c r="E31" s="4">
        <v>34.564999</v>
      </c>
      <c r="F31">
        <f t="shared" si="0"/>
        <v>-0.25970279208490621</v>
      </c>
      <c r="G31">
        <f t="shared" si="1"/>
        <v>-0.25970279208490621</v>
      </c>
    </row>
    <row r="32" spans="1:7">
      <c r="A32" s="11">
        <v>201207</v>
      </c>
      <c r="B32" s="11">
        <v>0.79</v>
      </c>
      <c r="C32" s="11">
        <v>0</v>
      </c>
      <c r="D32" s="3">
        <v>41091</v>
      </c>
      <c r="E32" s="4">
        <v>31.09</v>
      </c>
      <c r="F32">
        <f t="shared" si="0"/>
        <v>-10.053519746955585</v>
      </c>
      <c r="G32">
        <f t="shared" si="1"/>
        <v>-10.053519746955585</v>
      </c>
    </row>
    <row r="33" spans="1:7">
      <c r="A33" s="11">
        <v>201208</v>
      </c>
      <c r="B33" s="11">
        <v>2.5499999999999998</v>
      </c>
      <c r="C33" s="11">
        <v>0.01</v>
      </c>
      <c r="D33" s="3">
        <v>41122</v>
      </c>
      <c r="E33" s="4">
        <v>36.294998</v>
      </c>
      <c r="F33">
        <f t="shared" si="0"/>
        <v>16.741711161145062</v>
      </c>
      <c r="G33">
        <f t="shared" si="1"/>
        <v>16.731711161145061</v>
      </c>
    </row>
    <row r="34" spans="1:7">
      <c r="A34" s="11">
        <v>201209</v>
      </c>
      <c r="B34" s="11">
        <v>2.73</v>
      </c>
      <c r="C34" s="11">
        <v>0.01</v>
      </c>
      <c r="D34" s="3">
        <v>41153</v>
      </c>
      <c r="E34" s="4">
        <v>38.172500999999997</v>
      </c>
      <c r="F34">
        <f t="shared" si="0"/>
        <v>5.1728973783109105</v>
      </c>
      <c r="G34">
        <f t="shared" si="1"/>
        <v>5.1628973783109107</v>
      </c>
    </row>
    <row r="35" spans="1:7">
      <c r="A35" s="11">
        <v>201210</v>
      </c>
      <c r="B35" s="11">
        <v>-1.76</v>
      </c>
      <c r="C35" s="11">
        <v>0.01</v>
      </c>
      <c r="D35" s="3">
        <v>41183</v>
      </c>
      <c r="E35" s="4">
        <v>36.494999</v>
      </c>
      <c r="F35">
        <f t="shared" si="0"/>
        <v>-4.3945299785308727</v>
      </c>
      <c r="G35">
        <f t="shared" si="1"/>
        <v>-4.4045299785308725</v>
      </c>
    </row>
    <row r="36" spans="1:7">
      <c r="A36" s="11">
        <v>201211</v>
      </c>
      <c r="B36" s="11">
        <v>0.78</v>
      </c>
      <c r="C36" s="11">
        <v>0.01</v>
      </c>
      <c r="D36" s="3">
        <v>41214</v>
      </c>
      <c r="E36" s="4">
        <v>39.417499999999997</v>
      </c>
      <c r="F36">
        <f t="shared" si="0"/>
        <v>8.0079492535401826</v>
      </c>
      <c r="G36">
        <f t="shared" si="1"/>
        <v>7.9979492535401828</v>
      </c>
    </row>
    <row r="37" spans="1:7">
      <c r="A37" s="11">
        <v>201212</v>
      </c>
      <c r="B37" s="11">
        <v>1.18</v>
      </c>
      <c r="C37" s="11">
        <v>0.01</v>
      </c>
      <c r="D37" s="3">
        <v>41244</v>
      </c>
      <c r="E37" s="4">
        <v>42.025002000000001</v>
      </c>
      <c r="F37">
        <f t="shared" si="0"/>
        <v>6.6150872074586271</v>
      </c>
      <c r="G37">
        <f t="shared" si="1"/>
        <v>6.6050872074586273</v>
      </c>
    </row>
    <row r="38" spans="1:7">
      <c r="A38" s="11">
        <v>201301</v>
      </c>
      <c r="B38" s="11">
        <v>5.57</v>
      </c>
      <c r="C38" s="11">
        <v>0</v>
      </c>
      <c r="D38" s="3">
        <v>41275</v>
      </c>
      <c r="E38" s="4">
        <v>43.032501000000003</v>
      </c>
      <c r="F38">
        <f t="shared" si="0"/>
        <v>2.3973800167814452</v>
      </c>
      <c r="G38">
        <f t="shared" si="1"/>
        <v>2.3973800167814452</v>
      </c>
    </row>
    <row r="39" spans="1:7">
      <c r="A39" s="11">
        <v>201302</v>
      </c>
      <c r="B39" s="11">
        <v>1.29</v>
      </c>
      <c r="C39" s="11">
        <v>0</v>
      </c>
      <c r="D39" s="3">
        <v>41306</v>
      </c>
      <c r="E39" s="4">
        <v>42.305</v>
      </c>
      <c r="F39">
        <f t="shared" si="0"/>
        <v>-1.6905849836615436</v>
      </c>
      <c r="G39">
        <f t="shared" si="1"/>
        <v>-1.6905849836615436</v>
      </c>
    </row>
    <row r="40" spans="1:7">
      <c r="A40" s="11">
        <v>201303</v>
      </c>
      <c r="B40" s="11">
        <v>4.03</v>
      </c>
      <c r="C40" s="11">
        <v>0</v>
      </c>
      <c r="D40" s="3">
        <v>41334</v>
      </c>
      <c r="E40" s="4">
        <v>44.707500000000003</v>
      </c>
      <c r="F40">
        <f t="shared" si="0"/>
        <v>5.6789977544025607</v>
      </c>
      <c r="G40">
        <f t="shared" si="1"/>
        <v>5.6789977544025607</v>
      </c>
    </row>
    <row r="41" spans="1:7">
      <c r="A41" s="11">
        <v>201304</v>
      </c>
      <c r="B41" s="11">
        <v>1.55</v>
      </c>
      <c r="C41" s="11">
        <v>0</v>
      </c>
      <c r="D41" s="3">
        <v>41365</v>
      </c>
      <c r="E41" s="4">
        <v>41.110000999999997</v>
      </c>
      <c r="F41">
        <f t="shared" si="0"/>
        <v>-8.046746071688208</v>
      </c>
      <c r="G41">
        <f t="shared" si="1"/>
        <v>-8.046746071688208</v>
      </c>
    </row>
    <row r="42" spans="1:7">
      <c r="A42" s="11">
        <v>201305</v>
      </c>
      <c r="B42" s="11">
        <v>2.8</v>
      </c>
      <c r="C42" s="11">
        <v>0</v>
      </c>
      <c r="D42" s="3">
        <v>41395</v>
      </c>
      <c r="E42" s="4">
        <v>42.330002</v>
      </c>
      <c r="F42">
        <f t="shared" si="0"/>
        <v>2.9676501345743183</v>
      </c>
      <c r="G42">
        <f t="shared" si="1"/>
        <v>2.9676501345743183</v>
      </c>
    </row>
    <row r="43" spans="1:7">
      <c r="A43" s="11">
        <v>201306</v>
      </c>
      <c r="B43" s="11">
        <v>-1.2</v>
      </c>
      <c r="C43" s="11">
        <v>0</v>
      </c>
      <c r="D43" s="3">
        <v>41426</v>
      </c>
      <c r="E43" s="4">
        <v>38.18</v>
      </c>
      <c r="F43">
        <f t="shared" si="0"/>
        <v>-9.80392583019486</v>
      </c>
      <c r="G43">
        <f t="shared" si="1"/>
        <v>-9.80392583019486</v>
      </c>
    </row>
    <row r="44" spans="1:7">
      <c r="A44" s="11">
        <v>201307</v>
      </c>
      <c r="B44" s="11">
        <v>5.65</v>
      </c>
      <c r="C44" s="11">
        <v>0</v>
      </c>
      <c r="D44" s="3">
        <v>41456</v>
      </c>
      <c r="E44" s="4">
        <v>43.75</v>
      </c>
      <c r="F44">
        <f t="shared" si="0"/>
        <v>14.588789942378208</v>
      </c>
      <c r="G44">
        <f t="shared" si="1"/>
        <v>14.588789942378208</v>
      </c>
    </row>
    <row r="45" spans="1:7">
      <c r="A45" s="11">
        <v>201308</v>
      </c>
      <c r="B45" s="11">
        <v>-2.71</v>
      </c>
      <c r="C45" s="11">
        <v>0</v>
      </c>
      <c r="D45" s="3">
        <v>41487</v>
      </c>
      <c r="E45" s="4">
        <v>49.130001</v>
      </c>
      <c r="F45">
        <f t="shared" si="0"/>
        <v>12.297145142857142</v>
      </c>
      <c r="G45">
        <f t="shared" si="1"/>
        <v>12.297145142857142</v>
      </c>
    </row>
    <row r="46" spans="1:7">
      <c r="A46" s="11">
        <v>201309</v>
      </c>
      <c r="B46" s="11">
        <v>3.77</v>
      </c>
      <c r="C46" s="11">
        <v>0</v>
      </c>
      <c r="D46" s="3">
        <v>41518</v>
      </c>
      <c r="E46" s="4">
        <v>51.91</v>
      </c>
      <c r="F46">
        <f t="shared" si="0"/>
        <v>5.6584550038987311</v>
      </c>
      <c r="G46">
        <f t="shared" si="1"/>
        <v>5.6584550038987311</v>
      </c>
    </row>
    <row r="47" spans="1:7">
      <c r="A47" s="11">
        <v>201310</v>
      </c>
      <c r="B47" s="11">
        <v>4.18</v>
      </c>
      <c r="C47" s="11">
        <v>0</v>
      </c>
      <c r="D47" s="3">
        <v>41548</v>
      </c>
      <c r="E47" s="4">
        <v>53.360000999999997</v>
      </c>
      <c r="F47">
        <f t="shared" si="0"/>
        <v>2.7932980157965717</v>
      </c>
      <c r="G47">
        <f t="shared" si="1"/>
        <v>2.7932980157965717</v>
      </c>
    </row>
    <row r="48" spans="1:7">
      <c r="A48" s="11">
        <v>201311</v>
      </c>
      <c r="B48" s="11">
        <v>3.12</v>
      </c>
      <c r="C48" s="11">
        <v>0</v>
      </c>
      <c r="D48" s="3">
        <v>41579</v>
      </c>
      <c r="E48" s="4">
        <v>52.09</v>
      </c>
      <c r="F48">
        <f t="shared" si="0"/>
        <v>-2.3800617994740922</v>
      </c>
      <c r="G48">
        <f t="shared" si="1"/>
        <v>-2.3800617994740922</v>
      </c>
    </row>
    <row r="49" spans="1:7">
      <c r="A49" s="11">
        <v>201312</v>
      </c>
      <c r="B49" s="11">
        <v>2.81</v>
      </c>
      <c r="C49" s="11">
        <v>0</v>
      </c>
      <c r="D49" s="3">
        <v>41609</v>
      </c>
      <c r="E49" s="4">
        <v>55.189999</v>
      </c>
      <c r="F49">
        <f t="shared" si="0"/>
        <v>5.9512363217508097</v>
      </c>
      <c r="G49">
        <f t="shared" si="1"/>
        <v>5.9512363217508097</v>
      </c>
    </row>
    <row r="50" spans="1:7">
      <c r="A50" s="11">
        <v>201401</v>
      </c>
      <c r="B50" s="11">
        <v>-3.32</v>
      </c>
      <c r="C50" s="11">
        <v>0</v>
      </c>
      <c r="D50" s="3">
        <v>41640</v>
      </c>
      <c r="E50" s="4">
        <v>60.529998999999997</v>
      </c>
      <c r="F50">
        <f t="shared" si="0"/>
        <v>9.6756660568158299</v>
      </c>
      <c r="G50">
        <f t="shared" si="1"/>
        <v>9.6756660568158299</v>
      </c>
    </row>
    <row r="51" spans="1:7">
      <c r="A51" s="11">
        <v>201402</v>
      </c>
      <c r="B51" s="11">
        <v>4.6500000000000004</v>
      </c>
      <c r="C51" s="11">
        <v>0</v>
      </c>
      <c r="D51" s="3">
        <v>41671</v>
      </c>
      <c r="E51" s="4">
        <v>62.369999</v>
      </c>
      <c r="F51">
        <f t="shared" si="0"/>
        <v>3.0398150180045493</v>
      </c>
      <c r="G51">
        <f t="shared" si="1"/>
        <v>3.0398150180045493</v>
      </c>
    </row>
    <row r="52" spans="1:7">
      <c r="A52" s="11">
        <v>201403</v>
      </c>
      <c r="B52" s="11">
        <v>0.43</v>
      </c>
      <c r="C52" s="11">
        <v>0</v>
      </c>
      <c r="D52" s="3">
        <v>41699</v>
      </c>
      <c r="E52" s="4">
        <v>57.09</v>
      </c>
      <c r="F52">
        <f t="shared" si="0"/>
        <v>-8.4656069980055584</v>
      </c>
      <c r="G52">
        <f t="shared" si="1"/>
        <v>-8.4656069980055584</v>
      </c>
    </row>
    <row r="53" spans="1:7">
      <c r="A53" s="11">
        <v>201404</v>
      </c>
      <c r="B53" s="11">
        <v>-0.19</v>
      </c>
      <c r="C53" s="11">
        <v>0</v>
      </c>
      <c r="D53" s="3">
        <v>41730</v>
      </c>
      <c r="E53" s="4">
        <v>51.650002000000001</v>
      </c>
      <c r="F53">
        <f t="shared" si="0"/>
        <v>-9.5288106498511169</v>
      </c>
      <c r="G53">
        <f t="shared" si="1"/>
        <v>-9.5288106498511169</v>
      </c>
    </row>
    <row r="54" spans="1:7">
      <c r="A54" s="11">
        <v>201405</v>
      </c>
      <c r="B54" s="11">
        <v>2.06</v>
      </c>
      <c r="C54" s="11">
        <v>0</v>
      </c>
      <c r="D54" s="3">
        <v>41760</v>
      </c>
      <c r="E54" s="4">
        <v>52.630001</v>
      </c>
      <c r="F54">
        <f t="shared" si="0"/>
        <v>1.8973842440509476</v>
      </c>
      <c r="G54">
        <f t="shared" si="1"/>
        <v>1.8973842440509476</v>
      </c>
    </row>
    <row r="55" spans="1:7">
      <c r="A55" s="11">
        <v>201406</v>
      </c>
      <c r="B55" s="11">
        <v>2.61</v>
      </c>
      <c r="C55" s="11">
        <v>0</v>
      </c>
      <c r="D55" s="3">
        <v>41791</v>
      </c>
      <c r="E55" s="4">
        <v>58.080002</v>
      </c>
      <c r="F55">
        <f t="shared" si="0"/>
        <v>10.355312362619944</v>
      </c>
      <c r="G55">
        <f t="shared" si="1"/>
        <v>10.355312362619944</v>
      </c>
    </row>
    <row r="56" spans="1:7">
      <c r="A56" s="11">
        <v>201407</v>
      </c>
      <c r="B56" s="11">
        <v>-2.04</v>
      </c>
      <c r="C56" s="11">
        <v>0</v>
      </c>
      <c r="D56" s="3">
        <v>41821</v>
      </c>
      <c r="E56" s="4">
        <v>54.25</v>
      </c>
      <c r="F56">
        <f t="shared" si="0"/>
        <v>-6.5943558335276915</v>
      </c>
      <c r="G56">
        <f t="shared" si="1"/>
        <v>-6.5943558335276915</v>
      </c>
    </row>
    <row r="57" spans="1:7">
      <c r="A57" s="11">
        <v>201408</v>
      </c>
      <c r="B57" s="11">
        <v>4.24</v>
      </c>
      <c r="C57" s="11">
        <v>0</v>
      </c>
      <c r="D57" s="3">
        <v>41852</v>
      </c>
      <c r="E57" s="4">
        <v>59.09</v>
      </c>
      <c r="F57">
        <f t="shared" si="0"/>
        <v>8.921658986175121</v>
      </c>
      <c r="G57">
        <f t="shared" si="1"/>
        <v>8.921658986175121</v>
      </c>
    </row>
    <row r="58" spans="1:7">
      <c r="A58" s="11">
        <v>201409</v>
      </c>
      <c r="B58" s="11">
        <v>-1.97</v>
      </c>
      <c r="C58" s="11">
        <v>0</v>
      </c>
      <c r="D58" s="3">
        <v>41883</v>
      </c>
      <c r="E58" s="4">
        <v>57.529998999999997</v>
      </c>
      <c r="F58">
        <f t="shared" si="0"/>
        <v>-2.6400423083432165</v>
      </c>
      <c r="G58">
        <f t="shared" si="1"/>
        <v>-2.6400423083432165</v>
      </c>
    </row>
    <row r="59" spans="1:7">
      <c r="A59" s="11">
        <v>201410</v>
      </c>
      <c r="B59" s="11">
        <v>2.52</v>
      </c>
      <c r="C59" s="11">
        <v>0</v>
      </c>
      <c r="D59" s="3">
        <v>41913</v>
      </c>
      <c r="E59" s="4">
        <v>63.990001999999997</v>
      </c>
      <c r="F59">
        <f t="shared" si="0"/>
        <v>11.228929449485998</v>
      </c>
      <c r="G59">
        <f t="shared" si="1"/>
        <v>11.228929449485998</v>
      </c>
    </row>
    <row r="60" spans="1:7">
      <c r="A60" s="11">
        <v>201411</v>
      </c>
      <c r="B60" s="11">
        <v>2.5499999999999998</v>
      </c>
      <c r="C60" s="11">
        <v>0</v>
      </c>
      <c r="D60" s="3">
        <v>41944</v>
      </c>
      <c r="E60" s="4">
        <v>59.869999</v>
      </c>
      <c r="F60">
        <f t="shared" si="0"/>
        <v>-6.4385105035627239</v>
      </c>
      <c r="G60">
        <f t="shared" si="1"/>
        <v>-6.4385105035627239</v>
      </c>
    </row>
    <row r="61" spans="1:7">
      <c r="A61" s="11">
        <v>201412</v>
      </c>
      <c r="B61" s="11">
        <v>-0.06</v>
      </c>
      <c r="C61" s="11">
        <v>0</v>
      </c>
      <c r="D61" s="3">
        <v>41974</v>
      </c>
      <c r="E61" s="4">
        <v>59.310001</v>
      </c>
      <c r="F61">
        <f t="shared" si="0"/>
        <v>-0.93535662160275002</v>
      </c>
      <c r="G61">
        <f t="shared" si="1"/>
        <v>-0.93535662160275002</v>
      </c>
    </row>
    <row r="62" spans="1:7">
      <c r="A62" s="11">
        <v>201501</v>
      </c>
      <c r="B62" s="11">
        <v>-3.11</v>
      </c>
      <c r="C62" s="11">
        <v>0</v>
      </c>
      <c r="D62" s="3">
        <v>42005</v>
      </c>
      <c r="E62" s="4">
        <v>56.450001</v>
      </c>
      <c r="F62">
        <f t="shared" si="0"/>
        <v>-4.8221209775396892</v>
      </c>
      <c r="G62">
        <f t="shared" si="1"/>
        <v>-4.8221209775396892</v>
      </c>
    </row>
    <row r="63" spans="1:7">
      <c r="A63" s="11">
        <v>201502</v>
      </c>
      <c r="B63" s="11">
        <v>6.13</v>
      </c>
      <c r="C63" s="11">
        <v>0</v>
      </c>
      <c r="D63" s="3">
        <v>42036</v>
      </c>
      <c r="E63" s="4">
        <v>69.379997000000003</v>
      </c>
      <c r="F63">
        <f t="shared" si="0"/>
        <v>22.905218371918188</v>
      </c>
      <c r="G63">
        <f t="shared" si="1"/>
        <v>22.905218371918188</v>
      </c>
    </row>
    <row r="64" spans="1:7">
      <c r="A64" s="11">
        <v>201503</v>
      </c>
      <c r="B64" s="11">
        <v>-1.1200000000000001</v>
      </c>
      <c r="C64" s="11">
        <v>0</v>
      </c>
      <c r="D64" s="3">
        <v>42064</v>
      </c>
      <c r="E64" s="4">
        <v>66.809997999999993</v>
      </c>
      <c r="F64">
        <f t="shared" si="0"/>
        <v>-3.7042362512641933</v>
      </c>
      <c r="G64">
        <f t="shared" si="1"/>
        <v>-3.7042362512641933</v>
      </c>
    </row>
    <row r="65" spans="1:7">
      <c r="A65" s="11">
        <v>201504</v>
      </c>
      <c r="B65" s="11">
        <v>0.59</v>
      </c>
      <c r="C65" s="11">
        <v>0</v>
      </c>
      <c r="D65" s="3">
        <v>42095</v>
      </c>
      <c r="E65" s="4">
        <v>72.819999999999993</v>
      </c>
      <c r="F65">
        <f t="shared" si="0"/>
        <v>8.9956625952900051</v>
      </c>
      <c r="G65">
        <f t="shared" si="1"/>
        <v>8.9956625952900051</v>
      </c>
    </row>
    <row r="66" spans="1:7">
      <c r="A66" s="11">
        <v>201505</v>
      </c>
      <c r="B66" s="11">
        <v>1.36</v>
      </c>
      <c r="C66" s="11">
        <v>0</v>
      </c>
      <c r="D66" s="3">
        <v>42125</v>
      </c>
      <c r="E66" s="4">
        <v>72.75</v>
      </c>
      <c r="F66">
        <f t="shared" si="0"/>
        <v>-9.6127437517156258E-2</v>
      </c>
      <c r="G66">
        <f t="shared" si="1"/>
        <v>-9.6127437517156258E-2</v>
      </c>
    </row>
    <row r="67" spans="1:7">
      <c r="A67" s="11">
        <v>201506</v>
      </c>
      <c r="B67" s="11">
        <v>-1.53</v>
      </c>
      <c r="C67" s="11">
        <v>0</v>
      </c>
      <c r="D67" s="3">
        <v>42156</v>
      </c>
      <c r="E67" s="4">
        <v>69.629997000000003</v>
      </c>
      <c r="F67">
        <f t="shared" si="0"/>
        <v>-4.2886639175257688</v>
      </c>
      <c r="G67">
        <f t="shared" si="1"/>
        <v>-4.2886639175257688</v>
      </c>
    </row>
    <row r="68" spans="1:7">
      <c r="A68" s="11">
        <v>201507</v>
      </c>
      <c r="B68" s="11">
        <v>1.54</v>
      </c>
      <c r="C68" s="11">
        <v>0</v>
      </c>
      <c r="D68" s="3">
        <v>42186</v>
      </c>
      <c r="E68" s="4">
        <v>73.300003000000004</v>
      </c>
      <c r="F68">
        <f t="shared" ref="F68:F125" si="2">(E68-E67)/E67*100</f>
        <v>5.2707254891882309</v>
      </c>
      <c r="G68">
        <f t="shared" ref="G68:G125" si="3">F68-C68</f>
        <v>5.2707254891882309</v>
      </c>
    </row>
    <row r="69" spans="1:7">
      <c r="A69" s="11">
        <v>201508</v>
      </c>
      <c r="B69" s="11">
        <v>-6.04</v>
      </c>
      <c r="C69" s="11">
        <v>0</v>
      </c>
      <c r="D69" s="3">
        <v>42217</v>
      </c>
      <c r="E69" s="4">
        <v>69.360000999999997</v>
      </c>
      <c r="F69">
        <f t="shared" si="2"/>
        <v>-5.3751730405795577</v>
      </c>
      <c r="G69">
        <f t="shared" si="3"/>
        <v>-5.3751730405795577</v>
      </c>
    </row>
    <row r="70" spans="1:7">
      <c r="A70" s="11">
        <v>201509</v>
      </c>
      <c r="B70" s="11">
        <v>-3.08</v>
      </c>
      <c r="C70" s="11">
        <v>0</v>
      </c>
      <c r="D70" s="3">
        <v>42248</v>
      </c>
      <c r="E70" s="4">
        <v>69.430000000000007</v>
      </c>
      <c r="F70">
        <f t="shared" si="2"/>
        <v>0.10092127882179516</v>
      </c>
      <c r="G70">
        <f t="shared" si="3"/>
        <v>0.10092127882179516</v>
      </c>
    </row>
    <row r="71" spans="1:7">
      <c r="A71" s="11">
        <v>201510</v>
      </c>
      <c r="B71" s="11">
        <v>7.75</v>
      </c>
      <c r="C71" s="11">
        <v>0</v>
      </c>
      <c r="D71" s="3">
        <v>42278</v>
      </c>
      <c r="E71" s="4">
        <v>77.709998999999996</v>
      </c>
      <c r="F71">
        <f t="shared" si="2"/>
        <v>11.925679101253044</v>
      </c>
      <c r="G71">
        <f t="shared" si="3"/>
        <v>11.925679101253044</v>
      </c>
    </row>
    <row r="72" spans="1:7">
      <c r="A72" s="11">
        <v>201511</v>
      </c>
      <c r="B72" s="11">
        <v>0.56000000000000005</v>
      </c>
      <c r="C72" s="11">
        <v>0</v>
      </c>
      <c r="D72" s="3">
        <v>42309</v>
      </c>
      <c r="E72" s="4">
        <v>79.690002000000007</v>
      </c>
      <c r="F72">
        <f t="shared" si="2"/>
        <v>2.5479385220427178</v>
      </c>
      <c r="G72">
        <f t="shared" si="3"/>
        <v>2.5479385220427178</v>
      </c>
    </row>
    <row r="73" spans="1:7">
      <c r="A73" s="11">
        <v>201512</v>
      </c>
      <c r="B73" s="11">
        <v>-2.17</v>
      </c>
      <c r="C73" s="11">
        <v>0.01</v>
      </c>
      <c r="D73" s="3">
        <v>42339</v>
      </c>
      <c r="E73" s="4">
        <v>78.400002000000001</v>
      </c>
      <c r="F73">
        <f t="shared" si="2"/>
        <v>-1.6187727037577513</v>
      </c>
      <c r="G73">
        <f t="shared" si="3"/>
        <v>-1.6287727037577513</v>
      </c>
    </row>
    <row r="74" spans="1:7">
      <c r="A74" s="11">
        <v>201601</v>
      </c>
      <c r="B74" s="11">
        <v>-5.77</v>
      </c>
      <c r="C74" s="11">
        <v>0.01</v>
      </c>
      <c r="D74" s="3">
        <v>42370</v>
      </c>
      <c r="E74" s="4">
        <v>68.059997999999993</v>
      </c>
      <c r="F74">
        <f t="shared" si="2"/>
        <v>-13.188780275796431</v>
      </c>
      <c r="G74">
        <f t="shared" si="3"/>
        <v>-13.19878027579643</v>
      </c>
    </row>
    <row r="75" spans="1:7">
      <c r="A75" s="11">
        <v>201602</v>
      </c>
      <c r="B75" s="11">
        <v>-7.0000000000000007E-2</v>
      </c>
      <c r="C75" s="11">
        <v>0.02</v>
      </c>
      <c r="D75" s="3">
        <v>42401</v>
      </c>
      <c r="E75" s="4">
        <v>67.75</v>
      </c>
      <c r="F75">
        <f t="shared" si="2"/>
        <v>-0.45547753322001733</v>
      </c>
      <c r="G75">
        <f t="shared" si="3"/>
        <v>-0.47547753322001735</v>
      </c>
    </row>
    <row r="76" spans="1:7">
      <c r="A76" s="11">
        <v>201603</v>
      </c>
      <c r="B76" s="11">
        <v>6.96</v>
      </c>
      <c r="C76" s="11">
        <v>0.02</v>
      </c>
      <c r="D76" s="3">
        <v>42430</v>
      </c>
      <c r="E76" s="4">
        <v>73.830001999999993</v>
      </c>
      <c r="F76">
        <f t="shared" si="2"/>
        <v>8.9741726937269277</v>
      </c>
      <c r="G76">
        <f t="shared" si="3"/>
        <v>8.9541726937269281</v>
      </c>
    </row>
    <row r="77" spans="1:7">
      <c r="A77" s="11">
        <v>201604</v>
      </c>
      <c r="B77" s="11">
        <v>0.92</v>
      </c>
      <c r="C77" s="11">
        <v>0.01</v>
      </c>
      <c r="D77" s="3">
        <v>42461</v>
      </c>
      <c r="E77" s="4">
        <v>75.800003000000004</v>
      </c>
      <c r="F77">
        <f t="shared" si="2"/>
        <v>2.6682933043940738</v>
      </c>
      <c r="G77">
        <f t="shared" si="3"/>
        <v>2.658293304394074</v>
      </c>
    </row>
    <row r="78" spans="1:7">
      <c r="A78" s="11">
        <v>201605</v>
      </c>
      <c r="B78" s="11">
        <v>1.78</v>
      </c>
      <c r="C78" s="11">
        <v>0.01</v>
      </c>
      <c r="D78" s="3">
        <v>42491</v>
      </c>
      <c r="E78" s="4">
        <v>83.709998999999996</v>
      </c>
      <c r="F78">
        <f t="shared" si="2"/>
        <v>10.435350510474244</v>
      </c>
      <c r="G78">
        <f t="shared" si="3"/>
        <v>10.425350510474244</v>
      </c>
    </row>
    <row r="79" spans="1:7">
      <c r="A79" s="11">
        <v>201606</v>
      </c>
      <c r="B79" s="11">
        <v>-0.05</v>
      </c>
      <c r="C79" s="11">
        <v>0.02</v>
      </c>
      <c r="D79" s="3">
        <v>42522</v>
      </c>
      <c r="E79" s="4">
        <v>79.410004000000001</v>
      </c>
      <c r="F79">
        <f t="shared" si="2"/>
        <v>-5.1367758348677031</v>
      </c>
      <c r="G79">
        <f t="shared" si="3"/>
        <v>-5.1567758348677026</v>
      </c>
    </row>
    <row r="80" spans="1:7">
      <c r="A80" s="11">
        <v>201607</v>
      </c>
      <c r="B80" s="11">
        <v>3.95</v>
      </c>
      <c r="C80" s="11">
        <v>0.02</v>
      </c>
      <c r="D80" s="3">
        <v>42552</v>
      </c>
      <c r="E80" s="4">
        <v>81.800003000000004</v>
      </c>
      <c r="F80">
        <f t="shared" si="2"/>
        <v>3.0096951008842705</v>
      </c>
      <c r="G80">
        <f t="shared" si="3"/>
        <v>2.9896951008842705</v>
      </c>
    </row>
    <row r="81" spans="1:7">
      <c r="A81" s="11">
        <v>201608</v>
      </c>
      <c r="B81" s="11">
        <v>0.5</v>
      </c>
      <c r="C81" s="11">
        <v>0.02</v>
      </c>
      <c r="D81" s="3">
        <v>42583</v>
      </c>
      <c r="E81" s="4">
        <v>79.419998000000007</v>
      </c>
      <c r="F81">
        <f t="shared" si="2"/>
        <v>-2.9095414580852728</v>
      </c>
      <c r="G81">
        <f t="shared" si="3"/>
        <v>-2.9295414580852728</v>
      </c>
    </row>
    <row r="82" spans="1:7">
      <c r="A82" s="11">
        <v>201609</v>
      </c>
      <c r="B82" s="11">
        <v>0.25</v>
      </c>
      <c r="C82" s="11">
        <v>0.02</v>
      </c>
      <c r="D82" s="3">
        <v>42614</v>
      </c>
      <c r="E82" s="4">
        <v>71.330001999999993</v>
      </c>
      <c r="F82">
        <f t="shared" si="2"/>
        <v>-10.186346265080507</v>
      </c>
      <c r="G82">
        <f t="shared" si="3"/>
        <v>-10.206346265080507</v>
      </c>
    </row>
    <row r="83" spans="1:7">
      <c r="A83" s="11">
        <v>201610</v>
      </c>
      <c r="B83" s="11">
        <v>-2.02</v>
      </c>
      <c r="C83" s="11">
        <v>0.02</v>
      </c>
      <c r="D83" s="3">
        <v>42644</v>
      </c>
      <c r="E83" s="4">
        <v>75.160004000000001</v>
      </c>
      <c r="F83">
        <f t="shared" si="2"/>
        <v>5.369412438822037</v>
      </c>
      <c r="G83">
        <f t="shared" si="3"/>
        <v>5.3494124388220374</v>
      </c>
    </row>
    <row r="84" spans="1:7">
      <c r="A84" s="11">
        <v>201611</v>
      </c>
      <c r="B84" s="11">
        <v>4.8600000000000003</v>
      </c>
      <c r="C84" s="11">
        <v>0.01</v>
      </c>
      <c r="D84" s="3">
        <v>42675</v>
      </c>
      <c r="E84" s="4">
        <v>72</v>
      </c>
      <c r="F84">
        <f t="shared" si="2"/>
        <v>-4.2043691216408146</v>
      </c>
      <c r="G84">
        <f t="shared" si="3"/>
        <v>-4.2143691216408143</v>
      </c>
    </row>
    <row r="85" spans="1:7">
      <c r="A85" s="11">
        <v>201612</v>
      </c>
      <c r="B85" s="11">
        <v>1.82</v>
      </c>
      <c r="C85" s="11">
        <v>0.03</v>
      </c>
      <c r="D85" s="3">
        <v>42705</v>
      </c>
      <c r="E85" s="4">
        <v>68.459998999999996</v>
      </c>
      <c r="F85">
        <f t="shared" si="2"/>
        <v>-4.9166680555555606</v>
      </c>
      <c r="G85">
        <f t="shared" si="3"/>
        <v>-4.9466680555555609</v>
      </c>
    </row>
    <row r="86" spans="1:7">
      <c r="A86" s="11">
        <v>201701</v>
      </c>
      <c r="B86" s="11">
        <v>1.94</v>
      </c>
      <c r="C86" s="11">
        <v>0.04</v>
      </c>
      <c r="D86" s="3">
        <v>42736</v>
      </c>
      <c r="E86" s="4">
        <v>79.099997999999999</v>
      </c>
      <c r="F86">
        <f t="shared" si="2"/>
        <v>15.541921056703497</v>
      </c>
      <c r="G86">
        <f t="shared" si="3"/>
        <v>15.501921056703498</v>
      </c>
    </row>
    <row r="87" spans="1:7">
      <c r="A87" s="11">
        <v>201702</v>
      </c>
      <c r="B87" s="11">
        <v>3.57</v>
      </c>
      <c r="C87" s="11">
        <v>0.04</v>
      </c>
      <c r="D87" s="3">
        <v>42767</v>
      </c>
      <c r="E87" s="4">
        <v>81.349997999999999</v>
      </c>
      <c r="F87">
        <f t="shared" si="2"/>
        <v>2.8445007040328876</v>
      </c>
      <c r="G87">
        <f t="shared" si="3"/>
        <v>2.8045007040328875</v>
      </c>
    </row>
    <row r="88" spans="1:7">
      <c r="A88" s="11">
        <v>201703</v>
      </c>
      <c r="B88" s="11">
        <v>0.17</v>
      </c>
      <c r="C88" s="11">
        <v>0.03</v>
      </c>
      <c r="D88" s="3">
        <v>42795</v>
      </c>
      <c r="E88" s="4">
        <v>82.489998</v>
      </c>
      <c r="F88">
        <f t="shared" si="2"/>
        <v>1.401352216382354</v>
      </c>
      <c r="G88">
        <f t="shared" si="3"/>
        <v>1.3713522163823539</v>
      </c>
    </row>
    <row r="89" spans="1:7">
      <c r="A89" s="11">
        <v>201704</v>
      </c>
      <c r="B89" s="11">
        <v>1.0900000000000001</v>
      </c>
      <c r="C89" s="11">
        <v>0.05</v>
      </c>
      <c r="D89" s="3">
        <v>42826</v>
      </c>
      <c r="E89" s="4">
        <v>86.120002999999997</v>
      </c>
      <c r="F89">
        <f t="shared" si="2"/>
        <v>4.4005395660210791</v>
      </c>
      <c r="G89">
        <f t="shared" si="3"/>
        <v>4.3505395660210793</v>
      </c>
    </row>
    <row r="90" spans="1:7">
      <c r="A90" s="11">
        <v>201705</v>
      </c>
      <c r="B90" s="11">
        <v>1.06</v>
      </c>
      <c r="C90" s="11">
        <v>0.06</v>
      </c>
      <c r="D90" s="3">
        <v>42856</v>
      </c>
      <c r="E90" s="4">
        <v>89.639999000000003</v>
      </c>
      <c r="F90">
        <f t="shared" si="2"/>
        <v>4.087315231514804</v>
      </c>
      <c r="G90">
        <f t="shared" si="3"/>
        <v>4.0273152315148044</v>
      </c>
    </row>
    <row r="91" spans="1:7">
      <c r="A91" s="11">
        <v>201706</v>
      </c>
      <c r="B91" s="11">
        <v>0.78</v>
      </c>
      <c r="C91" s="11">
        <v>0.06</v>
      </c>
      <c r="D91" s="3">
        <v>42887</v>
      </c>
      <c r="E91" s="4">
        <v>86.599997999999999</v>
      </c>
      <c r="F91">
        <f t="shared" si="2"/>
        <v>-3.3913443037856386</v>
      </c>
      <c r="G91">
        <f t="shared" si="3"/>
        <v>-3.4513443037856386</v>
      </c>
    </row>
    <row r="92" spans="1:7">
      <c r="A92" s="11">
        <v>201707</v>
      </c>
      <c r="B92" s="11">
        <v>1.87</v>
      </c>
      <c r="C92" s="11">
        <v>7.0000000000000007E-2</v>
      </c>
      <c r="D92" s="3">
        <v>42917</v>
      </c>
      <c r="E92" s="4">
        <v>90.800003000000004</v>
      </c>
      <c r="F92">
        <f t="shared" si="2"/>
        <v>4.8498904122376594</v>
      </c>
      <c r="G92">
        <f t="shared" si="3"/>
        <v>4.7798904122376591</v>
      </c>
    </row>
    <row r="93" spans="1:7">
      <c r="A93" s="11">
        <v>201708</v>
      </c>
      <c r="B93" s="11">
        <v>0.16</v>
      </c>
      <c r="C93" s="11">
        <v>0.09</v>
      </c>
      <c r="D93" s="3">
        <v>42948</v>
      </c>
      <c r="E93" s="4">
        <v>95.489998</v>
      </c>
      <c r="F93">
        <f t="shared" si="2"/>
        <v>5.1651925606213869</v>
      </c>
      <c r="G93">
        <f t="shared" si="3"/>
        <v>5.075192560621387</v>
      </c>
    </row>
    <row r="94" spans="1:7">
      <c r="A94" s="11">
        <v>201709</v>
      </c>
      <c r="B94" s="11">
        <v>2.5099999999999998</v>
      </c>
      <c r="C94" s="11">
        <v>0.09</v>
      </c>
      <c r="D94" s="3">
        <v>42979</v>
      </c>
      <c r="E94" s="4">
        <v>93.419998000000007</v>
      </c>
      <c r="F94">
        <f t="shared" si="2"/>
        <v>-2.1677663036499308</v>
      </c>
      <c r="G94">
        <f t="shared" si="3"/>
        <v>-2.2577663036499307</v>
      </c>
    </row>
    <row r="95" spans="1:7">
      <c r="A95" s="11">
        <v>201710</v>
      </c>
      <c r="B95" s="11">
        <v>2.25</v>
      </c>
      <c r="C95" s="11">
        <v>0.09</v>
      </c>
      <c r="D95" s="3">
        <v>43009</v>
      </c>
      <c r="E95" s="4">
        <v>102.339996</v>
      </c>
      <c r="F95">
        <f t="shared" si="2"/>
        <v>9.5482746638465912</v>
      </c>
      <c r="G95">
        <f t="shared" si="3"/>
        <v>9.4582746638465913</v>
      </c>
    </row>
    <row r="96" spans="1:7">
      <c r="A96" s="11">
        <v>201711</v>
      </c>
      <c r="B96" s="11">
        <v>3.12</v>
      </c>
      <c r="C96" s="11">
        <v>0.08</v>
      </c>
      <c r="D96" s="3">
        <v>43040</v>
      </c>
      <c r="E96" s="4">
        <v>107.029999</v>
      </c>
      <c r="F96">
        <f t="shared" si="2"/>
        <v>4.5827664484176882</v>
      </c>
      <c r="G96">
        <f t="shared" si="3"/>
        <v>4.5027664484176881</v>
      </c>
    </row>
    <row r="97" spans="1:7">
      <c r="A97" s="11">
        <v>201712</v>
      </c>
      <c r="B97" s="11">
        <v>1.06</v>
      </c>
      <c r="C97" s="11">
        <v>0.09</v>
      </c>
      <c r="D97" s="3">
        <v>43070</v>
      </c>
      <c r="E97" s="4">
        <v>102.230003</v>
      </c>
      <c r="F97">
        <f t="shared" si="2"/>
        <v>-4.4847202138159483</v>
      </c>
      <c r="G97">
        <f t="shared" si="3"/>
        <v>-4.5747202138159482</v>
      </c>
    </row>
    <row r="98" spans="1:7">
      <c r="A98" s="11">
        <v>201801</v>
      </c>
      <c r="B98" s="11">
        <v>5.58</v>
      </c>
      <c r="C98" s="11">
        <v>0.11</v>
      </c>
      <c r="D98" s="3">
        <v>43101</v>
      </c>
      <c r="E98" s="4">
        <v>113.910004</v>
      </c>
      <c r="F98">
        <f t="shared" si="2"/>
        <v>11.425218289390058</v>
      </c>
      <c r="G98">
        <f t="shared" si="3"/>
        <v>11.315218289390058</v>
      </c>
    </row>
    <row r="99" spans="1:7">
      <c r="A99" s="11">
        <v>201802</v>
      </c>
      <c r="B99" s="11">
        <v>-3.65</v>
      </c>
      <c r="C99" s="11">
        <v>0.11</v>
      </c>
      <c r="D99" s="3">
        <v>43132</v>
      </c>
      <c r="E99" s="4">
        <v>116.25</v>
      </c>
      <c r="F99">
        <f t="shared" si="2"/>
        <v>2.054249774234052</v>
      </c>
      <c r="G99">
        <f t="shared" si="3"/>
        <v>1.9442497742340519</v>
      </c>
    </row>
    <row r="100" spans="1:7">
      <c r="A100" s="11">
        <v>201803</v>
      </c>
      <c r="B100" s="11">
        <v>-2.35</v>
      </c>
      <c r="C100" s="11">
        <v>0.12</v>
      </c>
      <c r="D100" s="3">
        <v>43160</v>
      </c>
      <c r="E100" s="4">
        <v>116.300003</v>
      </c>
      <c r="F100">
        <f t="shared" si="2"/>
        <v>4.3013333333336595E-2</v>
      </c>
      <c r="G100">
        <f t="shared" si="3"/>
        <v>-7.69866666666634E-2</v>
      </c>
    </row>
    <row r="101" spans="1:7">
      <c r="A101" s="11">
        <v>201804</v>
      </c>
      <c r="B101" s="11">
        <v>0.28999999999999998</v>
      </c>
      <c r="C101" s="11">
        <v>0.14000000000000001</v>
      </c>
      <c r="D101" s="3">
        <v>43191</v>
      </c>
      <c r="E101" s="4">
        <v>120.989998</v>
      </c>
      <c r="F101">
        <f t="shared" si="2"/>
        <v>4.0326697154083444</v>
      </c>
      <c r="G101">
        <f t="shared" si="3"/>
        <v>3.8926697154083443</v>
      </c>
    </row>
    <row r="102" spans="1:7">
      <c r="A102" s="11">
        <v>201805</v>
      </c>
      <c r="B102" s="11">
        <v>2.65</v>
      </c>
      <c r="C102" s="11">
        <v>0.14000000000000001</v>
      </c>
      <c r="D102" s="3">
        <v>43221</v>
      </c>
      <c r="E102" s="4">
        <v>129.33000200000001</v>
      </c>
      <c r="F102">
        <f t="shared" si="2"/>
        <v>6.8931350837777572</v>
      </c>
      <c r="G102">
        <f t="shared" si="3"/>
        <v>6.7531350837777575</v>
      </c>
    </row>
    <row r="103" spans="1:7">
      <c r="A103" s="11">
        <v>201806</v>
      </c>
      <c r="B103" s="11">
        <v>0.48</v>
      </c>
      <c r="C103" s="11">
        <v>0.14000000000000001</v>
      </c>
      <c r="D103" s="3">
        <v>43252</v>
      </c>
      <c r="E103" s="4">
        <v>136.39999399999999</v>
      </c>
      <c r="F103">
        <f t="shared" si="2"/>
        <v>5.4666294677703506</v>
      </c>
      <c r="G103">
        <f t="shared" si="3"/>
        <v>5.326629467770351</v>
      </c>
    </row>
    <row r="104" spans="1:7">
      <c r="A104" s="11">
        <v>201807</v>
      </c>
      <c r="B104" s="11">
        <v>3.19</v>
      </c>
      <c r="C104" s="11">
        <v>0.16</v>
      </c>
      <c r="D104" s="3">
        <v>43282</v>
      </c>
      <c r="E104" s="4">
        <v>137.14999399999999</v>
      </c>
      <c r="F104">
        <f t="shared" si="2"/>
        <v>0.54985339662111721</v>
      </c>
      <c r="G104">
        <f t="shared" si="3"/>
        <v>0.38985339662111718</v>
      </c>
    </row>
    <row r="105" spans="1:7">
      <c r="A105" s="11">
        <v>201808</v>
      </c>
      <c r="B105" s="11">
        <v>3.44</v>
      </c>
      <c r="C105" s="11">
        <v>0.16</v>
      </c>
      <c r="D105" s="3">
        <v>43313</v>
      </c>
      <c r="E105" s="4">
        <v>152.679993</v>
      </c>
      <c r="F105">
        <f t="shared" si="2"/>
        <v>11.323368340796284</v>
      </c>
      <c r="G105">
        <f t="shared" si="3"/>
        <v>11.163368340796284</v>
      </c>
    </row>
    <row r="106" spans="1:7">
      <c r="A106" s="11">
        <v>201809</v>
      </c>
      <c r="B106" s="11">
        <v>0.06</v>
      </c>
      <c r="C106" s="11">
        <v>0.15</v>
      </c>
      <c r="D106" s="3">
        <v>43344</v>
      </c>
      <c r="E106" s="4">
        <v>159.029999</v>
      </c>
      <c r="F106">
        <f t="shared" si="2"/>
        <v>4.1590295330967217</v>
      </c>
      <c r="G106">
        <f t="shared" si="3"/>
        <v>4.0090295330967214</v>
      </c>
    </row>
    <row r="107" spans="1:7">
      <c r="A107" s="11">
        <v>201810</v>
      </c>
      <c r="B107" s="11">
        <v>-7.68</v>
      </c>
      <c r="C107" s="11">
        <v>0.19</v>
      </c>
      <c r="D107" s="3">
        <v>43374</v>
      </c>
      <c r="E107" s="4">
        <v>137.240005</v>
      </c>
      <c r="F107">
        <f t="shared" si="2"/>
        <v>-13.701813580467926</v>
      </c>
      <c r="G107">
        <f t="shared" si="3"/>
        <v>-13.891813580467925</v>
      </c>
    </row>
    <row r="108" spans="1:7">
      <c r="A108" s="11">
        <v>201811</v>
      </c>
      <c r="B108" s="11">
        <v>1.69</v>
      </c>
      <c r="C108" s="11">
        <v>0.18</v>
      </c>
      <c r="D108" s="3">
        <v>43405</v>
      </c>
      <c r="E108" s="4">
        <v>142.759995</v>
      </c>
      <c r="F108">
        <f t="shared" si="2"/>
        <v>4.0221435433494834</v>
      </c>
      <c r="G108">
        <f t="shared" si="3"/>
        <v>3.8421435433494833</v>
      </c>
    </row>
    <row r="109" spans="1:7">
      <c r="A109" s="11">
        <v>201812</v>
      </c>
      <c r="B109" s="11">
        <v>-9.5500000000000007</v>
      </c>
      <c r="C109" s="11">
        <v>0.19</v>
      </c>
      <c r="D109" s="3">
        <v>43435</v>
      </c>
      <c r="E109" s="4">
        <v>136.970001</v>
      </c>
      <c r="F109">
        <f t="shared" si="2"/>
        <v>-4.0557538545724992</v>
      </c>
      <c r="G109">
        <f t="shared" si="3"/>
        <v>-4.2457538545724995</v>
      </c>
    </row>
    <row r="110" spans="1:7">
      <c r="A110" s="11">
        <v>201901</v>
      </c>
      <c r="B110" s="11">
        <v>8.41</v>
      </c>
      <c r="C110" s="11">
        <v>0.21</v>
      </c>
      <c r="D110" s="3">
        <v>43466</v>
      </c>
      <c r="E110" s="4">
        <v>151.970001</v>
      </c>
      <c r="F110">
        <f t="shared" si="2"/>
        <v>10.951303125127378</v>
      </c>
      <c r="G110">
        <f t="shared" si="3"/>
        <v>10.741303125127377</v>
      </c>
    </row>
    <row r="111" spans="1:7">
      <c r="A111" s="11">
        <v>201902</v>
      </c>
      <c r="B111" s="11">
        <v>3.4</v>
      </c>
      <c r="C111" s="11">
        <v>0.18</v>
      </c>
      <c r="D111" s="3">
        <v>43497</v>
      </c>
      <c r="E111" s="4">
        <v>163.64999399999999</v>
      </c>
      <c r="F111">
        <f t="shared" si="2"/>
        <v>7.6857227894602671</v>
      </c>
      <c r="G111">
        <f t="shared" si="3"/>
        <v>7.5057227894602674</v>
      </c>
    </row>
    <row r="112" spans="1:7">
      <c r="A112" s="11">
        <v>201903</v>
      </c>
      <c r="B112" s="11">
        <v>1.1000000000000001</v>
      </c>
      <c r="C112" s="11">
        <v>0.19</v>
      </c>
      <c r="D112" s="3">
        <v>43525</v>
      </c>
      <c r="E112" s="4">
        <v>158.36999499999999</v>
      </c>
      <c r="F112">
        <f t="shared" si="2"/>
        <v>-3.226397307414508</v>
      </c>
      <c r="G112">
        <f t="shared" si="3"/>
        <v>-3.416397307414508</v>
      </c>
    </row>
    <row r="113" spans="1:7">
      <c r="A113" s="11">
        <v>201904</v>
      </c>
      <c r="B113" s="11">
        <v>3.96</v>
      </c>
      <c r="C113" s="11">
        <v>0.21</v>
      </c>
      <c r="D113" s="3">
        <v>43556</v>
      </c>
      <c r="E113" s="4">
        <v>165.35000600000001</v>
      </c>
      <c r="F113">
        <f t="shared" si="2"/>
        <v>4.4074074763972932</v>
      </c>
      <c r="G113">
        <f t="shared" si="3"/>
        <v>4.1974074763972933</v>
      </c>
    </row>
    <row r="114" spans="1:7">
      <c r="A114" s="11">
        <v>201905</v>
      </c>
      <c r="B114" s="11">
        <v>-6.94</v>
      </c>
      <c r="C114" s="11">
        <v>0.21</v>
      </c>
      <c r="D114" s="3">
        <v>43586</v>
      </c>
      <c r="E114" s="4">
        <v>151.41000399999999</v>
      </c>
      <c r="F114">
        <f t="shared" si="2"/>
        <v>-8.430602657492507</v>
      </c>
      <c r="G114">
        <f t="shared" si="3"/>
        <v>-8.6406026574925079</v>
      </c>
    </row>
    <row r="115" spans="1:7">
      <c r="A115" s="11">
        <v>201906</v>
      </c>
      <c r="B115" s="11">
        <v>6.93</v>
      </c>
      <c r="C115" s="11">
        <v>0.18</v>
      </c>
      <c r="D115" s="3">
        <v>43617</v>
      </c>
      <c r="E115" s="4">
        <v>151.729996</v>
      </c>
      <c r="F115">
        <f t="shared" si="2"/>
        <v>0.21134138534202365</v>
      </c>
      <c r="G115">
        <f t="shared" si="3"/>
        <v>3.1341385342023659E-2</v>
      </c>
    </row>
    <row r="116" spans="1:7">
      <c r="A116" s="11">
        <v>201907</v>
      </c>
      <c r="B116" s="11">
        <v>1.19</v>
      </c>
      <c r="C116" s="11">
        <v>0.19</v>
      </c>
      <c r="D116" s="3">
        <v>43647</v>
      </c>
      <c r="E116" s="4">
        <v>154.5</v>
      </c>
      <c r="F116">
        <f t="shared" si="2"/>
        <v>1.8256139675901659</v>
      </c>
      <c r="G116">
        <f t="shared" si="3"/>
        <v>1.635613967590166</v>
      </c>
    </row>
    <row r="117" spans="1:7">
      <c r="A117" s="11">
        <v>201908</v>
      </c>
      <c r="B117" s="11">
        <v>-2.58</v>
      </c>
      <c r="C117" s="11">
        <v>0.16</v>
      </c>
      <c r="D117" s="3">
        <v>43678</v>
      </c>
      <c r="E117" s="4">
        <v>156.070007</v>
      </c>
      <c r="F117">
        <f t="shared" si="2"/>
        <v>1.016185760517802</v>
      </c>
      <c r="G117">
        <f t="shared" si="3"/>
        <v>0.85618576051780193</v>
      </c>
    </row>
    <row r="118" spans="1:7">
      <c r="A118" s="11">
        <v>201909</v>
      </c>
      <c r="B118" s="11">
        <v>1.44</v>
      </c>
      <c r="C118" s="11">
        <v>0.18</v>
      </c>
      <c r="D118" s="3">
        <v>43709</v>
      </c>
      <c r="E118" s="4">
        <v>148.44000199999999</v>
      </c>
      <c r="F118">
        <f t="shared" si="2"/>
        <v>-4.8888349188066682</v>
      </c>
      <c r="G118">
        <f t="shared" si="3"/>
        <v>-5.0688349188066679</v>
      </c>
    </row>
    <row r="119" spans="1:7">
      <c r="A119" s="11">
        <v>201910</v>
      </c>
      <c r="B119" s="11">
        <v>2.06</v>
      </c>
      <c r="C119" s="11">
        <v>0.15</v>
      </c>
      <c r="D119" s="3">
        <v>43739</v>
      </c>
      <c r="E119" s="4">
        <v>156.490005</v>
      </c>
      <c r="F119">
        <f t="shared" si="2"/>
        <v>5.4230685068301225</v>
      </c>
      <c r="G119">
        <f t="shared" si="3"/>
        <v>5.2730685068301222</v>
      </c>
    </row>
    <row r="120" spans="1:7">
      <c r="A120" s="11">
        <v>201911</v>
      </c>
      <c r="B120" s="11">
        <v>3.87</v>
      </c>
      <c r="C120" s="11">
        <v>0.12</v>
      </c>
      <c r="D120" s="3">
        <v>43770</v>
      </c>
      <c r="E120" s="4">
        <v>162.88999899999999</v>
      </c>
      <c r="F120">
        <f t="shared" si="2"/>
        <v>4.0897142280748175</v>
      </c>
      <c r="G120">
        <f t="shared" si="3"/>
        <v>3.9697142280748174</v>
      </c>
    </row>
    <row r="121" spans="1:7">
      <c r="A121" s="11">
        <v>201912</v>
      </c>
      <c r="B121" s="11">
        <v>2.77</v>
      </c>
      <c r="C121" s="11">
        <v>0.14000000000000001</v>
      </c>
      <c r="D121" s="3">
        <v>43800</v>
      </c>
      <c r="E121" s="4">
        <v>162.63999899999999</v>
      </c>
      <c r="F121">
        <f t="shared" si="2"/>
        <v>-0.15347780805130953</v>
      </c>
      <c r="G121">
        <f t="shared" si="3"/>
        <v>-0.29347780805130952</v>
      </c>
    </row>
    <row r="122" spans="1:7">
      <c r="A122" s="11">
        <v>202001</v>
      </c>
      <c r="B122" s="11">
        <v>-0.11</v>
      </c>
      <c r="C122" s="11">
        <v>0.13</v>
      </c>
      <c r="D122" s="3">
        <v>43831</v>
      </c>
      <c r="E122" s="4">
        <v>182.30999800000001</v>
      </c>
      <c r="F122">
        <f t="shared" si="2"/>
        <v>12.094195229305196</v>
      </c>
      <c r="G122">
        <f t="shared" si="3"/>
        <v>11.964195229305195</v>
      </c>
    </row>
    <row r="123" spans="1:7">
      <c r="A123" s="11">
        <v>202002</v>
      </c>
      <c r="B123" s="11">
        <v>-8.1300000000000008</v>
      </c>
      <c r="C123" s="11">
        <v>0.12</v>
      </c>
      <c r="D123" s="3">
        <v>43862</v>
      </c>
      <c r="E123" s="4">
        <v>170.39999399999999</v>
      </c>
      <c r="F123">
        <f t="shared" si="2"/>
        <v>-6.5328309641032494</v>
      </c>
      <c r="G123">
        <f t="shared" si="3"/>
        <v>-6.6528309641032495</v>
      </c>
    </row>
    <row r="124" spans="1:7">
      <c r="A124" s="11">
        <v>202003</v>
      </c>
      <c r="B124" s="11">
        <v>-13.39</v>
      </c>
      <c r="C124" s="11">
        <v>0.12</v>
      </c>
      <c r="D124" s="3">
        <v>43891</v>
      </c>
      <c r="E124" s="4">
        <v>143.979996</v>
      </c>
      <c r="F124">
        <f t="shared" si="2"/>
        <v>-15.504694207911765</v>
      </c>
      <c r="G124">
        <f t="shared" si="3"/>
        <v>-15.624694207911764</v>
      </c>
    </row>
    <row r="125" spans="1:7">
      <c r="A125" s="11">
        <v>202004</v>
      </c>
      <c r="B125" s="11">
        <v>13.65</v>
      </c>
      <c r="C125" s="11">
        <v>0</v>
      </c>
      <c r="D125" s="3">
        <v>43922</v>
      </c>
      <c r="E125" s="4">
        <v>161.949997</v>
      </c>
      <c r="F125">
        <f t="shared" si="2"/>
        <v>12.480901166298127</v>
      </c>
      <c r="G125">
        <f t="shared" si="3"/>
        <v>12.480901166298127</v>
      </c>
    </row>
    <row r="126" spans="1:7">
      <c r="D126" s="3"/>
    </row>
    <row r="127" spans="1:7">
      <c r="D127" s="3"/>
    </row>
    <row r="128" spans="1:7">
      <c r="D128" s="3"/>
    </row>
  </sheetData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EC4-9A12-5948-90F3-993C29649A69}">
  <dimension ref="A1:I18"/>
  <sheetViews>
    <sheetView workbookViewId="0">
      <selection activeCell="J26" sqref="J26"/>
    </sheetView>
  </sheetViews>
  <sheetFormatPr baseColWidth="10" defaultRowHeight="16"/>
  <sheetData>
    <row r="1" spans="1:9">
      <c r="A1" t="s">
        <v>9</v>
      </c>
    </row>
    <row r="2" spans="1:9" ht="17" thickBot="1"/>
    <row r="3" spans="1:9">
      <c r="A3" s="8" t="s">
        <v>10</v>
      </c>
      <c r="B3" s="8"/>
    </row>
    <row r="4" spans="1:9">
      <c r="A4" s="5" t="s">
        <v>11</v>
      </c>
      <c r="B4" s="5">
        <v>0.5476607004900147</v>
      </c>
    </row>
    <row r="5" spans="1:9">
      <c r="A5" s="5" t="s">
        <v>12</v>
      </c>
      <c r="B5" s="5">
        <v>0.29993224286121356</v>
      </c>
    </row>
    <row r="6" spans="1:9">
      <c r="A6" s="5" t="s">
        <v>13</v>
      </c>
      <c r="B6" s="5">
        <v>0.2941465589179178</v>
      </c>
    </row>
    <row r="7" spans="1:9">
      <c r="A7" s="5" t="s">
        <v>14</v>
      </c>
      <c r="B7" s="5">
        <v>6.725383216826339</v>
      </c>
    </row>
    <row r="8" spans="1:9" ht="17" thickBot="1">
      <c r="A8" s="6" t="s">
        <v>15</v>
      </c>
      <c r="B8" s="6">
        <v>123</v>
      </c>
    </row>
    <row r="10" spans="1:9" ht="17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2344.7822675265033</v>
      </c>
      <c r="D12" s="5">
        <v>2344.7822675265033</v>
      </c>
      <c r="E12" s="5">
        <v>51.840412611678239</v>
      </c>
      <c r="F12" s="5">
        <v>5.5491244417495653E-11</v>
      </c>
    </row>
    <row r="13" spans="1:9">
      <c r="A13" s="5" t="s">
        <v>18</v>
      </c>
      <c r="B13" s="5">
        <v>121</v>
      </c>
      <c r="C13" s="5">
        <v>5472.9243089934971</v>
      </c>
      <c r="D13" s="5">
        <v>45.230779413169401</v>
      </c>
      <c r="E13" s="5"/>
      <c r="F13" s="5"/>
    </row>
    <row r="14" spans="1:9" ht="17" thickBot="1">
      <c r="A14" s="6" t="s">
        <v>19</v>
      </c>
      <c r="B14" s="6">
        <v>122</v>
      </c>
      <c r="C14" s="6">
        <v>7817.7065765200005</v>
      </c>
      <c r="D14" s="6"/>
      <c r="E14" s="6"/>
      <c r="F14" s="6"/>
    </row>
    <row r="15" spans="1:9" ht="17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1.0868176145519204</v>
      </c>
      <c r="C17" s="5">
        <v>0.62485040509038514</v>
      </c>
      <c r="D17" s="5">
        <v>1.7393244938277848</v>
      </c>
      <c r="E17" s="5">
        <v>8.452076363006493E-2</v>
      </c>
      <c r="F17" s="5">
        <v>-0.1502385744328345</v>
      </c>
      <c r="G17" s="5">
        <v>2.3238738035366753</v>
      </c>
      <c r="H17" s="5">
        <v>-0.1502385744328345</v>
      </c>
      <c r="I17" s="5">
        <v>2.3238738035366753</v>
      </c>
    </row>
    <row r="18" spans="1:9" ht="17" thickBot="1">
      <c r="A18" s="6" t="s">
        <v>33</v>
      </c>
      <c r="B18" s="6">
        <v>1.0562205930529973</v>
      </c>
      <c r="C18" s="6">
        <v>0.14669672078803486</v>
      </c>
      <c r="D18" s="6">
        <v>7.2000286535317475</v>
      </c>
      <c r="E18" s="6">
        <v>5.5491244417496468E-11</v>
      </c>
      <c r="F18" s="6">
        <v>0.76579574115847548</v>
      </c>
      <c r="G18" s="6">
        <v>1.3466454449475191</v>
      </c>
      <c r="H18" s="6">
        <v>0.76579574115847548</v>
      </c>
      <c r="I18" s="6">
        <v>1.3466454449475191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477A-18BC-9849-B0DA-9F273F15A95F}">
  <dimension ref="B1:R18"/>
  <sheetViews>
    <sheetView zoomScale="158" workbookViewId="0">
      <selection activeCell="B2" sqref="B2"/>
    </sheetView>
  </sheetViews>
  <sheetFormatPr baseColWidth="10" defaultRowHeight="16"/>
  <cols>
    <col min="1" max="1" width="3.33203125" customWidth="1"/>
    <col min="2" max="2" width="13.83203125" bestFit="1" customWidth="1"/>
    <col min="3" max="3" width="12.1640625" bestFit="1" customWidth="1"/>
    <col min="8" max="14" width="11.6640625" bestFit="1" customWidth="1"/>
    <col min="15" max="17" width="12.6640625" bestFit="1" customWidth="1"/>
    <col min="18" max="18" width="12.1640625" bestFit="1" customWidth="1"/>
  </cols>
  <sheetData>
    <row r="1" spans="2:18">
      <c r="B1" t="s">
        <v>322</v>
      </c>
    </row>
    <row r="3" spans="2:18" s="108" customFormat="1">
      <c r="B3" s="90" t="s">
        <v>296</v>
      </c>
      <c r="C3" s="106">
        <v>2016</v>
      </c>
      <c r="D3" s="106">
        <v>2017</v>
      </c>
      <c r="E3" s="106">
        <v>2018</v>
      </c>
      <c r="F3" s="106">
        <v>2019</v>
      </c>
      <c r="G3" s="106">
        <v>2020</v>
      </c>
      <c r="H3" s="106" t="s">
        <v>308</v>
      </c>
      <c r="I3" s="106" t="s">
        <v>309</v>
      </c>
      <c r="J3" s="106" t="s">
        <v>310</v>
      </c>
      <c r="K3" s="106" t="s">
        <v>311</v>
      </c>
      <c r="L3" s="106" t="s">
        <v>312</v>
      </c>
      <c r="M3" s="106" t="s">
        <v>313</v>
      </c>
      <c r="N3" s="106" t="s">
        <v>314</v>
      </c>
      <c r="O3" s="106" t="s">
        <v>315</v>
      </c>
      <c r="P3" s="106" t="s">
        <v>316</v>
      </c>
      <c r="Q3" s="106" t="s">
        <v>317</v>
      </c>
      <c r="R3" s="107"/>
    </row>
    <row r="4" spans="2:18">
      <c r="B4" s="117" t="s">
        <v>319</v>
      </c>
      <c r="C4" s="118"/>
      <c r="D4" s="118"/>
      <c r="E4" s="118"/>
      <c r="F4" s="118"/>
      <c r="G4" s="119"/>
      <c r="H4" s="93">
        <v>1</v>
      </c>
      <c r="I4" s="93">
        <v>2</v>
      </c>
      <c r="J4" s="93">
        <v>3</v>
      </c>
      <c r="K4" s="93">
        <v>4</v>
      </c>
      <c r="L4" s="93">
        <v>5</v>
      </c>
      <c r="M4" s="93">
        <v>6</v>
      </c>
      <c r="N4" s="93">
        <v>7</v>
      </c>
      <c r="O4" s="93">
        <v>8</v>
      </c>
      <c r="P4" s="93">
        <v>9</v>
      </c>
      <c r="Q4" s="93">
        <v>10</v>
      </c>
      <c r="R4" s="91"/>
    </row>
    <row r="5" spans="2:18">
      <c r="B5" s="90" t="s">
        <v>271</v>
      </c>
      <c r="C5" s="90">
        <v>6667.2</v>
      </c>
      <c r="D5" s="90">
        <v>8437</v>
      </c>
      <c r="E5" s="90">
        <v>10540</v>
      </c>
      <c r="F5" s="90">
        <v>13282</v>
      </c>
      <c r="G5" s="90">
        <v>17098</v>
      </c>
      <c r="H5" s="114">
        <f t="shared" ref="H5:Q5" si="0">G5*1.26</f>
        <v>21543.48</v>
      </c>
      <c r="I5" s="114">
        <f t="shared" si="0"/>
        <v>27144.784800000001</v>
      </c>
      <c r="J5" s="114">
        <f t="shared" si="0"/>
        <v>34202.428848000003</v>
      </c>
      <c r="K5" s="114">
        <f t="shared" si="0"/>
        <v>43095.060348480001</v>
      </c>
      <c r="L5" s="114">
        <f t="shared" si="0"/>
        <v>54299.776039084805</v>
      </c>
      <c r="M5" s="114">
        <f t="shared" si="0"/>
        <v>68417.717809246853</v>
      </c>
      <c r="N5" s="114">
        <f t="shared" si="0"/>
        <v>86206.324439651042</v>
      </c>
      <c r="O5" s="114">
        <f t="shared" si="0"/>
        <v>108619.96879396032</v>
      </c>
      <c r="P5" s="114">
        <f t="shared" si="0"/>
        <v>136861.16068038999</v>
      </c>
      <c r="Q5" s="114">
        <f t="shared" si="0"/>
        <v>172445.06245729138</v>
      </c>
      <c r="R5" s="91"/>
    </row>
    <row r="6" spans="2:18">
      <c r="B6" s="90" t="s">
        <v>295</v>
      </c>
      <c r="C6" s="90">
        <v>6646.01</v>
      </c>
      <c r="D6" s="90">
        <v>8281</v>
      </c>
      <c r="E6" s="90">
        <v>10049</v>
      </c>
      <c r="F6" s="90">
        <v>12816</v>
      </c>
      <c r="G6" s="90">
        <v>16609</v>
      </c>
      <c r="H6" s="114">
        <f t="shared" ref="H6:Q6" si="1">G6*1.15</f>
        <v>19100.349999999999</v>
      </c>
      <c r="I6" s="114">
        <f t="shared" si="1"/>
        <v>21965.402499999997</v>
      </c>
      <c r="J6" s="114">
        <f t="shared" si="1"/>
        <v>25260.212874999994</v>
      </c>
      <c r="K6" s="114">
        <f t="shared" si="1"/>
        <v>29049.24480624999</v>
      </c>
      <c r="L6" s="114">
        <f t="shared" si="1"/>
        <v>33406.631527187485</v>
      </c>
      <c r="M6" s="114">
        <f t="shared" si="1"/>
        <v>38417.626256265605</v>
      </c>
      <c r="N6" s="114">
        <f t="shared" si="1"/>
        <v>44180.270194705445</v>
      </c>
      <c r="O6" s="114">
        <f t="shared" si="1"/>
        <v>50807.310723911258</v>
      </c>
      <c r="P6" s="114">
        <f t="shared" si="1"/>
        <v>58428.40733249794</v>
      </c>
      <c r="Q6" s="114">
        <f t="shared" si="1"/>
        <v>67192.668432372622</v>
      </c>
      <c r="R6" s="91"/>
    </row>
    <row r="7" spans="2:18">
      <c r="B7" s="90" t="s">
        <v>226</v>
      </c>
      <c r="C7" s="90">
        <f t="shared" ref="C7:Q7" si="2">C5-C6</f>
        <v>21.1899999999996</v>
      </c>
      <c r="D7" s="90">
        <f t="shared" si="2"/>
        <v>156</v>
      </c>
      <c r="E7" s="90">
        <f t="shared" si="2"/>
        <v>491</v>
      </c>
      <c r="F7" s="90">
        <f t="shared" si="2"/>
        <v>466</v>
      </c>
      <c r="G7" s="90">
        <f t="shared" si="2"/>
        <v>489</v>
      </c>
      <c r="H7" s="114">
        <f t="shared" si="2"/>
        <v>2443.130000000001</v>
      </c>
      <c r="I7" s="114">
        <f t="shared" si="2"/>
        <v>5179.3823000000048</v>
      </c>
      <c r="J7" s="114">
        <f t="shared" si="2"/>
        <v>8942.2159730000094</v>
      </c>
      <c r="K7" s="114">
        <f t="shared" si="2"/>
        <v>14045.815542230011</v>
      </c>
      <c r="L7" s="114">
        <f t="shared" si="2"/>
        <v>20893.144511897321</v>
      </c>
      <c r="M7" s="114">
        <f t="shared" si="2"/>
        <v>30000.091552981248</v>
      </c>
      <c r="N7" s="114">
        <f t="shared" si="2"/>
        <v>42026.054244945597</v>
      </c>
      <c r="O7" s="114">
        <f t="shared" si="2"/>
        <v>57812.658070049059</v>
      </c>
      <c r="P7" s="114">
        <f t="shared" si="2"/>
        <v>78432.753347892052</v>
      </c>
      <c r="Q7" s="114">
        <f t="shared" si="2"/>
        <v>105252.39402491876</v>
      </c>
      <c r="R7" s="91"/>
    </row>
    <row r="8" spans="2:18">
      <c r="B8" s="116" t="s">
        <v>300</v>
      </c>
      <c r="C8" s="116"/>
      <c r="D8" s="116"/>
      <c r="E8" s="116"/>
      <c r="F8" s="116"/>
      <c r="G8" s="116"/>
      <c r="H8" s="114">
        <f t="shared" ref="H8:Q8" si="3">H7/(1+$C$11)^H4</f>
        <v>2248.9615328038085</v>
      </c>
      <c r="I8" s="114">
        <f t="shared" si="3"/>
        <v>4388.8311167280626</v>
      </c>
      <c r="J8" s="114">
        <f t="shared" si="3"/>
        <v>6975.1171544003473</v>
      </c>
      <c r="K8" s="114">
        <f t="shared" si="3"/>
        <v>10085.298642849648</v>
      </c>
      <c r="L8" s="114">
        <f t="shared" si="3"/>
        <v>13809.598781585502</v>
      </c>
      <c r="M8" s="114">
        <f t="shared" si="3"/>
        <v>18253.04327415728</v>
      </c>
      <c r="N8" s="114">
        <f t="shared" si="3"/>
        <v>23537.848902741585</v>
      </c>
      <c r="O8" s="114">
        <f t="shared" si="3"/>
        <v>29806.195245696112</v>
      </c>
      <c r="P8" s="114">
        <f t="shared" si="3"/>
        <v>37223.44086409318</v>
      </c>
      <c r="Q8" s="114">
        <f t="shared" si="3"/>
        <v>45981.855091365993</v>
      </c>
      <c r="R8" s="92">
        <f>SUM(H8:Q8)</f>
        <v>192310.1906064215</v>
      </c>
    </row>
    <row r="10" spans="2:18">
      <c r="B10" s="78"/>
      <c r="C10" s="78"/>
      <c r="D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2:18">
      <c r="B11" s="109" t="s">
        <v>293</v>
      </c>
      <c r="C11" s="112">
        <v>8.6336944569309876E-2</v>
      </c>
      <c r="D11" s="78"/>
      <c r="E11" s="78"/>
      <c r="F11" s="104" t="s">
        <v>302</v>
      </c>
      <c r="G11" s="103" t="s">
        <v>303</v>
      </c>
      <c r="H11" s="78"/>
      <c r="I11" s="78"/>
      <c r="J11" s="78"/>
      <c r="K11" s="78"/>
      <c r="L11" s="78"/>
      <c r="M11" s="78"/>
      <c r="N11" s="78"/>
      <c r="O11" s="78"/>
    </row>
    <row r="12" spans="2:18">
      <c r="B12" s="96" t="s">
        <v>298</v>
      </c>
      <c r="C12" s="110">
        <v>170500.51626904448</v>
      </c>
      <c r="D12" s="78"/>
      <c r="F12" s="78"/>
      <c r="G12" s="103" t="s">
        <v>304</v>
      </c>
      <c r="H12" s="78"/>
      <c r="I12" s="78"/>
      <c r="J12" s="78"/>
      <c r="K12" s="78"/>
      <c r="L12" s="78"/>
      <c r="M12" s="78"/>
      <c r="N12" s="78"/>
      <c r="O12" s="78"/>
    </row>
    <row r="13" spans="2:18">
      <c r="B13" s="96" t="s">
        <v>297</v>
      </c>
      <c r="C13" s="110">
        <f>C12-Financials!F16</f>
        <v>164247.51626904448</v>
      </c>
      <c r="D13" s="78"/>
      <c r="E13" s="78"/>
      <c r="G13" s="103" t="s">
        <v>305</v>
      </c>
      <c r="H13" s="78"/>
      <c r="I13" s="78"/>
      <c r="J13" s="78"/>
      <c r="K13" s="78"/>
      <c r="L13" s="78"/>
      <c r="M13" s="78"/>
      <c r="N13" s="78"/>
      <c r="O13" s="78"/>
    </row>
    <row r="14" spans="2:18">
      <c r="B14" s="97" t="s">
        <v>299</v>
      </c>
      <c r="C14" s="111">
        <f>C13/D17</f>
        <v>193.23237208122882</v>
      </c>
      <c r="G14" s="103" t="s">
        <v>306</v>
      </c>
    </row>
    <row r="15" spans="2:18">
      <c r="G15" s="103" t="s">
        <v>307</v>
      </c>
    </row>
    <row r="16" spans="2:18">
      <c r="G16" s="105" t="s">
        <v>318</v>
      </c>
    </row>
    <row r="17" spans="2:7">
      <c r="B17" t="s">
        <v>276</v>
      </c>
      <c r="D17" s="100">
        <v>850</v>
      </c>
      <c r="G17" s="105" t="s">
        <v>320</v>
      </c>
    </row>
    <row r="18" spans="2:7">
      <c r="G18" s="103"/>
    </row>
  </sheetData>
  <mergeCells count="2">
    <mergeCell ref="B8:G8"/>
    <mergeCell ref="B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3894-BE6E-DD40-9946-DEA39C80B44C}">
  <sheetPr>
    <outlinePr summaryBelow="0" summaryRight="0"/>
    <pageSetUpPr autoPageBreaks="0"/>
  </sheetPr>
  <dimension ref="A5:IU115"/>
  <sheetViews>
    <sheetView zoomScale="150" workbookViewId="0">
      <selection activeCell="B41" sqref="B41:F41"/>
    </sheetView>
  </sheetViews>
  <sheetFormatPr baseColWidth="10" defaultRowHeight="11"/>
  <cols>
    <col min="1" max="1" width="45.83203125" style="12" customWidth="1"/>
    <col min="2" max="7" width="14.83203125" style="12" customWidth="1"/>
    <col min="8" max="256" width="8.83203125" style="12" customWidth="1"/>
    <col min="257" max="257" width="45.83203125" style="12" customWidth="1"/>
    <col min="258" max="263" width="14.83203125" style="12" customWidth="1"/>
    <col min="264" max="512" width="8.83203125" style="12" customWidth="1"/>
    <col min="513" max="513" width="45.83203125" style="12" customWidth="1"/>
    <col min="514" max="519" width="14.83203125" style="12" customWidth="1"/>
    <col min="520" max="768" width="8.83203125" style="12" customWidth="1"/>
    <col min="769" max="769" width="45.83203125" style="12" customWidth="1"/>
    <col min="770" max="775" width="14.83203125" style="12" customWidth="1"/>
    <col min="776" max="1024" width="8.83203125" style="12" customWidth="1"/>
    <col min="1025" max="1025" width="45.83203125" style="12" customWidth="1"/>
    <col min="1026" max="1031" width="14.83203125" style="12" customWidth="1"/>
    <col min="1032" max="1280" width="8.83203125" style="12" customWidth="1"/>
    <col min="1281" max="1281" width="45.83203125" style="12" customWidth="1"/>
    <col min="1282" max="1287" width="14.83203125" style="12" customWidth="1"/>
    <col min="1288" max="1536" width="8.83203125" style="12" customWidth="1"/>
    <col min="1537" max="1537" width="45.83203125" style="12" customWidth="1"/>
    <col min="1538" max="1543" width="14.83203125" style="12" customWidth="1"/>
    <col min="1544" max="1792" width="8.83203125" style="12" customWidth="1"/>
    <col min="1793" max="1793" width="45.83203125" style="12" customWidth="1"/>
    <col min="1794" max="1799" width="14.83203125" style="12" customWidth="1"/>
    <col min="1800" max="2048" width="8.83203125" style="12" customWidth="1"/>
    <col min="2049" max="2049" width="45.83203125" style="12" customWidth="1"/>
    <col min="2050" max="2055" width="14.83203125" style="12" customWidth="1"/>
    <col min="2056" max="2304" width="8.83203125" style="12" customWidth="1"/>
    <col min="2305" max="2305" width="45.83203125" style="12" customWidth="1"/>
    <col min="2306" max="2311" width="14.83203125" style="12" customWidth="1"/>
    <col min="2312" max="2560" width="8.83203125" style="12" customWidth="1"/>
    <col min="2561" max="2561" width="45.83203125" style="12" customWidth="1"/>
    <col min="2562" max="2567" width="14.83203125" style="12" customWidth="1"/>
    <col min="2568" max="2816" width="8.83203125" style="12" customWidth="1"/>
    <col min="2817" max="2817" width="45.83203125" style="12" customWidth="1"/>
    <col min="2818" max="2823" width="14.83203125" style="12" customWidth="1"/>
    <col min="2824" max="3072" width="8.83203125" style="12" customWidth="1"/>
    <col min="3073" max="3073" width="45.83203125" style="12" customWidth="1"/>
    <col min="3074" max="3079" width="14.83203125" style="12" customWidth="1"/>
    <col min="3080" max="3328" width="8.83203125" style="12" customWidth="1"/>
    <col min="3329" max="3329" width="45.83203125" style="12" customWidth="1"/>
    <col min="3330" max="3335" width="14.83203125" style="12" customWidth="1"/>
    <col min="3336" max="3584" width="8.83203125" style="12" customWidth="1"/>
    <col min="3585" max="3585" width="45.83203125" style="12" customWidth="1"/>
    <col min="3586" max="3591" width="14.83203125" style="12" customWidth="1"/>
    <col min="3592" max="3840" width="8.83203125" style="12" customWidth="1"/>
    <col min="3841" max="3841" width="45.83203125" style="12" customWidth="1"/>
    <col min="3842" max="3847" width="14.83203125" style="12" customWidth="1"/>
    <col min="3848" max="4096" width="8.83203125" style="12" customWidth="1"/>
    <col min="4097" max="4097" width="45.83203125" style="12" customWidth="1"/>
    <col min="4098" max="4103" width="14.83203125" style="12" customWidth="1"/>
    <col min="4104" max="4352" width="8.83203125" style="12" customWidth="1"/>
    <col min="4353" max="4353" width="45.83203125" style="12" customWidth="1"/>
    <col min="4354" max="4359" width="14.83203125" style="12" customWidth="1"/>
    <col min="4360" max="4608" width="8.83203125" style="12" customWidth="1"/>
    <col min="4609" max="4609" width="45.83203125" style="12" customWidth="1"/>
    <col min="4610" max="4615" width="14.83203125" style="12" customWidth="1"/>
    <col min="4616" max="4864" width="8.83203125" style="12" customWidth="1"/>
    <col min="4865" max="4865" width="45.83203125" style="12" customWidth="1"/>
    <col min="4866" max="4871" width="14.83203125" style="12" customWidth="1"/>
    <col min="4872" max="5120" width="8.83203125" style="12" customWidth="1"/>
    <col min="5121" max="5121" width="45.83203125" style="12" customWidth="1"/>
    <col min="5122" max="5127" width="14.83203125" style="12" customWidth="1"/>
    <col min="5128" max="5376" width="8.83203125" style="12" customWidth="1"/>
    <col min="5377" max="5377" width="45.83203125" style="12" customWidth="1"/>
    <col min="5378" max="5383" width="14.83203125" style="12" customWidth="1"/>
    <col min="5384" max="5632" width="8.83203125" style="12" customWidth="1"/>
    <col min="5633" max="5633" width="45.83203125" style="12" customWidth="1"/>
    <col min="5634" max="5639" width="14.83203125" style="12" customWidth="1"/>
    <col min="5640" max="5888" width="8.83203125" style="12" customWidth="1"/>
    <col min="5889" max="5889" width="45.83203125" style="12" customWidth="1"/>
    <col min="5890" max="5895" width="14.83203125" style="12" customWidth="1"/>
    <col min="5896" max="6144" width="8.83203125" style="12" customWidth="1"/>
    <col min="6145" max="6145" width="45.83203125" style="12" customWidth="1"/>
    <col min="6146" max="6151" width="14.83203125" style="12" customWidth="1"/>
    <col min="6152" max="6400" width="8.83203125" style="12" customWidth="1"/>
    <col min="6401" max="6401" width="45.83203125" style="12" customWidth="1"/>
    <col min="6402" max="6407" width="14.83203125" style="12" customWidth="1"/>
    <col min="6408" max="6656" width="8.83203125" style="12" customWidth="1"/>
    <col min="6657" max="6657" width="45.83203125" style="12" customWidth="1"/>
    <col min="6658" max="6663" width="14.83203125" style="12" customWidth="1"/>
    <col min="6664" max="6912" width="8.83203125" style="12" customWidth="1"/>
    <col min="6913" max="6913" width="45.83203125" style="12" customWidth="1"/>
    <col min="6914" max="6919" width="14.83203125" style="12" customWidth="1"/>
    <col min="6920" max="7168" width="8.83203125" style="12" customWidth="1"/>
    <col min="7169" max="7169" width="45.83203125" style="12" customWidth="1"/>
    <col min="7170" max="7175" width="14.83203125" style="12" customWidth="1"/>
    <col min="7176" max="7424" width="8.83203125" style="12" customWidth="1"/>
    <col min="7425" max="7425" width="45.83203125" style="12" customWidth="1"/>
    <col min="7426" max="7431" width="14.83203125" style="12" customWidth="1"/>
    <col min="7432" max="7680" width="8.83203125" style="12" customWidth="1"/>
    <col min="7681" max="7681" width="45.83203125" style="12" customWidth="1"/>
    <col min="7682" max="7687" width="14.83203125" style="12" customWidth="1"/>
    <col min="7688" max="7936" width="8.83203125" style="12" customWidth="1"/>
    <col min="7937" max="7937" width="45.83203125" style="12" customWidth="1"/>
    <col min="7938" max="7943" width="14.83203125" style="12" customWidth="1"/>
    <col min="7944" max="8192" width="8.83203125" style="12" customWidth="1"/>
    <col min="8193" max="8193" width="45.83203125" style="12" customWidth="1"/>
    <col min="8194" max="8199" width="14.83203125" style="12" customWidth="1"/>
    <col min="8200" max="8448" width="8.83203125" style="12" customWidth="1"/>
    <col min="8449" max="8449" width="45.83203125" style="12" customWidth="1"/>
    <col min="8450" max="8455" width="14.83203125" style="12" customWidth="1"/>
    <col min="8456" max="8704" width="8.83203125" style="12" customWidth="1"/>
    <col min="8705" max="8705" width="45.83203125" style="12" customWidth="1"/>
    <col min="8706" max="8711" width="14.83203125" style="12" customWidth="1"/>
    <col min="8712" max="8960" width="8.83203125" style="12" customWidth="1"/>
    <col min="8961" max="8961" width="45.83203125" style="12" customWidth="1"/>
    <col min="8962" max="8967" width="14.83203125" style="12" customWidth="1"/>
    <col min="8968" max="9216" width="8.83203125" style="12" customWidth="1"/>
    <col min="9217" max="9217" width="45.83203125" style="12" customWidth="1"/>
    <col min="9218" max="9223" width="14.83203125" style="12" customWidth="1"/>
    <col min="9224" max="9472" width="8.83203125" style="12" customWidth="1"/>
    <col min="9473" max="9473" width="45.83203125" style="12" customWidth="1"/>
    <col min="9474" max="9479" width="14.83203125" style="12" customWidth="1"/>
    <col min="9480" max="9728" width="8.83203125" style="12" customWidth="1"/>
    <col min="9729" max="9729" width="45.83203125" style="12" customWidth="1"/>
    <col min="9730" max="9735" width="14.83203125" style="12" customWidth="1"/>
    <col min="9736" max="9984" width="8.83203125" style="12" customWidth="1"/>
    <col min="9985" max="9985" width="45.83203125" style="12" customWidth="1"/>
    <col min="9986" max="9991" width="14.83203125" style="12" customWidth="1"/>
    <col min="9992" max="10240" width="8.83203125" style="12" customWidth="1"/>
    <col min="10241" max="10241" width="45.83203125" style="12" customWidth="1"/>
    <col min="10242" max="10247" width="14.83203125" style="12" customWidth="1"/>
    <col min="10248" max="10496" width="8.83203125" style="12" customWidth="1"/>
    <col min="10497" max="10497" width="45.83203125" style="12" customWidth="1"/>
    <col min="10498" max="10503" width="14.83203125" style="12" customWidth="1"/>
    <col min="10504" max="10752" width="8.83203125" style="12" customWidth="1"/>
    <col min="10753" max="10753" width="45.83203125" style="12" customWidth="1"/>
    <col min="10754" max="10759" width="14.83203125" style="12" customWidth="1"/>
    <col min="10760" max="11008" width="8.83203125" style="12" customWidth="1"/>
    <col min="11009" max="11009" width="45.83203125" style="12" customWidth="1"/>
    <col min="11010" max="11015" width="14.83203125" style="12" customWidth="1"/>
    <col min="11016" max="11264" width="8.83203125" style="12" customWidth="1"/>
    <col min="11265" max="11265" width="45.83203125" style="12" customWidth="1"/>
    <col min="11266" max="11271" width="14.83203125" style="12" customWidth="1"/>
    <col min="11272" max="11520" width="8.83203125" style="12" customWidth="1"/>
    <col min="11521" max="11521" width="45.83203125" style="12" customWidth="1"/>
    <col min="11522" max="11527" width="14.83203125" style="12" customWidth="1"/>
    <col min="11528" max="11776" width="8.83203125" style="12" customWidth="1"/>
    <col min="11777" max="11777" width="45.83203125" style="12" customWidth="1"/>
    <col min="11778" max="11783" width="14.83203125" style="12" customWidth="1"/>
    <col min="11784" max="12032" width="8.83203125" style="12" customWidth="1"/>
    <col min="12033" max="12033" width="45.83203125" style="12" customWidth="1"/>
    <col min="12034" max="12039" width="14.83203125" style="12" customWidth="1"/>
    <col min="12040" max="12288" width="8.83203125" style="12" customWidth="1"/>
    <col min="12289" max="12289" width="45.83203125" style="12" customWidth="1"/>
    <col min="12290" max="12295" width="14.83203125" style="12" customWidth="1"/>
    <col min="12296" max="12544" width="8.83203125" style="12" customWidth="1"/>
    <col min="12545" max="12545" width="45.83203125" style="12" customWidth="1"/>
    <col min="12546" max="12551" width="14.83203125" style="12" customWidth="1"/>
    <col min="12552" max="12800" width="8.83203125" style="12" customWidth="1"/>
    <col min="12801" max="12801" width="45.83203125" style="12" customWidth="1"/>
    <col min="12802" max="12807" width="14.83203125" style="12" customWidth="1"/>
    <col min="12808" max="13056" width="8.83203125" style="12" customWidth="1"/>
    <col min="13057" max="13057" width="45.83203125" style="12" customWidth="1"/>
    <col min="13058" max="13063" width="14.83203125" style="12" customWidth="1"/>
    <col min="13064" max="13312" width="8.83203125" style="12" customWidth="1"/>
    <col min="13313" max="13313" width="45.83203125" style="12" customWidth="1"/>
    <col min="13314" max="13319" width="14.83203125" style="12" customWidth="1"/>
    <col min="13320" max="13568" width="8.83203125" style="12" customWidth="1"/>
    <col min="13569" max="13569" width="45.83203125" style="12" customWidth="1"/>
    <col min="13570" max="13575" width="14.83203125" style="12" customWidth="1"/>
    <col min="13576" max="13824" width="8.83203125" style="12" customWidth="1"/>
    <col min="13825" max="13825" width="45.83203125" style="12" customWidth="1"/>
    <col min="13826" max="13831" width="14.83203125" style="12" customWidth="1"/>
    <col min="13832" max="14080" width="8.83203125" style="12" customWidth="1"/>
    <col min="14081" max="14081" width="45.83203125" style="12" customWidth="1"/>
    <col min="14082" max="14087" width="14.83203125" style="12" customWidth="1"/>
    <col min="14088" max="14336" width="8.83203125" style="12" customWidth="1"/>
    <col min="14337" max="14337" width="45.83203125" style="12" customWidth="1"/>
    <col min="14338" max="14343" width="14.83203125" style="12" customWidth="1"/>
    <col min="14344" max="14592" width="8.83203125" style="12" customWidth="1"/>
    <col min="14593" max="14593" width="45.83203125" style="12" customWidth="1"/>
    <col min="14594" max="14599" width="14.83203125" style="12" customWidth="1"/>
    <col min="14600" max="14848" width="8.83203125" style="12" customWidth="1"/>
    <col min="14849" max="14849" width="45.83203125" style="12" customWidth="1"/>
    <col min="14850" max="14855" width="14.83203125" style="12" customWidth="1"/>
    <col min="14856" max="15104" width="8.83203125" style="12" customWidth="1"/>
    <col min="15105" max="15105" width="45.83203125" style="12" customWidth="1"/>
    <col min="15106" max="15111" width="14.83203125" style="12" customWidth="1"/>
    <col min="15112" max="15360" width="8.83203125" style="12" customWidth="1"/>
    <col min="15361" max="15361" width="45.83203125" style="12" customWidth="1"/>
    <col min="15362" max="15367" width="14.83203125" style="12" customWidth="1"/>
    <col min="15368" max="15616" width="8.83203125" style="12" customWidth="1"/>
    <col min="15617" max="15617" width="45.83203125" style="12" customWidth="1"/>
    <col min="15618" max="15623" width="14.83203125" style="12" customWidth="1"/>
    <col min="15624" max="15872" width="8.83203125" style="12" customWidth="1"/>
    <col min="15873" max="15873" width="45.83203125" style="12" customWidth="1"/>
    <col min="15874" max="15879" width="14.83203125" style="12" customWidth="1"/>
    <col min="15880" max="16128" width="8.83203125" style="12" customWidth="1"/>
    <col min="16129" max="16129" width="45.83203125" style="12" customWidth="1"/>
    <col min="16130" max="16135" width="14.83203125" style="12" customWidth="1"/>
    <col min="16136" max="16384" width="8.83203125" style="12" customWidth="1"/>
  </cols>
  <sheetData>
    <row r="5" spans="1:255" ht="17">
      <c r="A5" s="29" t="s">
        <v>141</v>
      </c>
    </row>
    <row r="7" spans="1:255" ht="12">
      <c r="A7" s="28" t="s">
        <v>139</v>
      </c>
      <c r="B7" s="26" t="s">
        <v>138</v>
      </c>
      <c r="C7" s="12" t="s">
        <v>137</v>
      </c>
      <c r="D7" s="15" t="s">
        <v>120</v>
      </c>
      <c r="E7" s="26" t="s">
        <v>136</v>
      </c>
      <c r="F7" s="12" t="s">
        <v>135</v>
      </c>
    </row>
    <row r="8" spans="1:255">
      <c r="A8" s="15"/>
      <c r="B8" s="26" t="s">
        <v>134</v>
      </c>
      <c r="C8" s="12" t="s">
        <v>133</v>
      </c>
      <c r="D8" s="15" t="s">
        <v>120</v>
      </c>
      <c r="E8" s="26" t="s">
        <v>132</v>
      </c>
      <c r="F8" s="12" t="s">
        <v>131</v>
      </c>
    </row>
    <row r="9" spans="1:255">
      <c r="A9" s="15"/>
      <c r="B9" s="26" t="s">
        <v>130</v>
      </c>
      <c r="C9" s="12" t="s">
        <v>129</v>
      </c>
      <c r="D9" s="15" t="s">
        <v>120</v>
      </c>
      <c r="E9" s="26" t="s">
        <v>128</v>
      </c>
      <c r="F9" s="12" t="s">
        <v>127</v>
      </c>
    </row>
    <row r="10" spans="1:255">
      <c r="A10" s="15"/>
      <c r="B10" s="26" t="s">
        <v>126</v>
      </c>
      <c r="C10" s="12" t="s">
        <v>125</v>
      </c>
      <c r="D10" s="15" t="s">
        <v>120</v>
      </c>
      <c r="E10" s="26" t="s">
        <v>124</v>
      </c>
      <c r="F10" s="27" t="s">
        <v>123</v>
      </c>
    </row>
    <row r="11" spans="1:255">
      <c r="A11" s="15"/>
      <c r="B11" s="26" t="s">
        <v>122</v>
      </c>
      <c r="C11" s="12" t="s">
        <v>121</v>
      </c>
      <c r="D11" s="15" t="s">
        <v>120</v>
      </c>
      <c r="E11" s="25"/>
      <c r="F11" s="25"/>
    </row>
    <row r="14" spans="1:255">
      <c r="A14" s="24" t="s">
        <v>142</v>
      </c>
      <c r="B14" s="24"/>
      <c r="C14" s="24"/>
      <c r="D14" s="24"/>
      <c r="E14" s="24"/>
      <c r="F14" s="24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</row>
    <row r="15" spans="1:255" s="66" customFormat="1" ht="36">
      <c r="A15" s="30" t="s">
        <v>143</v>
      </c>
      <c r="B15" s="31" t="s">
        <v>144</v>
      </c>
      <c r="C15" s="31" t="s">
        <v>145</v>
      </c>
      <c r="D15" s="31" t="s">
        <v>146</v>
      </c>
      <c r="E15" s="31" t="s">
        <v>147</v>
      </c>
      <c r="F15" s="31" t="s">
        <v>148</v>
      </c>
      <c r="G15" s="31" t="s">
        <v>149</v>
      </c>
    </row>
    <row r="16" spans="1:255" s="66" customFormat="1" ht="12">
      <c r="A16" s="32" t="s">
        <v>114</v>
      </c>
      <c r="B16" s="33" t="s">
        <v>113</v>
      </c>
      <c r="C16" s="33" t="s">
        <v>113</v>
      </c>
      <c r="D16" s="33" t="s">
        <v>113</v>
      </c>
      <c r="E16" s="33" t="s">
        <v>113</v>
      </c>
      <c r="F16" s="33" t="s">
        <v>113</v>
      </c>
      <c r="G16" s="33" t="s">
        <v>113</v>
      </c>
    </row>
    <row r="17" spans="1:7">
      <c r="A17" s="20" t="s">
        <v>150</v>
      </c>
      <c r="B17" s="15"/>
      <c r="C17" s="15"/>
      <c r="D17" s="15"/>
      <c r="E17" s="15"/>
      <c r="F17" s="15"/>
      <c r="G17" s="15"/>
    </row>
    <row r="18" spans="1:7">
      <c r="A18" s="15" t="s">
        <v>151</v>
      </c>
      <c r="B18" s="18">
        <v>6667.2160000000003</v>
      </c>
      <c r="C18" s="18">
        <v>8437</v>
      </c>
      <c r="D18" s="18">
        <v>10540</v>
      </c>
      <c r="E18" s="18">
        <v>13282</v>
      </c>
      <c r="F18" s="18">
        <v>17098</v>
      </c>
      <c r="G18" s="18">
        <v>18226</v>
      </c>
    </row>
    <row r="19" spans="1:7" ht="12">
      <c r="A19" s="15" t="s">
        <v>152</v>
      </c>
      <c r="B19" s="18" t="s">
        <v>54</v>
      </c>
      <c r="C19" s="18" t="s">
        <v>54</v>
      </c>
      <c r="D19" s="18" t="s">
        <v>54</v>
      </c>
      <c r="E19" s="18" t="s">
        <v>54</v>
      </c>
      <c r="F19" s="18" t="s">
        <v>54</v>
      </c>
      <c r="G19" s="18" t="s">
        <v>54</v>
      </c>
    </row>
    <row r="20" spans="1:7">
      <c r="A20" s="59" t="s">
        <v>153</v>
      </c>
      <c r="B20" s="60">
        <v>6667.2160000000003</v>
      </c>
      <c r="C20" s="60">
        <v>8437</v>
      </c>
      <c r="D20" s="60">
        <v>10540</v>
      </c>
      <c r="E20" s="60">
        <v>13282</v>
      </c>
      <c r="F20" s="60">
        <v>17098</v>
      </c>
      <c r="G20" s="60">
        <v>18226</v>
      </c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 t="s">
        <v>154</v>
      </c>
      <c r="B22" s="18">
        <v>1654.548</v>
      </c>
      <c r="C22" s="18">
        <v>2234</v>
      </c>
      <c r="D22" s="18">
        <v>2773</v>
      </c>
      <c r="E22" s="18">
        <v>3451</v>
      </c>
      <c r="F22" s="18">
        <v>4235</v>
      </c>
      <c r="G22" s="18">
        <v>4575</v>
      </c>
    </row>
    <row r="23" spans="1:7">
      <c r="A23" s="20" t="s">
        <v>155</v>
      </c>
      <c r="B23" s="21">
        <v>5012.6679999999997</v>
      </c>
      <c r="C23" s="21">
        <v>6203</v>
      </c>
      <c r="D23" s="21">
        <v>7767</v>
      </c>
      <c r="E23" s="21">
        <v>9831</v>
      </c>
      <c r="F23" s="21">
        <v>12863</v>
      </c>
      <c r="G23" s="21">
        <v>13651</v>
      </c>
    </row>
    <row r="24" spans="1:7">
      <c r="A24" s="15"/>
      <c r="B24" s="15"/>
      <c r="C24" s="15"/>
      <c r="D24" s="15"/>
      <c r="E24" s="15"/>
      <c r="F24" s="15"/>
      <c r="G24" s="15"/>
    </row>
    <row r="25" spans="1:7">
      <c r="A25" s="15" t="s">
        <v>156</v>
      </c>
      <c r="B25" s="18">
        <v>3988.0619999999999</v>
      </c>
      <c r="C25" s="18">
        <v>4777</v>
      </c>
      <c r="D25" s="18">
        <v>5760</v>
      </c>
      <c r="E25" s="18">
        <v>7386</v>
      </c>
      <c r="F25" s="18">
        <v>9594</v>
      </c>
      <c r="G25" s="18">
        <v>10427</v>
      </c>
    </row>
    <row r="26" spans="1:7">
      <c r="A26" s="15" t="s">
        <v>157</v>
      </c>
      <c r="B26" s="18">
        <v>946.3</v>
      </c>
      <c r="C26" s="18">
        <v>1208</v>
      </c>
      <c r="D26" s="18">
        <v>1553</v>
      </c>
      <c r="E26" s="18">
        <v>1886</v>
      </c>
      <c r="F26" s="18">
        <v>2766</v>
      </c>
      <c r="G26" s="18">
        <v>3071</v>
      </c>
    </row>
    <row r="27" spans="1:7" ht="12">
      <c r="A27" s="15" t="s">
        <v>158</v>
      </c>
      <c r="B27" s="18" t="s">
        <v>54</v>
      </c>
      <c r="C27" s="18" t="s">
        <v>54</v>
      </c>
      <c r="D27" s="18" t="s">
        <v>54</v>
      </c>
      <c r="E27" s="18" t="s">
        <v>54</v>
      </c>
      <c r="F27" s="18" t="s">
        <v>54</v>
      </c>
      <c r="G27" s="18" t="s">
        <v>54</v>
      </c>
    </row>
    <row r="28" spans="1:7" ht="12">
      <c r="A28" s="15" t="s">
        <v>159</v>
      </c>
      <c r="B28" s="18" t="s">
        <v>54</v>
      </c>
      <c r="C28" s="18" t="s">
        <v>54</v>
      </c>
      <c r="D28" s="18" t="s">
        <v>54</v>
      </c>
      <c r="E28" s="18" t="s">
        <v>54</v>
      </c>
      <c r="F28" s="18" t="s">
        <v>54</v>
      </c>
      <c r="G28" s="18" t="s">
        <v>54</v>
      </c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20" t="s">
        <v>160</v>
      </c>
      <c r="B30" s="21">
        <v>4934.3620000000001</v>
      </c>
      <c r="C30" s="21">
        <v>5985</v>
      </c>
      <c r="D30" s="21">
        <v>7313</v>
      </c>
      <c r="E30" s="21">
        <v>9272</v>
      </c>
      <c r="F30" s="21">
        <v>12360</v>
      </c>
      <c r="G30" s="21">
        <v>13498</v>
      </c>
    </row>
    <row r="31" spans="1:7">
      <c r="A31" s="15"/>
      <c r="B31" s="15"/>
      <c r="C31" s="15"/>
      <c r="D31" s="15"/>
      <c r="E31" s="15"/>
      <c r="F31" s="15"/>
      <c r="G31" s="15"/>
    </row>
    <row r="32" spans="1:7" s="71" customFormat="1">
      <c r="A32" s="69" t="s">
        <v>161</v>
      </c>
      <c r="B32" s="70">
        <v>78.305999999999997</v>
      </c>
      <c r="C32" s="70">
        <v>218</v>
      </c>
      <c r="D32" s="70">
        <v>454</v>
      </c>
      <c r="E32" s="70">
        <v>559</v>
      </c>
      <c r="F32" s="70">
        <v>503</v>
      </c>
      <c r="G32" s="70">
        <v>153</v>
      </c>
    </row>
    <row r="33" spans="1:7">
      <c r="A33" s="15"/>
      <c r="B33" s="15"/>
      <c r="C33" s="15"/>
      <c r="D33" s="15"/>
      <c r="E33" s="15"/>
      <c r="F33" s="15"/>
      <c r="G33" s="15"/>
    </row>
    <row r="34" spans="1:7" ht="12">
      <c r="A34" s="15" t="s">
        <v>162</v>
      </c>
      <c r="B34" s="18">
        <v>-72.5</v>
      </c>
      <c r="C34" s="18">
        <v>-89</v>
      </c>
      <c r="D34" s="18" t="s">
        <v>54</v>
      </c>
      <c r="E34" s="18">
        <v>-154</v>
      </c>
      <c r="F34" s="18">
        <v>-131</v>
      </c>
      <c r="G34" s="18">
        <v>-125</v>
      </c>
    </row>
    <row r="35" spans="1:7">
      <c r="A35" s="15" t="s">
        <v>163</v>
      </c>
      <c r="B35" s="18">
        <v>15.340999999999999</v>
      </c>
      <c r="C35" s="18">
        <v>27</v>
      </c>
      <c r="D35" s="18">
        <v>37</v>
      </c>
      <c r="E35" s="18">
        <v>61</v>
      </c>
      <c r="F35" s="18">
        <v>117</v>
      </c>
      <c r="G35" s="18">
        <v>119</v>
      </c>
    </row>
    <row r="36" spans="1:7">
      <c r="A36" s="20" t="s">
        <v>164</v>
      </c>
      <c r="B36" s="21">
        <v>-57.1</v>
      </c>
      <c r="C36" s="21">
        <v>-62</v>
      </c>
      <c r="D36" s="21">
        <v>37</v>
      </c>
      <c r="E36" s="21">
        <v>-93</v>
      </c>
      <c r="F36" s="21">
        <v>-14</v>
      </c>
      <c r="G36" s="21">
        <v>-6</v>
      </c>
    </row>
    <row r="37" spans="1:7">
      <c r="A37" s="15"/>
      <c r="B37" s="15"/>
      <c r="C37" s="15"/>
      <c r="D37" s="15"/>
      <c r="E37" s="15"/>
      <c r="F37" s="15"/>
      <c r="G37" s="15"/>
    </row>
    <row r="38" spans="1:7">
      <c r="A38" s="15" t="s">
        <v>165</v>
      </c>
      <c r="B38" s="18">
        <v>-25.8</v>
      </c>
      <c r="C38" s="18">
        <v>-86</v>
      </c>
      <c r="D38" s="18">
        <v>15</v>
      </c>
      <c r="E38" s="18">
        <v>34</v>
      </c>
      <c r="F38" s="18">
        <v>-9</v>
      </c>
      <c r="G38" s="18">
        <v>-59</v>
      </c>
    </row>
    <row r="39" spans="1:7">
      <c r="A39" s="15" t="s">
        <v>166</v>
      </c>
      <c r="B39" s="18">
        <v>10.494</v>
      </c>
      <c r="C39" s="18">
        <v>78</v>
      </c>
      <c r="D39" s="18">
        <v>-104</v>
      </c>
      <c r="E39" s="18">
        <v>-31</v>
      </c>
      <c r="F39" s="18">
        <v>4</v>
      </c>
      <c r="G39" s="18">
        <v>50</v>
      </c>
    </row>
    <row r="40" spans="1:7">
      <c r="A40" s="20" t="s">
        <v>167</v>
      </c>
      <c r="B40" s="21">
        <v>5.87</v>
      </c>
      <c r="C40" s="21">
        <v>148</v>
      </c>
      <c r="D40" s="21">
        <v>402</v>
      </c>
      <c r="E40" s="21">
        <v>469</v>
      </c>
      <c r="F40" s="21">
        <v>484</v>
      </c>
      <c r="G40" s="21">
        <v>138</v>
      </c>
    </row>
    <row r="41" spans="1:7">
      <c r="A41" s="15" t="s">
        <v>295</v>
      </c>
      <c r="B41" s="87">
        <f>B22+B30-B36</f>
        <v>6646.01</v>
      </c>
      <c r="C41" s="87">
        <f t="shared" ref="C41:F41" si="0">C22+C30-C36</f>
        <v>8281</v>
      </c>
      <c r="D41" s="87">
        <f t="shared" si="0"/>
        <v>10049</v>
      </c>
      <c r="E41" s="87">
        <f t="shared" si="0"/>
        <v>12816</v>
      </c>
      <c r="F41" s="87">
        <f t="shared" si="0"/>
        <v>16609</v>
      </c>
      <c r="G41" s="15"/>
    </row>
    <row r="42" spans="1:7" ht="12">
      <c r="A42" s="15" t="s">
        <v>168</v>
      </c>
      <c r="B42" s="18" t="s">
        <v>54</v>
      </c>
      <c r="C42" s="18" t="s">
        <v>54</v>
      </c>
      <c r="D42" s="18" t="s">
        <v>54</v>
      </c>
      <c r="E42" s="18">
        <v>-24</v>
      </c>
      <c r="F42" s="18">
        <v>-40</v>
      </c>
      <c r="G42" s="18">
        <v>-40</v>
      </c>
    </row>
    <row r="43" spans="1:7" ht="12">
      <c r="A43" s="15" t="s">
        <v>169</v>
      </c>
      <c r="B43" s="18" t="s">
        <v>54</v>
      </c>
      <c r="C43" s="18" t="s">
        <v>54</v>
      </c>
      <c r="D43" s="18" t="s">
        <v>54</v>
      </c>
      <c r="E43" s="18" t="s">
        <v>54</v>
      </c>
      <c r="F43" s="18" t="s">
        <v>54</v>
      </c>
      <c r="G43" s="18" t="s">
        <v>54</v>
      </c>
    </row>
    <row r="44" spans="1:7" ht="12">
      <c r="A44" s="15" t="s">
        <v>170</v>
      </c>
      <c r="B44" s="18" t="s">
        <v>54</v>
      </c>
      <c r="C44" s="18">
        <v>31</v>
      </c>
      <c r="D44" s="18">
        <v>18</v>
      </c>
      <c r="E44" s="18">
        <v>538</v>
      </c>
      <c r="F44" s="18">
        <v>428</v>
      </c>
      <c r="G44" s="18">
        <v>339</v>
      </c>
    </row>
    <row r="45" spans="1:7" ht="12">
      <c r="A45" s="15" t="s">
        <v>171</v>
      </c>
      <c r="B45" s="18">
        <v>21.792000000000002</v>
      </c>
      <c r="C45" s="18" t="s">
        <v>54</v>
      </c>
      <c r="D45" s="18" t="s">
        <v>54</v>
      </c>
      <c r="E45" s="18" t="s">
        <v>54</v>
      </c>
      <c r="F45" s="18" t="s">
        <v>54</v>
      </c>
      <c r="G45" s="18" t="s">
        <v>54</v>
      </c>
    </row>
    <row r="46" spans="1:7" ht="12">
      <c r="A46" s="15" t="s">
        <v>172</v>
      </c>
      <c r="B46" s="18">
        <v>36.616999999999997</v>
      </c>
      <c r="C46" s="18" t="s">
        <v>54</v>
      </c>
      <c r="D46" s="18" t="s">
        <v>54</v>
      </c>
      <c r="E46" s="18" t="s">
        <v>54</v>
      </c>
      <c r="F46" s="18">
        <v>-166</v>
      </c>
      <c r="G46" s="18">
        <v>-166</v>
      </c>
    </row>
    <row r="47" spans="1:7">
      <c r="A47" s="20" t="s">
        <v>173</v>
      </c>
      <c r="B47" s="21">
        <v>64.278999999999996</v>
      </c>
      <c r="C47" s="21">
        <v>179</v>
      </c>
      <c r="D47" s="21">
        <v>420</v>
      </c>
      <c r="E47" s="21">
        <v>983</v>
      </c>
      <c r="F47" s="21">
        <v>706</v>
      </c>
      <c r="G47" s="21">
        <v>271</v>
      </c>
    </row>
    <row r="48" spans="1:7">
      <c r="A48" s="15"/>
      <c r="B48" s="15"/>
      <c r="C48" s="15"/>
      <c r="D48" s="15"/>
      <c r="E48" s="15"/>
      <c r="F48" s="15"/>
      <c r="G48" s="15"/>
    </row>
    <row r="49" spans="1:7">
      <c r="A49" s="15" t="s">
        <v>174</v>
      </c>
      <c r="B49" s="18">
        <v>111.705</v>
      </c>
      <c r="C49" s="18">
        <v>-144</v>
      </c>
      <c r="D49" s="18">
        <v>60</v>
      </c>
      <c r="E49" s="18">
        <v>-127</v>
      </c>
      <c r="F49" s="18">
        <v>580</v>
      </c>
      <c r="G49" s="18">
        <v>438</v>
      </c>
    </row>
    <row r="50" spans="1:7">
      <c r="A50" s="20" t="s">
        <v>175</v>
      </c>
      <c r="B50" s="21">
        <v>-47.4</v>
      </c>
      <c r="C50" s="21">
        <v>323</v>
      </c>
      <c r="D50" s="21">
        <v>360</v>
      </c>
      <c r="E50" s="21">
        <v>1110</v>
      </c>
      <c r="F50" s="21">
        <v>126</v>
      </c>
      <c r="G50" s="21">
        <v>-167</v>
      </c>
    </row>
    <row r="51" spans="1:7">
      <c r="A51" s="15"/>
      <c r="B51" s="15"/>
      <c r="C51" s="15"/>
      <c r="D51" s="15"/>
      <c r="E51" s="15"/>
      <c r="F51" s="15"/>
      <c r="G51" s="15"/>
    </row>
    <row r="52" spans="1:7" ht="12">
      <c r="A52" s="15" t="s">
        <v>176</v>
      </c>
      <c r="B52" s="18" t="s">
        <v>54</v>
      </c>
      <c r="C52" s="18" t="s">
        <v>54</v>
      </c>
      <c r="D52" s="18" t="s">
        <v>54</v>
      </c>
      <c r="E52" s="18" t="s">
        <v>54</v>
      </c>
      <c r="F52" s="18" t="s">
        <v>54</v>
      </c>
      <c r="G52" s="18" t="s">
        <v>54</v>
      </c>
    </row>
    <row r="53" spans="1:7" ht="12">
      <c r="A53" s="15" t="s">
        <v>177</v>
      </c>
      <c r="B53" s="18" t="s">
        <v>54</v>
      </c>
      <c r="C53" s="18" t="s">
        <v>54</v>
      </c>
      <c r="D53" s="18" t="s">
        <v>54</v>
      </c>
      <c r="E53" s="18" t="s">
        <v>54</v>
      </c>
      <c r="F53" s="18" t="s">
        <v>54</v>
      </c>
      <c r="G53" s="18" t="s">
        <v>54</v>
      </c>
    </row>
    <row r="54" spans="1:7">
      <c r="A54" s="20" t="s">
        <v>178</v>
      </c>
      <c r="B54" s="21">
        <v>-47.4</v>
      </c>
      <c r="C54" s="21">
        <v>323</v>
      </c>
      <c r="D54" s="21">
        <v>360</v>
      </c>
      <c r="E54" s="21">
        <v>1110</v>
      </c>
      <c r="F54" s="21">
        <v>126</v>
      </c>
      <c r="G54" s="21">
        <v>-167</v>
      </c>
    </row>
    <row r="55" spans="1:7">
      <c r="A55" s="15"/>
      <c r="B55" s="15"/>
      <c r="C55" s="15"/>
      <c r="D55" s="15"/>
      <c r="E55" s="15"/>
      <c r="F55" s="15"/>
      <c r="G55" s="15"/>
    </row>
    <row r="56" spans="1:7" ht="12">
      <c r="A56" s="15" t="s">
        <v>179</v>
      </c>
      <c r="B56" s="18" t="s">
        <v>54</v>
      </c>
      <c r="C56" s="18" t="s">
        <v>54</v>
      </c>
      <c r="D56" s="18" t="s">
        <v>54</v>
      </c>
      <c r="E56" s="18" t="s">
        <v>54</v>
      </c>
      <c r="F56" s="18" t="s">
        <v>54</v>
      </c>
      <c r="G56" s="18" t="s">
        <v>54</v>
      </c>
    </row>
    <row r="57" spans="1:7">
      <c r="A57" s="20" t="s">
        <v>180</v>
      </c>
      <c r="B57" s="22">
        <v>-47.4</v>
      </c>
      <c r="C57" s="22">
        <v>323</v>
      </c>
      <c r="D57" s="22">
        <v>360</v>
      </c>
      <c r="E57" s="22">
        <v>1110</v>
      </c>
      <c r="F57" s="22">
        <v>126</v>
      </c>
      <c r="G57" s="22">
        <v>-167</v>
      </c>
    </row>
    <row r="58" spans="1:7">
      <c r="A58" s="15"/>
      <c r="B58" s="15"/>
      <c r="C58" s="15"/>
      <c r="D58" s="15"/>
      <c r="E58" s="15"/>
      <c r="F58" s="15"/>
      <c r="G58" s="15"/>
    </row>
    <row r="59" spans="1:7" ht="12">
      <c r="A59" s="15" t="s">
        <v>181</v>
      </c>
      <c r="B59" s="18" t="s">
        <v>54</v>
      </c>
      <c r="C59" s="18" t="s">
        <v>54</v>
      </c>
      <c r="D59" s="18" t="s">
        <v>54</v>
      </c>
      <c r="E59" s="18" t="s">
        <v>54</v>
      </c>
      <c r="F59" s="18" t="s">
        <v>54</v>
      </c>
      <c r="G59" s="18" t="s">
        <v>54</v>
      </c>
    </row>
    <row r="60" spans="1:7">
      <c r="A60" s="15"/>
      <c r="B60" s="15"/>
      <c r="C60" s="15"/>
      <c r="D60" s="15"/>
      <c r="E60" s="15"/>
      <c r="F60" s="15"/>
      <c r="G60" s="15"/>
    </row>
    <row r="61" spans="1:7">
      <c r="A61" s="20" t="s">
        <v>182</v>
      </c>
      <c r="B61" s="61">
        <v>-47.4</v>
      </c>
      <c r="C61" s="61">
        <v>323</v>
      </c>
      <c r="D61" s="61">
        <v>360</v>
      </c>
      <c r="E61" s="61">
        <v>1110</v>
      </c>
      <c r="F61" s="61">
        <v>126</v>
      </c>
      <c r="G61" s="61">
        <v>-167</v>
      </c>
    </row>
    <row r="62" spans="1:7">
      <c r="A62" s="20" t="s">
        <v>183</v>
      </c>
      <c r="B62" s="61">
        <v>-47.4</v>
      </c>
      <c r="C62" s="61">
        <v>323</v>
      </c>
      <c r="D62" s="61">
        <v>360</v>
      </c>
      <c r="E62" s="61">
        <v>1110</v>
      </c>
      <c r="F62" s="61">
        <v>126</v>
      </c>
      <c r="G62" s="61">
        <v>-167</v>
      </c>
    </row>
    <row r="63" spans="1:7">
      <c r="A63" s="15"/>
      <c r="B63" s="15"/>
      <c r="C63" s="15"/>
      <c r="D63" s="15"/>
      <c r="E63" s="15"/>
      <c r="F63" s="15"/>
      <c r="G63" s="15"/>
    </row>
    <row r="64" spans="1:7">
      <c r="A64" s="20" t="s">
        <v>184</v>
      </c>
      <c r="B64" s="15"/>
      <c r="C64" s="15"/>
      <c r="D64" s="15"/>
      <c r="E64" s="15"/>
      <c r="F64" s="15"/>
      <c r="G64" s="15"/>
    </row>
    <row r="65" spans="1:7">
      <c r="A65" s="15" t="s">
        <v>185</v>
      </c>
      <c r="B65" s="19">
        <v>-7.0000000000000007E-2</v>
      </c>
      <c r="C65" s="19">
        <v>0.47</v>
      </c>
      <c r="D65" s="19">
        <v>0.5</v>
      </c>
      <c r="E65" s="19">
        <v>1.48</v>
      </c>
      <c r="F65" s="19">
        <v>0.15</v>
      </c>
      <c r="G65" s="19">
        <v>-0.19</v>
      </c>
    </row>
    <row r="66" spans="1:7">
      <c r="A66" s="15" t="s">
        <v>186</v>
      </c>
      <c r="B66" s="62">
        <v>-7.0000000000000007E-2</v>
      </c>
      <c r="C66" s="62">
        <v>0.469476</v>
      </c>
      <c r="D66" s="62">
        <v>0.50349600000000005</v>
      </c>
      <c r="E66" s="62">
        <v>1.478029</v>
      </c>
      <c r="F66" s="62">
        <v>0.15198999999999999</v>
      </c>
      <c r="G66" s="62">
        <v>-0.19</v>
      </c>
    </row>
    <row r="67" spans="1:7">
      <c r="A67" s="15" t="s">
        <v>187</v>
      </c>
      <c r="B67" s="18">
        <v>661.64700000000005</v>
      </c>
      <c r="C67" s="18">
        <v>688</v>
      </c>
      <c r="D67" s="18">
        <v>715</v>
      </c>
      <c r="E67" s="18">
        <v>751</v>
      </c>
      <c r="F67" s="18">
        <v>829</v>
      </c>
      <c r="G67" s="18">
        <v>860.25</v>
      </c>
    </row>
    <row r="68" spans="1:7">
      <c r="A68" s="15"/>
      <c r="B68" s="15"/>
      <c r="C68" s="15"/>
      <c r="D68" s="15"/>
      <c r="E68" s="15"/>
      <c r="F68" s="15"/>
      <c r="G68" s="15"/>
    </row>
    <row r="69" spans="1:7">
      <c r="A69" s="15" t="s">
        <v>188</v>
      </c>
      <c r="B69" s="19">
        <v>-7.0000000000000007E-2</v>
      </c>
      <c r="C69" s="19">
        <v>0.46</v>
      </c>
      <c r="D69" s="19">
        <v>0.49</v>
      </c>
      <c r="E69" s="19">
        <v>1.43</v>
      </c>
      <c r="F69" s="19">
        <v>0.15</v>
      </c>
      <c r="G69" s="19">
        <v>-0.19</v>
      </c>
    </row>
    <row r="70" spans="1:7">
      <c r="A70" s="15" t="s">
        <v>189</v>
      </c>
      <c r="B70" s="62">
        <v>-7.0000000000000007E-2</v>
      </c>
      <c r="C70" s="62">
        <v>0.46</v>
      </c>
      <c r="D70" s="62">
        <v>0.49</v>
      </c>
      <c r="E70" s="62">
        <v>1.43</v>
      </c>
      <c r="F70" s="62">
        <v>0.15</v>
      </c>
      <c r="G70" s="62">
        <v>-0.19</v>
      </c>
    </row>
    <row r="71" spans="1:7">
      <c r="A71" s="15" t="s">
        <v>190</v>
      </c>
      <c r="B71" s="18">
        <v>661.64700000000005</v>
      </c>
      <c r="C71" s="18">
        <v>700</v>
      </c>
      <c r="D71" s="18">
        <v>735</v>
      </c>
      <c r="E71" s="18">
        <v>775</v>
      </c>
      <c r="F71" s="18">
        <v>850</v>
      </c>
      <c r="G71" s="18">
        <v>860.25</v>
      </c>
    </row>
    <row r="72" spans="1:7">
      <c r="A72" s="15"/>
      <c r="B72" s="15"/>
      <c r="C72" s="15"/>
      <c r="D72" s="15"/>
      <c r="E72" s="15"/>
      <c r="F72" s="15"/>
      <c r="G72" s="15"/>
    </row>
    <row r="73" spans="1:7">
      <c r="A73" s="15" t="s">
        <v>191</v>
      </c>
      <c r="B73" s="19">
        <v>0.01</v>
      </c>
      <c r="C73" s="19">
        <v>0.13</v>
      </c>
      <c r="D73" s="19">
        <v>0.35</v>
      </c>
      <c r="E73" s="19">
        <v>0.39</v>
      </c>
      <c r="F73" s="19">
        <v>0.36</v>
      </c>
      <c r="G73" s="19">
        <v>0.1</v>
      </c>
    </row>
    <row r="74" spans="1:7">
      <c r="A74" s="15" t="s">
        <v>192</v>
      </c>
      <c r="B74" s="62">
        <v>5.5440000000000003E-3</v>
      </c>
      <c r="C74" s="62">
        <v>0.13214200000000001</v>
      </c>
      <c r="D74" s="62">
        <v>0.34183599999999997</v>
      </c>
      <c r="E74" s="62">
        <v>0.37822499999999998</v>
      </c>
      <c r="F74" s="62">
        <v>0.35588199999999998</v>
      </c>
      <c r="G74" s="62">
        <v>0.100261</v>
      </c>
    </row>
    <row r="75" spans="1:7">
      <c r="A75" s="15"/>
      <c r="B75" s="15"/>
      <c r="C75" s="15"/>
      <c r="D75" s="15"/>
      <c r="E75" s="15"/>
      <c r="F75" s="15"/>
      <c r="G75" s="15"/>
    </row>
    <row r="76" spans="1:7" ht="12">
      <c r="A76" s="15" t="s">
        <v>193</v>
      </c>
      <c r="B76" s="62" t="s">
        <v>48</v>
      </c>
      <c r="C76" s="62" t="s">
        <v>48</v>
      </c>
      <c r="D76" s="62" t="s">
        <v>48</v>
      </c>
      <c r="E76" s="62" t="s">
        <v>48</v>
      </c>
      <c r="F76" s="62" t="s">
        <v>48</v>
      </c>
      <c r="G76" s="62" t="s">
        <v>48</v>
      </c>
    </row>
    <row r="77" spans="1:7">
      <c r="A77" s="15"/>
      <c r="B77" s="15"/>
      <c r="C77" s="15"/>
      <c r="D77" s="15"/>
      <c r="E77" s="15"/>
      <c r="F77" s="15"/>
      <c r="G77" s="15"/>
    </row>
    <row r="78" spans="1:7">
      <c r="A78" s="20" t="s">
        <v>68</v>
      </c>
      <c r="B78" s="15"/>
      <c r="C78" s="15"/>
      <c r="D78" s="15"/>
      <c r="E78" s="15"/>
      <c r="F78" s="15"/>
      <c r="G78" s="15"/>
    </row>
    <row r="79" spans="1:7">
      <c r="A79" s="15" t="s">
        <v>194</v>
      </c>
      <c r="B79" s="18">
        <v>538.65599999999995</v>
      </c>
      <c r="C79" s="18">
        <v>850</v>
      </c>
      <c r="D79" s="18">
        <v>1238</v>
      </c>
      <c r="E79" s="18">
        <v>1541</v>
      </c>
      <c r="F79" s="18">
        <v>2278</v>
      </c>
      <c r="G79" s="18">
        <v>2051</v>
      </c>
    </row>
    <row r="80" spans="1:7">
      <c r="A80" s="15" t="s">
        <v>195</v>
      </c>
      <c r="B80" s="18">
        <v>240.012</v>
      </c>
      <c r="C80" s="18">
        <v>444</v>
      </c>
      <c r="D80" s="18">
        <v>741</v>
      </c>
      <c r="E80" s="18">
        <v>1006</v>
      </c>
      <c r="F80" s="18">
        <v>935</v>
      </c>
      <c r="G80" s="18">
        <v>629</v>
      </c>
    </row>
    <row r="81" spans="1:7">
      <c r="A81" s="67" t="s">
        <v>196</v>
      </c>
      <c r="B81" s="68">
        <v>78.305999999999997</v>
      </c>
      <c r="C81" s="68">
        <v>218</v>
      </c>
      <c r="D81" s="68">
        <v>454</v>
      </c>
      <c r="E81" s="68">
        <v>559</v>
      </c>
      <c r="F81" s="68">
        <v>503</v>
      </c>
      <c r="G81" s="68">
        <v>153</v>
      </c>
    </row>
    <row r="82" spans="1:7" ht="12">
      <c r="A82" s="15" t="s">
        <v>197</v>
      </c>
      <c r="B82" s="18">
        <v>713.25599999999997</v>
      </c>
      <c r="C82" s="18">
        <v>1076</v>
      </c>
      <c r="D82" s="18">
        <v>1523</v>
      </c>
      <c r="E82" s="18">
        <v>1906</v>
      </c>
      <c r="F82" s="18">
        <v>3191</v>
      </c>
      <c r="G82" s="18" t="s">
        <v>48</v>
      </c>
    </row>
    <row r="83" spans="1:7">
      <c r="A83" s="15" t="s">
        <v>198</v>
      </c>
      <c r="B83" s="18">
        <v>6667.2160000000003</v>
      </c>
      <c r="C83" s="18">
        <v>8437</v>
      </c>
      <c r="D83" s="18">
        <v>10540</v>
      </c>
      <c r="E83" s="18">
        <v>13282</v>
      </c>
      <c r="F83" s="18">
        <v>17098</v>
      </c>
      <c r="G83" s="18">
        <v>18226</v>
      </c>
    </row>
    <row r="84" spans="1:7" ht="12">
      <c r="A84" s="15" t="s">
        <v>199</v>
      </c>
      <c r="B84" s="63">
        <v>1.737814</v>
      </c>
      <c r="C84" s="63" t="s">
        <v>200</v>
      </c>
      <c r="D84" s="63">
        <v>0.14285700000000001</v>
      </c>
      <c r="E84" s="63" t="s">
        <v>200</v>
      </c>
      <c r="F84" s="63">
        <v>0.82152899999999995</v>
      </c>
      <c r="G84" s="63">
        <v>1.616236</v>
      </c>
    </row>
    <row r="85" spans="1:7">
      <c r="A85" s="15" t="s">
        <v>201</v>
      </c>
      <c r="B85" s="18">
        <v>53.746000000000002</v>
      </c>
      <c r="C85" s="18">
        <v>5</v>
      </c>
      <c r="D85" s="18">
        <v>-5</v>
      </c>
      <c r="E85" s="18">
        <v>39</v>
      </c>
      <c r="F85" s="18">
        <v>41</v>
      </c>
      <c r="G85" s="18">
        <v>41</v>
      </c>
    </row>
    <row r="86" spans="1:7">
      <c r="A86" s="15" t="s">
        <v>202</v>
      </c>
      <c r="B86" s="18">
        <v>57.347000000000001</v>
      </c>
      <c r="C86" s="18">
        <v>72</v>
      </c>
      <c r="D86" s="18">
        <v>85</v>
      </c>
      <c r="E86" s="18">
        <v>117</v>
      </c>
      <c r="F86" s="18">
        <v>512</v>
      </c>
      <c r="G86" s="18">
        <v>512</v>
      </c>
    </row>
    <row r="87" spans="1:7">
      <c r="A87" s="15" t="s">
        <v>203</v>
      </c>
      <c r="B87" s="18">
        <v>111.093</v>
      </c>
      <c r="C87" s="18">
        <v>77</v>
      </c>
      <c r="D87" s="18">
        <v>80</v>
      </c>
      <c r="E87" s="18">
        <v>156</v>
      </c>
      <c r="F87" s="18">
        <v>553</v>
      </c>
      <c r="G87" s="18">
        <v>553</v>
      </c>
    </row>
    <row r="88" spans="1:7">
      <c r="A88" s="15" t="s">
        <v>204</v>
      </c>
      <c r="B88" s="18">
        <v>1.0269999999999999</v>
      </c>
      <c r="C88" s="18">
        <v>-209</v>
      </c>
      <c r="D88" s="18">
        <v>-16</v>
      </c>
      <c r="E88" s="18">
        <v>-285</v>
      </c>
      <c r="F88" s="18">
        <v>-33</v>
      </c>
      <c r="G88" s="18">
        <v>-33</v>
      </c>
    </row>
    <row r="89" spans="1:7">
      <c r="A89" s="15" t="s">
        <v>205</v>
      </c>
      <c r="B89" s="18">
        <v>-0.4</v>
      </c>
      <c r="C89" s="18">
        <v>-12</v>
      </c>
      <c r="D89" s="18">
        <v>-4</v>
      </c>
      <c r="E89" s="18">
        <v>2</v>
      </c>
      <c r="F89" s="18">
        <v>60</v>
      </c>
      <c r="G89" s="18">
        <v>60</v>
      </c>
    </row>
    <row r="90" spans="1:7">
      <c r="A90" s="15" t="s">
        <v>206</v>
      </c>
      <c r="B90" s="18">
        <v>0.61199999999999999</v>
      </c>
      <c r="C90" s="18">
        <v>-221</v>
      </c>
      <c r="D90" s="18">
        <v>-20</v>
      </c>
      <c r="E90" s="18">
        <v>-283</v>
      </c>
      <c r="F90" s="18">
        <v>27</v>
      </c>
      <c r="G90" s="18">
        <v>27</v>
      </c>
    </row>
    <row r="91" spans="1:7">
      <c r="A91" s="15"/>
      <c r="B91" s="15"/>
      <c r="C91" s="15"/>
      <c r="D91" s="15"/>
      <c r="E91" s="15"/>
      <c r="F91" s="15"/>
      <c r="G91" s="15"/>
    </row>
    <row r="92" spans="1:7">
      <c r="A92" s="15" t="s">
        <v>207</v>
      </c>
      <c r="B92" s="18">
        <v>3.6687500000000002</v>
      </c>
      <c r="C92" s="18">
        <v>92.5</v>
      </c>
      <c r="D92" s="18">
        <v>251.25</v>
      </c>
      <c r="E92" s="18">
        <v>293.125</v>
      </c>
      <c r="F92" s="18">
        <v>302.5</v>
      </c>
      <c r="G92" s="18">
        <v>86.25</v>
      </c>
    </row>
    <row r="93" spans="1:7" ht="12">
      <c r="A93" s="15" t="s">
        <v>208</v>
      </c>
      <c r="B93" s="18">
        <v>72.802999999999997</v>
      </c>
      <c r="C93" s="18">
        <v>50</v>
      </c>
      <c r="D93" s="18">
        <v>54</v>
      </c>
      <c r="E93" s="18">
        <v>126</v>
      </c>
      <c r="F93" s="18">
        <v>130</v>
      </c>
      <c r="G93" s="18" t="s">
        <v>48</v>
      </c>
    </row>
    <row r="94" spans="1:7">
      <c r="A94" s="15" t="s">
        <v>47</v>
      </c>
      <c r="B94" s="17">
        <v>43168</v>
      </c>
      <c r="C94" s="17">
        <v>43532</v>
      </c>
      <c r="D94" s="17">
        <v>43895</v>
      </c>
      <c r="E94" s="17">
        <v>43895</v>
      </c>
      <c r="F94" s="17">
        <v>43895</v>
      </c>
      <c r="G94" s="17">
        <v>43983</v>
      </c>
    </row>
    <row r="95" spans="1:7" ht="12">
      <c r="A95" s="15" t="s">
        <v>46</v>
      </c>
      <c r="B95" s="16" t="s">
        <v>43</v>
      </c>
      <c r="C95" s="16" t="s">
        <v>44</v>
      </c>
      <c r="D95" s="16" t="s">
        <v>44</v>
      </c>
      <c r="E95" s="16" t="s">
        <v>45</v>
      </c>
      <c r="F95" s="16" t="s">
        <v>42</v>
      </c>
      <c r="G95" s="16" t="s">
        <v>42</v>
      </c>
    </row>
    <row r="96" spans="1:7" ht="12">
      <c r="A96" s="15" t="s">
        <v>41</v>
      </c>
      <c r="B96" s="16" t="s">
        <v>39</v>
      </c>
      <c r="C96" s="16" t="s">
        <v>39</v>
      </c>
      <c r="D96" s="16" t="s">
        <v>39</v>
      </c>
      <c r="E96" s="16" t="s">
        <v>39</v>
      </c>
      <c r="F96" s="16" t="s">
        <v>39</v>
      </c>
      <c r="G96" s="16" t="s">
        <v>209</v>
      </c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20" t="s">
        <v>210</v>
      </c>
      <c r="B98" s="15"/>
      <c r="C98" s="15"/>
      <c r="D98" s="15"/>
      <c r="E98" s="15"/>
      <c r="F98" s="15"/>
      <c r="G98" s="15"/>
    </row>
    <row r="99" spans="1:7" ht="12">
      <c r="A99" s="15" t="s">
        <v>211</v>
      </c>
      <c r="B99" s="18">
        <v>315.60000000000002</v>
      </c>
      <c r="C99" s="18">
        <v>350</v>
      </c>
      <c r="D99" s="18">
        <v>373</v>
      </c>
      <c r="E99" s="18">
        <v>482</v>
      </c>
      <c r="F99" s="18">
        <v>660</v>
      </c>
      <c r="G99" s="18" t="s">
        <v>48</v>
      </c>
    </row>
    <row r="100" spans="1:7">
      <c r="A100" s="15" t="s">
        <v>212</v>
      </c>
      <c r="B100" s="18">
        <v>3239.8240000000001</v>
      </c>
      <c r="C100" s="18">
        <v>3811</v>
      </c>
      <c r="D100" s="18">
        <v>4671</v>
      </c>
      <c r="E100" s="18">
        <v>6064</v>
      </c>
      <c r="F100" s="18">
        <v>7930</v>
      </c>
      <c r="G100" s="18">
        <v>8623</v>
      </c>
    </row>
    <row r="101" spans="1:7">
      <c r="A101" s="15" t="s">
        <v>213</v>
      </c>
      <c r="B101" s="18">
        <v>748.23800000000006</v>
      </c>
      <c r="C101" s="18">
        <v>966</v>
      </c>
      <c r="D101" s="18">
        <v>1089</v>
      </c>
      <c r="E101" s="18">
        <v>1322</v>
      </c>
      <c r="F101" s="18">
        <v>1664</v>
      </c>
      <c r="G101" s="18">
        <v>1804</v>
      </c>
    </row>
    <row r="102" spans="1:7">
      <c r="A102" s="15" t="s">
        <v>214</v>
      </c>
      <c r="B102" s="18">
        <v>946.3</v>
      </c>
      <c r="C102" s="18">
        <v>1208</v>
      </c>
      <c r="D102" s="18">
        <v>1553</v>
      </c>
      <c r="E102" s="18">
        <v>1886</v>
      </c>
      <c r="F102" s="18">
        <v>2766</v>
      </c>
      <c r="G102" s="18">
        <v>3071</v>
      </c>
    </row>
    <row r="103" spans="1:7" ht="12">
      <c r="A103" s="15" t="s">
        <v>215</v>
      </c>
      <c r="B103" s="18">
        <v>174.6</v>
      </c>
      <c r="C103" s="18">
        <v>226</v>
      </c>
      <c r="D103" s="18">
        <v>285</v>
      </c>
      <c r="E103" s="18">
        <v>365</v>
      </c>
      <c r="F103" s="18">
        <v>913</v>
      </c>
      <c r="G103" s="18" t="s">
        <v>48</v>
      </c>
    </row>
    <row r="104" spans="1:7" ht="12">
      <c r="A104" s="15" t="s">
        <v>216</v>
      </c>
      <c r="B104" s="18">
        <v>57.127723000000003</v>
      </c>
      <c r="C104" s="18">
        <v>66.483776000000006</v>
      </c>
      <c r="D104" s="18" t="s">
        <v>54</v>
      </c>
      <c r="E104" s="18">
        <v>169.72208000000001</v>
      </c>
      <c r="F104" s="18">
        <v>194.62968799999999</v>
      </c>
      <c r="G104" s="18" t="s">
        <v>54</v>
      </c>
    </row>
    <row r="105" spans="1:7" ht="12">
      <c r="A105" s="15" t="s">
        <v>217</v>
      </c>
      <c r="B105" s="18">
        <v>117.47227700000001</v>
      </c>
      <c r="C105" s="18">
        <v>159.51622399999999</v>
      </c>
      <c r="D105" s="18" t="s">
        <v>54</v>
      </c>
      <c r="E105" s="18">
        <v>195.27791999999999</v>
      </c>
      <c r="F105" s="18">
        <v>718.37031200000001</v>
      </c>
      <c r="G105" s="18" t="s">
        <v>54</v>
      </c>
    </row>
    <row r="106" spans="1:7">
      <c r="A106" s="15"/>
      <c r="B106" s="15"/>
      <c r="C106" s="15"/>
      <c r="D106" s="15"/>
      <c r="E106" s="15"/>
      <c r="F106" s="15"/>
      <c r="G106" s="15"/>
    </row>
    <row r="107" spans="1:7">
      <c r="A107" s="15" t="s">
        <v>218</v>
      </c>
      <c r="B107" s="18">
        <v>69.442999999999998</v>
      </c>
      <c r="C107" s="18">
        <v>107</v>
      </c>
      <c r="D107" s="18">
        <v>130</v>
      </c>
      <c r="E107" s="18">
        <v>161</v>
      </c>
      <c r="F107" s="18">
        <v>204</v>
      </c>
      <c r="G107" s="18">
        <v>213</v>
      </c>
    </row>
    <row r="108" spans="1:7">
      <c r="A108" s="15" t="s">
        <v>219</v>
      </c>
      <c r="B108" s="18">
        <v>129.434</v>
      </c>
      <c r="C108" s="18">
        <v>188</v>
      </c>
      <c r="D108" s="18">
        <v>260</v>
      </c>
      <c r="E108" s="18">
        <v>307</v>
      </c>
      <c r="F108" s="18">
        <v>510</v>
      </c>
      <c r="G108" s="18">
        <v>595</v>
      </c>
    </row>
    <row r="109" spans="1:7">
      <c r="A109" s="15" t="s">
        <v>220</v>
      </c>
      <c r="B109" s="18">
        <v>289.15199999999999</v>
      </c>
      <c r="C109" s="18">
        <v>389</v>
      </c>
      <c r="D109" s="18">
        <v>469</v>
      </c>
      <c r="E109" s="18">
        <v>643</v>
      </c>
      <c r="F109" s="18">
        <v>852</v>
      </c>
      <c r="G109" s="18">
        <v>898</v>
      </c>
    </row>
    <row r="110" spans="1:7">
      <c r="A110" s="15" t="s">
        <v>221</v>
      </c>
      <c r="B110" s="18">
        <v>105.599</v>
      </c>
      <c r="C110" s="18">
        <v>136</v>
      </c>
      <c r="D110" s="18">
        <v>138</v>
      </c>
      <c r="E110" s="18">
        <v>172</v>
      </c>
      <c r="F110" s="18">
        <v>219</v>
      </c>
      <c r="G110" s="18">
        <v>240</v>
      </c>
    </row>
    <row r="111" spans="1:7">
      <c r="A111" s="20" t="s">
        <v>222</v>
      </c>
      <c r="B111" s="61">
        <v>593.62800000000004</v>
      </c>
      <c r="C111" s="61">
        <v>820</v>
      </c>
      <c r="D111" s="61">
        <v>997</v>
      </c>
      <c r="E111" s="61">
        <v>1283</v>
      </c>
      <c r="F111" s="61">
        <v>1785</v>
      </c>
      <c r="G111" s="61">
        <v>1946</v>
      </c>
    </row>
    <row r="112" spans="1:7">
      <c r="A112" s="15"/>
      <c r="B112" s="15"/>
      <c r="C112" s="15"/>
      <c r="D112" s="15"/>
      <c r="E112" s="15"/>
      <c r="F112" s="15"/>
      <c r="G112" s="15"/>
    </row>
    <row r="113" spans="1:7">
      <c r="A113" s="64" t="s">
        <v>223</v>
      </c>
      <c r="B113" s="14"/>
      <c r="C113" s="14"/>
      <c r="D113" s="14"/>
      <c r="E113" s="14"/>
      <c r="F113" s="14"/>
      <c r="G113" s="14"/>
    </row>
    <row r="114" spans="1:7">
      <c r="A114" s="12" t="s">
        <v>224</v>
      </c>
    </row>
    <row r="115" spans="1:7">
      <c r="A115" s="13" t="s">
        <v>37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DE2B-E307-6D40-958D-FA7F4C8A134E}">
  <sheetPr>
    <outlinePr summaryBelow="0" summaryRight="0"/>
    <pageSetUpPr autoPageBreaks="0"/>
  </sheetPr>
  <dimension ref="A5:IU96"/>
  <sheetViews>
    <sheetView topLeftCell="A44" zoomScale="136" workbookViewId="0">
      <selection activeCell="B41" sqref="B41:F41"/>
    </sheetView>
  </sheetViews>
  <sheetFormatPr baseColWidth="10" defaultRowHeight="13"/>
  <cols>
    <col min="1" max="1" width="37.33203125" style="35" customWidth="1"/>
    <col min="2" max="7" width="14.83203125" style="35" customWidth="1"/>
    <col min="8" max="256" width="8.83203125" style="35" customWidth="1"/>
    <col min="257" max="16384" width="10.83203125" style="35"/>
  </cols>
  <sheetData>
    <row r="5" spans="1:255">
      <c r="A5" s="34" t="s">
        <v>140</v>
      </c>
    </row>
    <row r="7" spans="1:255" ht="28">
      <c r="A7" s="36" t="s">
        <v>139</v>
      </c>
      <c r="B7" s="37" t="s">
        <v>138</v>
      </c>
      <c r="C7" s="35" t="s">
        <v>137</v>
      </c>
      <c r="D7" s="38" t="s">
        <v>120</v>
      </c>
      <c r="E7" s="37" t="s">
        <v>136</v>
      </c>
      <c r="F7" s="35" t="s">
        <v>135</v>
      </c>
    </row>
    <row r="8" spans="1:255">
      <c r="A8" s="38"/>
      <c r="B8" s="37" t="s">
        <v>134</v>
      </c>
      <c r="C8" s="35" t="s">
        <v>133</v>
      </c>
      <c r="D8" s="38" t="s">
        <v>120</v>
      </c>
      <c r="E8" s="37" t="s">
        <v>132</v>
      </c>
      <c r="F8" s="35" t="s">
        <v>131</v>
      </c>
    </row>
    <row r="9" spans="1:255">
      <c r="A9" s="38"/>
      <c r="B9" s="37" t="s">
        <v>130</v>
      </c>
      <c r="C9" s="35" t="s">
        <v>129</v>
      </c>
      <c r="D9" s="38" t="s">
        <v>120</v>
      </c>
      <c r="E9" s="37" t="s">
        <v>128</v>
      </c>
      <c r="F9" s="35" t="s">
        <v>127</v>
      </c>
    </row>
    <row r="10" spans="1:255">
      <c r="A10" s="38"/>
      <c r="B10" s="37" t="s">
        <v>126</v>
      </c>
      <c r="C10" s="35" t="s">
        <v>125</v>
      </c>
      <c r="D10" s="38" t="s">
        <v>120</v>
      </c>
      <c r="E10" s="37" t="s">
        <v>124</v>
      </c>
      <c r="F10" s="39" t="s">
        <v>123</v>
      </c>
    </row>
    <row r="11" spans="1:255">
      <c r="A11" s="38"/>
      <c r="B11" s="37" t="s">
        <v>122</v>
      </c>
      <c r="C11" s="35" t="s">
        <v>121</v>
      </c>
      <c r="D11" s="38" t="s">
        <v>120</v>
      </c>
      <c r="E11" s="40"/>
      <c r="F11" s="40"/>
    </row>
    <row r="14" spans="1:255">
      <c r="A14" s="41" t="s">
        <v>119</v>
      </c>
      <c r="B14" s="41"/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</row>
    <row r="15" spans="1:255" ht="28">
      <c r="A15" s="43" t="s">
        <v>118</v>
      </c>
      <c r="B15" s="44" t="s">
        <v>117</v>
      </c>
      <c r="C15" s="44" t="s">
        <v>116</v>
      </c>
      <c r="D15" s="44" t="s">
        <v>115</v>
      </c>
      <c r="E15" s="45">
        <v>43496</v>
      </c>
      <c r="F15" s="45">
        <v>43861</v>
      </c>
      <c r="G15" s="45">
        <v>43951</v>
      </c>
    </row>
    <row r="16" spans="1:255" ht="14">
      <c r="A16" s="46" t="s">
        <v>114</v>
      </c>
      <c r="B16" s="47" t="s">
        <v>113</v>
      </c>
      <c r="C16" s="47" t="s">
        <v>113</v>
      </c>
      <c r="D16" s="47" t="s">
        <v>113</v>
      </c>
      <c r="E16" s="47" t="s">
        <v>113</v>
      </c>
      <c r="F16" s="47" t="s">
        <v>113</v>
      </c>
      <c r="G16" s="47" t="s">
        <v>113</v>
      </c>
    </row>
    <row r="17" spans="1:7">
      <c r="A17" s="48" t="s">
        <v>112</v>
      </c>
      <c r="B17" s="38"/>
      <c r="C17" s="38"/>
      <c r="D17" s="38"/>
      <c r="E17" s="38"/>
      <c r="F17" s="38"/>
      <c r="G17" s="38"/>
    </row>
    <row r="18" spans="1:7">
      <c r="A18" s="38" t="s">
        <v>111</v>
      </c>
      <c r="B18" s="49">
        <v>1158.3630000000001</v>
      </c>
      <c r="C18" s="49">
        <v>1606.549</v>
      </c>
      <c r="D18" s="49">
        <v>2543</v>
      </c>
      <c r="E18" s="49">
        <v>2669</v>
      </c>
      <c r="F18" s="49">
        <v>4145</v>
      </c>
      <c r="G18" s="49">
        <v>5772</v>
      </c>
    </row>
    <row r="19" spans="1:7">
      <c r="A19" s="38" t="s">
        <v>110</v>
      </c>
      <c r="B19" s="49">
        <v>1567.0139999999999</v>
      </c>
      <c r="C19" s="49">
        <v>602.33799999999997</v>
      </c>
      <c r="D19" s="49">
        <v>1978</v>
      </c>
      <c r="E19" s="49">
        <v>1673</v>
      </c>
      <c r="F19" s="49">
        <v>3802</v>
      </c>
      <c r="G19" s="49">
        <v>4030</v>
      </c>
    </row>
    <row r="20" spans="1:7">
      <c r="A20" s="48" t="s">
        <v>109</v>
      </c>
      <c r="B20" s="50">
        <v>2725.377</v>
      </c>
      <c r="C20" s="50">
        <v>2208.8870000000002</v>
      </c>
      <c r="D20" s="50">
        <v>4521</v>
      </c>
      <c r="E20" s="50">
        <v>4342</v>
      </c>
      <c r="F20" s="50">
        <v>7947</v>
      </c>
      <c r="G20" s="50">
        <v>9802</v>
      </c>
    </row>
    <row r="21" spans="1:7">
      <c r="A21" s="38"/>
      <c r="B21" s="38"/>
      <c r="C21" s="38"/>
      <c r="D21" s="38"/>
      <c r="E21" s="38"/>
      <c r="F21" s="38"/>
      <c r="G21" s="38"/>
    </row>
    <row r="22" spans="1:7">
      <c r="A22" s="38" t="s">
        <v>108</v>
      </c>
      <c r="B22" s="49">
        <v>2496.165</v>
      </c>
      <c r="C22" s="49">
        <v>3196.643</v>
      </c>
      <c r="D22" s="49">
        <v>3921</v>
      </c>
      <c r="E22" s="49">
        <v>5139</v>
      </c>
      <c r="F22" s="49">
        <v>6623</v>
      </c>
      <c r="G22" s="49">
        <v>3530</v>
      </c>
    </row>
    <row r="23" spans="1:7" ht="14">
      <c r="A23" s="38" t="s">
        <v>107</v>
      </c>
      <c r="B23" s="49">
        <v>27.341000000000001</v>
      </c>
      <c r="C23" s="49">
        <v>34.177</v>
      </c>
      <c r="D23" s="49" t="s">
        <v>54</v>
      </c>
      <c r="E23" s="49" t="s">
        <v>54</v>
      </c>
      <c r="F23" s="49" t="s">
        <v>54</v>
      </c>
      <c r="G23" s="49" t="s">
        <v>54</v>
      </c>
    </row>
    <row r="24" spans="1:7">
      <c r="A24" s="48" t="s">
        <v>106</v>
      </c>
      <c r="B24" s="50">
        <v>2523.5059999999999</v>
      </c>
      <c r="C24" s="50">
        <v>3230.82</v>
      </c>
      <c r="D24" s="50">
        <v>3921</v>
      </c>
      <c r="E24" s="50">
        <v>5139</v>
      </c>
      <c r="F24" s="50">
        <v>6623</v>
      </c>
      <c r="G24" s="50">
        <v>3530</v>
      </c>
    </row>
    <row r="25" spans="1:7">
      <c r="A25" s="38"/>
      <c r="B25" s="38"/>
      <c r="C25" s="38"/>
      <c r="D25" s="38"/>
      <c r="E25" s="38"/>
      <c r="F25" s="38"/>
      <c r="G25" s="38"/>
    </row>
    <row r="26" spans="1:7">
      <c r="A26" s="38" t="s">
        <v>105</v>
      </c>
      <c r="B26" s="49">
        <v>201.209</v>
      </c>
      <c r="C26" s="49">
        <v>218.41800000000001</v>
      </c>
      <c r="D26" s="49">
        <v>453</v>
      </c>
      <c r="E26" s="49">
        <v>372</v>
      </c>
      <c r="F26" s="49">
        <v>439</v>
      </c>
      <c r="G26" s="49">
        <v>457</v>
      </c>
    </row>
    <row r="27" spans="1:7">
      <c r="A27" s="38" t="s">
        <v>104</v>
      </c>
      <c r="B27" s="49">
        <v>281.23099999999999</v>
      </c>
      <c r="C27" s="49">
        <v>338.702</v>
      </c>
      <c r="D27" s="49">
        <v>689</v>
      </c>
      <c r="E27" s="49">
        <v>830</v>
      </c>
      <c r="F27" s="49">
        <v>954</v>
      </c>
      <c r="G27" s="49">
        <v>924</v>
      </c>
    </row>
    <row r="28" spans="1:7">
      <c r="A28" s="48" t="s">
        <v>103</v>
      </c>
      <c r="B28" s="50">
        <v>5731.3230000000003</v>
      </c>
      <c r="C28" s="50">
        <v>5996.8270000000002</v>
      </c>
      <c r="D28" s="50">
        <v>9584</v>
      </c>
      <c r="E28" s="50">
        <v>10683</v>
      </c>
      <c r="F28" s="50">
        <v>15963</v>
      </c>
      <c r="G28" s="50">
        <v>14713</v>
      </c>
    </row>
    <row r="29" spans="1:7">
      <c r="A29" s="38"/>
      <c r="B29" s="38"/>
      <c r="C29" s="38"/>
      <c r="D29" s="38"/>
      <c r="E29" s="38"/>
      <c r="F29" s="38"/>
      <c r="G29" s="38"/>
    </row>
    <row r="30" spans="1:7" ht="14">
      <c r="A30" s="38" t="s">
        <v>102</v>
      </c>
      <c r="B30" s="49">
        <v>2635.665</v>
      </c>
      <c r="C30" s="49">
        <v>2985.884</v>
      </c>
      <c r="D30" s="49">
        <v>3403</v>
      </c>
      <c r="E30" s="49">
        <v>3834</v>
      </c>
      <c r="F30" s="49">
        <v>7216</v>
      </c>
      <c r="G30" s="49" t="s">
        <v>54</v>
      </c>
    </row>
    <row r="31" spans="1:7" ht="14">
      <c r="A31" s="72" t="s">
        <v>101</v>
      </c>
      <c r="B31" s="73">
        <v>-919.8</v>
      </c>
      <c r="C31" s="73">
        <v>-1198.4000000000001</v>
      </c>
      <c r="D31" s="73">
        <v>-1456</v>
      </c>
      <c r="E31" s="73">
        <v>-1783</v>
      </c>
      <c r="F31" s="73">
        <v>-1801</v>
      </c>
      <c r="G31" s="73" t="s">
        <v>54</v>
      </c>
    </row>
    <row r="32" spans="1:7">
      <c r="A32" s="48" t="s">
        <v>100</v>
      </c>
      <c r="B32" s="50">
        <v>1715.828</v>
      </c>
      <c r="C32" s="50">
        <v>1787.5340000000001</v>
      </c>
      <c r="D32" s="50">
        <v>1947</v>
      </c>
      <c r="E32" s="50">
        <v>2051</v>
      </c>
      <c r="F32" s="50">
        <v>5415</v>
      </c>
      <c r="G32" s="50">
        <v>5501</v>
      </c>
    </row>
    <row r="33" spans="1:7">
      <c r="A33" s="38"/>
      <c r="B33" s="38"/>
      <c r="C33" s="38"/>
      <c r="D33" s="38"/>
      <c r="E33" s="38"/>
      <c r="F33" s="38"/>
      <c r="G33" s="38"/>
    </row>
    <row r="34" spans="1:7">
      <c r="A34" s="38" t="s">
        <v>99</v>
      </c>
      <c r="B34" s="49">
        <v>520.721</v>
      </c>
      <c r="C34" s="49">
        <v>566.95299999999997</v>
      </c>
      <c r="D34" s="49">
        <v>677</v>
      </c>
      <c r="E34" s="49">
        <v>1302</v>
      </c>
      <c r="F34" s="49">
        <v>1963</v>
      </c>
      <c r="G34" s="49">
        <v>1902</v>
      </c>
    </row>
    <row r="35" spans="1:7">
      <c r="A35" s="38" t="s">
        <v>98</v>
      </c>
      <c r="B35" s="49">
        <v>3849.9369999999999</v>
      </c>
      <c r="C35" s="49">
        <v>7263.8459999999995</v>
      </c>
      <c r="D35" s="49">
        <v>7314</v>
      </c>
      <c r="E35" s="49">
        <v>12851</v>
      </c>
      <c r="F35" s="49">
        <v>25134</v>
      </c>
      <c r="G35" s="49">
        <v>25266</v>
      </c>
    </row>
    <row r="36" spans="1:7">
      <c r="A36" s="38" t="s">
        <v>97</v>
      </c>
      <c r="B36" s="49">
        <v>653.40300000000002</v>
      </c>
      <c r="C36" s="49">
        <v>1294.258</v>
      </c>
      <c r="D36" s="49">
        <v>973</v>
      </c>
      <c r="E36" s="49">
        <v>2497</v>
      </c>
      <c r="F36" s="49">
        <v>5210</v>
      </c>
      <c r="G36" s="49">
        <v>4997</v>
      </c>
    </row>
    <row r="37" spans="1:7">
      <c r="A37" s="38" t="s">
        <v>96</v>
      </c>
      <c r="B37" s="49">
        <v>9.2999999999999999E-2</v>
      </c>
      <c r="C37" s="49">
        <v>281.733</v>
      </c>
      <c r="D37" s="49">
        <v>159</v>
      </c>
      <c r="E37" s="49">
        <v>121</v>
      </c>
      <c r="F37" s="49">
        <v>93</v>
      </c>
      <c r="G37" s="49">
        <v>73</v>
      </c>
    </row>
    <row r="38" spans="1:7" ht="14">
      <c r="A38" s="38" t="s">
        <v>95</v>
      </c>
      <c r="B38" s="49">
        <v>15.986000000000001</v>
      </c>
      <c r="C38" s="49">
        <v>28.939</v>
      </c>
      <c r="D38" s="49" t="s">
        <v>54</v>
      </c>
      <c r="E38" s="49" t="s">
        <v>54</v>
      </c>
      <c r="F38" s="49" t="s">
        <v>54</v>
      </c>
      <c r="G38" s="49" t="s">
        <v>54</v>
      </c>
    </row>
    <row r="39" spans="1:7">
      <c r="A39" s="38" t="s">
        <v>94</v>
      </c>
      <c r="B39" s="49">
        <v>189.94300000000001</v>
      </c>
      <c r="C39" s="49">
        <v>227.84899999999999</v>
      </c>
      <c r="D39" s="49">
        <v>1105</v>
      </c>
      <c r="E39" s="49">
        <v>1232</v>
      </c>
      <c r="F39" s="49">
        <v>1348</v>
      </c>
      <c r="G39" s="49">
        <v>1171</v>
      </c>
    </row>
    <row r="40" spans="1:7" ht="14">
      <c r="A40" s="38" t="s">
        <v>93</v>
      </c>
      <c r="B40" s="49">
        <v>85.686000000000007</v>
      </c>
      <c r="C40" s="49">
        <v>136.98400000000001</v>
      </c>
      <c r="D40" s="49">
        <v>225</v>
      </c>
      <c r="E40" s="49" t="s">
        <v>54</v>
      </c>
      <c r="F40" s="49" t="s">
        <v>54</v>
      </c>
      <c r="G40" s="49" t="s">
        <v>54</v>
      </c>
    </row>
    <row r="41" spans="1:7">
      <c r="A41" s="74" t="s">
        <v>92</v>
      </c>
      <c r="B41" s="76">
        <v>12762.92</v>
      </c>
      <c r="C41" s="76">
        <v>17584.922999999999</v>
      </c>
      <c r="D41" s="76">
        <v>21984</v>
      </c>
      <c r="E41" s="76">
        <v>30737</v>
      </c>
      <c r="F41" s="76">
        <v>55126</v>
      </c>
      <c r="G41" s="76">
        <v>53623</v>
      </c>
    </row>
    <row r="42" spans="1:7">
      <c r="A42" s="38"/>
      <c r="B42" s="38"/>
      <c r="C42" s="38"/>
      <c r="D42" s="38"/>
      <c r="E42" s="38"/>
      <c r="F42" s="38"/>
      <c r="G42" s="38"/>
    </row>
    <row r="43" spans="1:7">
      <c r="A43" s="48" t="s">
        <v>91</v>
      </c>
      <c r="B43" s="38"/>
      <c r="C43" s="38"/>
      <c r="D43" s="38"/>
      <c r="E43" s="38"/>
      <c r="F43" s="38"/>
      <c r="G43" s="38"/>
    </row>
    <row r="44" spans="1:7">
      <c r="A44" s="38" t="s">
        <v>90</v>
      </c>
      <c r="B44" s="49">
        <v>71.480999999999995</v>
      </c>
      <c r="C44" s="49">
        <v>115.25700000000001</v>
      </c>
      <c r="D44" s="49">
        <v>76</v>
      </c>
      <c r="E44" s="49">
        <v>2461</v>
      </c>
      <c r="F44" s="49">
        <v>1856</v>
      </c>
      <c r="G44" s="49">
        <v>1963</v>
      </c>
    </row>
    <row r="45" spans="1:7" ht="14">
      <c r="A45" s="38" t="s">
        <v>89</v>
      </c>
      <c r="B45" s="49">
        <v>1056.674</v>
      </c>
      <c r="C45" s="49">
        <v>730.39</v>
      </c>
      <c r="D45" s="49">
        <v>1971</v>
      </c>
      <c r="E45" s="49" t="s">
        <v>54</v>
      </c>
      <c r="F45" s="49">
        <v>1500</v>
      </c>
      <c r="G45" s="49">
        <v>900</v>
      </c>
    </row>
    <row r="46" spans="1:7" ht="14">
      <c r="A46" s="38" t="s">
        <v>88</v>
      </c>
      <c r="B46" s="49" t="s">
        <v>54</v>
      </c>
      <c r="C46" s="49" t="s">
        <v>54</v>
      </c>
      <c r="D46" s="49">
        <v>1025</v>
      </c>
      <c r="E46" s="49" t="s">
        <v>54</v>
      </c>
      <c r="F46" s="49" t="s">
        <v>54</v>
      </c>
      <c r="G46" s="49">
        <v>4</v>
      </c>
    </row>
    <row r="47" spans="1:7" ht="14">
      <c r="A47" s="38" t="s">
        <v>87</v>
      </c>
      <c r="B47" s="49">
        <v>15.401999999999999</v>
      </c>
      <c r="C47" s="49">
        <v>102.10599999999999</v>
      </c>
      <c r="D47" s="49" t="s">
        <v>54</v>
      </c>
      <c r="E47" s="49">
        <v>213</v>
      </c>
      <c r="F47" s="49">
        <v>803</v>
      </c>
      <c r="G47" s="49">
        <v>791</v>
      </c>
    </row>
    <row r="48" spans="1:7" ht="14">
      <c r="A48" s="38" t="s">
        <v>86</v>
      </c>
      <c r="B48" s="49">
        <v>205.78100000000001</v>
      </c>
      <c r="C48" s="49">
        <v>239.69900000000001</v>
      </c>
      <c r="D48" s="49" t="s">
        <v>54</v>
      </c>
      <c r="E48" s="49" t="s">
        <v>54</v>
      </c>
      <c r="F48" s="49" t="s">
        <v>54</v>
      </c>
      <c r="G48" s="49" t="s">
        <v>54</v>
      </c>
    </row>
    <row r="49" spans="1:7">
      <c r="A49" s="38" t="s">
        <v>85</v>
      </c>
      <c r="B49" s="49">
        <v>4267.6670000000004</v>
      </c>
      <c r="C49" s="49">
        <v>5542.8019999999997</v>
      </c>
      <c r="D49" s="49">
        <v>6995</v>
      </c>
      <c r="E49" s="49">
        <v>8564</v>
      </c>
      <c r="F49" s="49">
        <v>10662</v>
      </c>
      <c r="G49" s="49">
        <v>9112</v>
      </c>
    </row>
    <row r="50" spans="1:7" ht="14">
      <c r="A50" s="38" t="s">
        <v>84</v>
      </c>
      <c r="B50" s="49" t="s">
        <v>54</v>
      </c>
      <c r="C50" s="49">
        <v>565.21199999999999</v>
      </c>
      <c r="D50" s="49" t="s">
        <v>54</v>
      </c>
      <c r="E50" s="49">
        <v>17</v>
      </c>
      <c r="F50" s="49">
        <v>24</v>
      </c>
      <c r="G50" s="49">
        <v>73</v>
      </c>
    </row>
    <row r="51" spans="1:7">
      <c r="A51" s="74" t="s">
        <v>83</v>
      </c>
      <c r="B51" s="75">
        <v>5617.0050000000001</v>
      </c>
      <c r="C51" s="75">
        <v>7295.4660000000003</v>
      </c>
      <c r="D51" s="75">
        <v>10067</v>
      </c>
      <c r="E51" s="75">
        <v>11255</v>
      </c>
      <c r="F51" s="75">
        <v>14845</v>
      </c>
      <c r="G51" s="75">
        <v>12843</v>
      </c>
    </row>
    <row r="52" spans="1:7">
      <c r="A52" s="38"/>
      <c r="B52" s="38"/>
      <c r="C52" s="38"/>
      <c r="D52" s="38"/>
      <c r="E52" s="38"/>
      <c r="F52" s="38"/>
      <c r="G52" s="38"/>
    </row>
    <row r="53" spans="1:7">
      <c r="A53" s="38" t="s">
        <v>82</v>
      </c>
      <c r="B53" s="49">
        <v>1286.095</v>
      </c>
      <c r="C53" s="49">
        <v>2008.3910000000001</v>
      </c>
      <c r="D53" s="49">
        <v>695</v>
      </c>
      <c r="E53" s="49">
        <v>3173</v>
      </c>
      <c r="F53" s="49">
        <v>2673</v>
      </c>
      <c r="G53" s="49">
        <v>2673</v>
      </c>
    </row>
    <row r="54" spans="1:7" ht="14">
      <c r="A54" s="38" t="s">
        <v>81</v>
      </c>
      <c r="B54" s="49">
        <v>747.06899999999996</v>
      </c>
      <c r="C54" s="49">
        <v>681.56100000000004</v>
      </c>
      <c r="D54" s="49" t="s">
        <v>54</v>
      </c>
      <c r="E54" s="49">
        <v>193</v>
      </c>
      <c r="F54" s="49">
        <v>2777</v>
      </c>
      <c r="G54" s="49">
        <v>2744</v>
      </c>
    </row>
    <row r="55" spans="1:7" ht="14">
      <c r="A55" s="38" t="s">
        <v>80</v>
      </c>
      <c r="B55" s="49">
        <v>23.885999999999999</v>
      </c>
      <c r="C55" s="49" t="s">
        <v>54</v>
      </c>
      <c r="D55" s="49" t="s">
        <v>54</v>
      </c>
      <c r="E55" s="49" t="s">
        <v>54</v>
      </c>
      <c r="F55" s="49" t="s">
        <v>54</v>
      </c>
      <c r="G55" s="49" t="s">
        <v>54</v>
      </c>
    </row>
    <row r="56" spans="1:7" ht="14">
      <c r="A56" s="38" t="s">
        <v>79</v>
      </c>
      <c r="B56" s="49">
        <v>85.995999999999995</v>
      </c>
      <c r="C56" s="49">
        <v>99.378</v>
      </c>
      <c r="D56" s="49" t="s">
        <v>54</v>
      </c>
      <c r="E56" s="49" t="s">
        <v>54</v>
      </c>
      <c r="F56" s="49" t="s">
        <v>54</v>
      </c>
      <c r="G56" s="49" t="s">
        <v>54</v>
      </c>
    </row>
    <row r="57" spans="1:7" ht="14">
      <c r="A57" s="38" t="s">
        <v>78</v>
      </c>
      <c r="B57" s="49" t="s">
        <v>54</v>
      </c>
      <c r="C57" s="49" t="s">
        <v>54</v>
      </c>
      <c r="D57" s="49">
        <v>846</v>
      </c>
      <c r="E57" s="49">
        <v>511</v>
      </c>
      <c r="F57" s="49">
        <v>946</v>
      </c>
      <c r="G57" s="49">
        <v>798</v>
      </c>
    </row>
    <row r="58" spans="1:7">
      <c r="A58" s="48" t="s">
        <v>77</v>
      </c>
      <c r="B58" s="50">
        <v>7760.0510000000004</v>
      </c>
      <c r="C58" s="50">
        <v>10084.796</v>
      </c>
      <c r="D58" s="50">
        <v>11608</v>
      </c>
      <c r="E58" s="50">
        <v>15132</v>
      </c>
      <c r="F58" s="50">
        <v>21241</v>
      </c>
      <c r="G58" s="50">
        <v>19058</v>
      </c>
    </row>
    <row r="59" spans="1:7">
      <c r="A59" s="38"/>
      <c r="B59" s="38"/>
      <c r="C59" s="38"/>
      <c r="D59" s="38"/>
      <c r="E59" s="38"/>
      <c r="F59" s="38"/>
      <c r="G59" s="38"/>
    </row>
    <row r="60" spans="1:7">
      <c r="A60" s="38" t="s">
        <v>76</v>
      </c>
      <c r="B60" s="49">
        <v>0.67100000000000004</v>
      </c>
      <c r="C60" s="49">
        <v>0.70799999999999996</v>
      </c>
      <c r="D60" s="49">
        <v>1</v>
      </c>
      <c r="E60" s="49">
        <v>1</v>
      </c>
      <c r="F60" s="49">
        <v>1</v>
      </c>
      <c r="G60" s="49">
        <v>1</v>
      </c>
    </row>
    <row r="61" spans="1:7">
      <c r="A61" s="38" t="s">
        <v>75</v>
      </c>
      <c r="B61" s="49">
        <v>5705.3860000000004</v>
      </c>
      <c r="C61" s="49">
        <v>8040.17</v>
      </c>
      <c r="D61" s="49">
        <v>9752</v>
      </c>
      <c r="E61" s="49">
        <v>13927</v>
      </c>
      <c r="F61" s="49">
        <v>32116</v>
      </c>
      <c r="G61" s="49">
        <v>32739</v>
      </c>
    </row>
    <row r="62" spans="1:7">
      <c r="A62" s="38" t="s">
        <v>74</v>
      </c>
      <c r="B62" s="49">
        <v>-653.29999999999995</v>
      </c>
      <c r="C62" s="49">
        <v>-464.9</v>
      </c>
      <c r="D62" s="49">
        <v>635</v>
      </c>
      <c r="E62" s="49">
        <v>1735</v>
      </c>
      <c r="F62" s="49">
        <v>1861</v>
      </c>
      <c r="G62" s="49">
        <v>1960</v>
      </c>
    </row>
    <row r="63" spans="1:7" ht="14">
      <c r="A63" s="38" t="s">
        <v>73</v>
      </c>
      <c r="B63" s="49" t="s">
        <v>54</v>
      </c>
      <c r="C63" s="49" t="s">
        <v>54</v>
      </c>
      <c r="D63" s="49" t="s">
        <v>54</v>
      </c>
      <c r="E63" s="49" t="s">
        <v>54</v>
      </c>
      <c r="F63" s="49" t="s">
        <v>54</v>
      </c>
      <c r="G63" s="49" t="s">
        <v>54</v>
      </c>
    </row>
    <row r="64" spans="1:7">
      <c r="A64" s="38" t="s">
        <v>72</v>
      </c>
      <c r="B64" s="49">
        <v>-49.9</v>
      </c>
      <c r="C64" s="49">
        <v>-75.8</v>
      </c>
      <c r="D64" s="49">
        <v>-12</v>
      </c>
      <c r="E64" s="49">
        <v>-58</v>
      </c>
      <c r="F64" s="49">
        <v>-93</v>
      </c>
      <c r="G64" s="49">
        <v>-135</v>
      </c>
    </row>
    <row r="65" spans="1:7">
      <c r="A65" s="48" t="s">
        <v>71</v>
      </c>
      <c r="B65" s="50">
        <v>5002.8689999999997</v>
      </c>
      <c r="C65" s="50">
        <v>7500.1270000000004</v>
      </c>
      <c r="D65" s="50">
        <v>10376</v>
      </c>
      <c r="E65" s="50">
        <v>15605</v>
      </c>
      <c r="F65" s="50">
        <v>33885</v>
      </c>
      <c r="G65" s="50">
        <v>34565</v>
      </c>
    </row>
    <row r="66" spans="1:7">
      <c r="A66" s="38"/>
      <c r="B66" s="38"/>
      <c r="C66" s="38"/>
      <c r="D66" s="38"/>
      <c r="E66" s="38"/>
      <c r="F66" s="38"/>
      <c r="G66" s="38"/>
    </row>
    <row r="67" spans="1:7">
      <c r="A67" s="48" t="s">
        <v>70</v>
      </c>
      <c r="B67" s="51">
        <v>5002.8689999999997</v>
      </c>
      <c r="C67" s="51">
        <v>7500.1270000000004</v>
      </c>
      <c r="D67" s="51">
        <v>10376</v>
      </c>
      <c r="E67" s="51">
        <v>15605</v>
      </c>
      <c r="F67" s="51">
        <v>33885</v>
      </c>
      <c r="G67" s="51">
        <v>34565</v>
      </c>
    </row>
    <row r="68" spans="1:7">
      <c r="A68" s="38"/>
      <c r="B68" s="38"/>
      <c r="C68" s="38"/>
      <c r="D68" s="38"/>
      <c r="E68" s="38"/>
      <c r="F68" s="38"/>
      <c r="G68" s="38"/>
    </row>
    <row r="69" spans="1:7">
      <c r="A69" s="48" t="s">
        <v>69</v>
      </c>
      <c r="B69" s="52">
        <v>12762.92</v>
      </c>
      <c r="C69" s="52">
        <v>17584.922999999999</v>
      </c>
      <c r="D69" s="52">
        <v>21984</v>
      </c>
      <c r="E69" s="52">
        <v>30737</v>
      </c>
      <c r="F69" s="52">
        <v>55126</v>
      </c>
      <c r="G69" s="52">
        <v>53623</v>
      </c>
    </row>
    <row r="70" spans="1:7">
      <c r="A70" s="38"/>
      <c r="B70" s="38"/>
      <c r="C70" s="38"/>
      <c r="D70" s="38"/>
      <c r="E70" s="38"/>
      <c r="F70" s="38"/>
      <c r="G70" s="38"/>
    </row>
    <row r="71" spans="1:7">
      <c r="A71" s="48" t="s">
        <v>68</v>
      </c>
      <c r="B71" s="38"/>
      <c r="C71" s="38"/>
      <c r="D71" s="38"/>
      <c r="E71" s="38"/>
      <c r="F71" s="38"/>
      <c r="G71" s="38"/>
    </row>
    <row r="72" spans="1:7">
      <c r="A72" s="38" t="s">
        <v>67</v>
      </c>
      <c r="B72" s="49">
        <v>670.92899999999997</v>
      </c>
      <c r="C72" s="49">
        <v>707.46</v>
      </c>
      <c r="D72" s="49">
        <v>731.5</v>
      </c>
      <c r="E72" s="49">
        <v>771</v>
      </c>
      <c r="F72" s="49">
        <v>895</v>
      </c>
      <c r="G72" s="49">
        <v>901</v>
      </c>
    </row>
    <row r="73" spans="1:7">
      <c r="A73" s="38" t="s">
        <v>66</v>
      </c>
      <c r="B73" s="49">
        <v>670.92899999999997</v>
      </c>
      <c r="C73" s="49">
        <v>707.46</v>
      </c>
      <c r="D73" s="49">
        <v>730</v>
      </c>
      <c r="E73" s="49">
        <v>770</v>
      </c>
      <c r="F73" s="49">
        <v>893</v>
      </c>
      <c r="G73" s="49">
        <v>899</v>
      </c>
    </row>
    <row r="74" spans="1:7">
      <c r="A74" s="38" t="s">
        <v>65</v>
      </c>
      <c r="B74" s="53">
        <v>7.46</v>
      </c>
      <c r="C74" s="53">
        <v>10.6</v>
      </c>
      <c r="D74" s="53">
        <v>14.21</v>
      </c>
      <c r="E74" s="53">
        <v>20.27</v>
      </c>
      <c r="F74" s="53">
        <v>37.950000000000003</v>
      </c>
      <c r="G74" s="53">
        <v>38.450000000000003</v>
      </c>
    </row>
    <row r="75" spans="1:7">
      <c r="A75" s="38" t="s">
        <v>64</v>
      </c>
      <c r="B75" s="49">
        <v>499.529</v>
      </c>
      <c r="C75" s="49">
        <v>-1058</v>
      </c>
      <c r="D75" s="49">
        <v>2089</v>
      </c>
      <c r="E75" s="49">
        <v>257</v>
      </c>
      <c r="F75" s="49">
        <v>3541</v>
      </c>
      <c r="G75" s="49">
        <v>4302</v>
      </c>
    </row>
    <row r="76" spans="1:7">
      <c r="A76" s="38" t="s">
        <v>63</v>
      </c>
      <c r="B76" s="53">
        <v>0.74</v>
      </c>
      <c r="C76" s="53">
        <v>-1.5</v>
      </c>
      <c r="D76" s="53">
        <v>2.86</v>
      </c>
      <c r="E76" s="53">
        <v>0.33</v>
      </c>
      <c r="F76" s="53">
        <v>3.97</v>
      </c>
      <c r="G76" s="53">
        <v>4.79</v>
      </c>
    </row>
    <row r="77" spans="1:7">
      <c r="A77" s="38" t="s">
        <v>62</v>
      </c>
      <c r="B77" s="49">
        <v>2048.5659999999998</v>
      </c>
      <c r="C77" s="49">
        <v>2792.058</v>
      </c>
      <c r="D77" s="49">
        <v>1720</v>
      </c>
      <c r="E77" s="49">
        <v>3579</v>
      </c>
      <c r="F77" s="49">
        <v>6253</v>
      </c>
      <c r="G77" s="49">
        <v>6212</v>
      </c>
    </row>
    <row r="78" spans="1:7">
      <c r="A78" s="38" t="s">
        <v>61</v>
      </c>
      <c r="B78" s="49">
        <v>-676.8</v>
      </c>
      <c r="C78" s="49">
        <v>583.17100000000005</v>
      </c>
      <c r="D78" s="49">
        <v>-2801</v>
      </c>
      <c r="E78" s="49">
        <v>-763</v>
      </c>
      <c r="F78" s="49">
        <v>-1694</v>
      </c>
      <c r="G78" s="49">
        <v>-3590</v>
      </c>
    </row>
    <row r="79" spans="1:7" ht="14">
      <c r="A79" s="38" t="s">
        <v>60</v>
      </c>
      <c r="B79" s="49">
        <v>1396.8</v>
      </c>
      <c r="C79" s="49">
        <v>1808</v>
      </c>
      <c r="D79" s="49">
        <v>2280</v>
      </c>
      <c r="E79" s="49">
        <v>2920</v>
      </c>
      <c r="F79" s="49">
        <v>7304</v>
      </c>
      <c r="G79" s="49" t="s">
        <v>48</v>
      </c>
    </row>
    <row r="80" spans="1:7" ht="14">
      <c r="A80" s="38" t="s">
        <v>59</v>
      </c>
      <c r="B80" s="54" t="s">
        <v>48</v>
      </c>
      <c r="C80" s="54" t="s">
        <v>48</v>
      </c>
      <c r="D80" s="54" t="s">
        <v>48</v>
      </c>
      <c r="E80" s="54" t="s">
        <v>48</v>
      </c>
      <c r="F80" s="54" t="s">
        <v>48</v>
      </c>
      <c r="G80" s="54" t="s">
        <v>48</v>
      </c>
    </row>
    <row r="81" spans="1:7" ht="14">
      <c r="A81" s="38" t="s">
        <v>58</v>
      </c>
      <c r="B81" s="49">
        <v>183.88800000000001</v>
      </c>
      <c r="C81" s="49">
        <v>183.88800000000001</v>
      </c>
      <c r="D81" s="49">
        <v>184</v>
      </c>
      <c r="E81" s="49">
        <v>184</v>
      </c>
      <c r="F81" s="49">
        <v>184</v>
      </c>
      <c r="G81" s="49" t="s">
        <v>48</v>
      </c>
    </row>
    <row r="82" spans="1:7" ht="14">
      <c r="A82" s="38" t="s">
        <v>57</v>
      </c>
      <c r="B82" s="49">
        <v>614.08100000000002</v>
      </c>
      <c r="C82" s="49">
        <v>621.37699999999995</v>
      </c>
      <c r="D82" s="49">
        <v>626</v>
      </c>
      <c r="E82" s="49">
        <v>629</v>
      </c>
      <c r="F82" s="49">
        <v>452</v>
      </c>
      <c r="G82" s="49" t="s">
        <v>48</v>
      </c>
    </row>
    <row r="83" spans="1:7" ht="14">
      <c r="A83" s="38" t="s">
        <v>56</v>
      </c>
      <c r="B83" s="49">
        <v>616.90800000000002</v>
      </c>
      <c r="C83" s="49">
        <v>824.55</v>
      </c>
      <c r="D83" s="49">
        <v>1059</v>
      </c>
      <c r="E83" s="49">
        <v>1252</v>
      </c>
      <c r="F83" s="49">
        <v>1366</v>
      </c>
      <c r="G83" s="49" t="s">
        <v>48</v>
      </c>
    </row>
    <row r="84" spans="1:7" ht="14">
      <c r="A84" s="38" t="s">
        <v>55</v>
      </c>
      <c r="B84" s="49">
        <v>473.68799999999999</v>
      </c>
      <c r="C84" s="49">
        <v>627.06899999999996</v>
      </c>
      <c r="D84" s="49">
        <v>825</v>
      </c>
      <c r="E84" s="49">
        <v>1098</v>
      </c>
      <c r="F84" s="49">
        <v>1381</v>
      </c>
      <c r="G84" s="49" t="s">
        <v>54</v>
      </c>
    </row>
    <row r="85" spans="1:7" ht="14">
      <c r="A85" s="38" t="s">
        <v>53</v>
      </c>
      <c r="B85" s="55">
        <v>19000</v>
      </c>
      <c r="C85" s="55">
        <v>25000</v>
      </c>
      <c r="D85" s="55">
        <v>29000</v>
      </c>
      <c r="E85" s="55">
        <v>35000</v>
      </c>
      <c r="F85" s="55">
        <v>49000</v>
      </c>
      <c r="G85" s="55" t="s">
        <v>48</v>
      </c>
    </row>
    <row r="86" spans="1:7" ht="14">
      <c r="A86" s="38" t="s">
        <v>52</v>
      </c>
      <c r="B86" s="49">
        <v>747.1</v>
      </c>
      <c r="C86" s="49">
        <v>729</v>
      </c>
      <c r="D86" s="49">
        <v>709</v>
      </c>
      <c r="E86" s="49">
        <v>671</v>
      </c>
      <c r="F86" s="49" t="s">
        <v>48</v>
      </c>
      <c r="G86" s="49" t="s">
        <v>48</v>
      </c>
    </row>
    <row r="87" spans="1:7" ht="14">
      <c r="A87" s="38" t="s">
        <v>51</v>
      </c>
      <c r="B87" s="49">
        <v>-310.3</v>
      </c>
      <c r="C87" s="49">
        <v>-386.9</v>
      </c>
      <c r="D87" s="49">
        <v>-450</v>
      </c>
      <c r="E87" s="49">
        <v>-480</v>
      </c>
      <c r="F87" s="49" t="s">
        <v>48</v>
      </c>
      <c r="G87" s="49" t="s">
        <v>48</v>
      </c>
    </row>
    <row r="88" spans="1:7" ht="14">
      <c r="A88" s="38" t="s">
        <v>50</v>
      </c>
      <c r="B88" s="49">
        <v>10.488</v>
      </c>
      <c r="C88" s="49">
        <v>12.039</v>
      </c>
      <c r="D88" s="49">
        <v>21</v>
      </c>
      <c r="E88" s="49">
        <v>22</v>
      </c>
      <c r="F88" s="49">
        <v>23</v>
      </c>
      <c r="G88" s="49" t="s">
        <v>48</v>
      </c>
    </row>
    <row r="89" spans="1:7" ht="14">
      <c r="A89" s="38" t="s">
        <v>49</v>
      </c>
      <c r="B89" s="49">
        <v>7100</v>
      </c>
      <c r="C89" s="49" t="s">
        <v>48</v>
      </c>
      <c r="D89" s="49" t="s">
        <v>48</v>
      </c>
      <c r="E89" s="49">
        <v>25700</v>
      </c>
      <c r="F89" s="49">
        <v>30800</v>
      </c>
      <c r="G89" s="49">
        <v>29300</v>
      </c>
    </row>
    <row r="90" spans="1:7">
      <c r="A90" s="38" t="s">
        <v>47</v>
      </c>
      <c r="B90" s="56">
        <v>43168</v>
      </c>
      <c r="C90" s="56">
        <v>43532</v>
      </c>
      <c r="D90" s="56">
        <v>43895</v>
      </c>
      <c r="E90" s="56">
        <v>43895</v>
      </c>
      <c r="F90" s="56">
        <v>43895</v>
      </c>
      <c r="G90" s="56">
        <v>43983</v>
      </c>
    </row>
    <row r="91" spans="1:7" ht="14">
      <c r="A91" s="38" t="s">
        <v>46</v>
      </c>
      <c r="B91" s="54" t="s">
        <v>44</v>
      </c>
      <c r="C91" s="54" t="s">
        <v>45</v>
      </c>
      <c r="D91" s="54" t="s">
        <v>44</v>
      </c>
      <c r="E91" s="54" t="s">
        <v>43</v>
      </c>
      <c r="F91" s="54" t="s">
        <v>42</v>
      </c>
      <c r="G91" s="54" t="s">
        <v>42</v>
      </c>
    </row>
    <row r="92" spans="1:7" ht="14">
      <c r="A92" s="38" t="s">
        <v>41</v>
      </c>
      <c r="B92" s="54" t="s">
        <v>40</v>
      </c>
      <c r="C92" s="54" t="s">
        <v>40</v>
      </c>
      <c r="D92" s="54" t="s">
        <v>40</v>
      </c>
      <c r="E92" s="54" t="s">
        <v>39</v>
      </c>
      <c r="F92" s="54" t="s">
        <v>39</v>
      </c>
      <c r="G92" s="54" t="s">
        <v>39</v>
      </c>
    </row>
    <row r="93" spans="1:7">
      <c r="A93" s="38"/>
      <c r="B93" s="38"/>
      <c r="C93" s="38"/>
      <c r="D93" s="38"/>
      <c r="E93" s="38"/>
      <c r="F93" s="38"/>
      <c r="G93" s="38"/>
    </row>
    <row r="94" spans="1:7">
      <c r="A94" s="57"/>
      <c r="B94" s="57"/>
      <c r="C94" s="57"/>
      <c r="D94" s="57"/>
      <c r="E94" s="57"/>
      <c r="F94" s="57"/>
      <c r="G94" s="57"/>
    </row>
    <row r="95" spans="1:7">
      <c r="A95" s="35" t="s">
        <v>38</v>
      </c>
    </row>
    <row r="96" spans="1:7">
      <c r="A96" s="58" t="s">
        <v>37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222D-893B-734F-9F21-B54A3BCC204A}">
  <sheetPr>
    <outlinePr summaryBelow="0" summaryRight="0"/>
    <pageSetUpPr autoPageBreaks="0"/>
  </sheetPr>
  <dimension ref="A5:IU73"/>
  <sheetViews>
    <sheetView topLeftCell="A3" zoomScale="135" workbookViewId="0">
      <selection activeCell="B41" sqref="B41:F41"/>
    </sheetView>
  </sheetViews>
  <sheetFormatPr baseColWidth="10" defaultRowHeight="11"/>
  <cols>
    <col min="1" max="1" width="45.83203125" style="12" customWidth="1"/>
    <col min="2" max="7" width="14.83203125" style="12" customWidth="1"/>
    <col min="8" max="256" width="8.83203125" style="12" customWidth="1"/>
    <col min="257" max="257" width="45.83203125" style="12" customWidth="1"/>
    <col min="258" max="263" width="14.83203125" style="12" customWidth="1"/>
    <col min="264" max="512" width="8.83203125" style="12" customWidth="1"/>
    <col min="513" max="513" width="45.83203125" style="12" customWidth="1"/>
    <col min="514" max="519" width="14.83203125" style="12" customWidth="1"/>
    <col min="520" max="768" width="8.83203125" style="12" customWidth="1"/>
    <col min="769" max="769" width="45.83203125" style="12" customWidth="1"/>
    <col min="770" max="775" width="14.83203125" style="12" customWidth="1"/>
    <col min="776" max="1024" width="8.83203125" style="12" customWidth="1"/>
    <col min="1025" max="1025" width="45.83203125" style="12" customWidth="1"/>
    <col min="1026" max="1031" width="14.83203125" style="12" customWidth="1"/>
    <col min="1032" max="1280" width="8.83203125" style="12" customWidth="1"/>
    <col min="1281" max="1281" width="45.83203125" style="12" customWidth="1"/>
    <col min="1282" max="1287" width="14.83203125" style="12" customWidth="1"/>
    <col min="1288" max="1536" width="8.83203125" style="12" customWidth="1"/>
    <col min="1537" max="1537" width="45.83203125" style="12" customWidth="1"/>
    <col min="1538" max="1543" width="14.83203125" style="12" customWidth="1"/>
    <col min="1544" max="1792" width="8.83203125" style="12" customWidth="1"/>
    <col min="1793" max="1793" width="45.83203125" style="12" customWidth="1"/>
    <col min="1794" max="1799" width="14.83203125" style="12" customWidth="1"/>
    <col min="1800" max="2048" width="8.83203125" style="12" customWidth="1"/>
    <col min="2049" max="2049" width="45.83203125" style="12" customWidth="1"/>
    <col min="2050" max="2055" width="14.83203125" style="12" customWidth="1"/>
    <col min="2056" max="2304" width="8.83203125" style="12" customWidth="1"/>
    <col min="2305" max="2305" width="45.83203125" style="12" customWidth="1"/>
    <col min="2306" max="2311" width="14.83203125" style="12" customWidth="1"/>
    <col min="2312" max="2560" width="8.83203125" style="12" customWidth="1"/>
    <col min="2561" max="2561" width="45.83203125" style="12" customWidth="1"/>
    <col min="2562" max="2567" width="14.83203125" style="12" customWidth="1"/>
    <col min="2568" max="2816" width="8.83203125" style="12" customWidth="1"/>
    <col min="2817" max="2817" width="45.83203125" style="12" customWidth="1"/>
    <col min="2818" max="2823" width="14.83203125" style="12" customWidth="1"/>
    <col min="2824" max="3072" width="8.83203125" style="12" customWidth="1"/>
    <col min="3073" max="3073" width="45.83203125" style="12" customWidth="1"/>
    <col min="3074" max="3079" width="14.83203125" style="12" customWidth="1"/>
    <col min="3080" max="3328" width="8.83203125" style="12" customWidth="1"/>
    <col min="3329" max="3329" width="45.83203125" style="12" customWidth="1"/>
    <col min="3330" max="3335" width="14.83203125" style="12" customWidth="1"/>
    <col min="3336" max="3584" width="8.83203125" style="12" customWidth="1"/>
    <col min="3585" max="3585" width="45.83203125" style="12" customWidth="1"/>
    <col min="3586" max="3591" width="14.83203125" style="12" customWidth="1"/>
    <col min="3592" max="3840" width="8.83203125" style="12" customWidth="1"/>
    <col min="3841" max="3841" width="45.83203125" style="12" customWidth="1"/>
    <col min="3842" max="3847" width="14.83203125" style="12" customWidth="1"/>
    <col min="3848" max="4096" width="8.83203125" style="12" customWidth="1"/>
    <col min="4097" max="4097" width="45.83203125" style="12" customWidth="1"/>
    <col min="4098" max="4103" width="14.83203125" style="12" customWidth="1"/>
    <col min="4104" max="4352" width="8.83203125" style="12" customWidth="1"/>
    <col min="4353" max="4353" width="45.83203125" style="12" customWidth="1"/>
    <col min="4354" max="4359" width="14.83203125" style="12" customWidth="1"/>
    <col min="4360" max="4608" width="8.83203125" style="12" customWidth="1"/>
    <col min="4609" max="4609" width="45.83203125" style="12" customWidth="1"/>
    <col min="4610" max="4615" width="14.83203125" style="12" customWidth="1"/>
    <col min="4616" max="4864" width="8.83203125" style="12" customWidth="1"/>
    <col min="4865" max="4865" width="45.83203125" style="12" customWidth="1"/>
    <col min="4866" max="4871" width="14.83203125" style="12" customWidth="1"/>
    <col min="4872" max="5120" width="8.83203125" style="12" customWidth="1"/>
    <col min="5121" max="5121" width="45.83203125" style="12" customWidth="1"/>
    <col min="5122" max="5127" width="14.83203125" style="12" customWidth="1"/>
    <col min="5128" max="5376" width="8.83203125" style="12" customWidth="1"/>
    <col min="5377" max="5377" width="45.83203125" style="12" customWidth="1"/>
    <col min="5378" max="5383" width="14.83203125" style="12" customWidth="1"/>
    <col min="5384" max="5632" width="8.83203125" style="12" customWidth="1"/>
    <col min="5633" max="5633" width="45.83203125" style="12" customWidth="1"/>
    <col min="5634" max="5639" width="14.83203125" style="12" customWidth="1"/>
    <col min="5640" max="5888" width="8.83203125" style="12" customWidth="1"/>
    <col min="5889" max="5889" width="45.83203125" style="12" customWidth="1"/>
    <col min="5890" max="5895" width="14.83203125" style="12" customWidth="1"/>
    <col min="5896" max="6144" width="8.83203125" style="12" customWidth="1"/>
    <col min="6145" max="6145" width="45.83203125" style="12" customWidth="1"/>
    <col min="6146" max="6151" width="14.83203125" style="12" customWidth="1"/>
    <col min="6152" max="6400" width="8.83203125" style="12" customWidth="1"/>
    <col min="6401" max="6401" width="45.83203125" style="12" customWidth="1"/>
    <col min="6402" max="6407" width="14.83203125" style="12" customWidth="1"/>
    <col min="6408" max="6656" width="8.83203125" style="12" customWidth="1"/>
    <col min="6657" max="6657" width="45.83203125" style="12" customWidth="1"/>
    <col min="6658" max="6663" width="14.83203125" style="12" customWidth="1"/>
    <col min="6664" max="6912" width="8.83203125" style="12" customWidth="1"/>
    <col min="6913" max="6913" width="45.83203125" style="12" customWidth="1"/>
    <col min="6914" max="6919" width="14.83203125" style="12" customWidth="1"/>
    <col min="6920" max="7168" width="8.83203125" style="12" customWidth="1"/>
    <col min="7169" max="7169" width="45.83203125" style="12" customWidth="1"/>
    <col min="7170" max="7175" width="14.83203125" style="12" customWidth="1"/>
    <col min="7176" max="7424" width="8.83203125" style="12" customWidth="1"/>
    <col min="7425" max="7425" width="45.83203125" style="12" customWidth="1"/>
    <col min="7426" max="7431" width="14.83203125" style="12" customWidth="1"/>
    <col min="7432" max="7680" width="8.83203125" style="12" customWidth="1"/>
    <col min="7681" max="7681" width="45.83203125" style="12" customWidth="1"/>
    <col min="7682" max="7687" width="14.83203125" style="12" customWidth="1"/>
    <col min="7688" max="7936" width="8.83203125" style="12" customWidth="1"/>
    <col min="7937" max="7937" width="45.83203125" style="12" customWidth="1"/>
    <col min="7938" max="7943" width="14.83203125" style="12" customWidth="1"/>
    <col min="7944" max="8192" width="8.83203125" style="12" customWidth="1"/>
    <col min="8193" max="8193" width="45.83203125" style="12" customWidth="1"/>
    <col min="8194" max="8199" width="14.83203125" style="12" customWidth="1"/>
    <col min="8200" max="8448" width="8.83203125" style="12" customWidth="1"/>
    <col min="8449" max="8449" width="45.83203125" style="12" customWidth="1"/>
    <col min="8450" max="8455" width="14.83203125" style="12" customWidth="1"/>
    <col min="8456" max="8704" width="8.83203125" style="12" customWidth="1"/>
    <col min="8705" max="8705" width="45.83203125" style="12" customWidth="1"/>
    <col min="8706" max="8711" width="14.83203125" style="12" customWidth="1"/>
    <col min="8712" max="8960" width="8.83203125" style="12" customWidth="1"/>
    <col min="8961" max="8961" width="45.83203125" style="12" customWidth="1"/>
    <col min="8962" max="8967" width="14.83203125" style="12" customWidth="1"/>
    <col min="8968" max="9216" width="8.83203125" style="12" customWidth="1"/>
    <col min="9217" max="9217" width="45.83203125" style="12" customWidth="1"/>
    <col min="9218" max="9223" width="14.83203125" style="12" customWidth="1"/>
    <col min="9224" max="9472" width="8.83203125" style="12" customWidth="1"/>
    <col min="9473" max="9473" width="45.83203125" style="12" customWidth="1"/>
    <col min="9474" max="9479" width="14.83203125" style="12" customWidth="1"/>
    <col min="9480" max="9728" width="8.83203125" style="12" customWidth="1"/>
    <col min="9729" max="9729" width="45.83203125" style="12" customWidth="1"/>
    <col min="9730" max="9735" width="14.83203125" style="12" customWidth="1"/>
    <col min="9736" max="9984" width="8.83203125" style="12" customWidth="1"/>
    <col min="9985" max="9985" width="45.83203125" style="12" customWidth="1"/>
    <col min="9986" max="9991" width="14.83203125" style="12" customWidth="1"/>
    <col min="9992" max="10240" width="8.83203125" style="12" customWidth="1"/>
    <col min="10241" max="10241" width="45.83203125" style="12" customWidth="1"/>
    <col min="10242" max="10247" width="14.83203125" style="12" customWidth="1"/>
    <col min="10248" max="10496" width="8.83203125" style="12" customWidth="1"/>
    <col min="10497" max="10497" width="45.83203125" style="12" customWidth="1"/>
    <col min="10498" max="10503" width="14.83203125" style="12" customWidth="1"/>
    <col min="10504" max="10752" width="8.83203125" style="12" customWidth="1"/>
    <col min="10753" max="10753" width="45.83203125" style="12" customWidth="1"/>
    <col min="10754" max="10759" width="14.83203125" style="12" customWidth="1"/>
    <col min="10760" max="11008" width="8.83203125" style="12" customWidth="1"/>
    <col min="11009" max="11009" width="45.83203125" style="12" customWidth="1"/>
    <col min="11010" max="11015" width="14.83203125" style="12" customWidth="1"/>
    <col min="11016" max="11264" width="8.83203125" style="12" customWidth="1"/>
    <col min="11265" max="11265" width="45.83203125" style="12" customWidth="1"/>
    <col min="11266" max="11271" width="14.83203125" style="12" customWidth="1"/>
    <col min="11272" max="11520" width="8.83203125" style="12" customWidth="1"/>
    <col min="11521" max="11521" width="45.83203125" style="12" customWidth="1"/>
    <col min="11522" max="11527" width="14.83203125" style="12" customWidth="1"/>
    <col min="11528" max="11776" width="8.83203125" style="12" customWidth="1"/>
    <col min="11777" max="11777" width="45.83203125" style="12" customWidth="1"/>
    <col min="11778" max="11783" width="14.83203125" style="12" customWidth="1"/>
    <col min="11784" max="12032" width="8.83203125" style="12" customWidth="1"/>
    <col min="12033" max="12033" width="45.83203125" style="12" customWidth="1"/>
    <col min="12034" max="12039" width="14.83203125" style="12" customWidth="1"/>
    <col min="12040" max="12288" width="8.83203125" style="12" customWidth="1"/>
    <col min="12289" max="12289" width="45.83203125" style="12" customWidth="1"/>
    <col min="12290" max="12295" width="14.83203125" style="12" customWidth="1"/>
    <col min="12296" max="12544" width="8.83203125" style="12" customWidth="1"/>
    <col min="12545" max="12545" width="45.83203125" style="12" customWidth="1"/>
    <col min="12546" max="12551" width="14.83203125" style="12" customWidth="1"/>
    <col min="12552" max="12800" width="8.83203125" style="12" customWidth="1"/>
    <col min="12801" max="12801" width="45.83203125" style="12" customWidth="1"/>
    <col min="12802" max="12807" width="14.83203125" style="12" customWidth="1"/>
    <col min="12808" max="13056" width="8.83203125" style="12" customWidth="1"/>
    <col min="13057" max="13057" width="45.83203125" style="12" customWidth="1"/>
    <col min="13058" max="13063" width="14.83203125" style="12" customWidth="1"/>
    <col min="13064" max="13312" width="8.83203125" style="12" customWidth="1"/>
    <col min="13313" max="13313" width="45.83203125" style="12" customWidth="1"/>
    <col min="13314" max="13319" width="14.83203125" style="12" customWidth="1"/>
    <col min="13320" max="13568" width="8.83203125" style="12" customWidth="1"/>
    <col min="13569" max="13569" width="45.83203125" style="12" customWidth="1"/>
    <col min="13570" max="13575" width="14.83203125" style="12" customWidth="1"/>
    <col min="13576" max="13824" width="8.83203125" style="12" customWidth="1"/>
    <col min="13825" max="13825" width="45.83203125" style="12" customWidth="1"/>
    <col min="13826" max="13831" width="14.83203125" style="12" customWidth="1"/>
    <col min="13832" max="14080" width="8.83203125" style="12" customWidth="1"/>
    <col min="14081" max="14081" width="45.83203125" style="12" customWidth="1"/>
    <col min="14082" max="14087" width="14.83203125" style="12" customWidth="1"/>
    <col min="14088" max="14336" width="8.83203125" style="12" customWidth="1"/>
    <col min="14337" max="14337" width="45.83203125" style="12" customWidth="1"/>
    <col min="14338" max="14343" width="14.83203125" style="12" customWidth="1"/>
    <col min="14344" max="14592" width="8.83203125" style="12" customWidth="1"/>
    <col min="14593" max="14593" width="45.83203125" style="12" customWidth="1"/>
    <col min="14594" max="14599" width="14.83203125" style="12" customWidth="1"/>
    <col min="14600" max="14848" width="8.83203125" style="12" customWidth="1"/>
    <col min="14849" max="14849" width="45.83203125" style="12" customWidth="1"/>
    <col min="14850" max="14855" width="14.83203125" style="12" customWidth="1"/>
    <col min="14856" max="15104" width="8.83203125" style="12" customWidth="1"/>
    <col min="15105" max="15105" width="45.83203125" style="12" customWidth="1"/>
    <col min="15106" max="15111" width="14.83203125" style="12" customWidth="1"/>
    <col min="15112" max="15360" width="8.83203125" style="12" customWidth="1"/>
    <col min="15361" max="15361" width="45.83203125" style="12" customWidth="1"/>
    <col min="15362" max="15367" width="14.83203125" style="12" customWidth="1"/>
    <col min="15368" max="15616" width="8.83203125" style="12" customWidth="1"/>
    <col min="15617" max="15617" width="45.83203125" style="12" customWidth="1"/>
    <col min="15618" max="15623" width="14.83203125" style="12" customWidth="1"/>
    <col min="15624" max="15872" width="8.83203125" style="12" customWidth="1"/>
    <col min="15873" max="15873" width="45.83203125" style="12" customWidth="1"/>
    <col min="15874" max="15879" width="14.83203125" style="12" customWidth="1"/>
    <col min="15880" max="16128" width="8.83203125" style="12" customWidth="1"/>
    <col min="16129" max="16129" width="45.83203125" style="12" customWidth="1"/>
    <col min="16130" max="16135" width="14.83203125" style="12" customWidth="1"/>
    <col min="16136" max="16384" width="8.83203125" style="12" customWidth="1"/>
  </cols>
  <sheetData>
    <row r="5" spans="1:255" ht="17">
      <c r="A5" s="29" t="s">
        <v>225</v>
      </c>
    </row>
    <row r="7" spans="1:255" ht="12">
      <c r="A7" s="28" t="s">
        <v>139</v>
      </c>
      <c r="B7" s="26" t="s">
        <v>138</v>
      </c>
      <c r="C7" s="12" t="s">
        <v>137</v>
      </c>
      <c r="D7" s="15" t="s">
        <v>120</v>
      </c>
      <c r="E7" s="26" t="s">
        <v>136</v>
      </c>
      <c r="F7" s="12" t="s">
        <v>135</v>
      </c>
    </row>
    <row r="8" spans="1:255">
      <c r="A8" s="15"/>
      <c r="B8" s="26" t="s">
        <v>134</v>
      </c>
      <c r="C8" s="12" t="s">
        <v>133</v>
      </c>
      <c r="D8" s="15" t="s">
        <v>120</v>
      </c>
      <c r="E8" s="26" t="s">
        <v>132</v>
      </c>
      <c r="F8" s="12" t="s">
        <v>131</v>
      </c>
    </row>
    <row r="9" spans="1:255">
      <c r="A9" s="15"/>
      <c r="B9" s="26" t="s">
        <v>130</v>
      </c>
      <c r="C9" s="12" t="s">
        <v>129</v>
      </c>
      <c r="D9" s="15" t="s">
        <v>120</v>
      </c>
      <c r="E9" s="26" t="s">
        <v>128</v>
      </c>
      <c r="F9" s="12" t="s">
        <v>127</v>
      </c>
    </row>
    <row r="10" spans="1:255">
      <c r="A10" s="15"/>
      <c r="B10" s="26" t="s">
        <v>126</v>
      </c>
      <c r="C10" s="12" t="s">
        <v>125</v>
      </c>
      <c r="D10" s="15" t="s">
        <v>120</v>
      </c>
      <c r="E10" s="26" t="s">
        <v>124</v>
      </c>
      <c r="F10" s="27" t="s">
        <v>123</v>
      </c>
    </row>
    <row r="11" spans="1:255">
      <c r="A11" s="15"/>
      <c r="B11" s="26" t="s">
        <v>122</v>
      </c>
      <c r="C11" s="12" t="s">
        <v>121</v>
      </c>
      <c r="D11" s="15" t="s">
        <v>120</v>
      </c>
      <c r="E11" s="25"/>
      <c r="F11" s="25"/>
    </row>
    <row r="14" spans="1:255">
      <c r="A14" s="24" t="s">
        <v>226</v>
      </c>
      <c r="B14" s="24"/>
      <c r="C14" s="24"/>
      <c r="D14" s="24"/>
      <c r="E14" s="24"/>
      <c r="F14" s="24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</row>
    <row r="15" spans="1:255" s="66" customFormat="1" ht="36">
      <c r="A15" s="30" t="s">
        <v>143</v>
      </c>
      <c r="B15" s="31" t="s">
        <v>227</v>
      </c>
      <c r="C15" s="31" t="s">
        <v>145</v>
      </c>
      <c r="D15" s="31" t="s">
        <v>146</v>
      </c>
      <c r="E15" s="31" t="s">
        <v>228</v>
      </c>
      <c r="F15" s="31" t="s">
        <v>148</v>
      </c>
      <c r="G15" s="31" t="s">
        <v>149</v>
      </c>
    </row>
    <row r="16" spans="1:255" s="66" customFormat="1" ht="12">
      <c r="A16" s="32" t="s">
        <v>114</v>
      </c>
      <c r="B16" s="33" t="s">
        <v>113</v>
      </c>
      <c r="C16" s="33" t="s">
        <v>113</v>
      </c>
      <c r="D16" s="33" t="s">
        <v>113</v>
      </c>
      <c r="E16" s="33" t="s">
        <v>113</v>
      </c>
      <c r="F16" s="33" t="s">
        <v>113</v>
      </c>
      <c r="G16" s="33" t="s">
        <v>113</v>
      </c>
    </row>
    <row r="17" spans="1:7">
      <c r="A17" s="20" t="s">
        <v>150</v>
      </c>
      <c r="B17" s="15"/>
      <c r="C17" s="15"/>
      <c r="D17" s="15"/>
      <c r="E17" s="15"/>
      <c r="F17" s="15"/>
      <c r="G17" s="15"/>
    </row>
    <row r="18" spans="1:7">
      <c r="A18" s="20" t="s">
        <v>229</v>
      </c>
      <c r="B18" s="61">
        <v>-47.4</v>
      </c>
      <c r="C18" s="61">
        <v>323</v>
      </c>
      <c r="D18" s="61">
        <v>360</v>
      </c>
      <c r="E18" s="61">
        <v>1110</v>
      </c>
      <c r="F18" s="61">
        <v>126</v>
      </c>
      <c r="G18" s="61">
        <v>-167</v>
      </c>
    </row>
    <row r="19" spans="1:7">
      <c r="A19" s="15" t="s">
        <v>158</v>
      </c>
      <c r="B19" s="18">
        <v>298.64400000000001</v>
      </c>
      <c r="C19" s="18">
        <v>406</v>
      </c>
      <c r="D19" s="18">
        <v>497</v>
      </c>
      <c r="E19" s="18">
        <v>535</v>
      </c>
      <c r="F19" s="18">
        <v>1343</v>
      </c>
      <c r="G19" s="18">
        <v>1422</v>
      </c>
    </row>
    <row r="20" spans="1:7">
      <c r="A20" s="15" t="s">
        <v>230</v>
      </c>
      <c r="B20" s="18">
        <v>161.70599999999999</v>
      </c>
      <c r="C20" s="18">
        <v>226</v>
      </c>
      <c r="D20" s="18">
        <v>287</v>
      </c>
      <c r="E20" s="18">
        <v>447</v>
      </c>
      <c r="F20" s="18">
        <v>432</v>
      </c>
      <c r="G20" s="18">
        <v>476</v>
      </c>
    </row>
    <row r="21" spans="1:7">
      <c r="A21" s="20" t="s">
        <v>231</v>
      </c>
      <c r="B21" s="21">
        <v>460.35</v>
      </c>
      <c r="C21" s="21">
        <v>632</v>
      </c>
      <c r="D21" s="21">
        <v>784</v>
      </c>
      <c r="E21" s="21">
        <v>982</v>
      </c>
      <c r="F21" s="21">
        <v>1775</v>
      </c>
      <c r="G21" s="21">
        <v>1898</v>
      </c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 t="s">
        <v>232</v>
      </c>
      <c r="B23" s="18">
        <v>411.94099999999997</v>
      </c>
      <c r="C23" s="18">
        <v>501</v>
      </c>
      <c r="D23" s="18">
        <v>592</v>
      </c>
      <c r="E23" s="18">
        <v>737</v>
      </c>
      <c r="F23" s="18">
        <v>1236</v>
      </c>
      <c r="G23" s="18">
        <v>1372</v>
      </c>
    </row>
    <row r="24" spans="1:7" ht="12">
      <c r="A24" s="15" t="s">
        <v>233</v>
      </c>
      <c r="B24" s="18">
        <v>-21.8</v>
      </c>
      <c r="C24" s="18" t="s">
        <v>54</v>
      </c>
      <c r="D24" s="18" t="s">
        <v>54</v>
      </c>
      <c r="E24" s="18" t="s">
        <v>54</v>
      </c>
      <c r="F24" s="18" t="s">
        <v>54</v>
      </c>
      <c r="G24" s="18" t="s">
        <v>54</v>
      </c>
    </row>
    <row r="25" spans="1:7" ht="12">
      <c r="A25" s="15" t="s">
        <v>234</v>
      </c>
      <c r="B25" s="18" t="s">
        <v>54</v>
      </c>
      <c r="C25" s="18">
        <v>-31</v>
      </c>
      <c r="D25" s="18">
        <v>-19</v>
      </c>
      <c r="E25" s="18">
        <v>-542</v>
      </c>
      <c r="F25" s="18">
        <v>-427</v>
      </c>
      <c r="G25" s="18">
        <v>-338</v>
      </c>
    </row>
    <row r="26" spans="1:7">
      <c r="A26" s="15" t="s">
        <v>235</v>
      </c>
      <c r="B26" s="18">
        <v>593.62800000000004</v>
      </c>
      <c r="C26" s="18">
        <v>820</v>
      </c>
      <c r="D26" s="18">
        <v>997</v>
      </c>
      <c r="E26" s="18">
        <v>1283</v>
      </c>
      <c r="F26" s="18">
        <v>1785</v>
      </c>
      <c r="G26" s="18">
        <v>1946</v>
      </c>
    </row>
    <row r="27" spans="1:7" ht="12">
      <c r="A27" s="15" t="s">
        <v>236</v>
      </c>
      <c r="B27" s="18">
        <v>-36.6</v>
      </c>
      <c r="C27" s="18" t="s">
        <v>54</v>
      </c>
      <c r="D27" s="18" t="s">
        <v>54</v>
      </c>
      <c r="E27" s="18" t="s">
        <v>54</v>
      </c>
      <c r="F27" s="18">
        <v>166</v>
      </c>
      <c r="G27" s="18">
        <v>166</v>
      </c>
    </row>
    <row r="28" spans="1:7">
      <c r="A28" s="15" t="s">
        <v>237</v>
      </c>
      <c r="B28" s="18">
        <v>-582.4</v>
      </c>
      <c r="C28" s="18">
        <v>-633</v>
      </c>
      <c r="D28" s="18">
        <v>-719</v>
      </c>
      <c r="E28" s="18">
        <v>-923</v>
      </c>
      <c r="F28" s="18">
        <v>-1000</v>
      </c>
      <c r="G28" s="18">
        <v>-680</v>
      </c>
    </row>
    <row r="29" spans="1:7">
      <c r="A29" s="15" t="s">
        <v>238</v>
      </c>
      <c r="B29" s="18">
        <v>253.98599999999999</v>
      </c>
      <c r="C29" s="18">
        <v>35</v>
      </c>
      <c r="D29" s="18">
        <v>-39</v>
      </c>
      <c r="E29" s="18">
        <v>74</v>
      </c>
      <c r="F29" s="18">
        <v>15</v>
      </c>
      <c r="G29" s="18">
        <v>147</v>
      </c>
    </row>
    <row r="30" spans="1:7">
      <c r="A30" s="15" t="s">
        <v>239</v>
      </c>
      <c r="B30" s="18">
        <v>969.68600000000004</v>
      </c>
      <c r="C30" s="18">
        <v>1186</v>
      </c>
      <c r="D30" s="18">
        <v>1528</v>
      </c>
      <c r="E30" s="18">
        <v>1503</v>
      </c>
      <c r="F30" s="18">
        <v>1665</v>
      </c>
      <c r="G30" s="18">
        <v>1089</v>
      </c>
    </row>
    <row r="31" spans="1:7">
      <c r="A31" s="15" t="s">
        <v>240</v>
      </c>
      <c r="B31" s="18">
        <v>-329.3</v>
      </c>
      <c r="C31" s="18">
        <v>-671</v>
      </c>
      <c r="D31" s="18">
        <v>-746</v>
      </c>
      <c r="E31" s="18">
        <v>-826</v>
      </c>
      <c r="F31" s="18">
        <v>-1010</v>
      </c>
      <c r="G31" s="18">
        <v>-1208</v>
      </c>
    </row>
    <row r="32" spans="1:7">
      <c r="A32" s="20" t="s">
        <v>241</v>
      </c>
      <c r="B32" s="21">
        <v>1672.0809999999999</v>
      </c>
      <c r="C32" s="21">
        <v>2162</v>
      </c>
      <c r="D32" s="21">
        <v>2738</v>
      </c>
      <c r="E32" s="21">
        <v>3398</v>
      </c>
      <c r="F32" s="21">
        <v>4331</v>
      </c>
      <c r="G32" s="21">
        <v>4225</v>
      </c>
    </row>
    <row r="33" spans="1:7">
      <c r="A33" s="15"/>
      <c r="B33" s="15"/>
      <c r="C33" s="15"/>
      <c r="D33" s="15"/>
      <c r="E33" s="15"/>
      <c r="F33" s="15"/>
      <c r="G33" s="15"/>
    </row>
    <row r="34" spans="1:7">
      <c r="A34" s="15" t="s">
        <v>242</v>
      </c>
      <c r="B34" s="18">
        <v>-709.9</v>
      </c>
      <c r="C34" s="18">
        <v>-464</v>
      </c>
      <c r="D34" s="18">
        <v>-534</v>
      </c>
      <c r="E34" s="18">
        <v>-595</v>
      </c>
      <c r="F34" s="18">
        <v>-643</v>
      </c>
      <c r="G34" s="18">
        <v>-807</v>
      </c>
    </row>
    <row r="35" spans="1:7" ht="12">
      <c r="A35" s="15" t="s">
        <v>243</v>
      </c>
      <c r="B35" s="18">
        <v>127.066</v>
      </c>
      <c r="C35" s="18" t="s">
        <v>54</v>
      </c>
      <c r="D35" s="18" t="s">
        <v>54</v>
      </c>
      <c r="E35" s="18" t="s">
        <v>54</v>
      </c>
      <c r="F35" s="18" t="s">
        <v>54</v>
      </c>
      <c r="G35" s="18" t="s">
        <v>54</v>
      </c>
    </row>
    <row r="36" spans="1:7">
      <c r="A36" s="15" t="s">
        <v>244</v>
      </c>
      <c r="B36" s="18">
        <v>-58.7</v>
      </c>
      <c r="C36" s="18">
        <v>-3193</v>
      </c>
      <c r="D36" s="18">
        <v>-25</v>
      </c>
      <c r="E36" s="18">
        <v>-5115</v>
      </c>
      <c r="F36" s="18">
        <v>-369</v>
      </c>
      <c r="G36" s="18">
        <v>-462</v>
      </c>
    </row>
    <row r="37" spans="1:7" ht="12">
      <c r="A37" s="15" t="s">
        <v>245</v>
      </c>
      <c r="B37" s="18" t="s">
        <v>54</v>
      </c>
      <c r="C37" s="18" t="s">
        <v>54</v>
      </c>
      <c r="D37" s="18" t="s">
        <v>54</v>
      </c>
      <c r="E37" s="18" t="s">
        <v>54</v>
      </c>
      <c r="F37" s="18" t="s">
        <v>54</v>
      </c>
      <c r="G37" s="18" t="s">
        <v>54</v>
      </c>
    </row>
    <row r="38" spans="1:7" ht="12">
      <c r="A38" s="15" t="s">
        <v>246</v>
      </c>
      <c r="B38" s="18">
        <v>6.2839999999999998</v>
      </c>
      <c r="C38" s="18" t="s">
        <v>54</v>
      </c>
      <c r="D38" s="18" t="s">
        <v>54</v>
      </c>
      <c r="E38" s="18" t="s">
        <v>54</v>
      </c>
      <c r="F38" s="18" t="s">
        <v>54</v>
      </c>
      <c r="G38" s="18" t="s">
        <v>54</v>
      </c>
    </row>
    <row r="39" spans="1:7">
      <c r="A39" s="15" t="s">
        <v>247</v>
      </c>
      <c r="B39" s="18">
        <v>-967.7</v>
      </c>
      <c r="C39" s="18">
        <v>973</v>
      </c>
      <c r="D39" s="18">
        <v>-1452</v>
      </c>
      <c r="E39" s="18">
        <v>402</v>
      </c>
      <c r="F39" s="18">
        <v>-1968</v>
      </c>
      <c r="G39" s="18">
        <v>-1422</v>
      </c>
    </row>
    <row r="40" spans="1:7" ht="12">
      <c r="A40" s="15" t="s">
        <v>248</v>
      </c>
      <c r="B40" s="18" t="s">
        <v>54</v>
      </c>
      <c r="C40" s="18" t="s">
        <v>54</v>
      </c>
      <c r="D40" s="18" t="s">
        <v>54</v>
      </c>
      <c r="E40" s="18" t="s">
        <v>54</v>
      </c>
      <c r="F40" s="18" t="s">
        <v>54</v>
      </c>
      <c r="G40" s="18" t="s">
        <v>54</v>
      </c>
    </row>
    <row r="41" spans="1:7" ht="12">
      <c r="A41" s="15" t="s">
        <v>249</v>
      </c>
      <c r="B41" s="18">
        <v>115.015</v>
      </c>
      <c r="C41" s="18" t="s">
        <v>54</v>
      </c>
      <c r="D41" s="18" t="s">
        <v>54</v>
      </c>
      <c r="E41" s="18" t="s">
        <v>54</v>
      </c>
      <c r="F41" s="18" t="s">
        <v>54</v>
      </c>
      <c r="G41" s="18" t="s">
        <v>54</v>
      </c>
    </row>
    <row r="42" spans="1:7">
      <c r="A42" s="20" t="s">
        <v>250</v>
      </c>
      <c r="B42" s="21">
        <v>-1487.9</v>
      </c>
      <c r="C42" s="21">
        <v>-2684</v>
      </c>
      <c r="D42" s="21">
        <v>-2011</v>
      </c>
      <c r="E42" s="21">
        <v>-5308</v>
      </c>
      <c r="F42" s="21">
        <v>-2980</v>
      </c>
      <c r="G42" s="21">
        <v>-2691</v>
      </c>
    </row>
    <row r="43" spans="1:7">
      <c r="A43" s="15"/>
      <c r="B43" s="15"/>
      <c r="C43" s="15"/>
      <c r="D43" s="15"/>
      <c r="E43" s="15"/>
      <c r="F43" s="15"/>
      <c r="G43" s="15"/>
    </row>
    <row r="44" spans="1:7" ht="12">
      <c r="A44" s="15" t="s">
        <v>251</v>
      </c>
      <c r="B44" s="18" t="s">
        <v>54</v>
      </c>
      <c r="C44" s="18" t="s">
        <v>54</v>
      </c>
      <c r="D44" s="18" t="s">
        <v>54</v>
      </c>
      <c r="E44" s="18" t="s">
        <v>54</v>
      </c>
      <c r="F44" s="18" t="s">
        <v>54</v>
      </c>
      <c r="G44" s="18" t="s">
        <v>54</v>
      </c>
    </row>
    <row r="45" spans="1:7" ht="12">
      <c r="A45" s="15" t="s">
        <v>252</v>
      </c>
      <c r="B45" s="18" t="s">
        <v>54</v>
      </c>
      <c r="C45" s="18">
        <v>1245</v>
      </c>
      <c r="D45" s="18" t="s">
        <v>54</v>
      </c>
      <c r="E45" s="18">
        <v>2966</v>
      </c>
      <c r="F45" s="18" t="s">
        <v>54</v>
      </c>
      <c r="G45" s="18" t="s">
        <v>54</v>
      </c>
    </row>
    <row r="46" spans="1:7" ht="12">
      <c r="A46" s="20" t="s">
        <v>253</v>
      </c>
      <c r="B46" s="21" t="s">
        <v>54</v>
      </c>
      <c r="C46" s="21">
        <v>1245</v>
      </c>
      <c r="D46" s="21" t="s">
        <v>54</v>
      </c>
      <c r="E46" s="21">
        <v>2966</v>
      </c>
      <c r="F46" s="21" t="s">
        <v>54</v>
      </c>
      <c r="G46" s="21" t="s">
        <v>54</v>
      </c>
    </row>
    <row r="47" spans="1:7" ht="12">
      <c r="A47" s="15" t="s">
        <v>254</v>
      </c>
      <c r="B47" s="18" t="s">
        <v>54</v>
      </c>
      <c r="C47" s="18" t="s">
        <v>54</v>
      </c>
      <c r="D47" s="18" t="s">
        <v>54</v>
      </c>
      <c r="E47" s="18" t="s">
        <v>54</v>
      </c>
      <c r="F47" s="18" t="s">
        <v>54</v>
      </c>
      <c r="G47" s="18" t="s">
        <v>54</v>
      </c>
    </row>
    <row r="48" spans="1:7" ht="12">
      <c r="A48" s="15" t="s">
        <v>255</v>
      </c>
      <c r="B48" s="18">
        <v>-382.3</v>
      </c>
      <c r="C48" s="18">
        <v>-648</v>
      </c>
      <c r="D48" s="18">
        <v>-429</v>
      </c>
      <c r="E48" s="18">
        <v>-1660</v>
      </c>
      <c r="F48" s="18">
        <v>-676</v>
      </c>
      <c r="G48" s="18" t="s">
        <v>54</v>
      </c>
    </row>
    <row r="49" spans="1:7">
      <c r="A49" s="20" t="s">
        <v>256</v>
      </c>
      <c r="B49" s="21">
        <v>-382.3</v>
      </c>
      <c r="C49" s="21">
        <v>-648</v>
      </c>
      <c r="D49" s="21">
        <v>-429</v>
      </c>
      <c r="E49" s="21">
        <v>-1660</v>
      </c>
      <c r="F49" s="21">
        <v>-676</v>
      </c>
      <c r="G49" s="21">
        <v>-713</v>
      </c>
    </row>
    <row r="50" spans="1:7">
      <c r="A50" s="15"/>
      <c r="B50" s="15"/>
      <c r="C50" s="15"/>
      <c r="D50" s="15"/>
      <c r="E50" s="15"/>
      <c r="F50" s="15"/>
      <c r="G50" s="15"/>
    </row>
    <row r="51" spans="1:7">
      <c r="A51" s="15" t="s">
        <v>257</v>
      </c>
      <c r="B51" s="18">
        <v>455.48200000000003</v>
      </c>
      <c r="C51" s="18">
        <v>401</v>
      </c>
      <c r="D51" s="18">
        <v>650</v>
      </c>
      <c r="E51" s="18">
        <v>704</v>
      </c>
      <c r="F51" s="18">
        <v>840</v>
      </c>
      <c r="G51" s="18">
        <v>879</v>
      </c>
    </row>
    <row r="52" spans="1:7">
      <c r="A52" s="15"/>
      <c r="B52" s="15"/>
      <c r="C52" s="15"/>
      <c r="D52" s="15"/>
      <c r="E52" s="15"/>
      <c r="F52" s="15"/>
      <c r="G52" s="15"/>
    </row>
    <row r="53" spans="1:7" ht="12">
      <c r="A53" s="20" t="s">
        <v>258</v>
      </c>
      <c r="B53" s="21" t="s">
        <v>54</v>
      </c>
      <c r="C53" s="21" t="s">
        <v>54</v>
      </c>
      <c r="D53" s="21" t="s">
        <v>54</v>
      </c>
      <c r="E53" s="21" t="s">
        <v>54</v>
      </c>
      <c r="F53" s="21" t="s">
        <v>54</v>
      </c>
      <c r="G53" s="21" t="s">
        <v>54</v>
      </c>
    </row>
    <row r="54" spans="1:7">
      <c r="A54" s="15"/>
      <c r="B54" s="15"/>
      <c r="C54" s="15"/>
      <c r="D54" s="15"/>
      <c r="E54" s="15"/>
      <c r="F54" s="15"/>
      <c r="G54" s="15"/>
    </row>
    <row r="55" spans="1:7" ht="12">
      <c r="A55" s="15" t="s">
        <v>259</v>
      </c>
      <c r="B55" s="18" t="s">
        <v>54</v>
      </c>
      <c r="C55" s="18" t="s">
        <v>54</v>
      </c>
      <c r="D55" s="18" t="s">
        <v>54</v>
      </c>
      <c r="E55" s="18" t="s">
        <v>54</v>
      </c>
      <c r="F55" s="18" t="s">
        <v>54</v>
      </c>
      <c r="G55" s="18" t="s">
        <v>54</v>
      </c>
    </row>
    <row r="56" spans="1:7" ht="12">
      <c r="A56" s="15" t="s">
        <v>260</v>
      </c>
      <c r="B56" s="18" t="s">
        <v>54</v>
      </c>
      <c r="C56" s="18" t="s">
        <v>54</v>
      </c>
      <c r="D56" s="18" t="s">
        <v>54</v>
      </c>
      <c r="E56" s="18" t="s">
        <v>54</v>
      </c>
      <c r="F56" s="18" t="s">
        <v>54</v>
      </c>
      <c r="G56" s="18" t="s">
        <v>54</v>
      </c>
    </row>
    <row r="57" spans="1:7">
      <c r="A57" s="20" t="s">
        <v>261</v>
      </c>
      <c r="B57" s="21">
        <v>73.152000000000001</v>
      </c>
      <c r="C57" s="21">
        <v>998</v>
      </c>
      <c r="D57" s="21">
        <v>221</v>
      </c>
      <c r="E57" s="21">
        <v>2010</v>
      </c>
      <c r="F57" s="21">
        <v>164</v>
      </c>
      <c r="G57" s="21">
        <v>166</v>
      </c>
    </row>
    <row r="58" spans="1:7">
      <c r="A58" s="15"/>
      <c r="B58" s="15"/>
      <c r="C58" s="15"/>
      <c r="D58" s="15"/>
      <c r="E58" s="15"/>
      <c r="F58" s="15"/>
      <c r="G58" s="15"/>
    </row>
    <row r="59" spans="1:7">
      <c r="A59" s="15" t="s">
        <v>262</v>
      </c>
      <c r="B59" s="18">
        <v>-7.1</v>
      </c>
      <c r="C59" s="18">
        <v>-27</v>
      </c>
      <c r="D59" s="18">
        <v>-12</v>
      </c>
      <c r="E59" s="18">
        <v>26</v>
      </c>
      <c r="F59" s="18">
        <v>-39</v>
      </c>
      <c r="G59" s="18">
        <v>-38</v>
      </c>
    </row>
    <row r="60" spans="1:7">
      <c r="A60" s="20" t="s">
        <v>263</v>
      </c>
      <c r="B60" s="22">
        <v>250.24600000000001</v>
      </c>
      <c r="C60" s="22">
        <v>449</v>
      </c>
      <c r="D60" s="22">
        <v>936</v>
      </c>
      <c r="E60" s="22">
        <v>126</v>
      </c>
      <c r="F60" s="22">
        <v>1476</v>
      </c>
      <c r="G60" s="22">
        <v>1662</v>
      </c>
    </row>
    <row r="61" spans="1:7">
      <c r="A61" s="15"/>
      <c r="B61" s="15"/>
      <c r="C61" s="15"/>
      <c r="D61" s="15"/>
      <c r="E61" s="15"/>
      <c r="F61" s="15"/>
      <c r="G61" s="15"/>
    </row>
    <row r="62" spans="1:7">
      <c r="A62" s="20" t="s">
        <v>68</v>
      </c>
      <c r="B62" s="15"/>
      <c r="C62" s="15"/>
      <c r="D62" s="15"/>
      <c r="E62" s="15"/>
      <c r="F62" s="15"/>
      <c r="G62" s="15"/>
    </row>
    <row r="63" spans="1:7">
      <c r="A63" s="15" t="s">
        <v>264</v>
      </c>
      <c r="B63" s="18">
        <v>37.954000000000001</v>
      </c>
      <c r="C63" s="18">
        <v>55</v>
      </c>
      <c r="D63" s="18">
        <v>40</v>
      </c>
      <c r="E63" s="18">
        <v>94</v>
      </c>
      <c r="F63" s="18">
        <v>106</v>
      </c>
      <c r="G63" s="18">
        <v>102</v>
      </c>
    </row>
    <row r="64" spans="1:7">
      <c r="A64" s="15" t="s">
        <v>265</v>
      </c>
      <c r="B64" s="18">
        <v>31.462</v>
      </c>
      <c r="C64" s="18">
        <v>36</v>
      </c>
      <c r="D64" s="18">
        <v>53</v>
      </c>
      <c r="E64" s="18">
        <v>83</v>
      </c>
      <c r="F64" s="18">
        <v>129</v>
      </c>
      <c r="G64" s="18">
        <v>169</v>
      </c>
    </row>
    <row r="65" spans="1:7">
      <c r="A65" s="15" t="s">
        <v>266</v>
      </c>
      <c r="B65" s="18">
        <v>1484.374125</v>
      </c>
      <c r="C65" s="18">
        <v>2379.3879999999999</v>
      </c>
      <c r="D65" s="18">
        <v>2696.33</v>
      </c>
      <c r="E65" s="18">
        <v>3382.125</v>
      </c>
      <c r="F65" s="18">
        <v>5710.5</v>
      </c>
      <c r="G65" s="18">
        <v>5584.5</v>
      </c>
    </row>
    <row r="66" spans="1:7">
      <c r="A66" s="15" t="s">
        <v>267</v>
      </c>
      <c r="B66" s="18">
        <v>1502.2102500000001</v>
      </c>
      <c r="C66" s="18">
        <v>2404.0129999999999</v>
      </c>
      <c r="D66" s="18">
        <v>2696.33</v>
      </c>
      <c r="E66" s="18">
        <v>3478.375</v>
      </c>
      <c r="F66" s="18">
        <v>5792.375</v>
      </c>
      <c r="G66" s="18">
        <v>5662.625</v>
      </c>
    </row>
    <row r="67" spans="1:7">
      <c r="A67" s="15" t="s">
        <v>268</v>
      </c>
      <c r="B67" s="18">
        <v>-724.7</v>
      </c>
      <c r="C67" s="18">
        <v>-809.8</v>
      </c>
      <c r="D67" s="18">
        <v>-573.6</v>
      </c>
      <c r="E67" s="18">
        <v>-722</v>
      </c>
      <c r="F67" s="18">
        <v>-1325</v>
      </c>
      <c r="G67" s="18">
        <v>-1158</v>
      </c>
    </row>
    <row r="68" spans="1:7">
      <c r="A68" s="15" t="s">
        <v>269</v>
      </c>
      <c r="B68" s="18">
        <v>-382.3</v>
      </c>
      <c r="C68" s="18">
        <v>597</v>
      </c>
      <c r="D68" s="18">
        <v>-429</v>
      </c>
      <c r="E68" s="18">
        <v>1306</v>
      </c>
      <c r="F68" s="18">
        <v>-676</v>
      </c>
      <c r="G68" s="18">
        <v>-713</v>
      </c>
    </row>
    <row r="69" spans="1:7">
      <c r="A69" s="15" t="s">
        <v>47</v>
      </c>
      <c r="B69" s="17">
        <v>43168</v>
      </c>
      <c r="C69" s="17">
        <v>43532</v>
      </c>
      <c r="D69" s="17">
        <v>43895</v>
      </c>
      <c r="E69" s="17">
        <v>43895</v>
      </c>
      <c r="F69" s="17">
        <v>43895</v>
      </c>
      <c r="G69" s="17">
        <v>43983</v>
      </c>
    </row>
    <row r="70" spans="1:7" ht="12">
      <c r="A70" s="15" t="s">
        <v>46</v>
      </c>
      <c r="B70" s="16" t="s">
        <v>44</v>
      </c>
      <c r="C70" s="16" t="s">
        <v>44</v>
      </c>
      <c r="D70" s="16" t="s">
        <v>44</v>
      </c>
      <c r="E70" s="16" t="s">
        <v>43</v>
      </c>
      <c r="F70" s="16" t="s">
        <v>42</v>
      </c>
      <c r="G70" s="16" t="s">
        <v>42</v>
      </c>
    </row>
    <row r="71" spans="1:7" ht="12">
      <c r="A71" s="15" t="s">
        <v>41</v>
      </c>
      <c r="B71" s="16" t="s">
        <v>39</v>
      </c>
      <c r="C71" s="16" t="s">
        <v>39</v>
      </c>
      <c r="D71" s="16" t="s">
        <v>39</v>
      </c>
      <c r="E71" s="16" t="s">
        <v>39</v>
      </c>
      <c r="F71" s="16" t="s">
        <v>39</v>
      </c>
      <c r="G71" s="16" t="s">
        <v>209</v>
      </c>
    </row>
    <row r="72" spans="1:7">
      <c r="A72" s="15"/>
      <c r="B72" s="15"/>
      <c r="C72" s="15"/>
      <c r="D72" s="15"/>
      <c r="E72" s="15"/>
      <c r="F72" s="15"/>
      <c r="G72" s="15"/>
    </row>
    <row r="73" spans="1:7" ht="72">
      <c r="A73" s="65" t="s">
        <v>37</v>
      </c>
      <c r="B73" s="14"/>
      <c r="C73" s="14"/>
      <c r="D73" s="14"/>
      <c r="E73" s="14"/>
      <c r="F73" s="14"/>
      <c r="G73" s="14"/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Financials</vt:lpstr>
      <vt:lpstr>CRM (Salesforce)</vt:lpstr>
      <vt:lpstr>Regression</vt:lpstr>
      <vt:lpstr>Valuation</vt:lpstr>
      <vt:lpstr>Income Statement</vt:lpstr>
      <vt:lpstr>Balance Sheet</vt:lpstr>
      <vt:lpstr>Cash Flow</vt:lpstr>
      <vt:lpstr>'Balance Sheet'!Print_Titles</vt:lpstr>
      <vt:lpstr>'Cash Flow'!Print_Titles</vt:lpstr>
      <vt:lpstr>'Income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Ricardo</cp:lastModifiedBy>
  <dcterms:created xsi:type="dcterms:W3CDTF">2020-06-14T20:52:16Z</dcterms:created>
  <dcterms:modified xsi:type="dcterms:W3CDTF">2020-07-30T00:13:25Z</dcterms:modified>
</cp:coreProperties>
</file>