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2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dah\Desktop\"/>
    </mc:Choice>
  </mc:AlternateContent>
  <xr:revisionPtr revIDLastSave="0" documentId="13_ncr:1_{B74D8311-A9F4-4E70-9840-04D51AC82F24}" xr6:coauthVersionLast="33" xr6:coauthVersionMax="33" xr10:uidLastSave="{00000000-0000-0000-0000-000000000000}"/>
  <bookViews>
    <workbookView xWindow="0" yWindow="0" windowWidth="13680" windowHeight="10988" tabRatio="438" firstSheet="4" activeTab="7" xr2:uid="{00000000-000D-0000-FFFF-FFFF00000000}"/>
  </bookViews>
  <sheets>
    <sheet name="2011-S" sheetId="3" r:id="rId1"/>
    <sheet name="2012-S" sheetId="1" r:id="rId2"/>
    <sheet name="2013-F" sheetId="5" r:id="rId3"/>
    <sheet name="2014-S" sheetId="9" r:id="rId4"/>
    <sheet name="2015-E" sheetId="14" r:id="rId5"/>
    <sheet name="2016-F" sheetId="17" r:id="rId6"/>
    <sheet name="2017-F" sheetId="15" r:id="rId7"/>
    <sheet name="2018" sheetId="22" r:id="rId8"/>
    <sheet name="Weight" sheetId="2" r:id="rId9"/>
    <sheet name="Hoja3" sheetId="23" r:id="rId10"/>
    <sheet name="Hoja1" sheetId="20" r:id="rId11"/>
    <sheet name="phase out" sheetId="24" r:id="rId12"/>
    <sheet name="Hoja2" sheetId="21" r:id="rId13"/>
    <sheet name="Sheet5" sheetId="19" r:id="rId14"/>
    <sheet name="Sheet1" sheetId="4" r:id="rId15"/>
    <sheet name="Sheet2" sheetId="6" r:id="rId16"/>
    <sheet name="Clothes" sheetId="13" r:id="rId17"/>
    <sheet name="Sheet3" sheetId="16" r:id="rId18"/>
  </sheets>
  <calcPr calcId="179017"/>
  <fileRecoveryPr autoRecover="0"/>
</workbook>
</file>

<file path=xl/calcChain.xml><?xml version="1.0" encoding="utf-8"?>
<calcChain xmlns="http://schemas.openxmlformats.org/spreadsheetml/2006/main">
  <c r="J56" i="22" l="1"/>
  <c r="Y50" i="22" l="1"/>
  <c r="AA50" i="22" s="1"/>
  <c r="Y47" i="22"/>
  <c r="AA47" i="22" s="1"/>
  <c r="W46" i="22"/>
  <c r="Y44" i="22"/>
  <c r="Y43" i="22" s="1"/>
  <c r="Y41" i="22"/>
  <c r="AA41" i="22" s="1"/>
  <c r="AC50" i="22" l="1"/>
  <c r="AA49" i="22"/>
  <c r="Y49" i="22"/>
  <c r="AC47" i="22"/>
  <c r="AC46" i="22" s="1"/>
  <c r="AA46" i="22"/>
  <c r="Y46" i="22"/>
  <c r="AA44" i="22"/>
  <c r="AC41" i="22"/>
  <c r="AC40" i="22" s="1"/>
  <c r="AA40" i="22"/>
  <c r="Y40" i="22"/>
  <c r="J52" i="22"/>
  <c r="AC49" i="22" l="1"/>
  <c r="AE50" i="22"/>
  <c r="AE49" i="22" s="1"/>
  <c r="AC44" i="22"/>
  <c r="AA43" i="22"/>
  <c r="F52" i="22"/>
  <c r="AC43" i="22" l="1"/>
  <c r="AE44" i="22"/>
  <c r="AE43" i="22" s="1"/>
  <c r="L53" i="22"/>
  <c r="D52" i="22"/>
  <c r="L52" i="22" l="1"/>
  <c r="D56" i="22"/>
  <c r="BG27" i="22"/>
  <c r="BI27" i="22" s="1"/>
  <c r="J49" i="22"/>
  <c r="F55" i="22" l="1"/>
  <c r="BH27" i="22"/>
  <c r="H52" i="22"/>
  <c r="H55" i="22" l="1"/>
  <c r="J55" i="22"/>
  <c r="AE52" i="15"/>
  <c r="BJ23" i="22" l="1"/>
  <c r="BJ21" i="22"/>
  <c r="W43" i="22"/>
  <c r="W40" i="22"/>
  <c r="D55" i="22"/>
  <c r="H49" i="22"/>
  <c r="F49" i="22"/>
  <c r="D49" i="22"/>
  <c r="BG14" i="22" l="1"/>
  <c r="BH14" i="22" s="1"/>
  <c r="BG12" i="22"/>
  <c r="D46" i="22" l="1"/>
  <c r="BL48" i="22" l="1"/>
  <c r="J46" i="22" l="1"/>
  <c r="J43" i="22"/>
  <c r="L40" i="22" l="1"/>
  <c r="BJ25" i="22" l="1"/>
  <c r="BL60" i="22" l="1"/>
  <c r="R36" i="22" l="1"/>
  <c r="BL53" i="22"/>
  <c r="W49" i="22"/>
  <c r="AC55" i="22"/>
  <c r="AA55" i="22"/>
  <c r="Y55" i="22"/>
  <c r="W55" i="22"/>
  <c r="AC52" i="22"/>
  <c r="AA52" i="22"/>
  <c r="Y52" i="22"/>
  <c r="W52" i="22"/>
  <c r="F43" i="22"/>
  <c r="D43" i="22"/>
  <c r="H46" i="22"/>
  <c r="F46" i="22"/>
  <c r="J40" i="22" l="1"/>
  <c r="AT34" i="22" l="1"/>
  <c r="FS38" i="2" l="1"/>
  <c r="BG6" i="22"/>
  <c r="BG8" i="22"/>
  <c r="BG10" i="22"/>
  <c r="BG16" i="22"/>
  <c r="O35" i="22"/>
  <c r="H43" i="22" l="1"/>
  <c r="F40" i="22" l="1"/>
  <c r="H40" i="22"/>
  <c r="D40" i="22"/>
  <c r="H37" i="21" l="1"/>
  <c r="I37" i="21"/>
  <c r="I34" i="21" l="1"/>
  <c r="H34" i="21"/>
  <c r="BJ14" i="22" l="1"/>
  <c r="BL58" i="22"/>
  <c r="BL57" i="22"/>
  <c r="BL56" i="22"/>
  <c r="BL50" i="22"/>
  <c r="BL54" i="22"/>
  <c r="BL52" i="22"/>
  <c r="BL47" i="22"/>
  <c r="BL44" i="22"/>
  <c r="BN44" i="22" s="1"/>
  <c r="B39" i="22"/>
  <c r="BL34" i="22"/>
  <c r="BJ31" i="22"/>
  <c r="BJ33" i="22" s="1"/>
  <c r="BG31" i="22"/>
  <c r="BI31" i="22" s="1"/>
  <c r="BJ27" i="22"/>
  <c r="BJ29" i="22"/>
  <c r="BG29" i="22"/>
  <c r="BI29" i="22" s="1"/>
  <c r="BG25" i="22"/>
  <c r="BH25" i="22" s="1"/>
  <c r="BG23" i="22"/>
  <c r="BI23" i="22" s="1"/>
  <c r="BG21" i="22"/>
  <c r="BI14" i="22"/>
  <c r="BJ16" i="22"/>
  <c r="BL21" i="22" s="1"/>
  <c r="BI16" i="22"/>
  <c r="BJ12" i="22"/>
  <c r="BI12" i="22"/>
  <c r="BJ6" i="22"/>
  <c r="BH6" i="22"/>
  <c r="BJ10" i="22"/>
  <c r="BL10" i="22" s="1"/>
  <c r="BI10" i="22"/>
  <c r="BJ8" i="22"/>
  <c r="BJ1" i="22"/>
  <c r="BL29" i="22" l="1"/>
  <c r="BL23" i="22"/>
  <c r="BL25" i="22"/>
  <c r="BI21" i="22"/>
  <c r="BG33" i="22"/>
  <c r="BI33" i="22" s="1"/>
  <c r="BL8" i="22"/>
  <c r="BL12" i="22"/>
  <c r="BL6" i="22"/>
  <c r="BL27" i="22"/>
  <c r="BL14" i="22"/>
  <c r="BL16" i="22"/>
  <c r="BL31" i="22"/>
  <c r="BH16" i="22"/>
  <c r="BH12" i="22"/>
  <c r="BH21" i="22"/>
  <c r="BH23" i="22"/>
  <c r="BH31" i="22"/>
  <c r="BI6" i="22"/>
  <c r="BL33" i="22"/>
  <c r="BH10" i="22"/>
  <c r="BI25" i="22"/>
  <c r="BH29" i="22"/>
  <c r="BH8" i="22"/>
  <c r="BI8" i="22"/>
  <c r="I31" i="21"/>
  <c r="H31" i="21"/>
  <c r="I43" i="21"/>
  <c r="H43" i="21"/>
  <c r="I22" i="21"/>
  <c r="H22" i="21"/>
  <c r="I28" i="21"/>
  <c r="H28" i="21"/>
  <c r="I25" i="21"/>
  <c r="H25" i="21"/>
  <c r="I19" i="21"/>
  <c r="H19" i="21"/>
  <c r="AG49" i="15" l="1"/>
  <c r="AE49" i="15" l="1"/>
  <c r="BK55" i="15" l="1"/>
  <c r="BK50" i="15"/>
  <c r="BK45" i="15"/>
  <c r="BK46" i="15"/>
  <c r="BK49" i="15"/>
  <c r="BK52" i="15"/>
  <c r="BK54" i="15"/>
  <c r="BK56" i="15"/>
  <c r="BK58" i="15"/>
  <c r="BK43" i="15"/>
  <c r="BL42" i="15"/>
  <c r="AZ31" i="15"/>
  <c r="BK42" i="15"/>
  <c r="AC49" i="15"/>
  <c r="AA49" i="15" l="1"/>
  <c r="AZ27" i="15" l="1"/>
  <c r="AE54" i="15" l="1"/>
  <c r="Y52" i="15" l="1"/>
  <c r="AZ25" i="15"/>
  <c r="AE43" i="15"/>
  <c r="AA52" i="15" l="1"/>
  <c r="Y46" i="15"/>
  <c r="AC52" i="15" l="1"/>
  <c r="Y49" i="15"/>
  <c r="AA46" i="15" l="1"/>
  <c r="AE46" i="15" l="1"/>
  <c r="AC46" i="15"/>
  <c r="Y43" i="15"/>
  <c r="AC43" i="15"/>
  <c r="AA43" i="15" l="1"/>
  <c r="C35" i="20"/>
  <c r="D35" i="20" s="1"/>
  <c r="E35" i="20" s="1"/>
  <c r="F35" i="20" s="1"/>
  <c r="G35" i="20" s="1"/>
  <c r="H35" i="20" s="1"/>
  <c r="I35" i="20" s="1"/>
  <c r="C45" i="20" s="1"/>
  <c r="D45" i="20" s="1"/>
  <c r="E45" i="20" s="1"/>
  <c r="F45" i="20" s="1"/>
  <c r="G45" i="20" s="1"/>
  <c r="H45" i="20" s="1"/>
  <c r="I45" i="20" s="1"/>
  <c r="C55" i="20" s="1"/>
  <c r="D55" i="20" s="1"/>
  <c r="E55" i="20" s="1"/>
  <c r="F55" i="20" s="1"/>
  <c r="G55" i="20" s="1"/>
  <c r="H55" i="20" s="1"/>
  <c r="I55" i="20" s="1"/>
  <c r="AE40" i="15" l="1"/>
  <c r="AE42" i="15" l="1"/>
  <c r="AC40" i="15"/>
  <c r="AA40" i="15" l="1"/>
  <c r="Y40" i="15"/>
  <c r="AE37" i="15" l="1"/>
  <c r="AG40" i="15" l="1"/>
  <c r="AC37" i="15" l="1"/>
  <c r="AA37" i="15"/>
  <c r="Y37" i="15"/>
  <c r="T36" i="15"/>
  <c r="AZ12" i="15" l="1"/>
  <c r="C14" i="19" l="1"/>
  <c r="E13" i="19"/>
  <c r="E14" i="19" s="1"/>
  <c r="F13" i="19"/>
  <c r="F14" i="19" s="1"/>
  <c r="G13" i="19"/>
  <c r="G14" i="19" s="1"/>
  <c r="H13" i="19"/>
  <c r="H14" i="19" s="1"/>
  <c r="I13" i="19"/>
  <c r="I14" i="19" s="1"/>
  <c r="J13" i="19"/>
  <c r="J14" i="19" s="1"/>
  <c r="K13" i="19"/>
  <c r="K14" i="19" s="1"/>
  <c r="L13" i="19"/>
  <c r="L14" i="19" s="1"/>
  <c r="D13" i="19"/>
  <c r="D14" i="19" s="1"/>
  <c r="AN34" i="15"/>
  <c r="FP13" i="2" l="1"/>
  <c r="FP12" i="2" s="1"/>
  <c r="FP11" i="2" s="1"/>
  <c r="FP10" i="2" s="1"/>
  <c r="FP9" i="2" s="1"/>
  <c r="FP8" i="2" s="1"/>
  <c r="FP7" i="2" s="1"/>
  <c r="FP6" i="2" s="1"/>
  <c r="FP5" i="2" s="1"/>
  <c r="FP4" i="2" s="1"/>
  <c r="FP3" i="2" s="1"/>
  <c r="FP2" i="2" s="1"/>
  <c r="AZ29" i="15" l="1"/>
  <c r="AW29" i="15"/>
  <c r="AY29" i="15" s="1"/>
  <c r="AZ23" i="15"/>
  <c r="AW23" i="15"/>
  <c r="AY23" i="15" s="1"/>
  <c r="AW31" i="15"/>
  <c r="AY31" i="15" s="1"/>
  <c r="AW27" i="15"/>
  <c r="AX27" i="15" s="1"/>
  <c r="AW25" i="15"/>
  <c r="AY25" i="15" s="1"/>
  <c r="AZ21" i="15"/>
  <c r="AW21" i="15"/>
  <c r="AX21" i="15" s="1"/>
  <c r="AY27" i="15" l="1"/>
  <c r="BB25" i="15"/>
  <c r="BB23" i="15"/>
  <c r="AY21" i="15"/>
  <c r="AX29" i="15"/>
  <c r="BB27" i="15"/>
  <c r="BB29" i="15"/>
  <c r="BB31" i="15"/>
  <c r="AX23" i="15"/>
  <c r="AX31" i="15"/>
  <c r="AX25" i="15"/>
  <c r="B5" i="17"/>
  <c r="C5" i="17" l="1"/>
  <c r="AZ16" i="15"/>
  <c r="BB21" i="15" s="1"/>
  <c r="AZ14" i="15"/>
  <c r="AZ10" i="15"/>
  <c r="BB12" i="15" s="1"/>
  <c r="AZ8" i="15"/>
  <c r="AZ6" i="15"/>
  <c r="AZ1" i="15"/>
  <c r="L6" i="15"/>
  <c r="AW6" i="15" s="1"/>
  <c r="AX6" i="15" s="1"/>
  <c r="AW14" i="15"/>
  <c r="AX14" i="15" s="1"/>
  <c r="AW12" i="15"/>
  <c r="AY12" i="15" s="1"/>
  <c r="AW8" i="15"/>
  <c r="AY8" i="15" s="1"/>
  <c r="AW10" i="15"/>
  <c r="AY10" i="15" s="1"/>
  <c r="AW16" i="15"/>
  <c r="AX16" i="15" s="1"/>
  <c r="B36" i="15"/>
  <c r="BB34" i="15"/>
  <c r="BB6" i="15" l="1"/>
  <c r="BB8" i="15"/>
  <c r="BB14" i="15"/>
  <c r="BB33" i="15"/>
  <c r="AX12" i="15"/>
  <c r="AY16" i="15"/>
  <c r="AY14" i="15"/>
  <c r="AX8" i="15"/>
  <c r="AY6" i="15"/>
  <c r="AX10" i="15"/>
  <c r="AW33" i="15"/>
  <c r="AY33" i="15" s="1"/>
  <c r="BB16" i="15"/>
  <c r="AZ33" i="15"/>
  <c r="BB10" i="15"/>
  <c r="M44" i="2"/>
  <c r="M43" i="2" l="1"/>
  <c r="FR34" i="2" l="1"/>
  <c r="FR33" i="2"/>
  <c r="FR32" i="2"/>
  <c r="FR31" i="2"/>
  <c r="FR30" i="2"/>
  <c r="FR29" i="2"/>
  <c r="FR28" i="2"/>
  <c r="FR27" i="2"/>
  <c r="FR26" i="2"/>
  <c r="FR25" i="2"/>
  <c r="FR24" i="2"/>
  <c r="FR23" i="2"/>
  <c r="FR22" i="2"/>
  <c r="FR21" i="2"/>
  <c r="FR20" i="2"/>
  <c r="FR19" i="2"/>
  <c r="FR18" i="2"/>
  <c r="FR17" i="2"/>
  <c r="FR16" i="2"/>
  <c r="FR15" i="2"/>
  <c r="FR14" i="2"/>
  <c r="FR13" i="2"/>
  <c r="FR12" i="2"/>
  <c r="FR11" i="2"/>
  <c r="FR10" i="2"/>
  <c r="FR9" i="2"/>
  <c r="FR8" i="2"/>
  <c r="FR7" i="2"/>
  <c r="FR6" i="2"/>
  <c r="FR5" i="2"/>
  <c r="FR4" i="2"/>
  <c r="FR3" i="2"/>
  <c r="FR2" i="2"/>
  <c r="AF51" i="14"/>
  <c r="AH51" i="14" s="1"/>
  <c r="AF49" i="14"/>
  <c r="AH49" i="14" s="1"/>
  <c r="AF47" i="14"/>
  <c r="AH47" i="14" s="1"/>
  <c r="AH34" i="14" l="1"/>
  <c r="AM31" i="9" l="1"/>
  <c r="AP22" i="14" l="1"/>
  <c r="AP16" i="14"/>
  <c r="AR21" i="14" s="1"/>
  <c r="AP14" i="14"/>
  <c r="AR14" i="14" s="1"/>
  <c r="BQ22" i="4"/>
  <c r="BQ17" i="4"/>
  <c r="BS13" i="4"/>
  <c r="AP8" i="14"/>
  <c r="BR13" i="4"/>
  <c r="BQ13" i="4"/>
  <c r="BP13" i="4"/>
  <c r="AP6" i="14"/>
  <c r="AR6" i="14" s="1"/>
  <c r="BN22" i="4"/>
  <c r="BN17" i="4"/>
  <c r="BM22" i="4"/>
  <c r="BM17" i="4"/>
  <c r="AP31" i="14"/>
  <c r="AR33" i="14" s="1"/>
  <c r="AM31" i="14"/>
  <c r="AO31" i="14" s="1"/>
  <c r="AM14" i="14"/>
  <c r="AN14" i="14" s="1"/>
  <c r="AM12" i="14"/>
  <c r="AN12" i="14" s="1"/>
  <c r="B36" i="14"/>
  <c r="AR34" i="14"/>
  <c r="AP29" i="14"/>
  <c r="AM29" i="14"/>
  <c r="AN29" i="14" s="1"/>
  <c r="AP27" i="14"/>
  <c r="AM27" i="14"/>
  <c r="AP25" i="14"/>
  <c r="AM25" i="14"/>
  <c r="AP23" i="14"/>
  <c r="AR23" i="14" s="1"/>
  <c r="AM23" i="14"/>
  <c r="AO23" i="14" s="1"/>
  <c r="AM21" i="14"/>
  <c r="AO21" i="14" s="1"/>
  <c r="AM16" i="14"/>
  <c r="AP10" i="14"/>
  <c r="AR12" i="14" s="1"/>
  <c r="AM10" i="14"/>
  <c r="AO10" i="14" s="1"/>
  <c r="AM8" i="14"/>
  <c r="AM6" i="14"/>
  <c r="AN6" i="14" s="1"/>
  <c r="AO12" i="14"/>
  <c r="AR38" i="9"/>
  <c r="AP31" i="9"/>
  <c r="AP33" i="9" s="1"/>
  <c r="AP12" i="9"/>
  <c r="AP29" i="9"/>
  <c r="I19" i="4"/>
  <c r="V13" i="4" s="1"/>
  <c r="S19" i="4"/>
  <c r="Q36" i="13"/>
  <c r="S24" i="13"/>
  <c r="S32" i="13"/>
  <c r="S28" i="13"/>
  <c r="S20" i="13"/>
  <c r="S16" i="13"/>
  <c r="S12" i="13"/>
  <c r="S8" i="13"/>
  <c r="AG31" i="4"/>
  <c r="AG32" i="4"/>
  <c r="AE31" i="4"/>
  <c r="AE32" i="4" s="1"/>
  <c r="AA31" i="4"/>
  <c r="AA32" i="4" s="1"/>
  <c r="AC31" i="4"/>
  <c r="AC32" i="4" s="1"/>
  <c r="BO13" i="4"/>
  <c r="BN13" i="4"/>
  <c r="BM13" i="4"/>
  <c r="BV23" i="4"/>
  <c r="B36" i="9"/>
  <c r="AP27" i="9"/>
  <c r="AR27" i="9" s="1"/>
  <c r="AP25" i="9"/>
  <c r="AP23" i="9"/>
  <c r="AR23" i="9" s="1"/>
  <c r="AP22" i="9"/>
  <c r="AP17" i="9"/>
  <c r="AP14" i="9"/>
  <c r="AP10" i="9"/>
  <c r="AR10" i="9" s="1"/>
  <c r="AP9" i="9"/>
  <c r="AP6" i="9"/>
  <c r="AR8" i="9" s="1"/>
  <c r="BL22" i="4"/>
  <c r="BL17" i="4"/>
  <c r="BL13" i="4"/>
  <c r="AM21" i="9"/>
  <c r="AO21" i="9" s="1"/>
  <c r="AM14" i="9"/>
  <c r="AM6" i="9"/>
  <c r="AN6" i="9" s="1"/>
  <c r="AM8" i="9"/>
  <c r="AN8" i="9" s="1"/>
  <c r="AM10" i="9"/>
  <c r="AN10" i="9" s="1"/>
  <c r="AM12" i="9"/>
  <c r="AO12" i="9" s="1"/>
  <c r="AM16" i="9"/>
  <c r="AM23" i="9"/>
  <c r="AN23" i="9" s="1"/>
  <c r="AN42" i="9"/>
  <c r="AT32" i="9"/>
  <c r="AT30" i="9"/>
  <c r="AT26" i="9"/>
  <c r="AT24" i="9"/>
  <c r="AT28" i="9"/>
  <c r="AT22" i="9"/>
  <c r="AM41" i="9"/>
  <c r="AN41" i="9"/>
  <c r="AM42" i="9"/>
  <c r="AP22" i="4"/>
  <c r="AP17" i="4"/>
  <c r="AP13" i="4"/>
  <c r="BU23" i="4"/>
  <c r="BK22" i="4"/>
  <c r="BK17" i="4"/>
  <c r="BK13" i="4"/>
  <c r="BJ22" i="4"/>
  <c r="BJ17" i="4"/>
  <c r="BJ13" i="4"/>
  <c r="AR21" i="9"/>
  <c r="AT13" i="9"/>
  <c r="BI22" i="4"/>
  <c r="BH22" i="4"/>
  <c r="BG22" i="4"/>
  <c r="BF22" i="4"/>
  <c r="BE22" i="4"/>
  <c r="BD22" i="4"/>
  <c r="BC22" i="4"/>
  <c r="BB22" i="4"/>
  <c r="BI17" i="4"/>
  <c r="BH17" i="4"/>
  <c r="BG17" i="4"/>
  <c r="BF17" i="4"/>
  <c r="BE17" i="4"/>
  <c r="BD17" i="4"/>
  <c r="BC17" i="4"/>
  <c r="BB17" i="4"/>
  <c r="BI13" i="4"/>
  <c r="BH13" i="4"/>
  <c r="BG13" i="4"/>
  <c r="BF13" i="4"/>
  <c r="BE13" i="4"/>
  <c r="BD13" i="4"/>
  <c r="BC13" i="4"/>
  <c r="BB13" i="4"/>
  <c r="V17" i="4"/>
  <c r="AT11" i="9"/>
  <c r="BT22" i="4"/>
  <c r="BT17" i="4"/>
  <c r="BT13" i="4"/>
  <c r="AM31" i="5"/>
  <c r="AO31" i="5" s="1"/>
  <c r="AH34" i="9"/>
  <c r="AS32" i="9"/>
  <c r="AS30" i="9"/>
  <c r="AM29" i="9"/>
  <c r="AN29" i="9" s="1"/>
  <c r="AS28" i="9"/>
  <c r="AM27" i="9"/>
  <c r="AN27" i="9" s="1"/>
  <c r="AS26" i="9"/>
  <c r="AM25" i="9"/>
  <c r="AN25" i="9" s="1"/>
  <c r="AS24" i="9"/>
  <c r="AS22" i="9"/>
  <c r="AT17" i="9"/>
  <c r="AS17" i="9"/>
  <c r="AT15" i="9"/>
  <c r="AS15" i="9"/>
  <c r="AS13" i="9"/>
  <c r="AS11" i="9"/>
  <c r="AT9" i="9"/>
  <c r="AS9" i="9"/>
  <c r="AT7" i="9"/>
  <c r="AS7" i="9"/>
  <c r="AR34" i="9"/>
  <c r="AT26" i="5"/>
  <c r="AT28" i="5"/>
  <c r="AT30" i="5"/>
  <c r="AT32" i="5"/>
  <c r="AM29" i="5"/>
  <c r="AO29" i="5" s="1"/>
  <c r="AM23" i="5"/>
  <c r="AO23" i="5" s="1"/>
  <c r="AM14" i="5"/>
  <c r="AO14" i="5" s="1"/>
  <c r="AC5" i="1"/>
  <c r="AD5" i="1" s="1"/>
  <c r="AC7" i="1"/>
  <c r="AE7" i="1" s="1"/>
  <c r="AC9" i="1"/>
  <c r="AD9" i="1" s="1"/>
  <c r="AC11" i="1"/>
  <c r="AD11" i="1" s="1"/>
  <c r="AC13" i="1"/>
  <c r="AD13" i="1" s="1"/>
  <c r="AC15" i="1"/>
  <c r="AD15" i="1" s="1"/>
  <c r="AC20" i="1"/>
  <c r="AD20" i="1" s="1"/>
  <c r="AC22" i="1"/>
  <c r="AD22" i="1" s="1"/>
  <c r="AC24" i="1"/>
  <c r="AC26" i="1"/>
  <c r="AD26" i="1" s="1"/>
  <c r="AC28" i="1"/>
  <c r="AD28" i="1" s="1"/>
  <c r="AC30" i="1"/>
  <c r="AD30" i="1" s="1"/>
  <c r="AC5" i="3"/>
  <c r="AC7" i="3"/>
  <c r="AD7" i="3" s="1"/>
  <c r="AC9" i="3"/>
  <c r="AD9" i="3" s="1"/>
  <c r="AC11" i="3"/>
  <c r="AD11" i="3" s="1"/>
  <c r="AC13" i="3"/>
  <c r="AD13" i="3" s="1"/>
  <c r="AC15" i="3"/>
  <c r="AD15" i="3" s="1"/>
  <c r="AC20" i="3"/>
  <c r="AC22" i="3"/>
  <c r="AD22" i="3" s="1"/>
  <c r="AC24" i="3"/>
  <c r="AD24" i="3" s="1"/>
  <c r="AC26" i="3"/>
  <c r="AD26" i="3" s="1"/>
  <c r="AC28" i="3"/>
  <c r="AC30" i="3"/>
  <c r="AD30" i="3" s="1"/>
  <c r="BA22" i="4"/>
  <c r="BA17" i="4"/>
  <c r="BA13" i="4"/>
  <c r="AZ22" i="4"/>
  <c r="AZ17" i="4"/>
  <c r="AZ13" i="4"/>
  <c r="AW22" i="4"/>
  <c r="AV22" i="4"/>
  <c r="AU22" i="4"/>
  <c r="AW17" i="4"/>
  <c r="AV17" i="4"/>
  <c r="AU17" i="4"/>
  <c r="AW13" i="4"/>
  <c r="AV13" i="4"/>
  <c r="AU13" i="4"/>
  <c r="AX13" i="4"/>
  <c r="AY13" i="4"/>
  <c r="AX17" i="4"/>
  <c r="AY17" i="4"/>
  <c r="AX22" i="4"/>
  <c r="AY22" i="4"/>
  <c r="AP31" i="5"/>
  <c r="AP33" i="5" s="1"/>
  <c r="AP29" i="5"/>
  <c r="AP27" i="5"/>
  <c r="AR27" i="5" s="1"/>
  <c r="AP25" i="5"/>
  <c r="AP23" i="5"/>
  <c r="AP21" i="5"/>
  <c r="AP16" i="5"/>
  <c r="AR16" i="5" s="1"/>
  <c r="AT22" i="5"/>
  <c r="AT17" i="5"/>
  <c r="AJ13" i="4"/>
  <c r="AF13" i="4"/>
  <c r="AO13" i="4"/>
  <c r="AQ13" i="4"/>
  <c r="AT15" i="5"/>
  <c r="AO22" i="4"/>
  <c r="AH22" i="4"/>
  <c r="AB22" i="4"/>
  <c r="AA22" i="4"/>
  <c r="AN22" i="4"/>
  <c r="AT22" i="4"/>
  <c r="AS22" i="4"/>
  <c r="AT17" i="4"/>
  <c r="AK17" i="4"/>
  <c r="AB13" i="4"/>
  <c r="AG13" i="4"/>
  <c r="AA13" i="4"/>
  <c r="AR13" i="4"/>
  <c r="AD13" i="4"/>
  <c r="AE13" i="4"/>
  <c r="AC13" i="4"/>
  <c r="AK13" i="4"/>
  <c r="AM13" i="4"/>
  <c r="AI17" i="4"/>
  <c r="AI22" i="4"/>
  <c r="AQ22" i="4"/>
  <c r="Z17" i="4"/>
  <c r="AO17" i="4"/>
  <c r="AJ17" i="4"/>
  <c r="AH17" i="4"/>
  <c r="AM17" i="4"/>
  <c r="AQ17" i="4"/>
  <c r="AN13" i="4"/>
  <c r="AL13" i="4"/>
  <c r="AR22" i="4"/>
  <c r="AS17" i="4"/>
  <c r="AR17" i="4"/>
  <c r="AS13" i="4"/>
  <c r="AT13" i="4"/>
  <c r="BU22" i="4"/>
  <c r="BU17" i="4"/>
  <c r="BU13" i="4"/>
  <c r="AN17" i="4"/>
  <c r="D57" i="6"/>
  <c r="E57" i="6" s="1"/>
  <c r="F57" i="6" s="1"/>
  <c r="G57" i="6" s="1"/>
  <c r="H57" i="6" s="1"/>
  <c r="I57" i="6" s="1"/>
  <c r="J57" i="6" s="1"/>
  <c r="D60" i="6"/>
  <c r="E60" i="6" s="1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T60" i="6" s="1"/>
  <c r="U60" i="6" s="1"/>
  <c r="V60" i="6" s="1"/>
  <c r="W60" i="6" s="1"/>
  <c r="X60" i="6" s="1"/>
  <c r="Y60" i="6" s="1"/>
  <c r="D59" i="6"/>
  <c r="E59" i="6" s="1"/>
  <c r="F59" i="6" s="1"/>
  <c r="G59" i="6" s="1"/>
  <c r="H59" i="6" s="1"/>
  <c r="I59" i="6" s="1"/>
  <c r="J59" i="6" s="1"/>
  <c r="K59" i="6" s="1"/>
  <c r="L59" i="6" s="1"/>
  <c r="M59" i="6" s="1"/>
  <c r="N59" i="6" s="1"/>
  <c r="O59" i="6" s="1"/>
  <c r="P59" i="6" s="1"/>
  <c r="Q59" i="6" s="1"/>
  <c r="R59" i="6" s="1"/>
  <c r="S59" i="6" s="1"/>
  <c r="T59" i="6" s="1"/>
  <c r="U59" i="6" s="1"/>
  <c r="V59" i="6" s="1"/>
  <c r="W59" i="6" s="1"/>
  <c r="X59" i="6" s="1"/>
  <c r="Y59" i="6" s="1"/>
  <c r="D39" i="6"/>
  <c r="E39" i="6" s="1"/>
  <c r="F39" i="6" s="1"/>
  <c r="G39" i="6" s="1"/>
  <c r="H39" i="6" s="1"/>
  <c r="I39" i="6" s="1"/>
  <c r="J39" i="6" s="1"/>
  <c r="K39" i="6" s="1"/>
  <c r="L39" i="6" s="1"/>
  <c r="M39" i="6" s="1"/>
  <c r="D36" i="6"/>
  <c r="E36" i="6" s="1"/>
  <c r="F36" i="6" s="1"/>
  <c r="G36" i="6" s="1"/>
  <c r="H36" i="6" s="1"/>
  <c r="I36" i="6" s="1"/>
  <c r="J36" i="6" s="1"/>
  <c r="D38" i="6"/>
  <c r="E38" i="6" s="1"/>
  <c r="F38" i="6" s="1"/>
  <c r="G38" i="6" s="1"/>
  <c r="H38" i="6" s="1"/>
  <c r="I38" i="6" s="1"/>
  <c r="J38" i="6" s="1"/>
  <c r="K38" i="6" s="1"/>
  <c r="L38" i="6" s="1"/>
  <c r="M38" i="6" s="1"/>
  <c r="J28" i="6"/>
  <c r="N28" i="6" s="1"/>
  <c r="R28" i="6" s="1"/>
  <c r="V28" i="6" s="1"/>
  <c r="Z28" i="6" s="1"/>
  <c r="AD28" i="6" s="1"/>
  <c r="AH28" i="6" s="1"/>
  <c r="F32" i="6" s="1"/>
  <c r="J32" i="6" s="1"/>
  <c r="N32" i="6" s="1"/>
  <c r="R32" i="6" s="1"/>
  <c r="V32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C31" i="6" s="1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AH26" i="6" s="1"/>
  <c r="C30" i="6" s="1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J23" i="6"/>
  <c r="N23" i="6" s="1"/>
  <c r="R23" i="6" s="1"/>
  <c r="J18" i="6"/>
  <c r="N18" i="6" s="1"/>
  <c r="R18" i="6" s="1"/>
  <c r="V18" i="6" s="1"/>
  <c r="C22" i="6"/>
  <c r="D22" i="6" s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E22" i="6" s="1"/>
  <c r="AF22" i="6" s="1"/>
  <c r="AG22" i="6" s="1"/>
  <c r="AH22" i="6" s="1"/>
  <c r="C21" i="6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AG21" i="6" s="1"/>
  <c r="AH21" i="6" s="1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C4" i="6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AS32" i="5"/>
  <c r="AS30" i="5"/>
  <c r="AS26" i="5"/>
  <c r="AS22" i="5"/>
  <c r="AS28" i="5"/>
  <c r="AT24" i="5"/>
  <c r="AS24" i="5"/>
  <c r="AP13" i="5"/>
  <c r="AP11" i="5"/>
  <c r="AP9" i="5"/>
  <c r="AP7" i="5"/>
  <c r="AP2" i="5"/>
  <c r="AR34" i="5" s="1"/>
  <c r="AL22" i="4"/>
  <c r="AK22" i="4"/>
  <c r="AL17" i="4"/>
  <c r="AM22" i="4"/>
  <c r="AS7" i="5"/>
  <c r="AS9" i="5"/>
  <c r="AM27" i="5"/>
  <c r="AO27" i="5" s="1"/>
  <c r="AM25" i="5"/>
  <c r="AO25" i="5"/>
  <c r="AM21" i="5"/>
  <c r="AO21" i="5" s="1"/>
  <c r="AM16" i="5"/>
  <c r="AO16" i="5" s="1"/>
  <c r="AM12" i="5"/>
  <c r="AO12" i="5" s="1"/>
  <c r="AM10" i="5"/>
  <c r="AN10" i="5" s="1"/>
  <c r="AM8" i="5"/>
  <c r="AO8" i="5" s="1"/>
  <c r="AM6" i="5"/>
  <c r="AN6" i="5" s="1"/>
  <c r="AN25" i="5"/>
  <c r="AR8" i="5"/>
  <c r="AR6" i="5"/>
  <c r="AT13" i="5"/>
  <c r="AT11" i="5"/>
  <c r="AT9" i="5"/>
  <c r="AT7" i="5"/>
  <c r="AS17" i="5"/>
  <c r="AS15" i="5"/>
  <c r="AS13" i="5"/>
  <c r="AS11" i="5"/>
  <c r="AJ22" i="4"/>
  <c r="J15" i="4"/>
  <c r="AD22" i="4"/>
  <c r="Y22" i="4"/>
  <c r="Z22" i="4"/>
  <c r="AC22" i="4"/>
  <c r="AE22" i="4"/>
  <c r="AF22" i="4"/>
  <c r="AG22" i="4"/>
  <c r="BV22" i="4"/>
  <c r="Y13" i="4"/>
  <c r="BV17" i="4"/>
  <c r="AG17" i="4"/>
  <c r="AF17" i="4"/>
  <c r="AE17" i="4"/>
  <c r="AD17" i="4"/>
  <c r="AC17" i="4"/>
  <c r="AB17" i="4"/>
  <c r="AA17" i="4"/>
  <c r="Y17" i="4"/>
  <c r="BV13" i="4"/>
  <c r="AH34" i="5"/>
  <c r="AN27" i="5"/>
  <c r="AN16" i="5"/>
  <c r="AR12" i="5"/>
  <c r="AR10" i="5"/>
  <c r="AR14" i="5"/>
  <c r="R20" i="4"/>
  <c r="B25" i="4" s="1"/>
  <c r="AI13" i="4"/>
  <c r="AH13" i="4"/>
  <c r="Z13" i="4"/>
  <c r="AH32" i="1"/>
  <c r="AL25" i="1"/>
  <c r="AJ25" i="1"/>
  <c r="AM24" i="1"/>
  <c r="AL24" i="1"/>
  <c r="AK24" i="1"/>
  <c r="AJ24" i="1"/>
  <c r="AI24" i="1"/>
  <c r="AL29" i="1"/>
  <c r="AJ29" i="1"/>
  <c r="AM28" i="1"/>
  <c r="AL28" i="1"/>
  <c r="AK28" i="1"/>
  <c r="AJ28" i="1"/>
  <c r="AI28" i="1"/>
  <c r="AL31" i="1"/>
  <c r="AJ31" i="1"/>
  <c r="AM30" i="1"/>
  <c r="AL30" i="1"/>
  <c r="AK30" i="1"/>
  <c r="AJ30" i="1"/>
  <c r="AI30" i="1"/>
  <c r="AL27" i="1"/>
  <c r="AJ27" i="1"/>
  <c r="AM26" i="1"/>
  <c r="AL26" i="1"/>
  <c r="AK26" i="1"/>
  <c r="AJ26" i="1"/>
  <c r="AI26" i="1"/>
  <c r="AL23" i="1"/>
  <c r="AJ23" i="1"/>
  <c r="AM22" i="1"/>
  <c r="AL22" i="1"/>
  <c r="AK22" i="1"/>
  <c r="AJ22" i="1"/>
  <c r="AI22" i="1"/>
  <c r="AI20" i="1"/>
  <c r="AJ20" i="1"/>
  <c r="AK20" i="1"/>
  <c r="AL20" i="1"/>
  <c r="AM20" i="1"/>
  <c r="AJ21" i="1"/>
  <c r="AL21" i="1"/>
  <c r="AE20" i="1"/>
  <c r="AE22" i="1"/>
  <c r="AM31" i="3"/>
  <c r="AK31" i="3"/>
  <c r="AI31" i="3"/>
  <c r="AK27" i="3"/>
  <c r="AK29" i="3"/>
  <c r="AE15" i="1"/>
  <c r="AE24" i="1"/>
  <c r="AD24" i="1"/>
  <c r="AE28" i="1"/>
  <c r="AE26" i="1"/>
  <c r="AE13" i="1"/>
  <c r="AF30" i="3"/>
  <c r="AH32" i="3" s="1"/>
  <c r="AM15" i="1"/>
  <c r="AM13" i="1"/>
  <c r="AM11" i="1"/>
  <c r="AM9" i="1"/>
  <c r="AM7" i="1"/>
  <c r="AM5" i="1"/>
  <c r="AL16" i="1"/>
  <c r="AL15" i="1"/>
  <c r="AK15" i="1"/>
  <c r="AL14" i="1"/>
  <c r="AL13" i="1"/>
  <c r="AK13" i="1"/>
  <c r="AL12" i="1"/>
  <c r="AL11" i="1"/>
  <c r="AK11" i="1"/>
  <c r="AL10" i="1"/>
  <c r="AL9" i="1"/>
  <c r="AK9" i="1"/>
  <c r="AL8" i="1"/>
  <c r="AL7" i="1"/>
  <c r="AK7" i="1"/>
  <c r="AL6" i="1"/>
  <c r="AL5" i="1"/>
  <c r="AK5" i="1"/>
  <c r="AI5" i="1"/>
  <c r="AJ5" i="1"/>
  <c r="AJ6" i="1"/>
  <c r="AJ16" i="1"/>
  <c r="AJ15" i="1"/>
  <c r="AJ14" i="1"/>
  <c r="AJ13" i="1"/>
  <c r="AJ12" i="1"/>
  <c r="AJ11" i="1"/>
  <c r="AJ10" i="1"/>
  <c r="AJ9" i="1"/>
  <c r="AJ8" i="1"/>
  <c r="AJ7" i="1"/>
  <c r="AH26" i="3"/>
  <c r="AL26" i="3"/>
  <c r="AE5" i="1"/>
  <c r="AI15" i="1"/>
  <c r="AI13" i="1"/>
  <c r="AI11" i="1"/>
  <c r="AI9" i="1"/>
  <c r="AI7" i="1"/>
  <c r="AB33" i="3"/>
  <c r="AM30" i="3"/>
  <c r="AL30" i="3"/>
  <c r="AK30" i="3"/>
  <c r="AJ30" i="3"/>
  <c r="AI30" i="3"/>
  <c r="AE30" i="3"/>
  <c r="AM29" i="3"/>
  <c r="AI29" i="3"/>
  <c r="AM28" i="3"/>
  <c r="AL28" i="3"/>
  <c r="AK28" i="3"/>
  <c r="AJ28" i="3"/>
  <c r="AI28" i="3"/>
  <c r="AE28" i="3"/>
  <c r="AD28" i="3"/>
  <c r="AM27" i="3"/>
  <c r="AI27" i="3"/>
  <c r="AM26" i="3"/>
  <c r="AK26" i="3"/>
  <c r="AJ26" i="3"/>
  <c r="AI26" i="3"/>
  <c r="AE26" i="3"/>
  <c r="AM25" i="3"/>
  <c r="AK25" i="3"/>
  <c r="AI25" i="3"/>
  <c r="AM24" i="3"/>
  <c r="AL24" i="3"/>
  <c r="AK24" i="3"/>
  <c r="AJ24" i="3"/>
  <c r="AI24" i="3"/>
  <c r="AE24" i="3"/>
  <c r="AM23" i="3"/>
  <c r="AK23" i="3"/>
  <c r="AI23" i="3"/>
  <c r="AM22" i="3"/>
  <c r="AL22" i="3"/>
  <c r="AK22" i="3"/>
  <c r="AJ22" i="3"/>
  <c r="AI22" i="3"/>
  <c r="AE22" i="3"/>
  <c r="AM21" i="3"/>
  <c r="AK21" i="3"/>
  <c r="AI21" i="3"/>
  <c r="AM20" i="3"/>
  <c r="AL20" i="3"/>
  <c r="AK20" i="3"/>
  <c r="AJ20" i="3"/>
  <c r="AI20" i="3"/>
  <c r="AE20" i="3"/>
  <c r="AD20" i="3"/>
  <c r="AM16" i="3"/>
  <c r="AK16" i="3"/>
  <c r="AI16" i="3"/>
  <c r="AM15" i="3"/>
  <c r="AL15" i="3"/>
  <c r="AK15" i="3"/>
  <c r="AJ15" i="3"/>
  <c r="AI15" i="3"/>
  <c r="AE15" i="3"/>
  <c r="AM14" i="3"/>
  <c r="AK14" i="3"/>
  <c r="AI14" i="3"/>
  <c r="AM13" i="3"/>
  <c r="AL13" i="3"/>
  <c r="AK13" i="3"/>
  <c r="AJ13" i="3"/>
  <c r="AI13" i="3"/>
  <c r="AE13" i="3"/>
  <c r="AM12" i="3"/>
  <c r="AK12" i="3"/>
  <c r="AI12" i="3"/>
  <c r="AM11" i="3"/>
  <c r="AL11" i="3"/>
  <c r="AK11" i="3"/>
  <c r="AJ11" i="3"/>
  <c r="AI11" i="3"/>
  <c r="AF11" i="3"/>
  <c r="AH11" i="3" s="1"/>
  <c r="AF13" i="3"/>
  <c r="AF15" i="3" s="1"/>
  <c r="AH15" i="3" s="1"/>
  <c r="AE11" i="3"/>
  <c r="AM10" i="3"/>
  <c r="AK10" i="3"/>
  <c r="AI10" i="3"/>
  <c r="AM9" i="3"/>
  <c r="AL9" i="3"/>
  <c r="AK9" i="3"/>
  <c r="AJ9" i="3"/>
  <c r="AI9" i="3"/>
  <c r="AH9" i="3"/>
  <c r="AE9" i="3"/>
  <c r="AM8" i="3"/>
  <c r="AK8" i="3"/>
  <c r="AI8" i="3"/>
  <c r="AM7" i="3"/>
  <c r="AL7" i="3"/>
  <c r="AK7" i="3"/>
  <c r="AJ7" i="3"/>
  <c r="AI7" i="3"/>
  <c r="AH7" i="3"/>
  <c r="AE7" i="3"/>
  <c r="AM6" i="3"/>
  <c r="AK6" i="3"/>
  <c r="AI6" i="3"/>
  <c r="AM5" i="3"/>
  <c r="AL5" i="3"/>
  <c r="AK5" i="3"/>
  <c r="AJ5" i="3"/>
  <c r="AI5" i="3"/>
  <c r="AH5" i="3"/>
  <c r="AE5" i="3"/>
  <c r="AD5" i="3"/>
  <c r="AE30" i="1"/>
  <c r="AB33" i="1"/>
  <c r="AF13" i="1"/>
  <c r="AH15" i="1" s="1"/>
  <c r="AH9" i="1"/>
  <c r="AH7" i="1"/>
  <c r="AH5" i="1"/>
  <c r="AH11" i="1"/>
  <c r="AH30" i="1"/>
  <c r="AH24" i="1"/>
  <c r="AH22" i="1"/>
  <c r="AH20" i="1"/>
  <c r="AH28" i="1"/>
  <c r="AH26" i="1"/>
  <c r="AH24" i="3"/>
  <c r="AH28" i="3"/>
  <c r="AN31" i="9"/>
  <c r="AO31" i="9"/>
  <c r="AI31" i="4"/>
  <c r="N27" i="4" s="1"/>
  <c r="AR29" i="5" l="1"/>
  <c r="AE9" i="1"/>
  <c r="AR23" i="5"/>
  <c r="BV24" i="4"/>
  <c r="AR25" i="9"/>
  <c r="AE11" i="1"/>
  <c r="AN14" i="5"/>
  <c r="AR21" i="5"/>
  <c r="AI32" i="4"/>
  <c r="AM33" i="5"/>
  <c r="AO33" i="5" s="1"/>
  <c r="AO23" i="9"/>
  <c r="AO8" i="9"/>
  <c r="AO6" i="5"/>
  <c r="AO10" i="5"/>
  <c r="S35" i="13"/>
  <c r="V7" i="13" s="1"/>
  <c r="AO14" i="14"/>
  <c r="AF20" i="3"/>
  <c r="AH22" i="3" s="1"/>
  <c r="AN12" i="5"/>
  <c r="AR25" i="5"/>
  <c r="AN21" i="14"/>
  <c r="AR6" i="9"/>
  <c r="AN21" i="5"/>
  <c r="AN8" i="5"/>
  <c r="AR33" i="5"/>
  <c r="AN12" i="9"/>
  <c r="AN10" i="14"/>
  <c r="AN23" i="5"/>
  <c r="AO27" i="9"/>
  <c r="AN29" i="5"/>
  <c r="AO6" i="9"/>
  <c r="AO6" i="14"/>
  <c r="AH13" i="1"/>
  <c r="AN31" i="5"/>
  <c r="AR31" i="5"/>
  <c r="AR12" i="9"/>
  <c r="L22" i="4"/>
  <c r="AK30" i="4" s="1"/>
  <c r="AK31" i="4" s="1"/>
  <c r="AK32" i="4" s="1"/>
  <c r="J43" i="6"/>
  <c r="K36" i="6"/>
  <c r="J64" i="6"/>
  <c r="K57" i="6"/>
  <c r="AH30" i="3"/>
  <c r="V23" i="6"/>
  <c r="Z23" i="6" s="1"/>
  <c r="U23" i="6"/>
  <c r="AH13" i="3"/>
  <c r="AO8" i="14"/>
  <c r="AN8" i="14"/>
  <c r="AN16" i="14"/>
  <c r="AO16" i="14"/>
  <c r="AD7" i="1"/>
  <c r="AC32" i="3"/>
  <c r="AN14" i="9"/>
  <c r="AO14" i="9"/>
  <c r="AR16" i="9"/>
  <c r="AR14" i="9"/>
  <c r="AC32" i="1"/>
  <c r="AR8" i="14"/>
  <c r="AN16" i="9"/>
  <c r="AO16" i="9"/>
  <c r="AN25" i="14"/>
  <c r="AO25" i="14"/>
  <c r="AR25" i="14"/>
  <c r="AJ51" i="14"/>
  <c r="AJ47" i="14"/>
  <c r="AJ49" i="14"/>
  <c r="AR31" i="9"/>
  <c r="AN27" i="14"/>
  <c r="AO27" i="14"/>
  <c r="AR16" i="14"/>
  <c r="AR10" i="14"/>
  <c r="AN31" i="14"/>
  <c r="AO25" i="9"/>
  <c r="AR29" i="9"/>
  <c r="AR37" i="9"/>
  <c r="AO10" i="9"/>
  <c r="AN21" i="9"/>
  <c r="AR33" i="9"/>
  <c r="AR31" i="14"/>
  <c r="AO29" i="14"/>
  <c r="AO29" i="9"/>
  <c r="AM33" i="9"/>
  <c r="AO33" i="9" s="1"/>
  <c r="AP33" i="14"/>
  <c r="AR29" i="14"/>
  <c r="AR27" i="14"/>
  <c r="AN23" i="14"/>
  <c r="AM33" i="14"/>
  <c r="AO33" i="14" s="1"/>
  <c r="AH20" i="3" l="1"/>
  <c r="V22" i="4"/>
  <c r="L24" i="4"/>
  <c r="AD23" i="6"/>
  <c r="AH23" i="6" s="1"/>
  <c r="AA23" i="6"/>
  <c r="L57" i="6"/>
  <c r="K64" i="6"/>
  <c r="AD32" i="1"/>
  <c r="AE32" i="1"/>
  <c r="K43" i="6"/>
  <c r="L36" i="6"/>
  <c r="AE32" i="3"/>
  <c r="AD32" i="3"/>
  <c r="L43" i="6" l="1"/>
  <c r="M36" i="6"/>
  <c r="M43" i="6" s="1"/>
  <c r="M57" i="6"/>
  <c r="L64" i="6"/>
  <c r="M64" i="6" l="1"/>
  <c r="N57" i="6"/>
  <c r="O57" i="6" s="1"/>
  <c r="P57" i="6" s="1"/>
  <c r="Q57" i="6" l="1"/>
  <c r="P64" i="6"/>
  <c r="Q64" i="6" l="1"/>
  <c r="R57" i="6"/>
  <c r="S57" i="6" l="1"/>
  <c r="R64" i="6"/>
  <c r="T57" i="6" l="1"/>
  <c r="S64" i="6"/>
  <c r="T64" i="6" l="1"/>
  <c r="U57" i="6"/>
  <c r="V57" i="6" l="1"/>
  <c r="U64" i="6"/>
  <c r="W57" i="6" l="1"/>
  <c r="V64" i="6"/>
  <c r="X57" i="6" l="1"/>
  <c r="W64" i="6"/>
  <c r="X64" i="6" l="1"/>
  <c r="Y57" i="6"/>
  <c r="Y64" i="6" s="1"/>
</calcChain>
</file>

<file path=xl/sharedStrings.xml><?xml version="1.0" encoding="utf-8"?>
<sst xmlns="http://schemas.openxmlformats.org/spreadsheetml/2006/main" count="3118" uniqueCount="769">
  <si>
    <t>الشهر</t>
  </si>
  <si>
    <t>الأسبوع</t>
  </si>
  <si>
    <t>الأسبوع الأول</t>
  </si>
  <si>
    <t>الأسبوع الثاني</t>
  </si>
  <si>
    <t>الأسبوع الثالث</t>
  </si>
  <si>
    <t>الأسبوع الرابع</t>
  </si>
  <si>
    <t>الأسبوع الخامس</t>
  </si>
  <si>
    <t>الأداء</t>
  </si>
  <si>
    <t>الوزن</t>
  </si>
  <si>
    <t>التمارين</t>
  </si>
  <si>
    <t>صدر</t>
  </si>
  <si>
    <t>ST</t>
  </si>
  <si>
    <t>التمرين المضاف</t>
  </si>
  <si>
    <t>BK</t>
  </si>
  <si>
    <t>SH</t>
  </si>
  <si>
    <t>FO</t>
  </si>
  <si>
    <t>AE</t>
  </si>
  <si>
    <t>المرحلة</t>
  </si>
  <si>
    <t>C</t>
  </si>
  <si>
    <t>B</t>
  </si>
  <si>
    <t>A</t>
  </si>
  <si>
    <t>عدد</t>
  </si>
  <si>
    <t>نسبة</t>
  </si>
  <si>
    <t>معدل</t>
  </si>
  <si>
    <t>ظهر</t>
  </si>
  <si>
    <t>يناير</t>
  </si>
  <si>
    <t>Body Building</t>
  </si>
  <si>
    <t>.</t>
  </si>
  <si>
    <t>Start-up</t>
  </si>
  <si>
    <t>اكتاف</t>
  </si>
  <si>
    <t>فبراير</t>
  </si>
  <si>
    <t>Abdominal</t>
  </si>
  <si>
    <t>قدم أوكرة قدم</t>
  </si>
  <si>
    <t>مارس</t>
  </si>
  <si>
    <t>Commitment</t>
  </si>
  <si>
    <t>ايروبيك أو سباحة</t>
  </si>
  <si>
    <t>ابريل</t>
  </si>
  <si>
    <t>أذرع</t>
  </si>
  <si>
    <t>AR</t>
  </si>
  <si>
    <t>مايو</t>
  </si>
  <si>
    <t>بطن</t>
  </si>
  <si>
    <t>يونيو</t>
  </si>
  <si>
    <t>ضغط</t>
  </si>
  <si>
    <t>Advanced</t>
  </si>
  <si>
    <t>بطن اجناب</t>
  </si>
  <si>
    <t>AS</t>
  </si>
  <si>
    <t>بطن وسط</t>
  </si>
  <si>
    <t>AM</t>
  </si>
  <si>
    <t>Helthy food</t>
  </si>
  <si>
    <t>Jank food</t>
  </si>
  <si>
    <t>يوليو</t>
  </si>
  <si>
    <t>5 TR</t>
  </si>
  <si>
    <t>F AAB</t>
  </si>
  <si>
    <t>اغسطس</t>
  </si>
  <si>
    <t>سبتمبر</t>
  </si>
  <si>
    <t>اكتوبر</t>
  </si>
  <si>
    <t>Return</t>
  </si>
  <si>
    <t xml:space="preserve"> </t>
  </si>
  <si>
    <t>نوفمبر</t>
  </si>
  <si>
    <t>Determine</t>
  </si>
  <si>
    <t>Arms</t>
  </si>
  <si>
    <t>4 ABC</t>
  </si>
  <si>
    <t>ديسمبر</t>
  </si>
  <si>
    <t>Shoulders</t>
  </si>
  <si>
    <t>الأرقام القياسية</t>
  </si>
  <si>
    <t>1+</t>
  </si>
  <si>
    <t>2+</t>
  </si>
  <si>
    <t>3+</t>
  </si>
  <si>
    <t>4+</t>
  </si>
  <si>
    <t>عدد المرات</t>
  </si>
  <si>
    <t>م</t>
  </si>
  <si>
    <t>3 ABC</t>
  </si>
  <si>
    <t>الأسابيع</t>
  </si>
  <si>
    <t>من</t>
  </si>
  <si>
    <t>يناير - 3</t>
  </si>
  <si>
    <t>اكتوبر - 1</t>
  </si>
  <si>
    <t>مايو - 4</t>
  </si>
  <si>
    <t>Exercises</t>
  </si>
  <si>
    <t>Result</t>
  </si>
  <si>
    <t>حتى</t>
  </si>
  <si>
    <t>يوليو - 2</t>
  </si>
  <si>
    <t>ديسمبر - 2</t>
  </si>
  <si>
    <t>يونيو - 3</t>
  </si>
  <si>
    <t>Professional</t>
  </si>
  <si>
    <t>phases</t>
  </si>
  <si>
    <t>3 STR</t>
  </si>
  <si>
    <t>ABC</t>
  </si>
  <si>
    <t>AC</t>
  </si>
  <si>
    <t>AG</t>
  </si>
  <si>
    <t>back + Chest</t>
  </si>
  <si>
    <t>feet</t>
  </si>
  <si>
    <t>بطن نادي</t>
  </si>
  <si>
    <t>F AB</t>
  </si>
  <si>
    <t>ابريل - 1</t>
  </si>
  <si>
    <t>يناير - 1</t>
  </si>
  <si>
    <t>فبراير - 1</t>
  </si>
  <si>
    <t>اغسطس - 1</t>
  </si>
  <si>
    <t>مارس - 1</t>
  </si>
  <si>
    <t>فبراير - 4</t>
  </si>
  <si>
    <t>NI</t>
  </si>
  <si>
    <t>T</t>
  </si>
  <si>
    <t>P</t>
  </si>
  <si>
    <t>A1</t>
  </si>
  <si>
    <t>A2</t>
  </si>
  <si>
    <t>A3</t>
  </si>
  <si>
    <t>A4</t>
  </si>
  <si>
    <t>S</t>
  </si>
  <si>
    <t>A TOTAL</t>
  </si>
  <si>
    <t>A MAX</t>
  </si>
  <si>
    <t>عنق</t>
  </si>
  <si>
    <t>p</t>
  </si>
  <si>
    <t>A5</t>
  </si>
  <si>
    <t>4 TR</t>
  </si>
  <si>
    <t>2K abc</t>
  </si>
  <si>
    <t>1 Ips per week</t>
  </si>
  <si>
    <t>2K abs</t>
  </si>
  <si>
    <t>4 Ips per month</t>
  </si>
  <si>
    <t>2K</t>
  </si>
  <si>
    <t>K</t>
  </si>
  <si>
    <t>PK</t>
  </si>
  <si>
    <t>2P</t>
  </si>
  <si>
    <t>N</t>
  </si>
  <si>
    <t>W</t>
  </si>
  <si>
    <t>0.5 Ips per week</t>
  </si>
  <si>
    <t>NW</t>
  </si>
  <si>
    <t>2 Ips per month</t>
  </si>
  <si>
    <t>ABS</t>
  </si>
  <si>
    <t>push up</t>
  </si>
  <si>
    <t>running or soccer</t>
  </si>
  <si>
    <t>break</t>
  </si>
  <si>
    <t>Post Seattle</t>
  </si>
  <si>
    <t>to</t>
  </si>
  <si>
    <t>from</t>
  </si>
  <si>
    <t>now</t>
  </si>
  <si>
    <t>goal</t>
  </si>
  <si>
    <t>Weight</t>
  </si>
  <si>
    <t>Start</t>
  </si>
  <si>
    <t>Work</t>
  </si>
  <si>
    <t>Goal</t>
  </si>
  <si>
    <t>Neck</t>
  </si>
  <si>
    <t>Upper arm</t>
  </si>
  <si>
    <t>Forearm</t>
  </si>
  <si>
    <t>Chest</t>
  </si>
  <si>
    <t>Waist</t>
  </si>
  <si>
    <t>Thigh</t>
  </si>
  <si>
    <t>Calf</t>
  </si>
  <si>
    <t>CH</t>
  </si>
  <si>
    <t>abs</t>
  </si>
  <si>
    <t>Manc</t>
  </si>
  <si>
    <t>Jeddah</t>
  </si>
  <si>
    <t>Denver</t>
  </si>
  <si>
    <t>Jedd</t>
  </si>
  <si>
    <t>Boston</t>
  </si>
  <si>
    <t>Je</t>
  </si>
  <si>
    <t>Seatt</t>
  </si>
  <si>
    <t>Greenville</t>
  </si>
  <si>
    <t>tu</t>
  </si>
  <si>
    <t>M</t>
  </si>
  <si>
    <t>E</t>
  </si>
  <si>
    <t>D</t>
  </si>
  <si>
    <t>jun</t>
  </si>
  <si>
    <t>dec</t>
  </si>
  <si>
    <t>jul</t>
  </si>
  <si>
    <t>jan</t>
  </si>
  <si>
    <t>fub</t>
  </si>
  <si>
    <t>mar</t>
  </si>
  <si>
    <t>apr</t>
  </si>
  <si>
    <t>may</t>
  </si>
  <si>
    <t>aug</t>
  </si>
  <si>
    <t>sep</t>
  </si>
  <si>
    <t>oct</t>
  </si>
  <si>
    <t>nov</t>
  </si>
  <si>
    <t>فسح المجال لاخر</t>
  </si>
  <si>
    <t>اختلاف الشخصيات</t>
  </si>
  <si>
    <t>مرتبطة</t>
  </si>
  <si>
    <t>تضييع الفرصة لاخر</t>
  </si>
  <si>
    <t>عدم الانجذاب نحوها</t>
  </si>
  <si>
    <t>تحت السن القانوني</t>
  </si>
  <si>
    <t>افتقاد التواصل</t>
  </si>
  <si>
    <t>توقيت خاطئ</t>
  </si>
  <si>
    <t>عدم اهتمامها</t>
  </si>
  <si>
    <t>فوق قدرتي</t>
  </si>
  <si>
    <t>0p</t>
  </si>
  <si>
    <t>20p</t>
  </si>
  <si>
    <t>40p</t>
  </si>
  <si>
    <t>60p</t>
  </si>
  <si>
    <t>80p</t>
  </si>
  <si>
    <t>الهندام</t>
  </si>
  <si>
    <t>الصوت</t>
  </si>
  <si>
    <t>البنت</t>
  </si>
  <si>
    <t>diana</t>
  </si>
  <si>
    <t>lorina</t>
  </si>
  <si>
    <t>laura</t>
  </si>
  <si>
    <t>sara</t>
  </si>
  <si>
    <t>yukie</t>
  </si>
  <si>
    <t>stephany</t>
  </si>
  <si>
    <t>balqes</t>
  </si>
  <si>
    <t>kayuki</t>
  </si>
  <si>
    <t>liteiea</t>
  </si>
  <si>
    <t>karem</t>
  </si>
  <si>
    <t>alejandra</t>
  </si>
  <si>
    <t>dayea</t>
  </si>
  <si>
    <t>victoria</t>
  </si>
  <si>
    <t>sun</t>
  </si>
  <si>
    <t>tyrana</t>
  </si>
  <si>
    <t>stacey</t>
  </si>
  <si>
    <t>naoko</t>
  </si>
  <si>
    <t>carolin</t>
  </si>
  <si>
    <t>vanessa</t>
  </si>
  <si>
    <t>veviana</t>
  </si>
  <si>
    <t>thereza</t>
  </si>
  <si>
    <t>sophia</t>
  </si>
  <si>
    <t>borjo</t>
  </si>
  <si>
    <t>nagahan</t>
  </si>
  <si>
    <t>maria</t>
  </si>
  <si>
    <t>delara</t>
  </si>
  <si>
    <t>cristina</t>
  </si>
  <si>
    <t>layal</t>
  </si>
  <si>
    <t>andrea</t>
  </si>
  <si>
    <t>Santhya</t>
  </si>
  <si>
    <t>Blanka</t>
  </si>
  <si>
    <t>Soyeon</t>
  </si>
  <si>
    <t>Sungyeon</t>
  </si>
  <si>
    <t>Hyunji</t>
  </si>
  <si>
    <t>Gresa</t>
  </si>
  <si>
    <t>Mariana</t>
  </si>
  <si>
    <t>Piyawat</t>
  </si>
  <si>
    <t>Shelby</t>
  </si>
  <si>
    <t>Stephany</t>
  </si>
  <si>
    <t>Isabell</t>
  </si>
  <si>
    <t>Caroline</t>
  </si>
  <si>
    <t>Dine</t>
  </si>
  <si>
    <t>mall</t>
  </si>
  <si>
    <t>Taylor</t>
  </si>
  <si>
    <t>Gym Sh</t>
  </si>
  <si>
    <t>Gym Ass</t>
  </si>
  <si>
    <t>+</t>
  </si>
  <si>
    <t>العوامل الشكلية</t>
  </si>
  <si>
    <t>e</t>
  </si>
  <si>
    <t>d</t>
  </si>
  <si>
    <t>c</t>
  </si>
  <si>
    <t>b</t>
  </si>
  <si>
    <t>a</t>
  </si>
  <si>
    <t>العوامل الشخصية</t>
  </si>
  <si>
    <t>البشرة</t>
  </si>
  <si>
    <t>اللون</t>
  </si>
  <si>
    <t>التواصل</t>
  </si>
  <si>
    <t>الفصاحة</t>
  </si>
  <si>
    <t>ria</t>
  </si>
  <si>
    <t>الشكل</t>
  </si>
  <si>
    <t>الملامح</t>
  </si>
  <si>
    <t>الصفاء</t>
  </si>
  <si>
    <t>الغموض</t>
  </si>
  <si>
    <t>yos</t>
  </si>
  <si>
    <t>الشعر</t>
  </si>
  <si>
    <t>الوجه</t>
  </si>
  <si>
    <t>الفكاهة</t>
  </si>
  <si>
    <t>apo</t>
  </si>
  <si>
    <t>العيون</t>
  </si>
  <si>
    <t>الثقة</t>
  </si>
  <si>
    <t>الصدور والارداف</t>
  </si>
  <si>
    <t>النوع</t>
  </si>
  <si>
    <t>الانسجام مع الاخرين</t>
  </si>
  <si>
    <t>الجسد</t>
  </si>
  <si>
    <t>المظهر</t>
  </si>
  <si>
    <t>العقلية</t>
  </si>
  <si>
    <t>الثقافة</t>
  </si>
  <si>
    <t>ri</t>
  </si>
  <si>
    <t>الشكل الجسدي</t>
  </si>
  <si>
    <t>الذقن</t>
  </si>
  <si>
    <t>الذكاء</t>
  </si>
  <si>
    <t>بناء الألفة</t>
  </si>
  <si>
    <t>الجسم</t>
  </si>
  <si>
    <t>الطول</t>
  </si>
  <si>
    <t>العاطفة</t>
  </si>
  <si>
    <t>الرعاية والاهتمام</t>
  </si>
  <si>
    <t>man</t>
  </si>
  <si>
    <t>الذكاء والاطلاع</t>
  </si>
  <si>
    <t>البطن</t>
  </si>
  <si>
    <t>الانتباه والاصغاء</t>
  </si>
  <si>
    <t>sam</t>
  </si>
  <si>
    <t>نوعية الشخصية</t>
  </si>
  <si>
    <t>العضلات</t>
  </si>
  <si>
    <t>الاتصال الجسدي</t>
  </si>
  <si>
    <t>col</t>
  </si>
  <si>
    <t>الشخصية الظاهرة</t>
  </si>
  <si>
    <t>الاطراف</t>
  </si>
  <si>
    <t>المصداقية والعطاء</t>
  </si>
  <si>
    <t>العاطفة تجاهي</t>
  </si>
  <si>
    <t>المجموع</t>
  </si>
  <si>
    <t>المجموع من 10</t>
  </si>
  <si>
    <t>التقدير والاعجاب</t>
  </si>
  <si>
    <t>المجموع بالنسبة لي</t>
  </si>
  <si>
    <t>with money</t>
  </si>
  <si>
    <t>^</t>
  </si>
  <si>
    <t>&gt;</t>
  </si>
  <si>
    <t>&lt;</t>
  </si>
  <si>
    <t>#حقيقة الرجل المتنور لايجد مصلحته إلآ مع المرأة المستقلة،الذكيّة،الحرّة،وبدونها لايستطيع تذوّق طعم الحُب،وطعم الحياة.! #بوح</t>
  </si>
  <si>
    <t>year</t>
  </si>
  <si>
    <t>looks</t>
  </si>
  <si>
    <t>none</t>
  </si>
  <si>
    <t>Laura</t>
  </si>
  <si>
    <t>intelligence</t>
  </si>
  <si>
    <t>تقيمها</t>
  </si>
  <si>
    <t>manners</t>
  </si>
  <si>
    <t>duration</t>
  </si>
  <si>
    <t>0m</t>
  </si>
  <si>
    <t>1m</t>
  </si>
  <si>
    <t>lifestyle</t>
  </si>
  <si>
    <t>تقيمي</t>
  </si>
  <si>
    <t>adventure</t>
  </si>
  <si>
    <t>تقيم مظهري</t>
  </si>
  <si>
    <t>wealth</t>
  </si>
  <si>
    <t>الإثبات الاجتماعي</t>
  </si>
  <si>
    <t>chivalrous</t>
  </si>
  <si>
    <t>Saudis</t>
  </si>
  <si>
    <t>International Studends</t>
  </si>
  <si>
    <t>American Students</t>
  </si>
  <si>
    <t>Americans</t>
  </si>
  <si>
    <t>Saudis / Syrian</t>
  </si>
  <si>
    <t>sex</t>
  </si>
  <si>
    <t>Diana</t>
  </si>
  <si>
    <t>Naoko</t>
  </si>
  <si>
    <t>funny</t>
  </si>
  <si>
    <t>Vanessa</t>
  </si>
  <si>
    <t>Stacey</t>
  </si>
  <si>
    <t>Carolin</t>
  </si>
  <si>
    <t>age</t>
  </si>
  <si>
    <t>real ls</t>
  </si>
  <si>
    <t>possible ls</t>
  </si>
  <si>
    <t>population</t>
  </si>
  <si>
    <t>population of Human</t>
  </si>
  <si>
    <t>Max</t>
  </si>
  <si>
    <t>population of Earth</t>
  </si>
  <si>
    <t>p. of March</t>
  </si>
  <si>
    <t>population of New Planet</t>
  </si>
  <si>
    <t>Lower</t>
  </si>
  <si>
    <t>x</t>
  </si>
  <si>
    <t>Upper</t>
  </si>
  <si>
    <t>Group</t>
  </si>
  <si>
    <t>Shoes</t>
  </si>
  <si>
    <t>link</t>
  </si>
  <si>
    <t>Belt</t>
  </si>
  <si>
    <t>Jeans</t>
  </si>
  <si>
    <t>Shirt</t>
  </si>
  <si>
    <t>Socks</t>
  </si>
  <si>
    <t>Others</t>
  </si>
  <si>
    <t>Score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</si>
  <si>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</si>
  <si>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</si>
  <si>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</si>
  <si>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</si>
  <si>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</si>
  <si>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</si>
  <si>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</si>
  <si>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</si>
  <si>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</si>
  <si>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</si>
  <si>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</si>
  <si>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Orange</t>
  </si>
  <si>
    <t>White</t>
  </si>
  <si>
    <t>Black</t>
  </si>
  <si>
    <t>Casual Jacket</t>
  </si>
  <si>
    <t>Green &amp; Blue</t>
  </si>
  <si>
    <t>Sneakers</t>
  </si>
  <si>
    <t>Casual</t>
  </si>
  <si>
    <t>light green</t>
  </si>
  <si>
    <t>green and blue</t>
  </si>
  <si>
    <t>Black Vest</t>
  </si>
  <si>
    <t>JAN</t>
  </si>
  <si>
    <t>Dark Blue</t>
  </si>
  <si>
    <t>Light Grey Vest</t>
  </si>
  <si>
    <t>Dress Up</t>
  </si>
  <si>
    <t>Black Dress Up</t>
  </si>
  <si>
    <t>Dark Brown</t>
  </si>
  <si>
    <t>Dark Jacket</t>
  </si>
  <si>
    <t>White &amp; Brown</t>
  </si>
  <si>
    <t>Light Brown</t>
  </si>
  <si>
    <t>Blue</t>
  </si>
  <si>
    <t>White and Brown</t>
  </si>
  <si>
    <t>Grey &amp; Red</t>
  </si>
  <si>
    <t>Dark oily Gray</t>
  </si>
  <si>
    <t>Light Gray</t>
  </si>
  <si>
    <t>Gray</t>
  </si>
  <si>
    <t>Red Leather Jacket</t>
  </si>
  <si>
    <t>DEC</t>
  </si>
  <si>
    <t>Purple &amp; Grey</t>
  </si>
  <si>
    <t>Dark Grey</t>
  </si>
  <si>
    <t>light Purple</t>
  </si>
  <si>
    <t>Very Dark Grey Jacket</t>
  </si>
  <si>
    <t>Grey Jacket</t>
  </si>
  <si>
    <t>Red</t>
  </si>
  <si>
    <t>Boots</t>
  </si>
  <si>
    <t>Grey and brown</t>
  </si>
  <si>
    <t>Dark red</t>
  </si>
  <si>
    <t>Dark Red</t>
  </si>
  <si>
    <t>Black Jacket</t>
  </si>
  <si>
    <t>Total</t>
  </si>
  <si>
    <t>No</t>
  </si>
  <si>
    <t>H</t>
  </si>
  <si>
    <t>R</t>
  </si>
  <si>
    <t>قدم</t>
  </si>
  <si>
    <t>Kidding A</t>
  </si>
  <si>
    <t>CO</t>
  </si>
  <si>
    <t>I did it here 4/m</t>
  </si>
  <si>
    <t>REVIVAL</t>
  </si>
  <si>
    <t>OCTBER2014</t>
  </si>
  <si>
    <t>cheerful</t>
  </si>
  <si>
    <t>ambition</t>
  </si>
  <si>
    <t>novality</t>
  </si>
  <si>
    <t>job</t>
  </si>
  <si>
    <t>dress</t>
  </si>
  <si>
    <t>confidence</t>
  </si>
  <si>
    <t>3rd Drop</t>
  </si>
  <si>
    <t>2nd Drop</t>
  </si>
  <si>
    <t>5 KG</t>
  </si>
  <si>
    <t>8 KG</t>
  </si>
  <si>
    <t>16 KG</t>
  </si>
  <si>
    <t>4th Drop</t>
  </si>
  <si>
    <t>1st D</t>
  </si>
  <si>
    <t>4 KG</t>
  </si>
  <si>
    <t>fluency</t>
  </si>
  <si>
    <t>April</t>
  </si>
  <si>
    <t>Thesis</t>
  </si>
  <si>
    <t>Jobs</t>
  </si>
  <si>
    <t>Gym</t>
  </si>
  <si>
    <t>PR</t>
  </si>
  <si>
    <t>P40</t>
  </si>
  <si>
    <t>P80</t>
  </si>
  <si>
    <t>A69</t>
  </si>
  <si>
    <t>A89</t>
  </si>
  <si>
    <t>A109</t>
  </si>
  <si>
    <t>C20</t>
  </si>
  <si>
    <t>C40</t>
  </si>
  <si>
    <t>C60</t>
  </si>
  <si>
    <t>C80</t>
  </si>
  <si>
    <t>C100</t>
  </si>
  <si>
    <t>v                                                Picking up month                                                v</t>
  </si>
  <si>
    <t>^                                                                                                                               ^</t>
  </si>
  <si>
    <t>Other Courses</t>
  </si>
  <si>
    <t>T3</t>
  </si>
  <si>
    <t>SQ</t>
  </si>
  <si>
    <t>T4</t>
  </si>
  <si>
    <t>T5</t>
  </si>
  <si>
    <t>T6</t>
  </si>
  <si>
    <t>SP</t>
  </si>
  <si>
    <t>fitness *</t>
  </si>
  <si>
    <t>sex *</t>
  </si>
  <si>
    <t>manners *</t>
  </si>
  <si>
    <t>friends *</t>
  </si>
  <si>
    <t>intrests *</t>
  </si>
  <si>
    <t>intelligence *</t>
  </si>
  <si>
    <t>experience *</t>
  </si>
  <si>
    <t>AA</t>
  </si>
  <si>
    <t>CA</t>
  </si>
  <si>
    <t>FA</t>
  </si>
  <si>
    <t>AB</t>
  </si>
  <si>
    <t>CB</t>
  </si>
  <si>
    <t>CC</t>
  </si>
  <si>
    <t>M1</t>
  </si>
  <si>
    <t>A129</t>
  </si>
  <si>
    <t>A149</t>
  </si>
  <si>
    <t>conversationalist</t>
  </si>
  <si>
    <t>look*</t>
  </si>
  <si>
    <t>Run</t>
  </si>
  <si>
    <t>Cross</t>
  </si>
  <si>
    <t>Progress</t>
  </si>
  <si>
    <t>25x4=%</t>
  </si>
  <si>
    <t>FD</t>
  </si>
  <si>
    <t>FS</t>
  </si>
  <si>
    <t>W5</t>
  </si>
  <si>
    <t>W1</t>
  </si>
  <si>
    <t>W2</t>
  </si>
  <si>
    <t>W3</t>
  </si>
  <si>
    <t>W4</t>
  </si>
  <si>
    <t>CH1</t>
  </si>
  <si>
    <t>CH2</t>
  </si>
  <si>
    <t>we</t>
  </si>
  <si>
    <t>th</t>
  </si>
  <si>
    <t>fr</t>
  </si>
  <si>
    <t>sa</t>
  </si>
  <si>
    <t>su</t>
  </si>
  <si>
    <t>mo</t>
  </si>
  <si>
    <t>CH4</t>
  </si>
  <si>
    <t>CH5</t>
  </si>
  <si>
    <t>CH3.1</t>
  </si>
  <si>
    <t>CH3.2</t>
  </si>
  <si>
    <t>GYM</t>
  </si>
  <si>
    <t>V</t>
  </si>
  <si>
    <t>Lifting</t>
  </si>
  <si>
    <t>Musc.</t>
  </si>
  <si>
    <t>CH3.V</t>
  </si>
  <si>
    <t>Close</t>
  </si>
  <si>
    <t>10 to 15</t>
  </si>
  <si>
    <t>CH3</t>
  </si>
  <si>
    <t>4 to 6</t>
  </si>
  <si>
    <t>5 to 10</t>
  </si>
  <si>
    <t>W1+2</t>
  </si>
  <si>
    <t>push</t>
  </si>
  <si>
    <t>pull</t>
  </si>
  <si>
    <t>upper - shoulders &amp; nick</t>
  </si>
  <si>
    <t>chest &amp; tri</t>
  </si>
  <si>
    <t>back &amp; bi</t>
  </si>
  <si>
    <t>upper</t>
  </si>
  <si>
    <t>face</t>
  </si>
  <si>
    <t>beard</t>
  </si>
  <si>
    <t>hair</t>
  </si>
  <si>
    <t>cloth</t>
  </si>
  <si>
    <t>body</t>
  </si>
  <si>
    <t>total</t>
  </si>
  <si>
    <t>real</t>
  </si>
  <si>
    <t>start</t>
  </si>
  <si>
    <t>4 Ips per week</t>
  </si>
  <si>
    <t>3 Ips per week</t>
  </si>
  <si>
    <t>1.5% per week</t>
  </si>
  <si>
    <t>Takeoff</t>
  </si>
  <si>
    <t>MOTTO</t>
  </si>
  <si>
    <t>F %</t>
  </si>
  <si>
    <t>Body Shape</t>
  </si>
  <si>
    <t>Hair and beard</t>
  </si>
  <si>
    <t>Shoe</t>
  </si>
  <si>
    <t>Pants and shirt</t>
  </si>
  <si>
    <t>Jacket</t>
  </si>
  <si>
    <t>Clothes, all</t>
  </si>
  <si>
    <t>All Following</t>
  </si>
  <si>
    <t>Personality</t>
  </si>
  <si>
    <t>+2</t>
  </si>
  <si>
    <t>+1</t>
  </si>
  <si>
    <t>All</t>
  </si>
  <si>
    <t>Tatal</t>
  </si>
  <si>
    <t>+4</t>
  </si>
  <si>
    <t>+3</t>
  </si>
  <si>
    <t>OF 10</t>
  </si>
  <si>
    <t>Lynnwood</t>
  </si>
  <si>
    <t>C Seattle</t>
  </si>
  <si>
    <t>N Sea</t>
  </si>
  <si>
    <t>DIET</t>
  </si>
  <si>
    <t>SUNDAY</t>
  </si>
  <si>
    <t>MONDAY</t>
  </si>
  <si>
    <t>TUESDAY</t>
  </si>
  <si>
    <t>WEDNESDAY</t>
  </si>
  <si>
    <t>THURSDAY</t>
  </si>
  <si>
    <t>FRIDAY</t>
  </si>
  <si>
    <t>SATURDAY</t>
  </si>
  <si>
    <t>comperhensive + 15mints</t>
  </si>
  <si>
    <t>25mints</t>
  </si>
  <si>
    <t>21 Push + 40mints</t>
  </si>
  <si>
    <t>arms</t>
  </si>
  <si>
    <t>21 Pull + 15mints</t>
  </si>
  <si>
    <t>50mints</t>
  </si>
  <si>
    <t>16 Upper + 10mints</t>
  </si>
  <si>
    <t>Football</t>
  </si>
  <si>
    <t>Back</t>
  </si>
  <si>
    <t>Legs</t>
  </si>
  <si>
    <t>bi</t>
  </si>
  <si>
    <t>tri</t>
  </si>
  <si>
    <t>forearm</t>
  </si>
  <si>
    <t>lower</t>
  </si>
  <si>
    <t>sides</t>
  </si>
  <si>
    <t>front</t>
  </si>
  <si>
    <t>back</t>
  </si>
  <si>
    <t>neck</t>
  </si>
  <si>
    <t>inner</t>
  </si>
  <si>
    <t>quad</t>
  </si>
  <si>
    <t>culf</t>
  </si>
  <si>
    <t>NC</t>
  </si>
  <si>
    <t>Jed S</t>
  </si>
  <si>
    <t>Jed E</t>
  </si>
  <si>
    <t>WA</t>
  </si>
  <si>
    <t>Aus S</t>
  </si>
  <si>
    <t>Aus L</t>
  </si>
  <si>
    <t>THINK</t>
  </si>
  <si>
    <t>LOOK</t>
  </si>
  <si>
    <t>ACT</t>
  </si>
  <si>
    <t>MOVE IN</t>
  </si>
  <si>
    <t>MOVE OUT</t>
  </si>
  <si>
    <t>PROCEED</t>
  </si>
  <si>
    <t>Australia</t>
  </si>
  <si>
    <t>Gu</t>
  </si>
  <si>
    <t>Yalov</t>
  </si>
  <si>
    <t>best</t>
  </si>
  <si>
    <t>Dff</t>
  </si>
  <si>
    <t>lbs</t>
  </si>
  <si>
    <t>kg</t>
  </si>
  <si>
    <t>wrist</t>
  </si>
  <si>
    <t>Hip</t>
  </si>
  <si>
    <t>Bicep</t>
  </si>
  <si>
    <t>Calve</t>
  </si>
  <si>
    <t>Reach</t>
  </si>
  <si>
    <t>Momentum</t>
  </si>
  <si>
    <t>The Chemistry</t>
  </si>
  <si>
    <t>Being the Self</t>
  </si>
  <si>
    <t>Aim</t>
  </si>
  <si>
    <t xml:space="preserve">Fluency </t>
  </si>
  <si>
    <t>Confidence</t>
  </si>
  <si>
    <t xml:space="preserve">Presence </t>
  </si>
  <si>
    <t>Authenticity</t>
  </si>
  <si>
    <t>Couragence</t>
  </si>
  <si>
    <t>Passion</t>
  </si>
  <si>
    <t>Vocab. A</t>
  </si>
  <si>
    <t>Vocab. E</t>
  </si>
  <si>
    <t>الاقتناع</t>
  </si>
  <si>
    <t>الاقناع</t>
  </si>
  <si>
    <t>المحتوى</t>
  </si>
  <si>
    <t>التبسيط</t>
  </si>
  <si>
    <t>الحيوية</t>
  </si>
  <si>
    <t>التشبيهات</t>
  </si>
  <si>
    <t>الوضوح</t>
  </si>
  <si>
    <t>أسلوب التعبير</t>
  </si>
  <si>
    <t>نغمة الصوت</t>
  </si>
  <si>
    <t>درجة الصوت</t>
  </si>
  <si>
    <t>نبرة الصوت</t>
  </si>
  <si>
    <t>سرعة الكلام</t>
  </si>
  <si>
    <t>التحكم بالصمت</t>
  </si>
  <si>
    <t>الانفتاح على التحديات</t>
  </si>
  <si>
    <t>عدم الدفاعية</t>
  </si>
  <si>
    <t>التلقائية</t>
  </si>
  <si>
    <t>الكفاءة</t>
  </si>
  <si>
    <t>الذكاء العاطفي</t>
  </si>
  <si>
    <t>السيطرة عالنفس</t>
  </si>
  <si>
    <t>الوضع الجسدي</t>
  </si>
  <si>
    <t>الاسترخاء</t>
  </si>
  <si>
    <t>اشراك الاخرين</t>
  </si>
  <si>
    <t>وضوح الغاية</t>
  </si>
  <si>
    <t>المبادرة</t>
  </si>
  <si>
    <t>الاتصال البصري</t>
  </si>
  <si>
    <t>الاستجابة</t>
  </si>
  <si>
    <t>الخلق السامي</t>
  </si>
  <si>
    <t>نظرات العين</t>
  </si>
  <si>
    <t>المكانة</t>
  </si>
  <si>
    <t>الجوهر</t>
  </si>
  <si>
    <t>الحصافة</t>
  </si>
  <si>
    <t>قيمة الذات</t>
  </si>
  <si>
    <t>الحفاوة</t>
  </si>
  <si>
    <t>حس الدعابة</t>
  </si>
  <si>
    <t>تمكين الاخرين</t>
  </si>
  <si>
    <t>الصدق مع النفس</t>
  </si>
  <si>
    <t>عدم ادعاء المعرفة</t>
  </si>
  <si>
    <t>الجدارة بثقة الاخرين</t>
  </si>
  <si>
    <t>امكانية الاعتماد</t>
  </si>
  <si>
    <t>عدم الانتماء لقالب</t>
  </si>
  <si>
    <t>وضوح المبادئ</t>
  </si>
  <si>
    <t>قبول وجهات النظر</t>
  </si>
  <si>
    <t>Demeanour:
Physical Appearance</t>
  </si>
  <si>
    <t>Demeanour:
Outfit and Hygiene</t>
  </si>
  <si>
    <t>Hair</t>
  </si>
  <si>
    <t>Nose</t>
  </si>
  <si>
    <t>Beard</t>
  </si>
  <si>
    <t>Hieght</t>
  </si>
  <si>
    <t>Skin tone</t>
  </si>
  <si>
    <t>Skin type</t>
  </si>
  <si>
    <t>Shower</t>
  </si>
  <si>
    <t>Mouth</t>
  </si>
  <si>
    <t>Surrounding</t>
  </si>
  <si>
    <t>Body</t>
  </si>
  <si>
    <t>Style</t>
  </si>
  <si>
    <t>Color</t>
  </si>
  <si>
    <t>Textures</t>
  </si>
  <si>
    <t>Accessories</t>
  </si>
  <si>
    <t>fit</t>
  </si>
  <si>
    <t>Scent</t>
  </si>
  <si>
    <t>إلقاء الأسئلة</t>
  </si>
  <si>
    <t>التفكير خارج القوالب المتعارف عليها</t>
  </si>
  <si>
    <t>اتخاذ المخاطرة</t>
  </si>
  <si>
    <t>اظهار وجهات النظر الخاصة</t>
  </si>
  <si>
    <t>التمسك بالحجة</t>
  </si>
  <si>
    <t>استخدام لغة الجسد</t>
  </si>
  <si>
    <t>Reach Momentum</t>
  </si>
  <si>
    <t>-</t>
  </si>
  <si>
    <t>Deffire.</t>
  </si>
  <si>
    <t>inch</t>
  </si>
  <si>
    <t>التوجه ووضوح الرؤية</t>
  </si>
  <si>
    <t>الثقة بالنفس</t>
  </si>
  <si>
    <t>التحدي</t>
  </si>
  <si>
    <t>المشاركة</t>
  </si>
  <si>
    <t>الاصرار</t>
  </si>
  <si>
    <t>الاجتهاد</t>
  </si>
  <si>
    <t>التضحية</t>
  </si>
  <si>
    <t>---v</t>
  </si>
  <si>
    <t>v---</t>
  </si>
  <si>
    <t>Register</t>
  </si>
  <si>
    <t>Size Up</t>
  </si>
  <si>
    <t>Light x 18 - 21</t>
  </si>
  <si>
    <t>Light to Normal x 21 - 24</t>
  </si>
  <si>
    <t>May</t>
  </si>
  <si>
    <t>s</t>
  </si>
  <si>
    <t>f</t>
  </si>
  <si>
    <t>10-30</t>
  </si>
  <si>
    <t>LEAN -- break 205</t>
  </si>
  <si>
    <t xml:space="preserve">upper - shoulders &amp; nick  </t>
  </si>
  <si>
    <t xml:space="preserve">back &amp; bi  </t>
  </si>
  <si>
    <t xml:space="preserve">chest &amp; tri  </t>
  </si>
  <si>
    <t>upper --</t>
  </si>
  <si>
    <t>push --</t>
  </si>
  <si>
    <t>pull --</t>
  </si>
  <si>
    <t>week 1</t>
  </si>
  <si>
    <t>week 2</t>
  </si>
  <si>
    <t>week 3</t>
  </si>
  <si>
    <t>week 4</t>
  </si>
  <si>
    <t>month 1</t>
  </si>
  <si>
    <t>month 2</t>
  </si>
  <si>
    <t>month 3</t>
  </si>
  <si>
    <t>week 5</t>
  </si>
  <si>
    <t>role.1</t>
  </si>
  <si>
    <t>role.2</t>
  </si>
  <si>
    <t>role.3</t>
  </si>
  <si>
    <t>1 per day</t>
  </si>
  <si>
    <t>1 per week</t>
  </si>
  <si>
    <t>month L</t>
  </si>
  <si>
    <t>month BL</t>
  </si>
  <si>
    <t>month BBL</t>
  </si>
  <si>
    <t>1 S + 1 T</t>
  </si>
  <si>
    <t>2 S + 1 T</t>
  </si>
  <si>
    <t>3 S + 1 T</t>
  </si>
  <si>
    <t>max 2 T</t>
  </si>
  <si>
    <t>S min T max</t>
  </si>
  <si>
    <t>min 2 S</t>
  </si>
  <si>
    <t>min 3 S</t>
  </si>
  <si>
    <t>+/-</t>
  </si>
  <si>
    <t>kg to lbs</t>
  </si>
  <si>
    <t>10-35</t>
  </si>
  <si>
    <t>12.5-40</t>
  </si>
  <si>
    <t>12.5-45</t>
  </si>
  <si>
    <t>15-50</t>
  </si>
  <si>
    <t>15-55</t>
  </si>
  <si>
    <t>15-60</t>
  </si>
  <si>
    <t xml:space="preserve">arms -- bi $ tri   </t>
  </si>
  <si>
    <t>10-30-50</t>
  </si>
  <si>
    <t>12.5-35-50</t>
  </si>
  <si>
    <t>15-40-55</t>
  </si>
  <si>
    <t>17.5-45-55</t>
  </si>
  <si>
    <t>20-50-60</t>
  </si>
  <si>
    <t>22.5-55-60</t>
  </si>
  <si>
    <t>25-60-65</t>
  </si>
  <si>
    <t>max 3 per day</t>
  </si>
  <si>
    <t>max 2 per day</t>
  </si>
  <si>
    <t xml:space="preserve">Normal x 24       </t>
  </si>
  <si>
    <t>Lean</t>
  </si>
  <si>
    <t>LEAN -- break 210</t>
  </si>
  <si>
    <t>k-0</t>
  </si>
  <si>
    <t>Y</t>
  </si>
  <si>
    <t>J</t>
  </si>
  <si>
    <t>10/10</t>
  </si>
  <si>
    <t>TRV</t>
  </si>
  <si>
    <t>Jed A</t>
  </si>
  <si>
    <t>Jed B</t>
  </si>
  <si>
    <t>ko</t>
  </si>
  <si>
    <t>5th Drop</t>
  </si>
  <si>
    <t>14 KG</t>
  </si>
  <si>
    <t>break 215</t>
  </si>
  <si>
    <t>++ Arms.1</t>
  </si>
  <si>
    <t>++ Arms.2</t>
  </si>
  <si>
    <t>++ Arms.3</t>
  </si>
  <si>
    <t>++ Upper.1</t>
  </si>
  <si>
    <t>++ Upper.2</t>
  </si>
  <si>
    <t>++ Upper.3</t>
  </si>
  <si>
    <t>++ Pull.1</t>
  </si>
  <si>
    <t>++ Push.1</t>
  </si>
  <si>
    <t>++ Pull.2</t>
  </si>
  <si>
    <t>++ Pull.3</t>
  </si>
  <si>
    <t>++ Push.2</t>
  </si>
  <si>
    <t>++ Push.3</t>
  </si>
  <si>
    <t>break 210</t>
  </si>
  <si>
    <t>break 205</t>
  </si>
  <si>
    <t>break 200</t>
  </si>
  <si>
    <t>break 195</t>
  </si>
  <si>
    <t>break 190</t>
  </si>
  <si>
    <t>break 185</t>
  </si>
  <si>
    <t>warm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</si>
</sst>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52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1"/>
      <color theme="3" tint="-0.249977111117893"/>
      <name val="Arial"/>
      <family val="2"/>
      <scheme val="minor"/>
    </font>
    <font>
      <b/>
      <sz val="8"/>
      <color theme="4" tint="-0.499984740745262"/>
      <name val="Arial"/>
      <family val="2"/>
      <scheme val="minor"/>
    </font>
    <font>
      <b/>
      <sz val="11"/>
      <color theme="9" tint="-0.499984740745262"/>
      <name val="Arial"/>
      <family val="2"/>
      <scheme val="minor"/>
    </font>
    <font>
      <b/>
      <sz val="8"/>
      <color theme="9" tint="-0.499984740745262"/>
      <name val="Arial"/>
      <family val="2"/>
      <scheme val="minor"/>
    </font>
    <font>
      <b/>
      <sz val="11"/>
      <color theme="1" tint="0.14999847407452621"/>
      <name val="Arial"/>
      <family val="2"/>
      <scheme val="minor"/>
    </font>
    <font>
      <b/>
      <sz val="8"/>
      <color theme="1" tint="0.14999847407452621"/>
      <name val="Arial"/>
      <family val="2"/>
      <scheme val="minor"/>
    </font>
    <font>
      <b/>
      <sz val="8"/>
      <color theme="5" tint="-0.499984740745262"/>
      <name val="Arial"/>
      <family val="2"/>
      <scheme val="minor"/>
    </font>
    <font>
      <b/>
      <sz val="11"/>
      <color theme="5" tint="-0.499984740745262"/>
      <name val="Arial"/>
      <family val="2"/>
      <scheme val="minor"/>
    </font>
    <font>
      <b/>
      <sz val="8"/>
      <color theme="5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11"/>
      <color theme="1" tint="0.499984740745262"/>
      <name val="Arial"/>
      <family val="2"/>
      <scheme val="minor"/>
    </font>
    <font>
      <b/>
      <sz val="9"/>
      <color theme="4" tint="-0.499984740745262"/>
      <name val="Arial"/>
      <family val="2"/>
      <scheme val="minor"/>
    </font>
    <font>
      <b/>
      <sz val="11"/>
      <color theme="3" tint="-0.499984740745262"/>
      <name val="Arial"/>
      <family val="2"/>
      <scheme val="minor"/>
    </font>
    <font>
      <b/>
      <sz val="11"/>
      <color theme="6" tint="0.59999389629810485"/>
      <name val="Arial"/>
      <family val="2"/>
      <scheme val="minor"/>
    </font>
    <font>
      <b/>
      <sz val="11"/>
      <color theme="6" tint="-0.249977111117893"/>
      <name val="Arial"/>
      <family val="2"/>
      <scheme val="minor"/>
    </font>
    <font>
      <b/>
      <sz val="11"/>
      <color theme="0" tint="-0.499984740745262"/>
      <name val="Arial"/>
      <family val="2"/>
      <scheme val="minor"/>
    </font>
    <font>
      <b/>
      <sz val="8"/>
      <color theme="3" tint="-0.499984740745262"/>
      <name val="Arial"/>
      <family val="2"/>
      <scheme val="minor"/>
    </font>
    <font>
      <b/>
      <sz val="8"/>
      <color theme="4" tint="-0.499984740745262"/>
      <name val="Arial"/>
      <family val="2"/>
    </font>
    <font>
      <b/>
      <sz val="8"/>
      <color theme="1" tint="0.34998626667073579"/>
      <name val="Arial"/>
      <family val="2"/>
    </font>
    <font>
      <b/>
      <sz val="8"/>
      <color theme="1" tint="0.34998626667073579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</font>
    <font>
      <b/>
      <sz val="11"/>
      <color theme="1" tint="0.34998626667073579"/>
      <name val="Arial"/>
      <family val="2"/>
    </font>
    <font>
      <b/>
      <sz val="11"/>
      <color theme="5" tint="0.3999755851924192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 tint="0.14999847407452621"/>
      <name val="Arial"/>
      <family val="2"/>
      <scheme val="minor"/>
    </font>
    <font>
      <b/>
      <sz val="11"/>
      <color theme="2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b/>
      <sz val="10"/>
      <color theme="5" tint="0.39997558519241921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sz val="10"/>
      <color theme="0" tint="-4.9989318521683403E-2"/>
      <name val="Arial"/>
      <family val="2"/>
      <scheme val="minor"/>
    </font>
    <font>
      <b/>
      <sz val="10"/>
      <color theme="0" tint="-4.9989318521683403E-2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sz val="9"/>
      <color theme="0" tint="-4.9989318521683403E-2"/>
      <name val="Arial"/>
      <family val="2"/>
      <scheme val="minor"/>
    </font>
    <font>
      <sz val="8"/>
      <color theme="1" tint="0.499984740745262"/>
      <name val="Arial"/>
      <family val="2"/>
      <scheme val="minor"/>
    </font>
    <font>
      <sz val="8"/>
      <color theme="0" tint="-4.9989318521683403E-2"/>
      <name val="Arial"/>
      <family val="2"/>
      <scheme val="minor"/>
    </font>
    <font>
      <b/>
      <sz val="10"/>
      <color theme="1" tint="0.249977111117893"/>
      <name val="Arial"/>
      <family val="2"/>
      <scheme val="minor"/>
    </font>
    <font>
      <sz val="8"/>
      <color theme="1" tint="0.249977111117893"/>
      <name val="Arial"/>
      <family val="2"/>
      <scheme val="minor"/>
    </font>
    <font>
      <sz val="10"/>
      <color theme="1" tint="0.34998626667073579"/>
      <name val="Arial"/>
      <family val="2"/>
      <scheme val="minor"/>
    </font>
    <font>
      <sz val="8"/>
      <color theme="1" tint="0.34998626667073579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 tint="0.499984740745262"/>
      <name val="Arial"/>
      <family val="2"/>
      <scheme val="minor"/>
    </font>
    <font>
      <sz val="10"/>
      <color theme="0" tint="-0.499984740745262"/>
      <name val="Arial"/>
      <family val="2"/>
      <scheme val="minor"/>
    </font>
    <font>
      <sz val="9"/>
      <color theme="1" tint="0.34998626667073579"/>
      <name val="Arial"/>
      <family val="2"/>
      <scheme val="minor"/>
    </font>
    <font>
      <b/>
      <sz val="10"/>
      <color theme="1" tint="0.34998626667073579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4"/>
      <color theme="1" tint="0.14999847407452621"/>
      <name val="Arial"/>
      <family val="2"/>
      <scheme val="minor"/>
    </font>
    <font>
      <b/>
      <sz val="12"/>
      <color theme="1" tint="0.34998626667073579"/>
      <name val="Aharoni"/>
      <charset val="177"/>
    </font>
    <font>
      <sz val="8"/>
      <color theme="1"/>
      <name val="Arial Narrow"/>
      <family val="2"/>
    </font>
    <font>
      <b/>
      <sz val="14"/>
      <color theme="4" tint="-0.499984740745262"/>
      <name val="Arial"/>
      <family val="2"/>
      <scheme val="minor"/>
    </font>
    <font>
      <b/>
      <sz val="9"/>
      <color theme="0" tint="-0.499984740745262"/>
      <name val="Arial"/>
      <family val="2"/>
      <scheme val="minor"/>
    </font>
    <font>
      <sz val="9"/>
      <color theme="0"/>
      <name val="Arial"/>
      <family val="2"/>
      <scheme val="minor"/>
    </font>
    <font>
      <sz val="8"/>
      <color theme="1"/>
      <name val="Arial"/>
      <family val="2"/>
      <charset val="178"/>
      <scheme val="minor"/>
    </font>
    <font>
      <sz val="11"/>
      <color rgb="FF00B050"/>
      <name val="Arial"/>
      <family val="2"/>
      <scheme val="minor"/>
    </font>
    <font>
      <b/>
      <sz val="8"/>
      <color theme="1" tint="0.249977111117893"/>
      <name val="Arial"/>
      <family val="2"/>
      <scheme val="minor"/>
    </font>
    <font>
      <b/>
      <sz val="11"/>
      <color theme="1" tint="0.249977111117893"/>
      <name val="Arial"/>
      <family val="2"/>
      <scheme val="minor"/>
    </font>
    <font>
      <b/>
      <sz val="7"/>
      <color theme="4" tint="-0.499984740745262"/>
      <name val="Arial"/>
      <family val="2"/>
      <scheme val="minor"/>
    </font>
    <font>
      <sz val="9"/>
      <color rgb="FF00B050"/>
      <name val="Arial"/>
      <family val="2"/>
      <scheme val="minor"/>
    </font>
    <font>
      <sz val="9"/>
      <color theme="5"/>
      <name val="Arial"/>
      <family val="2"/>
      <scheme val="minor"/>
    </font>
    <font>
      <sz val="9"/>
      <color theme="1" tint="0.249977111117893"/>
      <name val="Arial"/>
      <family val="2"/>
      <scheme val="minor"/>
    </font>
    <font>
      <sz val="11"/>
      <color rgb="FF9C6500"/>
      <name val="Arial"/>
      <family val="2"/>
      <scheme val="minor"/>
    </font>
    <font>
      <sz val="9"/>
      <color theme="8" tint="-0.499984740745262"/>
      <name val="Arial"/>
      <family val="2"/>
      <scheme val="minor"/>
    </font>
    <font>
      <b/>
      <sz val="11"/>
      <color theme="6" tint="-0.499984740745262"/>
      <name val="Arial"/>
      <family val="2"/>
      <scheme val="minor"/>
    </font>
    <font>
      <b/>
      <sz val="6"/>
      <color theme="1"/>
      <name val="Arial"/>
      <family val="2"/>
      <scheme val="minor"/>
    </font>
    <font>
      <b/>
      <sz val="6"/>
      <color theme="4" tint="-0.499984740745262"/>
      <name val="Arial"/>
      <family val="2"/>
      <scheme val="minor"/>
    </font>
    <font>
      <b/>
      <sz val="6"/>
      <color theme="0"/>
      <name val="Arial"/>
      <family val="2"/>
      <scheme val="minor"/>
    </font>
    <font>
      <b/>
      <sz val="6"/>
      <color theme="1" tint="0.499984740745262"/>
      <name val="Arial"/>
      <family val="2"/>
      <scheme val="minor"/>
    </font>
    <font>
      <b/>
      <sz val="12"/>
      <color theme="1" tint="0.14999847407452621"/>
      <name val="Arial"/>
      <family val="2"/>
      <scheme val="minor"/>
    </font>
    <font>
      <b/>
      <sz val="12"/>
      <color rgb="FF00B050"/>
      <name val="Arial"/>
      <family val="2"/>
      <scheme val="minor"/>
    </font>
    <font>
      <b/>
      <sz val="10"/>
      <color theme="8" tint="-0.249977111117893"/>
      <name val="Arial"/>
      <family val="2"/>
      <scheme val="minor"/>
    </font>
    <font>
      <sz val="7"/>
      <color theme="4" tint="-0.499984740745262"/>
      <name val="Arial"/>
      <family val="2"/>
      <scheme val="minor"/>
    </font>
    <font>
      <b/>
      <sz val="6"/>
      <color rgb="FFFF0000"/>
      <name val="Arial"/>
      <family val="2"/>
      <scheme val="minor"/>
    </font>
    <font>
      <b/>
      <sz val="6"/>
      <color theme="6" tint="-0.499984740745262"/>
      <name val="Arial"/>
      <family val="2"/>
      <scheme val="minor"/>
    </font>
    <font>
      <b/>
      <sz val="12"/>
      <color theme="5" tint="-0.249977111117893"/>
      <name val="Arial"/>
      <family val="2"/>
      <scheme val="minor"/>
    </font>
    <font>
      <b/>
      <sz val="11"/>
      <color theme="0" tint="-0.249977111117893"/>
      <name val="Arial"/>
      <family val="2"/>
      <scheme val="minor"/>
    </font>
    <font>
      <b/>
      <sz val="12"/>
      <color theme="2" tint="-0.499984740745262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7"/>
      <color theme="5" tint="-0.499984740745262"/>
      <name val="Arial"/>
      <family val="2"/>
      <scheme val="minor"/>
    </font>
    <font>
      <b/>
      <sz val="7"/>
      <color theme="1" tint="0.14999847407452621"/>
      <name val="Arial"/>
      <family val="2"/>
      <scheme val="minor"/>
    </font>
    <font>
      <b/>
      <sz val="11"/>
      <color theme="0" tint="-0.34998626667073579"/>
      <name val="Arial"/>
      <family val="2"/>
      <scheme val="minor"/>
    </font>
    <font>
      <sz val="11"/>
      <color theme="5" tint="0.79998168889431442"/>
      <name val="Arial"/>
      <family val="2"/>
      <scheme val="minor"/>
    </font>
    <font>
      <b/>
      <sz val="6"/>
      <color theme="0" tint="-0.499984740745262"/>
      <name val="Arial"/>
      <family val="2"/>
      <scheme val="minor"/>
    </font>
    <font>
      <sz val="10"/>
      <color rgb="FF9C6500"/>
      <name val="Arial"/>
      <family val="2"/>
      <scheme val="minor"/>
    </font>
    <font>
      <sz val="10"/>
      <color rgb="FF006100"/>
      <name val="Arial"/>
      <family val="2"/>
      <scheme val="minor"/>
    </font>
    <font>
      <sz val="10"/>
      <color rgb="FF3F3F76"/>
      <name val="Arial"/>
      <family val="2"/>
      <scheme val="minor"/>
    </font>
    <font>
      <b/>
      <sz val="14"/>
      <color rgb="FF006100"/>
      <name val="Arial"/>
      <family val="2"/>
      <scheme val="minor"/>
    </font>
    <font>
      <sz val="10"/>
      <color rgb="FF0070C0"/>
      <name val="Arial"/>
      <family val="2"/>
      <scheme val="minor"/>
    </font>
    <font>
      <sz val="9"/>
      <color theme="5" tint="-0.249977111117893"/>
      <name val="Arial"/>
      <family val="2"/>
      <scheme val="minor"/>
    </font>
    <font>
      <sz val="9"/>
      <color rgb="FFCC8504"/>
      <name val="Arial"/>
      <family val="2"/>
      <scheme val="minor"/>
    </font>
    <font>
      <sz val="9"/>
      <color rgb="FFCC9900"/>
      <name val="Arial"/>
      <family val="2"/>
      <scheme val="minor"/>
    </font>
    <font>
      <b/>
      <sz val="12"/>
      <color theme="8" tint="-0.499984740745262"/>
      <name val="Aharoni"/>
      <charset val="177"/>
    </font>
    <font>
      <sz val="10"/>
      <color theme="8" tint="-0.499984740745262"/>
      <name val="Arial"/>
      <family val="2"/>
      <scheme val="minor"/>
    </font>
    <font>
      <b/>
      <sz val="10"/>
      <color theme="8" tint="-0.499984740745262"/>
      <name val="Arial"/>
      <family val="2"/>
      <scheme val="minor"/>
    </font>
    <font>
      <b/>
      <sz val="9"/>
      <color theme="8" tint="-0.499984740745262"/>
      <name val="Arial"/>
      <family val="2"/>
      <scheme val="minor"/>
    </font>
    <font>
      <b/>
      <sz val="14"/>
      <color theme="8" tint="0.79998168889431442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7"/>
      <color rgb="FF4F6128"/>
      <name val="Arial"/>
      <family val="2"/>
      <scheme val="minor"/>
    </font>
    <font>
      <b/>
      <u/>
      <sz val="7"/>
      <color theme="4" tint="-0.499984740745262"/>
      <name val="Arial"/>
      <family val="2"/>
      <scheme val="minor"/>
    </font>
    <font>
      <b/>
      <sz val="11"/>
      <color rgb="FF244061"/>
      <name val="Arial"/>
      <family val="2"/>
      <scheme val="minor"/>
    </font>
    <font>
      <b/>
      <sz val="11"/>
      <color rgb="FF953734"/>
      <name val="Arial"/>
      <family val="2"/>
      <scheme val="minor"/>
    </font>
    <font>
      <b/>
      <sz val="11"/>
      <color rgb="FF17365D"/>
      <name val="Arial"/>
      <family val="2"/>
      <scheme val="minor"/>
    </font>
    <font>
      <b/>
      <sz val="6"/>
      <color rgb="FF17365D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i/>
      <sz val="9"/>
      <color rgb="FF7F7F7F"/>
      <name val="Arial"/>
      <family val="2"/>
      <scheme val="minor"/>
    </font>
    <font>
      <sz val="10"/>
      <color rgb="FF9C0006"/>
      <name val="Arial"/>
      <family val="2"/>
      <scheme val="minor"/>
    </font>
    <font>
      <sz val="9"/>
      <color rgb="FF9C6500"/>
      <name val="Arial"/>
      <family val="2"/>
      <scheme val="minor"/>
    </font>
    <font>
      <sz val="9"/>
      <color rgb="FF006100"/>
      <name val="Arial"/>
      <family val="2"/>
      <scheme val="minor"/>
    </font>
    <font>
      <b/>
      <i/>
      <sz val="11"/>
      <color rgb="FF80C535"/>
      <name val="Arial"/>
      <family val="2"/>
      <scheme val="minor"/>
    </font>
    <font>
      <b/>
      <i/>
      <sz val="11"/>
      <color theme="5" tint="0.39997558519241921"/>
      <name val="Arial"/>
      <family val="2"/>
      <scheme val="minor"/>
    </font>
    <font>
      <b/>
      <i/>
      <sz val="11"/>
      <color theme="1" tint="0.14999847407452621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9"/>
      <name val="Arial"/>
      <family val="2"/>
      <scheme val="minor"/>
    </font>
    <font>
      <u/>
      <sz val="11"/>
      <color rgb="FF006100"/>
      <name val="Arial"/>
      <family val="2"/>
      <scheme val="minor"/>
    </font>
    <font>
      <sz val="6"/>
      <color theme="1"/>
      <name val="Arial"/>
      <family val="2"/>
      <scheme val="minor"/>
    </font>
    <font>
      <sz val="9"/>
      <color rgb="FF7F7F7F"/>
      <name val="Arial"/>
      <family val="2"/>
      <scheme val="minor"/>
    </font>
    <font>
      <sz val="11"/>
      <color rgb="FF9C6500"/>
      <name val="Arial"/>
      <family val="2"/>
      <charset val="178"/>
      <scheme val="minor"/>
    </font>
    <font>
      <sz val="11"/>
      <color theme="2" tint="-9.9978637043366805E-2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8" tint="-0.499984740745262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rgb="FFC00000"/>
      <name val="Arial"/>
      <family val="2"/>
      <charset val="178"/>
      <scheme val="minor"/>
    </font>
    <font>
      <sz val="11"/>
      <color theme="9" tint="0.39997558519241921"/>
      <name val="Arial"/>
      <family val="2"/>
      <charset val="178"/>
      <scheme val="minor"/>
    </font>
    <font>
      <sz val="11"/>
      <color theme="1" tint="0.249977111117893"/>
      <name val="Arial"/>
      <family val="2"/>
      <charset val="178"/>
      <scheme val="minor"/>
    </font>
    <font>
      <sz val="11"/>
      <color theme="5"/>
      <name val="Arial"/>
      <family val="2"/>
      <scheme val="minor"/>
    </font>
    <font>
      <sz val="11"/>
      <name val="Arial"/>
      <family val="2"/>
      <scheme val="minor"/>
    </font>
    <font>
      <b/>
      <sz val="6"/>
      <name val="Arial"/>
      <family val="2"/>
      <scheme val="minor"/>
    </font>
    <font>
      <b/>
      <sz val="11"/>
      <color rgb="FF1F497D"/>
      <name val="Arial"/>
      <family val="2"/>
      <scheme val="minor"/>
    </font>
    <font>
      <b/>
      <sz val="11"/>
      <color rgb="FFC0504D"/>
      <name val="Arial"/>
      <family val="2"/>
      <scheme val="minor"/>
    </font>
    <font>
      <sz val="11"/>
      <color rgb="FF3F3F3F"/>
      <name val="Arial"/>
      <family val="2"/>
      <scheme val="minor"/>
    </font>
    <font>
      <sz val="11"/>
      <color rgb="FF009A46"/>
      <name val="Arial"/>
      <family val="2"/>
      <scheme val="minor"/>
    </font>
    <font>
      <sz val="11"/>
      <color rgb="FF7F7F7F"/>
      <name val="Arial"/>
      <family val="2"/>
      <scheme val="minor"/>
    </font>
    <font>
      <sz val="11"/>
      <color theme="0"/>
      <name val="Arial"/>
      <family val="2"/>
      <scheme val="minor"/>
    </font>
    <font>
      <i/>
      <sz val="10"/>
      <color rgb="FF7F7F7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6"/>
      <name val="Arial"/>
      <family val="2"/>
      <scheme val="minor"/>
    </font>
    <font>
      <sz val="11"/>
      <color theme="5" tint="-0.249977111117893"/>
      <name val="Arial"/>
      <family val="2"/>
      <scheme val="minor"/>
    </font>
    <font>
      <sz val="11"/>
      <color rgb="FF00B050"/>
      <name val="Arial"/>
      <family val="2"/>
      <charset val="178"/>
      <scheme val="minor"/>
    </font>
    <font>
      <sz val="9"/>
      <color rgb="FF9C0006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sz val="10"/>
      <color rgb="FF92D050"/>
      <name val="Arial"/>
      <family val="2"/>
      <scheme val="minor"/>
    </font>
    <font>
      <b/>
      <sz val="10"/>
      <color rgb="FF92D050"/>
      <name val="Arial"/>
      <family val="2"/>
      <scheme val="minor"/>
    </font>
    <font>
      <b/>
      <sz val="6"/>
      <color theme="0" tint="-0.34998626667073579"/>
      <name val="Arial"/>
      <family val="2"/>
      <scheme val="minor"/>
    </font>
    <font>
      <b/>
      <sz val="6"/>
      <color theme="1" tint="0.34998626667073579"/>
      <name val="Arial"/>
      <family val="2"/>
      <scheme val="minor"/>
    </font>
    <font>
      <sz val="9"/>
      <color theme="1" tint="0.34998626667073579"/>
      <name val="Arial"/>
      <family val="2"/>
      <charset val="178"/>
      <scheme val="minor"/>
    </font>
    <font>
      <sz val="9"/>
      <color theme="5" tint="-0.249977111117893"/>
      <name val="Arial"/>
      <family val="2"/>
      <charset val="178"/>
      <scheme val="minor"/>
    </font>
    <font>
      <sz val="10"/>
      <color theme="5" tint="-0.249977111117893"/>
      <name val="Arial"/>
      <family val="2"/>
      <charset val="178"/>
      <scheme val="minor"/>
    </font>
    <font>
      <sz val="9"/>
      <color theme="5" tint="0.39997558519241921"/>
      <name val="Arial"/>
      <family val="2"/>
      <charset val="178"/>
      <scheme val="minor"/>
    </font>
    <font>
      <sz val="8"/>
      <color theme="5" tint="-0.249977111117893"/>
      <name val="Arial"/>
      <family val="2"/>
      <scheme val="minor"/>
    </font>
    <font>
      <sz val="7"/>
      <color theme="1" tint="0.499984740745262"/>
      <name val="Arial"/>
      <family val="2"/>
      <scheme val="minor"/>
    </font>
    <font>
      <sz val="7"/>
      <color theme="5" tint="-0.249977111117893"/>
      <name val="Arial"/>
      <family val="2"/>
      <scheme val="minor"/>
    </font>
    <font>
      <sz val="8"/>
      <color rgb="FF00B050"/>
      <name val="Arial"/>
      <family val="2"/>
      <scheme val="minor"/>
    </font>
    <font>
      <sz val="8"/>
      <color rgb="FF00B0F0"/>
      <name val="Arial"/>
      <family val="2"/>
      <scheme val="minor"/>
    </font>
    <font>
      <sz val="8"/>
      <color theme="3"/>
      <name val="Arial"/>
      <family val="2"/>
      <scheme val="minor"/>
    </font>
    <font>
      <sz val="8"/>
      <color theme="0" tint="-0.34998626667073579"/>
      <name val="Arial"/>
      <family val="2"/>
      <scheme val="minor"/>
    </font>
    <font>
      <sz val="10"/>
      <color theme="0" tint="-0.34998626667073579"/>
      <name val="Arial"/>
      <family val="2"/>
      <scheme val="minor"/>
    </font>
    <font>
      <sz val="8"/>
      <color rgb="FF0070C0"/>
      <name val="Arial"/>
      <family val="2"/>
      <scheme val="minor"/>
    </font>
    <font>
      <b/>
      <sz val="11"/>
      <color theme="4" tint="0.79998168889431442"/>
      <name val="Arial"/>
      <family val="2"/>
      <scheme val="minor"/>
    </font>
    <font>
      <b/>
      <sz val="11"/>
      <color theme="9" tint="0.39997558519241921"/>
      <name val="Arial"/>
      <family val="2"/>
      <scheme val="minor"/>
    </font>
    <font>
      <b/>
      <sz val="11"/>
      <color rgb="FF92D050"/>
      <name val="Arial"/>
      <family val="2"/>
      <scheme val="minor"/>
    </font>
    <font>
      <b/>
      <sz val="11"/>
      <name val="Arial"/>
      <family val="2"/>
      <scheme val="minor"/>
    </font>
    <font>
      <i/>
      <sz val="11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1"/>
      <color theme="6" tint="0.39997558519241921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11"/>
      <color theme="8" tint="0.59999389629810485"/>
      <name val="Arial"/>
      <family val="2"/>
      <scheme val="minor"/>
    </font>
    <font>
      <b/>
      <sz val="10"/>
      <color theme="0" tint="-0.249977111117893"/>
      <name val="Arial"/>
      <family val="2"/>
      <scheme val="minor"/>
    </font>
    <font>
      <b/>
      <sz val="10"/>
      <color theme="8" tint="0.59999389629810485"/>
      <name val="Arial"/>
      <family val="2"/>
      <scheme val="minor"/>
    </font>
    <font>
      <b/>
      <sz val="10"/>
      <color rgb="FF0070C0"/>
      <name val="Arial"/>
      <family val="2"/>
      <scheme val="minor"/>
    </font>
    <font>
      <b/>
      <sz val="10"/>
      <color theme="0" tint="-0.499984740745262"/>
      <name val="Arial"/>
      <family val="2"/>
      <scheme val="minor"/>
    </font>
    <font>
      <i/>
      <sz val="11"/>
      <color theme="9" tint="-0.499984740745262"/>
      <name val="Arial"/>
      <family val="2"/>
      <scheme val="minor"/>
    </font>
    <font>
      <sz val="11"/>
      <color theme="1" tint="0.249977111117893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b/>
      <sz val="10"/>
      <color theme="4" tint="-0.499984740745262"/>
      <name val="Arial"/>
      <family val="2"/>
    </font>
    <font>
      <b/>
      <sz val="10"/>
      <color theme="1" tint="0.34998626667073579"/>
      <name val="Arial"/>
      <family val="2"/>
    </font>
    <font>
      <b/>
      <sz val="7"/>
      <color theme="6" tint="-0.499984740745262"/>
      <name val="Arial"/>
      <family val="2"/>
      <scheme val="minor"/>
    </font>
    <font>
      <sz val="11"/>
      <color theme="6" tint="-0.499984740745262"/>
      <name val="Arial"/>
      <family val="2"/>
      <scheme val="minor"/>
    </font>
    <font>
      <b/>
      <sz val="7"/>
      <color rgb="FF002060"/>
      <name val="Arial"/>
      <family val="2"/>
      <scheme val="minor"/>
    </font>
    <font>
      <b/>
      <sz val="11"/>
      <color theme="7" tint="-0.499984740745262"/>
      <name val="Arial"/>
      <family val="2"/>
      <scheme val="minor"/>
    </font>
    <font>
      <b/>
      <sz val="7"/>
      <color theme="7" tint="-0.499984740745262"/>
      <name val="Arial"/>
      <family val="2"/>
      <scheme val="minor"/>
    </font>
    <font>
      <b/>
      <sz val="10"/>
      <color theme="3" tint="-0.249977111117893"/>
      <name val="Arial"/>
      <family val="2"/>
      <scheme val="minor"/>
    </font>
    <font>
      <i/>
      <sz val="11"/>
      <color theme="3" tint="-0.249977111117893"/>
      <name val="Arial"/>
      <family val="2"/>
      <scheme val="minor"/>
    </font>
    <font>
      <sz val="11"/>
      <color theme="3" tint="-0.249977111117893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9"/>
      <color theme="1" tint="0.499984740745262"/>
      <name val="Arial"/>
      <family val="2"/>
      <scheme val="minor"/>
    </font>
    <font>
      <sz val="9"/>
      <color rgb="FF3F3F76"/>
      <name val="Arial"/>
      <family val="2"/>
      <scheme val="minor"/>
    </font>
    <font>
      <sz val="9"/>
      <color theme="1"/>
      <name val="Arial"/>
      <family val="2"/>
      <scheme val="minor"/>
    </font>
    <font>
      <sz val="11"/>
      <color theme="1" tint="0.499984740745262"/>
      <name val="Arial"/>
      <family val="2"/>
      <charset val="178"/>
      <scheme val="minor"/>
    </font>
    <font>
      <sz val="11"/>
      <color theme="5" tint="-0.499984740745262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0"/>
      <color theme="0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name val="Arial"/>
      <family val="2"/>
      <charset val="178"/>
      <scheme val="minor"/>
    </font>
    <font>
      <b/>
      <sz val="10"/>
      <color theme="2" tint="-0.749992370372631"/>
      <name val="Arial"/>
      <family val="2"/>
      <scheme val="minor"/>
    </font>
    <font>
      <b/>
      <sz val="10"/>
      <color rgb="FF7F7F7F"/>
      <name val="Arial"/>
      <family val="2"/>
      <scheme val="minor"/>
    </font>
    <font>
      <i/>
      <sz val="10"/>
      <color theme="3" tint="-0.249977111117893"/>
      <name val="Arial"/>
      <family val="2"/>
      <scheme val="minor"/>
    </font>
    <font>
      <sz val="9"/>
      <color theme="6" tint="-0.249977111117893"/>
      <name val="Arial"/>
      <family val="2"/>
      <scheme val="minor"/>
    </font>
    <font>
      <sz val="10"/>
      <color theme="6" tint="-0.249977111117893"/>
      <name val="Arial"/>
      <family val="2"/>
      <scheme val="minor"/>
    </font>
    <font>
      <sz val="9"/>
      <color theme="6" tint="-0.499984740745262"/>
      <name val="Arial"/>
      <family val="2"/>
      <scheme val="minor"/>
    </font>
    <font>
      <sz val="10"/>
      <color theme="6" tint="-0.499984740745262"/>
      <name val="Arial"/>
      <family val="2"/>
      <scheme val="minor"/>
    </font>
    <font>
      <sz val="10"/>
      <color theme="1"/>
      <name val="Arial"/>
      <family val="2"/>
      <charset val="178"/>
      <scheme val="minor"/>
    </font>
    <font>
      <sz val="10"/>
      <color theme="8" tint="-0.499984740745262"/>
      <name val="Arial"/>
      <family val="2"/>
      <charset val="178"/>
      <scheme val="minor"/>
    </font>
    <font>
      <sz val="10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0"/>
      <color theme="1" tint="0.499984740745262"/>
      <name val="Arial"/>
      <family val="2"/>
      <charset val="178"/>
      <scheme val="minor"/>
    </font>
    <font>
      <sz val="8"/>
      <color theme="2" tint="-0.499984740745262"/>
      <name val="Arial"/>
      <family val="2"/>
      <charset val="178"/>
      <scheme val="minor"/>
    </font>
    <font>
      <sz val="7"/>
      <color theme="1"/>
      <name val="Arial"/>
      <family val="2"/>
      <charset val="178"/>
      <scheme val="minor"/>
    </font>
    <font>
      <b/>
      <sz val="8"/>
      <color rgb="FF009A46"/>
      <name val="Arial"/>
      <family val="2"/>
      <scheme val="minor"/>
    </font>
    <font>
      <b/>
      <i/>
      <sz val="8"/>
      <name val="Arial"/>
      <family val="2"/>
      <scheme val="minor"/>
    </font>
    <font>
      <b/>
      <i/>
      <sz val="8"/>
      <color theme="2" tint="-0.499984740745262"/>
      <name val="Arial"/>
      <family val="2"/>
      <scheme val="minor"/>
    </font>
    <font>
      <b/>
      <sz val="8"/>
      <color rgb="FF00B050"/>
      <name val="Arial"/>
      <family val="2"/>
      <scheme val="minor"/>
    </font>
    <font>
      <sz val="7"/>
      <name val="Arial"/>
      <family val="2"/>
      <charset val="178"/>
      <scheme val="minor"/>
    </font>
    <font>
      <sz val="7"/>
      <name val="Arial"/>
      <family val="2"/>
      <scheme val="minor"/>
    </font>
    <font>
      <b/>
      <u/>
      <sz val="8"/>
      <color rgb="FF00B050"/>
      <name val="Arial"/>
      <family val="2"/>
      <scheme val="minor"/>
    </font>
    <font>
      <b/>
      <i/>
      <u/>
      <sz val="8"/>
      <name val="Arial"/>
      <family val="2"/>
      <scheme val="minor"/>
    </font>
    <font>
      <b/>
      <sz val="10"/>
      <color theme="9" tint="0.39997558519241921"/>
      <name val="Arial"/>
      <family val="2"/>
      <scheme val="minor"/>
    </font>
    <font>
      <b/>
      <sz val="10"/>
      <color theme="4" tint="0.79998168889431442"/>
      <name val="Arial"/>
      <family val="2"/>
      <scheme val="minor"/>
    </font>
    <font>
      <i/>
      <sz val="9"/>
      <color theme="3" tint="-0.249977111117893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b/>
      <sz val="8"/>
      <color theme="2" tint="-0.749992370372631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sz val="11"/>
      <color theme="0" tint="-0.499984740745262"/>
      <name val="Arial"/>
      <family val="2"/>
      <charset val="178"/>
      <scheme val="minor"/>
    </font>
    <font>
      <b/>
      <sz val="8"/>
      <color theme="0" tint="-0.499984740745262"/>
      <name val="Arial"/>
      <family val="2"/>
      <scheme val="minor"/>
    </font>
    <font>
      <b/>
      <sz val="8"/>
      <name val="Arial"/>
      <family val="2"/>
      <scheme val="minor"/>
    </font>
    <font>
      <i/>
      <sz val="8"/>
      <color theme="3" tint="-0.249977111117893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b/>
      <sz val="10"/>
      <color theme="0" tint="-0.34998626667073579"/>
      <name val="Arial"/>
      <family val="2"/>
      <scheme val="minor"/>
    </font>
    <font>
      <b/>
      <sz val="14"/>
      <color theme="7" tint="0.59999389629810485"/>
      <name val="Arial"/>
      <family val="2"/>
      <scheme val="minor"/>
    </font>
    <font>
      <b/>
      <sz val="9"/>
      <color rgb="FF9C0006"/>
      <name val="Arial"/>
      <family val="2"/>
      <scheme val="minor"/>
    </font>
    <font>
      <b/>
      <sz val="9"/>
      <color rgb="FF00610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8"/>
      <color theme="1"/>
      <name val="Arial"/>
      <family val="2"/>
      <scheme val="minor"/>
    </font>
    <font>
      <b/>
      <sz val="8"/>
      <color theme="5"/>
      <name val="Arial"/>
      <family val="2"/>
      <scheme val="minor"/>
    </font>
    <font>
      <sz val="8"/>
      <color theme="5"/>
      <name val="Arial"/>
      <family val="2"/>
      <scheme val="minor"/>
    </font>
    <font>
      <b/>
      <sz val="11"/>
      <color rgb="FF9C0006"/>
      <name val="Arial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darkDown">
        <bgColor rgb="FFFFC000"/>
      </patternFill>
    </fill>
    <fill>
      <patternFill patternType="darkDown">
        <bgColor rgb="FFFFFF00"/>
      </patternFill>
    </fill>
    <fill>
      <patternFill patternType="darkDown">
        <bgColor rgb="FF92D050"/>
      </patternFill>
    </fill>
    <fill>
      <patternFill patternType="darkDown">
        <bgColor rgb="FF00B0F0"/>
      </patternFill>
    </fill>
    <fill>
      <patternFill patternType="darkDown">
        <bgColor rgb="FF0070C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24406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BCF7B"/>
        <bgColor indexed="64"/>
      </patternFill>
    </fill>
    <fill>
      <patternFill patternType="solid">
        <fgColor rgb="FFC55B0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19D6D"/>
        <bgColor indexed="64"/>
      </patternFill>
    </fill>
    <fill>
      <patternFill patternType="solid">
        <fgColor rgb="FFF2F2F2"/>
      </patternFill>
    </fill>
    <fill>
      <patternFill patternType="solid">
        <fgColor rgb="FFFFC7CE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-0.249977111117893"/>
        <bgColor indexed="64"/>
      </patternFill>
    </fill>
  </fills>
  <borders count="2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1" tint="0.499984740745262"/>
      </right>
      <top style="thin">
        <color auto="1"/>
      </top>
      <bottom style="medium">
        <color auto="1"/>
      </bottom>
      <diagonal/>
    </border>
    <border>
      <left style="thin">
        <color theme="1" tint="0.49998474074526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rgb="FF0070C0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/>
      <diagonal/>
    </border>
    <border>
      <left style="medium">
        <color rgb="FF471A19"/>
      </left>
      <right/>
      <top style="medium">
        <color rgb="FF471A19"/>
      </top>
      <bottom style="thin">
        <color auto="1"/>
      </bottom>
      <diagonal/>
    </border>
    <border>
      <left/>
      <right/>
      <top style="medium">
        <color rgb="FF471A19"/>
      </top>
      <bottom style="thin">
        <color auto="1"/>
      </bottom>
      <diagonal/>
    </border>
    <border>
      <left/>
      <right style="medium">
        <color rgb="FF471A19"/>
      </right>
      <top style="medium">
        <color rgb="FF471A19"/>
      </top>
      <bottom style="thin">
        <color auto="1"/>
      </bottom>
      <diagonal/>
    </border>
    <border>
      <left style="medium">
        <color rgb="FF471A19"/>
      </left>
      <right style="thin">
        <color theme="1" tint="0.499984740745262"/>
      </right>
      <top style="thin">
        <color auto="1"/>
      </top>
      <bottom style="medium">
        <color rgb="FF471A1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medium">
        <color rgb="FF471A19"/>
      </bottom>
      <diagonal/>
    </border>
    <border>
      <left style="thin">
        <color theme="1" tint="0.499984740745262"/>
      </left>
      <right style="medium">
        <color rgb="FF471A19"/>
      </right>
      <top style="thin">
        <color auto="1"/>
      </top>
      <bottom style="medium">
        <color rgb="FF471A19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 style="medium">
        <color rgb="FFFFC00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rgb="FF0070C0"/>
      </right>
      <top/>
      <bottom/>
      <diagonal/>
    </border>
    <border>
      <left style="thin">
        <color theme="5" tint="0.3999450666829432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5" tint="0.39991454817346722"/>
      </left>
      <right/>
      <top style="thin">
        <color theme="5" tint="0.39991454817346722"/>
      </top>
      <bottom style="thin">
        <color theme="5" tint="0.39991454817346722"/>
      </bottom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8" tint="-0.24994659260841701"/>
      </left>
      <right/>
      <top/>
      <bottom/>
      <diagonal/>
    </border>
    <border>
      <left/>
      <right/>
      <top style="medium">
        <color theme="5" tint="-0.24994659260841701"/>
      </top>
      <bottom/>
      <diagonal/>
    </border>
    <border>
      <left/>
      <right style="thin">
        <color auto="1"/>
      </right>
      <top style="medium">
        <color theme="5" tint="-0.24994659260841701"/>
      </top>
      <bottom/>
      <diagonal/>
    </border>
    <border>
      <left style="thin">
        <color auto="1"/>
      </left>
      <right/>
      <top style="medium">
        <color theme="5" tint="-0.24994659260841701"/>
      </top>
      <bottom/>
      <diagonal/>
    </border>
    <border>
      <left style="thin">
        <color rgb="FF0070C0"/>
      </left>
      <right/>
      <top style="medium">
        <color theme="5" tint="-0.24994659260841701"/>
      </top>
      <bottom/>
      <diagonal/>
    </border>
    <border>
      <left/>
      <right style="thin">
        <color rgb="FF0070C0"/>
      </right>
      <top style="medium">
        <color theme="5" tint="-0.24994659260841701"/>
      </top>
      <bottom/>
      <diagonal/>
    </border>
    <border>
      <left style="thin">
        <color theme="5" tint="0.39994506668294322"/>
      </left>
      <right/>
      <top style="medium">
        <color theme="5" tint="-0.24994659260841701"/>
      </top>
      <bottom/>
      <diagonal/>
    </border>
    <border>
      <left style="thin">
        <color rgb="FF0070C0"/>
      </left>
      <right style="thin">
        <color rgb="FF0070C0"/>
      </right>
      <top style="medium">
        <color theme="5" tint="-0.24994659260841701"/>
      </top>
      <bottom/>
      <diagonal/>
    </border>
    <border>
      <left/>
      <right/>
      <top style="medium">
        <color rgb="FFFF0000"/>
      </top>
      <bottom/>
      <diagonal/>
    </border>
    <border>
      <left/>
      <right style="thin">
        <color auto="1"/>
      </right>
      <top style="medium">
        <color rgb="FFFF0000"/>
      </top>
      <bottom/>
      <diagonal/>
    </border>
    <border>
      <left style="thin">
        <color auto="1"/>
      </left>
      <right/>
      <top style="medium">
        <color rgb="FFFF0000"/>
      </top>
      <bottom/>
      <diagonal/>
    </border>
    <border>
      <left style="thin">
        <color rgb="FF0070C0"/>
      </left>
      <right/>
      <top style="medium">
        <color rgb="FFFF0000"/>
      </top>
      <bottom/>
      <diagonal/>
    </border>
    <border>
      <left/>
      <right style="thin">
        <color rgb="FF0070C0"/>
      </right>
      <top style="medium">
        <color rgb="FFFF0000"/>
      </top>
      <bottom/>
      <diagonal/>
    </border>
    <border>
      <left style="thin">
        <color theme="5" tint="0.39994506668294322"/>
      </left>
      <right/>
      <top style="medium">
        <color rgb="FFFF0000"/>
      </top>
      <bottom/>
      <diagonal/>
    </border>
    <border>
      <left style="thin">
        <color rgb="FF0070C0"/>
      </left>
      <right style="thin">
        <color rgb="FF0070C0"/>
      </right>
      <top style="medium">
        <color rgb="FFFF0000"/>
      </top>
      <bottom/>
      <diagonal/>
    </border>
    <border>
      <left/>
      <right style="thin">
        <color auto="1"/>
      </right>
      <top style="medium">
        <color rgb="FFFFC000"/>
      </top>
      <bottom/>
      <diagonal/>
    </border>
    <border>
      <left style="thin">
        <color auto="1"/>
      </left>
      <right/>
      <top style="medium">
        <color rgb="FFFFC000"/>
      </top>
      <bottom/>
      <diagonal/>
    </border>
    <border>
      <left/>
      <right style="thin">
        <color rgb="FF0070C0"/>
      </right>
      <top style="medium">
        <color rgb="FFFFC000"/>
      </top>
      <bottom/>
      <diagonal/>
    </border>
    <border>
      <left style="thin">
        <color theme="5" tint="0.39994506668294322"/>
      </left>
      <right/>
      <top style="medium">
        <color rgb="FFFFC000"/>
      </top>
      <bottom/>
      <diagonal/>
    </border>
    <border>
      <left style="thin">
        <color rgb="FF0070C0"/>
      </left>
      <right style="thin">
        <color rgb="FF0070C0"/>
      </right>
      <top style="medium">
        <color rgb="FFFFC000"/>
      </top>
      <bottom/>
      <diagonal/>
    </border>
    <border>
      <left/>
      <right/>
      <top style="medium">
        <color rgb="FFF0EA00"/>
      </top>
      <bottom/>
      <diagonal/>
    </border>
    <border>
      <left/>
      <right style="thin">
        <color auto="1"/>
      </right>
      <top style="medium">
        <color rgb="FFF0EA00"/>
      </top>
      <bottom/>
      <diagonal/>
    </border>
    <border>
      <left style="thin">
        <color auto="1"/>
      </left>
      <right/>
      <top style="medium">
        <color rgb="FFF0EA00"/>
      </top>
      <bottom/>
      <diagonal/>
    </border>
    <border>
      <left style="thin">
        <color rgb="FF0070C0"/>
      </left>
      <right/>
      <top style="medium">
        <color rgb="FFF0EA00"/>
      </top>
      <bottom/>
      <diagonal/>
    </border>
    <border>
      <left/>
      <right style="thin">
        <color rgb="FF0070C0"/>
      </right>
      <top style="medium">
        <color rgb="FFF0EA00"/>
      </top>
      <bottom/>
      <diagonal/>
    </border>
    <border>
      <left style="thin">
        <color theme="5" tint="0.39994506668294322"/>
      </left>
      <right/>
      <top style="medium">
        <color rgb="FFF0EA00"/>
      </top>
      <bottom/>
      <diagonal/>
    </border>
    <border>
      <left style="thin">
        <color rgb="FF0070C0"/>
      </left>
      <right style="thin">
        <color rgb="FF0070C0"/>
      </right>
      <top style="medium">
        <color rgb="FFF0EA00"/>
      </top>
      <bottom/>
      <diagonal/>
    </border>
    <border>
      <left/>
      <right/>
      <top style="medium">
        <color rgb="FF92D050"/>
      </top>
      <bottom/>
      <diagonal/>
    </border>
    <border>
      <left/>
      <right style="thin">
        <color auto="1"/>
      </right>
      <top style="medium">
        <color rgb="FF92D050"/>
      </top>
      <bottom/>
      <diagonal/>
    </border>
    <border>
      <left style="thin">
        <color auto="1"/>
      </left>
      <right/>
      <top style="medium">
        <color rgb="FF92D050"/>
      </top>
      <bottom/>
      <diagonal/>
    </border>
    <border>
      <left style="thin">
        <color rgb="FF0070C0"/>
      </left>
      <right/>
      <top style="medium">
        <color rgb="FF92D050"/>
      </top>
      <bottom/>
      <diagonal/>
    </border>
    <border>
      <left/>
      <right style="thin">
        <color rgb="FF0070C0"/>
      </right>
      <top style="medium">
        <color rgb="FF92D050"/>
      </top>
      <bottom/>
      <diagonal/>
    </border>
    <border>
      <left style="thin">
        <color theme="5" tint="0.39994506668294322"/>
      </left>
      <right/>
      <top style="medium">
        <color rgb="FF92D050"/>
      </top>
      <bottom/>
      <diagonal/>
    </border>
    <border>
      <left style="thin">
        <color rgb="FF0070C0"/>
      </left>
      <right style="thin">
        <color rgb="FF0070C0"/>
      </right>
      <top style="medium">
        <color rgb="FF92D050"/>
      </top>
      <bottom/>
      <diagonal/>
    </border>
    <border>
      <left/>
      <right/>
      <top style="medium">
        <color rgb="FF00B0F0"/>
      </top>
      <bottom/>
      <diagonal/>
    </border>
    <border>
      <left/>
      <right style="thin">
        <color auto="1"/>
      </right>
      <top style="medium">
        <color rgb="FF00B0F0"/>
      </top>
      <bottom/>
      <diagonal/>
    </border>
    <border>
      <left style="thin">
        <color auto="1"/>
      </left>
      <right/>
      <top style="medium">
        <color rgb="FF00B0F0"/>
      </top>
      <bottom/>
      <diagonal/>
    </border>
    <border>
      <left style="thin">
        <color rgb="FF0070C0"/>
      </left>
      <right/>
      <top style="medium">
        <color rgb="FF00B0F0"/>
      </top>
      <bottom/>
      <diagonal/>
    </border>
    <border>
      <left/>
      <right style="thin">
        <color rgb="FF0070C0"/>
      </right>
      <top style="medium">
        <color rgb="FF00B0F0"/>
      </top>
      <bottom/>
      <diagonal/>
    </border>
    <border>
      <left style="thin">
        <color theme="5" tint="0.39994506668294322"/>
      </left>
      <right/>
      <top style="medium">
        <color rgb="FF00B0F0"/>
      </top>
      <bottom/>
      <diagonal/>
    </border>
    <border>
      <left style="thin">
        <color rgb="FF0070C0"/>
      </left>
      <right style="thin">
        <color rgb="FF0070C0"/>
      </right>
      <top style="medium">
        <color rgb="FF00B0F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auto="1"/>
      </right>
      <top style="medium">
        <color rgb="FF0070C0"/>
      </top>
      <bottom/>
      <diagonal/>
    </border>
    <border>
      <left style="thin">
        <color auto="1"/>
      </left>
      <right/>
      <top style="medium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/>
      <diagonal/>
    </border>
    <border>
      <left style="thin">
        <color theme="5" tint="0.39994506668294322"/>
      </left>
      <right/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 style="medium">
        <color theme="5" tint="-0.24994659260841701"/>
      </top>
      <bottom/>
      <diagonal/>
    </border>
    <border>
      <left/>
      <right style="thin">
        <color theme="4" tint="-0.499984740745262"/>
      </right>
      <top style="medium">
        <color theme="5" tint="-0.24994659260841701"/>
      </top>
      <bottom/>
      <diagonal/>
    </border>
    <border>
      <left style="thin">
        <color theme="4" tint="-0.499984740745262"/>
      </left>
      <right/>
      <top style="medium">
        <color rgb="FFFF0000"/>
      </top>
      <bottom/>
      <diagonal/>
    </border>
    <border>
      <left/>
      <right style="thin">
        <color theme="4" tint="-0.499984740745262"/>
      </right>
      <top style="medium">
        <color rgb="FFFF0000"/>
      </top>
      <bottom/>
      <diagonal/>
    </border>
    <border>
      <left style="thin">
        <color theme="4" tint="-0.499984740745262"/>
      </left>
      <right/>
      <top style="medium">
        <color rgb="FFFFC000"/>
      </top>
      <bottom/>
      <diagonal/>
    </border>
    <border>
      <left/>
      <right style="thin">
        <color theme="4" tint="-0.499984740745262"/>
      </right>
      <top style="medium">
        <color rgb="FFFFC000"/>
      </top>
      <bottom/>
      <diagonal/>
    </border>
    <border>
      <left style="thin">
        <color theme="4" tint="-0.499984740745262"/>
      </left>
      <right/>
      <top style="medium">
        <color rgb="FFF0EA00"/>
      </top>
      <bottom/>
      <diagonal/>
    </border>
    <border>
      <left/>
      <right style="thin">
        <color theme="4" tint="-0.499984740745262"/>
      </right>
      <top style="medium">
        <color rgb="FFF0EA00"/>
      </top>
      <bottom/>
      <diagonal/>
    </border>
    <border>
      <left style="thin">
        <color theme="4" tint="-0.499984740745262"/>
      </left>
      <right/>
      <top style="medium">
        <color rgb="FF92D050"/>
      </top>
      <bottom/>
      <diagonal/>
    </border>
    <border>
      <left/>
      <right style="thin">
        <color theme="4" tint="-0.499984740745262"/>
      </right>
      <top style="medium">
        <color rgb="FF92D050"/>
      </top>
      <bottom/>
      <diagonal/>
    </border>
    <border>
      <left style="thin">
        <color theme="4" tint="-0.499984740745262"/>
      </left>
      <right/>
      <top style="medium">
        <color rgb="FF00B0F0"/>
      </top>
      <bottom/>
      <diagonal/>
    </border>
    <border>
      <left/>
      <right style="thin">
        <color theme="4" tint="-0.499984740745262"/>
      </right>
      <top style="medium">
        <color rgb="FF00B0F0"/>
      </top>
      <bottom/>
      <diagonal/>
    </border>
    <border>
      <left style="thin">
        <color theme="4" tint="-0.499984740745262"/>
      </left>
      <right/>
      <top style="medium">
        <color rgb="FF0070C0"/>
      </top>
      <bottom/>
      <diagonal/>
    </border>
    <border>
      <left/>
      <right style="thin">
        <color theme="4" tint="-0.499984740745262"/>
      </right>
      <top style="medium">
        <color rgb="FF0070C0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rgb="FF00B050"/>
      </bottom>
      <diagonal/>
    </border>
    <border>
      <left/>
      <right/>
      <top style="medium">
        <color rgb="FF00B050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5" tint="0.39994506668294322"/>
      </bottom>
      <diagonal/>
    </border>
    <border>
      <left/>
      <right/>
      <top style="medium">
        <color theme="5" tint="0.3999450666829432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rgb="FF00B050"/>
      </left>
      <right/>
      <top style="thin">
        <color theme="1" tint="0.499984740745262"/>
      </top>
      <bottom style="medium">
        <color rgb="FF00B050"/>
      </bottom>
      <diagonal/>
    </border>
    <border>
      <left/>
      <right style="thin">
        <color rgb="FF00B050"/>
      </right>
      <top style="thin">
        <color theme="1" tint="0.499984740745262"/>
      </top>
      <bottom style="medium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theme="1" tint="0.499984740745262"/>
      </bottom>
      <diagonal/>
    </border>
    <border>
      <left/>
      <right style="thin">
        <color rgb="FF00B050"/>
      </right>
      <top style="medium">
        <color rgb="FF00B05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rgb="FF00B050"/>
      </right>
      <top style="thin">
        <color theme="1" tint="0.499984740745262"/>
      </top>
      <bottom/>
      <diagonal/>
    </border>
    <border>
      <left/>
      <right style="thin">
        <color rgb="FF00B050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rgb="FF0070C0"/>
      </left>
      <right/>
      <top/>
      <bottom style="medium">
        <color theme="5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/>
      <right style="thin">
        <color rgb="FF0070C0"/>
      </right>
      <top/>
      <bottom style="medium">
        <color theme="5" tint="-0.24994659260841701"/>
      </bottom>
      <diagonal/>
    </border>
    <border>
      <left style="thin">
        <color theme="4" tint="-0.499984740745262"/>
      </left>
      <right/>
      <top/>
      <bottom style="medium">
        <color theme="5" tint="-0.24994659260841701"/>
      </bottom>
      <diagonal/>
    </border>
    <border>
      <left/>
      <right style="thin">
        <color theme="4" tint="-0.499984740745262"/>
      </right>
      <top/>
      <bottom style="medium">
        <color theme="5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medium">
        <color theme="5" tint="-0.24994659260841701"/>
      </bottom>
      <diagonal/>
    </border>
    <border>
      <left style="thin">
        <color theme="4"/>
      </left>
      <right style="thin">
        <color theme="4"/>
      </right>
      <top style="medium">
        <color theme="5" tint="-0.24994659260841701"/>
      </top>
      <bottom/>
      <diagonal/>
    </border>
    <border>
      <left style="thin">
        <color theme="4"/>
      </left>
      <right/>
      <top/>
      <bottom style="medium">
        <color theme="5" tint="-0.24994659260841701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7F7F7F"/>
      </left>
      <right/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auto="1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thin">
        <color auto="1"/>
      </right>
      <top style="medium">
        <color theme="0" tint="-0.34998626667073579"/>
      </top>
      <bottom/>
      <diagonal/>
    </border>
    <border>
      <left style="thin">
        <color theme="4" tint="-0.499984740745262"/>
      </left>
      <right/>
      <top style="medium">
        <color theme="0" tint="-0.34998626667073579"/>
      </top>
      <bottom/>
      <diagonal/>
    </border>
    <border>
      <left/>
      <right style="thin">
        <color theme="4" tint="-0.499984740745262"/>
      </right>
      <top style="medium">
        <color theme="0" tint="-0.34998626667073579"/>
      </top>
      <bottom/>
      <diagonal/>
    </border>
    <border>
      <left style="thin">
        <color rgb="FF0070C0"/>
      </left>
      <right/>
      <top style="medium">
        <color theme="0" tint="-0.34998626667073579"/>
      </top>
      <bottom/>
      <diagonal/>
    </border>
    <border>
      <left/>
      <right style="thin">
        <color rgb="FF0070C0"/>
      </right>
      <top style="medium">
        <color theme="0" tint="-0.34998626667073579"/>
      </top>
      <bottom/>
      <diagonal/>
    </border>
    <border>
      <left style="thin">
        <color theme="5" tint="0.39994506668294322"/>
      </left>
      <right/>
      <top style="medium">
        <color theme="0" tint="-0.34998626667073579"/>
      </top>
      <bottom/>
      <diagonal/>
    </border>
    <border>
      <left style="thin">
        <color rgb="FF0070C0"/>
      </left>
      <right style="thin">
        <color rgb="FF0070C0"/>
      </right>
      <top style="medium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rgb="FF7F7F7F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4"/>
      </right>
      <top/>
      <bottom style="medium">
        <color theme="5" tint="-0.24994659260841701"/>
      </bottom>
      <diagonal/>
    </border>
    <border>
      <left style="thin">
        <color theme="4"/>
      </left>
      <right/>
      <top style="medium">
        <color theme="5" tint="-0.24994659260841701"/>
      </top>
      <bottom/>
      <diagonal/>
    </border>
    <border>
      <left/>
      <right style="thin">
        <color theme="4"/>
      </right>
      <top style="medium">
        <color theme="5" tint="-0.24994659260841701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medium">
        <color rgb="FFFF0000"/>
      </top>
      <bottom/>
      <diagonal/>
    </border>
    <border>
      <left/>
      <right style="thin">
        <color theme="4"/>
      </right>
      <top style="medium">
        <color rgb="FFFF0000"/>
      </top>
      <bottom/>
      <diagonal/>
    </border>
    <border>
      <left style="thin">
        <color theme="4"/>
      </left>
      <right/>
      <top style="medium">
        <color rgb="FFFFC000"/>
      </top>
      <bottom/>
      <diagonal/>
    </border>
    <border>
      <left/>
      <right style="thin">
        <color theme="4"/>
      </right>
      <top style="medium">
        <color rgb="FFFFC000"/>
      </top>
      <bottom/>
      <diagonal/>
    </border>
    <border>
      <left style="thin">
        <color theme="4"/>
      </left>
      <right/>
      <top style="medium">
        <color rgb="FF92D050"/>
      </top>
      <bottom/>
      <diagonal/>
    </border>
    <border>
      <left/>
      <right style="thin">
        <color theme="4"/>
      </right>
      <top style="medium">
        <color rgb="FF92D050"/>
      </top>
      <bottom/>
      <diagonal/>
    </border>
    <border>
      <left style="thin">
        <color theme="4"/>
      </left>
      <right/>
      <top style="medium">
        <color rgb="FF00B0F0"/>
      </top>
      <bottom/>
      <diagonal/>
    </border>
    <border>
      <left/>
      <right style="thin">
        <color theme="4"/>
      </right>
      <top style="medium">
        <color rgb="FF00B0F0"/>
      </top>
      <bottom/>
      <diagonal/>
    </border>
    <border>
      <left style="thin">
        <color theme="4"/>
      </left>
      <right/>
      <top style="medium">
        <color theme="0" tint="-0.34998626667073579"/>
      </top>
      <bottom/>
      <diagonal/>
    </border>
    <border>
      <left/>
      <right style="thin">
        <color theme="4"/>
      </right>
      <top style="medium">
        <color theme="0" tint="-0.34998626667073579"/>
      </top>
      <bottom/>
      <diagonal/>
    </border>
    <border>
      <left style="thin">
        <color auto="1"/>
      </left>
      <right/>
      <top style="thin">
        <color theme="0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5" tint="-0.24994659260841701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medium">
        <color rgb="FFFF0000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medium">
        <color rgb="FF00B0F0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0" tint="-0.34998626667073579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medium">
        <color rgb="FFFFC000"/>
      </top>
      <bottom/>
      <diagonal/>
    </border>
    <border>
      <left style="thin">
        <color auto="1"/>
      </left>
      <right/>
      <top style="medium">
        <color rgb="FFFFEB9C"/>
      </top>
      <bottom/>
      <diagonal/>
    </border>
    <border>
      <left/>
      <right/>
      <top style="medium">
        <color rgb="FFFFEB9C"/>
      </top>
      <bottom/>
      <diagonal/>
    </border>
    <border>
      <left/>
      <right style="thin">
        <color rgb="FF0070C0"/>
      </right>
      <top style="medium">
        <color rgb="FFFFEB9C"/>
      </top>
      <bottom/>
      <diagonal/>
    </border>
    <border>
      <left style="thin">
        <color rgb="FF0070C0"/>
      </left>
      <right/>
      <top style="medium">
        <color rgb="FFFFEB9C"/>
      </top>
      <bottom/>
      <diagonal/>
    </border>
    <border>
      <left style="thin">
        <color theme="4"/>
      </left>
      <right/>
      <top style="medium">
        <color rgb="FFFFEB9C"/>
      </top>
      <bottom/>
      <diagonal/>
    </border>
    <border>
      <left/>
      <right style="thin">
        <color theme="4"/>
      </right>
      <top style="medium">
        <color rgb="FFFFEB9C"/>
      </top>
      <bottom/>
      <diagonal/>
    </border>
    <border>
      <left/>
      <right style="thin">
        <color auto="1"/>
      </right>
      <top style="medium">
        <color rgb="FFFFEB9C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medium">
        <color rgb="FFFFEB9C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medium">
        <color rgb="FF92D050"/>
      </top>
      <bottom/>
      <diagonal/>
    </border>
    <border>
      <left style="thin">
        <color auto="1"/>
      </left>
      <right/>
      <top style="medium">
        <color theme="3" tint="0.39994506668294322"/>
      </top>
      <bottom/>
      <diagonal/>
    </border>
    <border>
      <left/>
      <right/>
      <top style="medium">
        <color theme="3" tint="0.39994506668294322"/>
      </top>
      <bottom/>
      <diagonal/>
    </border>
    <border>
      <left/>
      <right style="thin">
        <color rgb="FF0070C0"/>
      </right>
      <top style="medium">
        <color theme="3" tint="0.39994506668294322"/>
      </top>
      <bottom/>
      <diagonal/>
    </border>
    <border>
      <left style="thin">
        <color rgb="FF0070C0"/>
      </left>
      <right/>
      <top style="medium">
        <color theme="3" tint="0.39994506668294322"/>
      </top>
      <bottom/>
      <diagonal/>
    </border>
    <border>
      <left style="thin">
        <color theme="4"/>
      </left>
      <right/>
      <top style="medium">
        <color theme="3" tint="0.39994506668294322"/>
      </top>
      <bottom/>
      <diagonal/>
    </border>
    <border>
      <left/>
      <right style="thin">
        <color theme="4"/>
      </right>
      <top style="medium">
        <color theme="3" tint="0.39994506668294322"/>
      </top>
      <bottom/>
      <diagonal/>
    </border>
    <border>
      <left/>
      <right style="thin">
        <color auto="1"/>
      </right>
      <top style="medium">
        <color theme="3" tint="0.3999450666829432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3" tint="0.39994506668294322"/>
      </top>
      <bottom/>
      <diagonal/>
    </border>
    <border>
      <left style="thin">
        <color auto="1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thin">
        <color auto="1"/>
      </right>
      <top/>
      <bottom style="medium">
        <color rgb="FF00B0F0"/>
      </bottom>
      <diagonal/>
    </border>
    <border>
      <left style="thin">
        <color theme="4" tint="-0.499984740745262"/>
      </left>
      <right/>
      <top/>
      <bottom style="medium">
        <color rgb="FF00B0F0"/>
      </bottom>
      <diagonal/>
    </border>
    <border>
      <left/>
      <right style="thin">
        <color theme="4" tint="-0.499984740745262"/>
      </right>
      <top/>
      <bottom style="medium">
        <color rgb="FF00B0F0"/>
      </bottom>
      <diagonal/>
    </border>
    <border>
      <left style="thin">
        <color rgb="FF0070C0"/>
      </left>
      <right/>
      <top/>
      <bottom style="medium">
        <color rgb="FF00B0F0"/>
      </bottom>
      <diagonal/>
    </border>
    <border>
      <left/>
      <right style="thin">
        <color rgb="FF0070C0"/>
      </right>
      <top/>
      <bottom style="medium">
        <color rgb="FF00B0F0"/>
      </bottom>
      <diagonal/>
    </border>
    <border>
      <left style="thin">
        <color theme="5" tint="0.39994506668294322"/>
      </left>
      <right/>
      <top/>
      <bottom style="medium">
        <color rgb="FF00B0F0"/>
      </bottom>
      <diagonal/>
    </border>
    <border>
      <left style="thin">
        <color rgb="FF0070C0"/>
      </left>
      <right style="thin">
        <color rgb="FF0070C0"/>
      </right>
      <top/>
      <bottom style="medium">
        <color rgb="FF00B0F0"/>
      </bottom>
      <diagonal/>
    </border>
  </borders>
  <cellStyleXfs count="7">
    <xf numFmtId="0" fontId="0" fillId="0" borderId="0"/>
    <xf numFmtId="0" fontId="68" fillId="30" borderId="0" applyNumberFormat="0" applyBorder="0" applyAlignment="0" applyProtection="0"/>
    <xf numFmtId="0" fontId="84" fillId="36" borderId="0" applyNumberFormat="0" applyBorder="0" applyAlignment="0" applyProtection="0"/>
    <xf numFmtId="0" fontId="85" fillId="37" borderId="0" applyNumberFormat="0" applyBorder="0" applyAlignment="0" applyProtection="0"/>
    <xf numFmtId="0" fontId="86" fillId="38" borderId="148" applyNumberFormat="0" applyAlignment="0" applyProtection="0"/>
    <xf numFmtId="0" fontId="114" fillId="0" borderId="0" applyNumberFormat="0" applyFill="0" applyBorder="0" applyAlignment="0" applyProtection="0"/>
    <xf numFmtId="0" fontId="149" fillId="57" borderId="148" applyNumberFormat="0" applyAlignment="0" applyProtection="0"/>
  </cellStyleXfs>
  <cellXfs count="1919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13" borderId="16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 vertical="center"/>
    </xf>
    <xf numFmtId="0" fontId="5" fillId="13" borderId="18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7" fillId="11" borderId="17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9" fillId="10" borderId="17" xfId="0" applyFont="1" applyFill="1" applyBorder="1" applyAlignment="1">
      <alignment horizontal="center" vertical="center"/>
    </xf>
    <xf numFmtId="0" fontId="9" fillId="10" borderId="1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2" fillId="16" borderId="16" xfId="0" applyFont="1" applyFill="1" applyBorder="1" applyAlignment="1">
      <alignment horizontal="center" vertical="center"/>
    </xf>
    <xf numFmtId="0" fontId="22" fillId="16" borderId="17" xfId="0" applyFont="1" applyFill="1" applyBorder="1" applyAlignment="1">
      <alignment horizontal="center" vertical="center"/>
    </xf>
    <xf numFmtId="0" fontId="22" fillId="16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3" fillId="0" borderId="0" xfId="0" applyFont="1"/>
    <xf numFmtId="0" fontId="27" fillId="0" borderId="0" xfId="0" applyFont="1"/>
    <xf numFmtId="0" fontId="28" fillId="0" borderId="0" xfId="0" applyFont="1"/>
    <xf numFmtId="0" fontId="1" fillId="0" borderId="0" xfId="0" applyFont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0" fontId="3" fillId="12" borderId="29" xfId="0" applyFont="1" applyFill="1" applyBorder="1" applyAlignment="1">
      <alignment horizontal="center" vertical="center"/>
    </xf>
    <xf numFmtId="9" fontId="5" fillId="6" borderId="2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9" fillId="10" borderId="32" xfId="0" applyFont="1" applyFill="1" applyBorder="1" applyAlignment="1">
      <alignment horizontal="center" vertical="center"/>
    </xf>
    <xf numFmtId="0" fontId="5" fillId="13" borderId="31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10" fillId="15" borderId="31" xfId="0" applyFont="1" applyFill="1" applyBorder="1" applyAlignment="1">
      <alignment horizontal="center" vertical="center"/>
    </xf>
    <xf numFmtId="0" fontId="10" fillId="15" borderId="25" xfId="0" applyFont="1" applyFill="1" applyBorder="1" applyAlignment="1">
      <alignment horizontal="center" vertical="center"/>
    </xf>
    <xf numFmtId="0" fontId="10" fillId="15" borderId="32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27" xfId="0" applyFont="1" applyFill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9" fontId="26" fillId="0" borderId="2" xfId="0" applyNumberFormat="1" applyFont="1" applyBorder="1" applyAlignment="1">
      <alignment horizontal="center" vertical="center"/>
    </xf>
    <xf numFmtId="0" fontId="0" fillId="0" borderId="24" xfId="0" applyBorder="1" applyAlignment="1"/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17" fillId="0" borderId="2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9" fontId="26" fillId="0" borderId="1" xfId="0" applyNumberFormat="1" applyFont="1" applyBorder="1" applyAlignment="1">
      <alignment horizontal="center" vertical="center"/>
    </xf>
    <xf numFmtId="9" fontId="5" fillId="9" borderId="2" xfId="0" applyNumberFormat="1" applyFont="1" applyFill="1" applyBorder="1" applyAlignment="1">
      <alignment horizontal="center" vertical="center"/>
    </xf>
    <xf numFmtId="9" fontId="5" fillId="9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1" fillId="10" borderId="16" xfId="0" applyFont="1" applyFill="1" applyBorder="1" applyAlignment="1">
      <alignment horizontal="center" vertical="center"/>
    </xf>
    <xf numFmtId="0" fontId="31" fillId="10" borderId="17" xfId="0" applyFont="1" applyFill="1" applyBorder="1" applyAlignment="1">
      <alignment horizontal="center" vertical="center"/>
    </xf>
    <xf numFmtId="0" fontId="31" fillId="10" borderId="18" xfId="0" applyFont="1" applyFill="1" applyBorder="1" applyAlignment="1">
      <alignment horizontal="center" vertical="center"/>
    </xf>
    <xf numFmtId="0" fontId="5" fillId="6" borderId="26" xfId="0" applyNumberFormat="1" applyFont="1" applyFill="1" applyBorder="1" applyAlignment="1">
      <alignment horizontal="center" vertical="center"/>
    </xf>
    <xf numFmtId="0" fontId="5" fillId="6" borderId="27" xfId="0" applyNumberFormat="1" applyFont="1" applyFill="1" applyBorder="1" applyAlignment="1">
      <alignment horizontal="center" vertical="center"/>
    </xf>
    <xf numFmtId="0" fontId="5" fillId="6" borderId="28" xfId="0" applyNumberFormat="1" applyFont="1" applyFill="1" applyBorder="1" applyAlignment="1">
      <alignment horizontal="center" vertical="center"/>
    </xf>
    <xf numFmtId="0" fontId="3" fillId="12" borderId="2" xfId="0" applyNumberFormat="1" applyFont="1" applyFill="1" applyBorder="1" applyAlignment="1">
      <alignment horizontal="center" vertical="center"/>
    </xf>
    <xf numFmtId="0" fontId="3" fillId="12" borderId="3" xfId="0" applyNumberFormat="1" applyFont="1" applyFill="1" applyBorder="1" applyAlignment="1">
      <alignment horizontal="center" vertical="center"/>
    </xf>
    <xf numFmtId="0" fontId="3" fillId="12" borderId="4" xfId="0" applyNumberFormat="1" applyFont="1" applyFill="1" applyBorder="1" applyAlignment="1">
      <alignment horizontal="center" vertical="center"/>
    </xf>
    <xf numFmtId="0" fontId="5" fillId="12" borderId="26" xfId="0" applyNumberFormat="1" applyFont="1" applyFill="1" applyBorder="1" applyAlignment="1">
      <alignment horizontal="center" vertical="center"/>
    </xf>
    <xf numFmtId="0" fontId="5" fillId="12" borderId="27" xfId="0" applyNumberFormat="1" applyFont="1" applyFill="1" applyBorder="1" applyAlignment="1">
      <alignment horizontal="center" vertical="center"/>
    </xf>
    <xf numFmtId="0" fontId="5" fillId="12" borderId="28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7" borderId="11" xfId="0" applyNumberFormat="1" applyFont="1" applyFill="1" applyBorder="1" applyAlignment="1">
      <alignment horizontal="center" vertical="center"/>
    </xf>
    <xf numFmtId="0" fontId="2" fillId="5" borderId="11" xfId="0" applyNumberFormat="1" applyFont="1" applyFill="1" applyBorder="1" applyAlignment="1">
      <alignment horizontal="center" vertical="center"/>
    </xf>
    <xf numFmtId="0" fontId="2" fillId="6" borderId="11" xfId="0" applyNumberFormat="1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5" fillId="6" borderId="29" xfId="0" applyNumberFormat="1" applyFont="1" applyFill="1" applyBorder="1" applyAlignment="1">
      <alignment horizontal="center" vertical="center"/>
    </xf>
    <xf numFmtId="0" fontId="5" fillId="6" borderId="34" xfId="0" applyNumberFormat="1" applyFont="1" applyFill="1" applyBorder="1" applyAlignment="1">
      <alignment horizontal="center" vertical="center"/>
    </xf>
    <xf numFmtId="0" fontId="5" fillId="6" borderId="35" xfId="0" applyNumberFormat="1" applyFont="1" applyFill="1" applyBorder="1" applyAlignment="1">
      <alignment horizontal="center" vertical="center"/>
    </xf>
    <xf numFmtId="0" fontId="5" fillId="6" borderId="36" xfId="0" applyNumberFormat="1" applyFont="1" applyFill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8" fillId="0" borderId="37" xfId="0" applyNumberFormat="1" applyFont="1" applyBorder="1" applyAlignment="1">
      <alignment horizontal="center" vertical="center"/>
    </xf>
    <xf numFmtId="0" fontId="18" fillId="0" borderId="38" xfId="0" applyNumberFormat="1" applyFont="1" applyBorder="1" applyAlignment="1">
      <alignment horizontal="center" vertical="center"/>
    </xf>
    <xf numFmtId="0" fontId="18" fillId="0" borderId="39" xfId="0" applyNumberFormat="1" applyFont="1" applyBorder="1" applyAlignment="1">
      <alignment horizontal="center" vertical="center"/>
    </xf>
    <xf numFmtId="0" fontId="10" fillId="14" borderId="40" xfId="0" applyNumberFormat="1" applyFont="1" applyFill="1" applyBorder="1" applyAlignment="1">
      <alignment horizontal="center" vertical="center"/>
    </xf>
    <xf numFmtId="0" fontId="10" fillId="14" borderId="41" xfId="0" applyNumberFormat="1" applyFont="1" applyFill="1" applyBorder="1" applyAlignment="1">
      <alignment horizontal="center" vertical="center"/>
    </xf>
    <xf numFmtId="0" fontId="10" fillId="14" borderId="42" xfId="0" applyNumberFormat="1" applyFont="1" applyFill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6" fillId="0" borderId="38" xfId="0" applyNumberFormat="1" applyFont="1" applyBorder="1" applyAlignment="1">
      <alignment horizontal="center" vertical="center"/>
    </xf>
    <xf numFmtId="0" fontId="6" fillId="0" borderId="39" xfId="0" applyNumberFormat="1" applyFont="1" applyBorder="1" applyAlignment="1">
      <alignment horizontal="center" vertical="center"/>
    </xf>
    <xf numFmtId="0" fontId="7" fillId="11" borderId="40" xfId="0" applyNumberFormat="1" applyFont="1" applyFill="1" applyBorder="1" applyAlignment="1">
      <alignment horizontal="center" vertical="center"/>
    </xf>
    <xf numFmtId="0" fontId="7" fillId="11" borderId="41" xfId="0" applyNumberFormat="1" applyFont="1" applyFill="1" applyBorder="1" applyAlignment="1">
      <alignment horizontal="center" vertical="center"/>
    </xf>
    <xf numFmtId="0" fontId="7" fillId="11" borderId="42" xfId="0" applyNumberFormat="1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25" fillId="0" borderId="0" xfId="0" applyFont="1"/>
    <xf numFmtId="0" fontId="14" fillId="0" borderId="0" xfId="0" applyFont="1"/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24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24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41" fillId="14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8" fillId="24" borderId="1" xfId="0" applyFont="1" applyFill="1" applyBorder="1" applyAlignment="1">
      <alignment horizontal="center" vertical="center"/>
    </xf>
    <xf numFmtId="0" fontId="39" fillId="24" borderId="1" xfId="0" applyFont="1" applyFill="1" applyBorder="1" applyAlignment="1">
      <alignment horizontal="center" vertical="center"/>
    </xf>
    <xf numFmtId="0" fontId="43" fillId="24" borderId="1" xfId="0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4" fillId="9" borderId="0" xfId="0" applyFont="1" applyFill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164" fontId="37" fillId="0" borderId="59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" fontId="56" fillId="0" borderId="0" xfId="0" applyNumberFormat="1" applyFont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0" fontId="57" fillId="2" borderId="11" xfId="0" applyNumberFormat="1" applyFont="1" applyFill="1" applyBorder="1" applyAlignment="1">
      <alignment horizontal="center" vertical="center"/>
    </xf>
    <xf numFmtId="0" fontId="57" fillId="2" borderId="12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0" xfId="0" applyFont="1" applyAlignment="1">
      <alignment vertical="center"/>
    </xf>
    <xf numFmtId="17" fontId="1" fillId="0" borderId="0" xfId="0" applyNumberFormat="1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26" borderId="0" xfId="0" applyFont="1" applyFill="1" applyAlignment="1">
      <alignment horizontal="center" vertical="center"/>
    </xf>
    <xf numFmtId="1" fontId="21" fillId="0" borderId="4" xfId="0" applyNumberFormat="1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57" xfId="0" applyFont="1" applyBorder="1" applyAlignment="1">
      <alignment horizontal="right" vertical="center"/>
    </xf>
    <xf numFmtId="0" fontId="60" fillId="0" borderId="124" xfId="0" applyFont="1" applyBorder="1" applyAlignment="1">
      <alignment horizontal="right" vertical="center"/>
    </xf>
    <xf numFmtId="0" fontId="60" fillId="0" borderId="125" xfId="0" applyFont="1" applyBorder="1" applyAlignment="1">
      <alignment horizontal="center" vertical="center"/>
    </xf>
    <xf numFmtId="0" fontId="60" fillId="0" borderId="126" xfId="0" applyFont="1" applyBorder="1" applyAlignment="1">
      <alignment horizontal="center" vertical="center"/>
    </xf>
    <xf numFmtId="0" fontId="60" fillId="0" borderId="127" xfId="0" applyFont="1" applyBorder="1" applyAlignment="1">
      <alignment horizontal="center" vertical="center"/>
    </xf>
    <xf numFmtId="0" fontId="60" fillId="0" borderId="128" xfId="0" applyFont="1" applyBorder="1" applyAlignment="1">
      <alignment horizontal="center" vertical="center"/>
    </xf>
    <xf numFmtId="0" fontId="60" fillId="29" borderId="127" xfId="0" applyFont="1" applyFill="1" applyBorder="1" applyAlignment="1">
      <alignment horizontal="center" vertical="center"/>
    </xf>
    <xf numFmtId="0" fontId="60" fillId="29" borderId="128" xfId="0" applyFont="1" applyFill="1" applyBorder="1" applyAlignment="1">
      <alignment horizontal="center" vertical="center"/>
    </xf>
    <xf numFmtId="0" fontId="60" fillId="3" borderId="127" xfId="0" applyFont="1" applyFill="1" applyBorder="1" applyAlignment="1">
      <alignment horizontal="center" vertical="center"/>
    </xf>
    <xf numFmtId="0" fontId="60" fillId="3" borderId="128" xfId="0" applyFont="1" applyFill="1" applyBorder="1" applyAlignment="1">
      <alignment horizontal="center" vertical="center"/>
    </xf>
    <xf numFmtId="0" fontId="60" fillId="29" borderId="125" xfId="0" applyFont="1" applyFill="1" applyBorder="1" applyAlignment="1">
      <alignment horizontal="center" vertical="center"/>
    </xf>
    <xf numFmtId="0" fontId="60" fillId="29" borderId="126" xfId="0" applyFont="1" applyFill="1" applyBorder="1" applyAlignment="1">
      <alignment horizontal="center" vertical="center"/>
    </xf>
    <xf numFmtId="0" fontId="60" fillId="29" borderId="57" xfId="0" applyFont="1" applyFill="1" applyBorder="1" applyAlignment="1">
      <alignment horizontal="right" vertical="center"/>
    </xf>
    <xf numFmtId="0" fontId="60" fillId="29" borderId="124" xfId="0" applyFont="1" applyFill="1" applyBorder="1" applyAlignment="1">
      <alignment horizontal="right" vertical="center"/>
    </xf>
    <xf numFmtId="0" fontId="60" fillId="0" borderId="129" xfId="0" applyFont="1" applyFill="1" applyBorder="1" applyAlignment="1">
      <alignment horizontal="right" vertical="center"/>
    </xf>
    <xf numFmtId="0" fontId="60" fillId="0" borderId="130" xfId="0" applyFont="1" applyFill="1" applyBorder="1" applyAlignment="1">
      <alignment horizontal="right" vertical="center"/>
    </xf>
    <xf numFmtId="0" fontId="60" fillId="0" borderId="131" xfId="0" applyFont="1" applyBorder="1" applyAlignment="1">
      <alignment horizontal="center" vertical="center"/>
    </xf>
    <xf numFmtId="0" fontId="60" fillId="0" borderId="132" xfId="0" applyFont="1" applyBorder="1" applyAlignment="1">
      <alignment horizontal="center" vertical="center"/>
    </xf>
    <xf numFmtId="0" fontId="60" fillId="0" borderId="133" xfId="0" applyFont="1" applyBorder="1" applyAlignment="1">
      <alignment horizontal="center" vertical="center"/>
    </xf>
    <xf numFmtId="0" fontId="60" fillId="0" borderId="134" xfId="0" applyFont="1" applyBorder="1" applyAlignment="1">
      <alignment horizontal="center" vertical="center"/>
    </xf>
    <xf numFmtId="0" fontId="60" fillId="3" borderId="57" xfId="0" applyFont="1" applyFill="1" applyBorder="1" applyAlignment="1">
      <alignment horizontal="right" vertical="center"/>
    </xf>
    <xf numFmtId="0" fontId="60" fillId="3" borderId="124" xfId="0" applyFont="1" applyFill="1" applyBorder="1" applyAlignment="1">
      <alignment horizontal="right" vertical="center"/>
    </xf>
    <xf numFmtId="0" fontId="60" fillId="27" borderId="57" xfId="0" applyFont="1" applyFill="1" applyBorder="1" applyAlignment="1">
      <alignment horizontal="right" vertical="center"/>
    </xf>
    <xf numFmtId="0" fontId="60" fillId="27" borderId="124" xfId="0" applyFont="1" applyFill="1" applyBorder="1" applyAlignment="1">
      <alignment horizontal="right" vertical="center"/>
    </xf>
    <xf numFmtId="0" fontId="60" fillId="27" borderId="125" xfId="0" applyFont="1" applyFill="1" applyBorder="1" applyAlignment="1">
      <alignment horizontal="center" vertical="center"/>
    </xf>
    <xf numFmtId="0" fontId="60" fillId="27" borderId="126" xfId="0" applyFont="1" applyFill="1" applyBorder="1" applyAlignment="1">
      <alignment horizontal="center" vertical="center"/>
    </xf>
    <xf numFmtId="0" fontId="60" fillId="0" borderId="57" xfId="0" applyFont="1" applyFill="1" applyBorder="1" applyAlignment="1">
      <alignment horizontal="right" vertical="center"/>
    </xf>
    <xf numFmtId="0" fontId="60" fillId="0" borderId="124" xfId="0" applyFont="1" applyFill="1" applyBorder="1" applyAlignment="1">
      <alignment horizontal="right" vertical="center"/>
    </xf>
    <xf numFmtId="0" fontId="60" fillId="0" borderId="131" xfId="0" applyFont="1" applyFill="1" applyBorder="1" applyAlignment="1">
      <alignment horizontal="center" vertical="center"/>
    </xf>
    <xf numFmtId="0" fontId="60" fillId="0" borderId="125" xfId="0" applyFont="1" applyFill="1" applyBorder="1" applyAlignment="1">
      <alignment horizontal="center" vertical="center"/>
    </xf>
    <xf numFmtId="0" fontId="60" fillId="0" borderId="133" xfId="0" applyFont="1" applyFill="1" applyBorder="1" applyAlignment="1">
      <alignment horizontal="center" vertical="center"/>
    </xf>
    <xf numFmtId="0" fontId="60" fillId="0" borderId="126" xfId="0" applyFont="1" applyFill="1" applyBorder="1" applyAlignment="1">
      <alignment horizontal="center" vertical="center"/>
    </xf>
    <xf numFmtId="0" fontId="60" fillId="3" borderId="131" xfId="0" applyFont="1" applyFill="1" applyBorder="1" applyAlignment="1">
      <alignment horizontal="center" vertical="center"/>
    </xf>
    <xf numFmtId="0" fontId="60" fillId="3" borderId="133" xfId="0" applyFont="1" applyFill="1" applyBorder="1" applyAlignment="1">
      <alignment horizontal="center" vertical="center"/>
    </xf>
    <xf numFmtId="0" fontId="60" fillId="0" borderId="0" xfId="0" applyFont="1" applyAlignment="1">
      <alignment horizontal="center" vertical="center" wrapText="1"/>
    </xf>
    <xf numFmtId="0" fontId="60" fillId="0" borderId="50" xfId="0" applyFont="1" applyBorder="1" applyAlignment="1">
      <alignment horizontal="center" vertical="center"/>
    </xf>
    <xf numFmtId="0" fontId="60" fillId="0" borderId="51" xfId="0" applyFont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6" borderId="27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64" fillId="6" borderId="30" xfId="0" applyNumberFormat="1" applyFont="1" applyFill="1" applyBorder="1" applyAlignment="1">
      <alignment horizontal="center" vertical="center"/>
    </xf>
    <xf numFmtId="0" fontId="64" fillId="6" borderId="28" xfId="0" applyNumberFormat="1" applyFont="1" applyFill="1" applyBorder="1" applyAlignment="1">
      <alignment horizontal="center" vertical="center"/>
    </xf>
    <xf numFmtId="0" fontId="35" fillId="0" borderId="142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0" fontId="71" fillId="0" borderId="0" xfId="0" applyFont="1" applyAlignment="1">
      <alignment vertical="center"/>
    </xf>
    <xf numFmtId="0" fontId="71" fillId="0" borderId="108" xfId="0" applyFont="1" applyBorder="1" applyAlignment="1">
      <alignment horizontal="center"/>
    </xf>
    <xf numFmtId="0" fontId="71" fillId="0" borderId="109" xfId="0" applyFont="1" applyBorder="1" applyAlignment="1">
      <alignment horizontal="center"/>
    </xf>
    <xf numFmtId="0" fontId="71" fillId="0" borderId="43" xfId="0" applyFont="1" applyBorder="1" applyAlignment="1">
      <alignment horizontal="center"/>
    </xf>
    <xf numFmtId="0" fontId="71" fillId="0" borderId="47" xfId="0" applyFont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71" fillId="0" borderId="48" xfId="0" applyFont="1" applyFill="1" applyBorder="1" applyAlignment="1">
      <alignment horizontal="center"/>
    </xf>
    <xf numFmtId="0" fontId="71" fillId="0" borderId="45" xfId="0" applyFont="1" applyFill="1" applyBorder="1" applyAlignment="1">
      <alignment horizontal="center"/>
    </xf>
    <xf numFmtId="0" fontId="71" fillId="0" borderId="60" xfId="0" applyFont="1" applyBorder="1" applyAlignment="1">
      <alignment horizontal="center"/>
    </xf>
    <xf numFmtId="0" fontId="71" fillId="0" borderId="110" xfId="0" applyFont="1" applyBorder="1" applyAlignment="1">
      <alignment horizontal="center"/>
    </xf>
    <xf numFmtId="0" fontId="71" fillId="0" borderId="111" xfId="0" applyFont="1" applyBorder="1" applyAlignment="1">
      <alignment horizontal="center"/>
    </xf>
    <xf numFmtId="0" fontId="71" fillId="0" borderId="61" xfId="0" applyFont="1" applyBorder="1" applyAlignment="1">
      <alignment horizontal="center"/>
    </xf>
    <xf numFmtId="0" fontId="71" fillId="0" borderId="60" xfId="0" applyFont="1" applyFill="1" applyBorder="1" applyAlignment="1">
      <alignment horizontal="center"/>
    </xf>
    <xf numFmtId="0" fontId="71" fillId="0" borderId="61" xfId="0" applyFont="1" applyFill="1" applyBorder="1" applyAlignment="1">
      <alignment horizontal="center"/>
    </xf>
    <xf numFmtId="0" fontId="71" fillId="0" borderId="62" xfId="0" applyFont="1" applyBorder="1" applyAlignment="1">
      <alignment horizontal="center"/>
    </xf>
    <xf numFmtId="0" fontId="71" fillId="0" borderId="63" xfId="0" applyFont="1" applyBorder="1" applyAlignment="1">
      <alignment horizontal="center"/>
    </xf>
    <xf numFmtId="0" fontId="71" fillId="0" borderId="64" xfId="0" applyFont="1" applyBorder="1" applyAlignment="1">
      <alignment horizontal="center"/>
    </xf>
    <xf numFmtId="0" fontId="71" fillId="0" borderId="65" xfId="0" applyFont="1" applyFill="1" applyBorder="1" applyAlignment="1">
      <alignment horizontal="center"/>
    </xf>
    <xf numFmtId="0" fontId="71" fillId="0" borderId="66" xfId="0" applyFont="1" applyFill="1" applyBorder="1" applyAlignment="1">
      <alignment horizontal="center"/>
    </xf>
    <xf numFmtId="0" fontId="71" fillId="17" borderId="0" xfId="0" applyFont="1" applyFill="1" applyBorder="1" applyAlignment="1">
      <alignment horizontal="center"/>
    </xf>
    <xf numFmtId="0" fontId="71" fillId="0" borderId="108" xfId="0" applyFont="1" applyFill="1" applyBorder="1" applyAlignment="1">
      <alignment horizontal="center"/>
    </xf>
    <xf numFmtId="0" fontId="71" fillId="0" borderId="109" xfId="0" applyFont="1" applyFill="1" applyBorder="1" applyAlignment="1">
      <alignment horizontal="center"/>
    </xf>
    <xf numFmtId="0" fontId="71" fillId="17" borderId="20" xfId="0" applyFont="1" applyFill="1" applyBorder="1" applyAlignment="1">
      <alignment horizontal="center"/>
    </xf>
    <xf numFmtId="0" fontId="71" fillId="0" borderId="67" xfId="0" applyFont="1" applyBorder="1" applyAlignment="1">
      <alignment horizontal="center"/>
    </xf>
    <xf numFmtId="0" fontId="71" fillId="0" borderId="67" xfId="0" applyFont="1" applyFill="1" applyBorder="1" applyAlignment="1">
      <alignment horizontal="center"/>
    </xf>
    <xf numFmtId="0" fontId="71" fillId="0" borderId="112" xfId="0" applyFont="1" applyFill="1" applyBorder="1" applyAlignment="1">
      <alignment horizontal="center"/>
    </xf>
    <xf numFmtId="0" fontId="71" fillId="0" borderId="113" xfId="0" applyFont="1" applyFill="1" applyBorder="1" applyAlignment="1">
      <alignment horizontal="center"/>
    </xf>
    <xf numFmtId="0" fontId="71" fillId="0" borderId="68" xfId="0" applyFont="1" applyBorder="1" applyAlignment="1">
      <alignment horizontal="center"/>
    </xf>
    <xf numFmtId="0" fontId="71" fillId="0" borderId="69" xfId="0" applyFont="1" applyBorder="1" applyAlignment="1">
      <alignment horizontal="center"/>
    </xf>
    <xf numFmtId="0" fontId="71" fillId="0" borderId="70" xfId="0" applyFont="1" applyBorder="1" applyAlignment="1">
      <alignment horizontal="center"/>
    </xf>
    <xf numFmtId="0" fontId="71" fillId="0" borderId="71" xfId="0" applyFont="1" applyBorder="1" applyAlignment="1">
      <alignment horizontal="center"/>
    </xf>
    <xf numFmtId="0" fontId="71" fillId="0" borderId="72" xfId="0" applyFont="1" applyFill="1" applyBorder="1" applyAlignment="1">
      <alignment horizontal="center"/>
    </xf>
    <xf numFmtId="0" fontId="71" fillId="0" borderId="73" xfId="0" applyFont="1" applyFill="1" applyBorder="1" applyAlignment="1">
      <alignment horizontal="center"/>
    </xf>
    <xf numFmtId="0" fontId="71" fillId="17" borderId="109" xfId="0" applyFont="1" applyFill="1" applyBorder="1" applyAlignment="1">
      <alignment horizontal="center"/>
    </xf>
    <xf numFmtId="0" fontId="71" fillId="0" borderId="46" xfId="0" applyFont="1" applyBorder="1" applyAlignment="1">
      <alignment horizontal="center"/>
    </xf>
    <xf numFmtId="0" fontId="71" fillId="0" borderId="74" xfId="0" applyFont="1" applyBorder="1" applyAlignment="1">
      <alignment horizontal="center"/>
    </xf>
    <xf numFmtId="0" fontId="71" fillId="17" borderId="46" xfId="0" applyFont="1" applyFill="1" applyBorder="1" applyAlignment="1">
      <alignment horizontal="center"/>
    </xf>
    <xf numFmtId="0" fontId="71" fillId="0" borderId="75" xfId="0" applyFont="1" applyBorder="1" applyAlignment="1">
      <alignment horizontal="center"/>
    </xf>
    <xf numFmtId="0" fontId="71" fillId="0" borderId="44" xfId="0" applyFont="1" applyBorder="1" applyAlignment="1">
      <alignment horizontal="center"/>
    </xf>
    <xf numFmtId="0" fontId="71" fillId="0" borderId="76" xfId="0" applyFont="1" applyBorder="1" applyAlignment="1">
      <alignment horizontal="center"/>
    </xf>
    <xf numFmtId="0" fontId="71" fillId="0" borderId="46" xfId="0" applyFont="1" applyFill="1" applyBorder="1" applyAlignment="1">
      <alignment horizontal="center"/>
    </xf>
    <xf numFmtId="0" fontId="71" fillId="0" borderId="77" xfId="0" applyFont="1" applyFill="1" applyBorder="1" applyAlignment="1">
      <alignment horizontal="center"/>
    </xf>
    <xf numFmtId="0" fontId="71" fillId="0" borderId="78" xfId="0" applyFont="1" applyFill="1" applyBorder="1" applyAlignment="1">
      <alignment horizontal="center"/>
    </xf>
    <xf numFmtId="0" fontId="71" fillId="0" borderId="79" xfId="0" applyFont="1" applyBorder="1" applyAlignment="1">
      <alignment horizontal="center"/>
    </xf>
    <xf numFmtId="0" fontId="71" fillId="0" borderId="80" xfId="0" applyFont="1" applyBorder="1" applyAlignment="1">
      <alignment horizontal="center"/>
    </xf>
    <xf numFmtId="0" fontId="71" fillId="17" borderId="79" xfId="0" applyFont="1" applyFill="1" applyBorder="1" applyAlignment="1">
      <alignment horizontal="center"/>
    </xf>
    <xf numFmtId="0" fontId="71" fillId="0" borderId="79" xfId="0" applyFont="1" applyFill="1" applyBorder="1" applyAlignment="1">
      <alignment horizontal="center"/>
    </xf>
    <xf numFmtId="0" fontId="71" fillId="17" borderId="80" xfId="0" applyFont="1" applyFill="1" applyBorder="1" applyAlignment="1">
      <alignment horizontal="center"/>
    </xf>
    <xf numFmtId="0" fontId="71" fillId="17" borderId="81" xfId="0" applyFont="1" applyFill="1" applyBorder="1" applyAlignment="1">
      <alignment horizontal="center"/>
    </xf>
    <xf numFmtId="0" fontId="71" fillId="0" borderId="82" xfId="0" applyFont="1" applyBorder="1" applyAlignment="1">
      <alignment horizontal="center"/>
    </xf>
    <xf numFmtId="0" fontId="71" fillId="0" borderId="83" xfId="0" applyFont="1" applyBorder="1" applyAlignment="1">
      <alignment horizontal="center"/>
    </xf>
    <xf numFmtId="0" fontId="71" fillId="0" borderId="84" xfId="0" applyFont="1" applyFill="1" applyBorder="1" applyAlignment="1">
      <alignment horizontal="center"/>
    </xf>
    <xf numFmtId="0" fontId="71" fillId="0" borderId="85" xfId="0" applyFont="1" applyFill="1" applyBorder="1" applyAlignment="1">
      <alignment horizontal="center"/>
    </xf>
    <xf numFmtId="0" fontId="71" fillId="17" borderId="43" xfId="0" applyFont="1" applyFill="1" applyBorder="1" applyAlignment="1">
      <alignment horizontal="center"/>
    </xf>
    <xf numFmtId="0" fontId="71" fillId="33" borderId="0" xfId="0" applyFont="1" applyFill="1" applyBorder="1" applyAlignment="1">
      <alignment horizontal="center"/>
    </xf>
    <xf numFmtId="0" fontId="71" fillId="17" borderId="48" xfId="0" applyFont="1" applyFill="1" applyBorder="1" applyAlignment="1">
      <alignment horizontal="center"/>
    </xf>
    <xf numFmtId="0" fontId="71" fillId="17" borderId="86" xfId="0" applyFont="1" applyFill="1" applyBorder="1" applyAlignment="1">
      <alignment horizontal="center"/>
    </xf>
    <xf numFmtId="0" fontId="71" fillId="0" borderId="86" xfId="0" applyFont="1" applyFill="1" applyBorder="1" applyAlignment="1">
      <alignment horizontal="center"/>
    </xf>
    <xf numFmtId="0" fontId="71" fillId="17" borderId="90" xfId="0" applyFont="1" applyFill="1" applyBorder="1" applyAlignment="1">
      <alignment horizontal="center"/>
    </xf>
    <xf numFmtId="0" fontId="72" fillId="17" borderId="86" xfId="0" applyFont="1" applyFill="1" applyBorder="1" applyAlignment="1">
      <alignment horizontal="center"/>
    </xf>
    <xf numFmtId="0" fontId="71" fillId="0" borderId="43" xfId="0" applyFont="1" applyFill="1" applyBorder="1" applyAlignment="1">
      <alignment horizontal="center"/>
    </xf>
    <xf numFmtId="0" fontId="71" fillId="0" borderId="93" xfId="0" applyFont="1" applyBorder="1" applyAlignment="1">
      <alignment horizontal="center"/>
    </xf>
    <xf numFmtId="0" fontId="71" fillId="0" borderId="120" xfId="0" applyFont="1" applyBorder="1" applyAlignment="1">
      <alignment horizontal="center"/>
    </xf>
    <xf numFmtId="0" fontId="71" fillId="0" borderId="121" xfId="0" applyFont="1" applyBorder="1" applyAlignment="1">
      <alignment horizontal="center"/>
    </xf>
    <xf numFmtId="0" fontId="71" fillId="0" borderId="94" xfId="0" applyFont="1" applyBorder="1" applyAlignment="1">
      <alignment horizontal="center"/>
    </xf>
    <xf numFmtId="0" fontId="71" fillId="0" borderId="95" xfId="0" applyFont="1" applyBorder="1" applyAlignment="1">
      <alignment horizontal="center"/>
    </xf>
    <xf numFmtId="0" fontId="71" fillId="0" borderId="96" xfId="0" applyFont="1" applyBorder="1" applyAlignment="1">
      <alignment horizontal="center"/>
    </xf>
    <xf numFmtId="0" fontId="71" fillId="17" borderId="93" xfId="0" applyFont="1" applyFill="1" applyBorder="1" applyAlignment="1">
      <alignment horizontal="center"/>
    </xf>
    <xf numFmtId="0" fontId="71" fillId="0" borderId="97" xfId="0" applyFont="1" applyBorder="1" applyAlignment="1">
      <alignment horizontal="center"/>
    </xf>
    <xf numFmtId="0" fontId="71" fillId="0" borderId="93" xfId="0" applyFont="1" applyFill="1" applyBorder="1" applyAlignment="1">
      <alignment horizontal="center"/>
    </xf>
    <xf numFmtId="0" fontId="71" fillId="0" borderId="98" xfId="0" applyFont="1" applyFill="1" applyBorder="1" applyAlignment="1">
      <alignment horizontal="center"/>
    </xf>
    <xf numFmtId="0" fontId="71" fillId="0" borderId="99" xfId="0" applyFont="1" applyFill="1" applyBorder="1" applyAlignment="1">
      <alignment horizontal="center"/>
    </xf>
    <xf numFmtId="0" fontId="71" fillId="0" borderId="100" xfId="0" applyFont="1" applyBorder="1" applyAlignment="1">
      <alignment horizontal="center"/>
    </xf>
    <xf numFmtId="0" fontId="71" fillId="0" borderId="122" xfId="0" applyFont="1" applyBorder="1" applyAlignment="1">
      <alignment horizontal="center"/>
    </xf>
    <xf numFmtId="0" fontId="71" fillId="0" borderId="123" xfId="0" applyFont="1" applyBorder="1" applyAlignment="1">
      <alignment horizontal="center"/>
    </xf>
    <xf numFmtId="0" fontId="71" fillId="0" borderId="101" xfId="0" applyFont="1" applyBorder="1" applyAlignment="1">
      <alignment horizontal="center"/>
    </xf>
    <xf numFmtId="0" fontId="71" fillId="0" borderId="102" xfId="0" applyFont="1" applyBorder="1" applyAlignment="1">
      <alignment horizontal="center"/>
    </xf>
    <xf numFmtId="0" fontId="71" fillId="0" borderId="103" xfId="0" applyFont="1" applyBorder="1" applyAlignment="1">
      <alignment horizontal="center"/>
    </xf>
    <xf numFmtId="0" fontId="71" fillId="0" borderId="104" xfId="0" applyFont="1" applyBorder="1" applyAlignment="1">
      <alignment horizontal="center"/>
    </xf>
    <xf numFmtId="0" fontId="71" fillId="0" borderId="100" xfId="0" applyFont="1" applyFill="1" applyBorder="1" applyAlignment="1">
      <alignment horizontal="center"/>
    </xf>
    <xf numFmtId="0" fontId="71" fillId="0" borderId="105" xfId="0" applyFont="1" applyFill="1" applyBorder="1" applyAlignment="1">
      <alignment horizontal="center"/>
    </xf>
    <xf numFmtId="0" fontId="71" fillId="0" borderId="106" xfId="0" applyFont="1" applyFill="1" applyBorder="1" applyAlignment="1">
      <alignment horizontal="center"/>
    </xf>
    <xf numFmtId="0" fontId="73" fillId="21" borderId="0" xfId="0" applyFont="1" applyFill="1" applyAlignment="1">
      <alignment horizontal="center"/>
    </xf>
    <xf numFmtId="0" fontId="73" fillId="20" borderId="0" xfId="0" applyFont="1" applyFill="1" applyAlignment="1">
      <alignment horizontal="center"/>
    </xf>
    <xf numFmtId="0" fontId="73" fillId="1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73" fillId="22" borderId="0" xfId="0" applyFont="1" applyFill="1" applyAlignment="1">
      <alignment horizontal="center"/>
    </xf>
    <xf numFmtId="0" fontId="73" fillId="23" borderId="0" xfId="0" applyFont="1" applyFill="1" applyAlignment="1">
      <alignment horizontal="center"/>
    </xf>
    <xf numFmtId="0" fontId="73" fillId="23" borderId="33" xfId="0" applyFont="1" applyFill="1" applyBorder="1" applyAlignment="1">
      <alignment horizontal="center"/>
    </xf>
    <xf numFmtId="0" fontId="74" fillId="19" borderId="0" xfId="0" applyFont="1" applyFill="1" applyAlignment="1">
      <alignment horizontal="center"/>
    </xf>
    <xf numFmtId="0" fontId="71" fillId="0" borderId="62" xfId="0" applyFont="1" applyFill="1" applyBorder="1" applyAlignment="1">
      <alignment horizontal="center"/>
    </xf>
    <xf numFmtId="0" fontId="71" fillId="0" borderId="69" xfId="0" applyFont="1" applyFill="1" applyBorder="1" applyAlignment="1">
      <alignment horizontal="center"/>
    </xf>
    <xf numFmtId="0" fontId="71" fillId="0" borderId="68" xfId="0" applyFont="1" applyFill="1" applyBorder="1" applyAlignment="1">
      <alignment horizontal="center"/>
    </xf>
    <xf numFmtId="0" fontId="71" fillId="0" borderId="75" xfId="0" applyFont="1" applyFill="1" applyBorder="1" applyAlignment="1">
      <alignment horizontal="center"/>
    </xf>
    <xf numFmtId="0" fontId="71" fillId="0" borderId="74" xfId="0" applyFont="1" applyFill="1" applyBorder="1" applyAlignment="1">
      <alignment horizontal="center"/>
    </xf>
    <xf numFmtId="0" fontId="71" fillId="0" borderId="81" xfId="0" applyFont="1" applyFill="1" applyBorder="1" applyAlignment="1">
      <alignment horizontal="center"/>
    </xf>
    <xf numFmtId="0" fontId="71" fillId="0" borderId="80" xfId="0" applyFont="1" applyFill="1" applyBorder="1" applyAlignment="1">
      <alignment horizontal="center"/>
    </xf>
    <xf numFmtId="0" fontId="71" fillId="17" borderId="19" xfId="0" applyFont="1" applyFill="1" applyBorder="1" applyAlignment="1">
      <alignment horizontal="center"/>
    </xf>
    <xf numFmtId="0" fontId="71" fillId="0" borderId="95" xfId="0" applyFont="1" applyFill="1" applyBorder="1" applyAlignment="1">
      <alignment horizontal="center"/>
    </xf>
    <xf numFmtId="0" fontId="71" fillId="0" borderId="102" xfId="0" applyFont="1" applyFill="1" applyBorder="1" applyAlignment="1">
      <alignment horizontal="center"/>
    </xf>
    <xf numFmtId="0" fontId="71" fillId="0" borderId="101" xfId="0" applyFont="1" applyFill="1" applyBorder="1" applyAlignment="1">
      <alignment horizontal="center"/>
    </xf>
    <xf numFmtId="0" fontId="71" fillId="33" borderId="45" xfId="0" applyFont="1" applyFill="1" applyBorder="1" applyAlignment="1">
      <alignment horizontal="center"/>
    </xf>
    <xf numFmtId="0" fontId="71" fillId="0" borderId="94" xfId="0" applyFont="1" applyFill="1" applyBorder="1" applyAlignment="1">
      <alignment horizontal="center"/>
    </xf>
    <xf numFmtId="17" fontId="15" fillId="0" borderId="0" xfId="0" applyNumberFormat="1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" fillId="34" borderId="2" xfId="0" applyNumberFormat="1" applyFont="1" applyFill="1" applyBorder="1" applyAlignment="1">
      <alignment horizontal="center" vertical="center"/>
    </xf>
    <xf numFmtId="0" fontId="3" fillId="34" borderId="3" xfId="0" applyNumberFormat="1" applyFont="1" applyFill="1" applyBorder="1" applyAlignment="1">
      <alignment horizontal="center" vertical="center"/>
    </xf>
    <xf numFmtId="0" fontId="3" fillId="34" borderId="4" xfId="0" applyNumberFormat="1" applyFont="1" applyFill="1" applyBorder="1" applyAlignment="1">
      <alignment horizontal="center" vertical="center"/>
    </xf>
    <xf numFmtId="0" fontId="5" fillId="34" borderId="26" xfId="0" applyNumberFormat="1" applyFont="1" applyFill="1" applyBorder="1" applyAlignment="1">
      <alignment horizontal="center" vertical="center"/>
    </xf>
    <xf numFmtId="0" fontId="64" fillId="34" borderId="27" xfId="0" applyNumberFormat="1" applyFont="1" applyFill="1" applyBorder="1" applyAlignment="1">
      <alignment horizontal="center" vertical="center"/>
    </xf>
    <xf numFmtId="0" fontId="64" fillId="34" borderId="30" xfId="0" applyNumberFormat="1" applyFont="1" applyFill="1" applyBorder="1" applyAlignment="1">
      <alignment horizontal="center" vertical="center"/>
    </xf>
    <xf numFmtId="0" fontId="64" fillId="34" borderId="28" xfId="0" applyNumberFormat="1" applyFont="1" applyFill="1" applyBorder="1" applyAlignment="1">
      <alignment horizontal="center" vertical="center"/>
    </xf>
    <xf numFmtId="0" fontId="3" fillId="32" borderId="37" xfId="0" applyNumberFormat="1" applyFont="1" applyFill="1" applyBorder="1" applyAlignment="1">
      <alignment horizontal="center" vertical="center"/>
    </xf>
    <xf numFmtId="0" fontId="3" fillId="32" borderId="38" xfId="0" applyNumberFormat="1" applyFont="1" applyFill="1" applyBorder="1" applyAlignment="1">
      <alignment horizontal="center" vertical="center"/>
    </xf>
    <xf numFmtId="0" fontId="3" fillId="32" borderId="39" xfId="0" applyNumberFormat="1" applyFont="1" applyFill="1" applyBorder="1" applyAlignment="1">
      <alignment horizontal="center" vertical="center"/>
    </xf>
    <xf numFmtId="0" fontId="26" fillId="34" borderId="13" xfId="0" applyFont="1" applyFill="1" applyBorder="1" applyAlignment="1">
      <alignment horizontal="center" vertical="center"/>
    </xf>
    <xf numFmtId="0" fontId="26" fillId="34" borderId="14" xfId="0" applyFont="1" applyFill="1" applyBorder="1" applyAlignment="1">
      <alignment horizontal="center" vertical="center"/>
    </xf>
    <xf numFmtId="0" fontId="26" fillId="34" borderId="15" xfId="0" applyFont="1" applyFill="1" applyBorder="1" applyAlignment="1">
      <alignment horizontal="center" vertical="center"/>
    </xf>
    <xf numFmtId="0" fontId="18" fillId="35" borderId="37" xfId="0" applyNumberFormat="1" applyFont="1" applyFill="1" applyBorder="1" applyAlignment="1">
      <alignment horizontal="center" vertical="center"/>
    </xf>
    <xf numFmtId="0" fontId="18" fillId="35" borderId="38" xfId="0" applyNumberFormat="1" applyFont="1" applyFill="1" applyBorder="1" applyAlignment="1">
      <alignment horizontal="center" vertical="center"/>
    </xf>
    <xf numFmtId="0" fontId="18" fillId="35" borderId="39" xfId="0" applyNumberFormat="1" applyFont="1" applyFill="1" applyBorder="1" applyAlignment="1">
      <alignment horizontal="center" vertical="center"/>
    </xf>
    <xf numFmtId="0" fontId="35" fillId="0" borderId="141" xfId="0" applyFont="1" applyFill="1" applyBorder="1" applyAlignment="1">
      <alignment horizontal="center" vertical="center"/>
    </xf>
    <xf numFmtId="0" fontId="3" fillId="32" borderId="21" xfId="0" applyFont="1" applyFill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3" fillId="32" borderId="2" xfId="0" applyNumberFormat="1" applyFont="1" applyFill="1" applyBorder="1" applyAlignment="1">
      <alignment horizontal="center" vertical="center"/>
    </xf>
    <xf numFmtId="0" fontId="3" fillId="32" borderId="3" xfId="0" applyNumberFormat="1" applyFont="1" applyFill="1" applyBorder="1" applyAlignment="1">
      <alignment horizontal="center" vertical="center"/>
    </xf>
    <xf numFmtId="0" fontId="3" fillId="32" borderId="4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64" fillId="6" borderId="26" xfId="0" applyNumberFormat="1" applyFont="1" applyFill="1" applyBorder="1" applyAlignment="1">
      <alignment horizontal="center" vertical="center"/>
    </xf>
    <xf numFmtId="0" fontId="64" fillId="34" borderId="26" xfId="0" applyNumberFormat="1" applyFont="1" applyFill="1" applyBorder="1" applyAlignment="1">
      <alignment horizontal="center" vertical="center"/>
    </xf>
    <xf numFmtId="0" fontId="64" fillId="32" borderId="26" xfId="0" applyNumberFormat="1" applyFont="1" applyFill="1" applyBorder="1" applyAlignment="1">
      <alignment horizontal="center" vertical="center"/>
    </xf>
    <xf numFmtId="0" fontId="64" fillId="32" borderId="27" xfId="0" applyNumberFormat="1" applyFont="1" applyFill="1" applyBorder="1" applyAlignment="1">
      <alignment horizontal="center" vertical="center"/>
    </xf>
    <xf numFmtId="0" fontId="64" fillId="32" borderId="30" xfId="0" applyNumberFormat="1" applyFont="1" applyFill="1" applyBorder="1" applyAlignment="1">
      <alignment horizontal="center" vertical="center"/>
    </xf>
    <xf numFmtId="0" fontId="64" fillId="32" borderId="28" xfId="0" applyNumberFormat="1" applyFont="1" applyFill="1" applyBorder="1" applyAlignment="1">
      <alignment horizontal="center" vertical="center"/>
    </xf>
    <xf numFmtId="0" fontId="64" fillId="7" borderId="26" xfId="0" applyNumberFormat="1" applyFont="1" applyFill="1" applyBorder="1" applyAlignment="1">
      <alignment horizontal="center" vertical="center"/>
    </xf>
    <xf numFmtId="0" fontId="64" fillId="7" borderId="27" xfId="0" applyNumberFormat="1" applyFont="1" applyFill="1" applyBorder="1" applyAlignment="1">
      <alignment horizontal="center" vertical="center"/>
    </xf>
    <xf numFmtId="0" fontId="64" fillId="7" borderId="30" xfId="0" applyNumberFormat="1" applyFont="1" applyFill="1" applyBorder="1" applyAlignment="1">
      <alignment horizontal="center" vertical="center"/>
    </xf>
    <xf numFmtId="0" fontId="64" fillId="7" borderId="2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7" fillId="35" borderId="40" xfId="0" applyNumberFormat="1" applyFont="1" applyFill="1" applyBorder="1" applyAlignment="1">
      <alignment horizontal="center" vertical="center"/>
    </xf>
    <xf numFmtId="0" fontId="87" fillId="35" borderId="41" xfId="0" applyNumberFormat="1" applyFont="1" applyFill="1" applyBorder="1" applyAlignment="1">
      <alignment horizontal="center" vertical="center"/>
    </xf>
    <xf numFmtId="0" fontId="87" fillId="35" borderId="42" xfId="0" applyNumberFormat="1" applyFont="1" applyFill="1" applyBorder="1" applyAlignment="1">
      <alignment horizontal="center" vertical="center"/>
    </xf>
    <xf numFmtId="0" fontId="88" fillId="34" borderId="16" xfId="0" applyFont="1" applyFill="1" applyBorder="1" applyAlignment="1">
      <alignment horizontal="center" vertical="center"/>
    </xf>
    <xf numFmtId="0" fontId="88" fillId="34" borderId="17" xfId="0" applyFont="1" applyFill="1" applyBorder="1" applyAlignment="1">
      <alignment horizontal="center" vertical="center"/>
    </xf>
    <xf numFmtId="0" fontId="88" fillId="34" borderId="18" xfId="0" applyFont="1" applyFill="1" applyBorder="1" applyAlignment="1">
      <alignment horizontal="center" vertical="center"/>
    </xf>
    <xf numFmtId="0" fontId="64" fillId="32" borderId="40" xfId="0" applyNumberFormat="1" applyFont="1" applyFill="1" applyBorder="1" applyAlignment="1">
      <alignment horizontal="center" vertical="center"/>
    </xf>
    <xf numFmtId="0" fontId="64" fillId="32" borderId="41" xfId="0" applyNumberFormat="1" applyFont="1" applyFill="1" applyBorder="1" applyAlignment="1">
      <alignment horizontal="center" vertical="center"/>
    </xf>
    <xf numFmtId="0" fontId="64" fillId="32" borderId="42" xfId="0" applyNumberFormat="1" applyFont="1" applyFill="1" applyBorder="1" applyAlignment="1">
      <alignment horizontal="center" vertical="center"/>
    </xf>
    <xf numFmtId="0" fontId="64" fillId="32" borderId="22" xfId="0" applyFont="1" applyFill="1" applyBorder="1" applyAlignment="1">
      <alignment horizontal="center" vertical="center"/>
    </xf>
    <xf numFmtId="0" fontId="0" fillId="0" borderId="0" xfId="0" applyBorder="1" applyAlignment="1"/>
    <xf numFmtId="0" fontId="68" fillId="0" borderId="0" xfId="1" applyNumberForma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4" fillId="0" borderId="0" xfId="2" applyFill="1" applyBorder="1" applyAlignment="1">
      <alignment horizontal="center" vertical="center"/>
    </xf>
    <xf numFmtId="0" fontId="85" fillId="0" borderId="0" xfId="3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6" fillId="0" borderId="0" xfId="4" applyNumberFormat="1" applyFill="1" applyBorder="1" applyAlignment="1">
      <alignment horizontal="center" vertical="center"/>
    </xf>
    <xf numFmtId="0" fontId="68" fillId="30" borderId="149" xfId="1" applyBorder="1" applyAlignment="1">
      <alignment horizontal="center" vertical="center"/>
    </xf>
    <xf numFmtId="0" fontId="68" fillId="30" borderId="150" xfId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9" fillId="0" borderId="6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71" fillId="0" borderId="153" xfId="0" applyFont="1" applyFill="1" applyBorder="1" applyAlignment="1">
      <alignment horizontal="center"/>
    </xf>
    <xf numFmtId="0" fontId="71" fillId="0" borderId="151" xfId="0" applyFont="1" applyFill="1" applyBorder="1" applyAlignment="1">
      <alignment horizontal="center"/>
    </xf>
    <xf numFmtId="0" fontId="68" fillId="30" borderId="28" xfId="1" applyNumberFormat="1" applyBorder="1" applyAlignment="1">
      <alignment horizontal="center" vertical="center"/>
    </xf>
    <xf numFmtId="0" fontId="73" fillId="0" borderId="0" xfId="0" applyFont="1" applyAlignme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103" fillId="0" borderId="0" xfId="0" applyFont="1" applyFill="1" applyBorder="1" applyAlignment="1">
      <alignment horizontal="center" vertical="center"/>
    </xf>
    <xf numFmtId="0" fontId="103" fillId="0" borderId="0" xfId="1" applyFont="1" applyFill="1" applyBorder="1" applyAlignment="1">
      <alignment horizontal="center" vertical="center"/>
    </xf>
    <xf numFmtId="0" fontId="103" fillId="0" borderId="142" xfId="0" applyFont="1" applyFill="1" applyBorder="1" applyAlignment="1">
      <alignment horizontal="center" vertical="center"/>
    </xf>
    <xf numFmtId="0" fontId="103" fillId="0" borderId="141" xfId="0" applyFont="1" applyFill="1" applyBorder="1" applyAlignment="1">
      <alignment horizontal="center" vertical="center"/>
    </xf>
    <xf numFmtId="0" fontId="103" fillId="46" borderId="0" xfId="0" applyFont="1" applyFill="1" applyBorder="1" applyAlignment="1">
      <alignment horizontal="center" vertical="center"/>
    </xf>
    <xf numFmtId="0" fontId="102" fillId="46" borderId="0" xfId="0" applyFont="1" applyFill="1" applyAlignment="1">
      <alignment horizontal="center" vertical="center"/>
    </xf>
    <xf numFmtId="0" fontId="46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0" applyNumberFormat="1" applyFont="1" applyAlignment="1">
      <alignment horizontal="center"/>
    </xf>
    <xf numFmtId="0" fontId="103" fillId="0" borderId="0" xfId="0" applyFont="1" applyFill="1" applyAlignment="1">
      <alignment horizontal="center" vertical="center"/>
    </xf>
    <xf numFmtId="0" fontId="103" fillId="31" borderId="0" xfId="0" applyFont="1" applyFill="1" applyAlignment="1">
      <alignment horizontal="center" vertical="center"/>
    </xf>
    <xf numFmtId="0" fontId="102" fillId="31" borderId="0" xfId="0" applyFont="1" applyFill="1" applyAlignment="1">
      <alignment horizontal="center" vertical="center"/>
    </xf>
    <xf numFmtId="0" fontId="103" fillId="47" borderId="0" xfId="0" applyFont="1" applyFill="1" applyAlignment="1">
      <alignment horizontal="center" vertical="center"/>
    </xf>
    <xf numFmtId="0" fontId="102" fillId="47" borderId="0" xfId="0" applyFont="1" applyFill="1" applyAlignment="1">
      <alignment horizontal="center" vertical="center"/>
    </xf>
    <xf numFmtId="164" fontId="44" fillId="0" borderId="57" xfId="0" applyNumberFormat="1" applyFont="1" applyBorder="1" applyAlignment="1">
      <alignment horizontal="center" vertical="center"/>
    </xf>
    <xf numFmtId="164" fontId="100" fillId="0" borderId="0" xfId="0" applyNumberFormat="1" applyFont="1" applyFill="1" applyAlignment="1">
      <alignment horizontal="center"/>
    </xf>
    <xf numFmtId="0" fontId="101" fillId="0" borderId="0" xfId="0" applyFont="1" applyFill="1" applyBorder="1" applyAlignment="1">
      <alignment horizontal="center" vertical="center"/>
    </xf>
    <xf numFmtId="0" fontId="102" fillId="0" borderId="0" xfId="0" applyFont="1" applyFill="1" applyAlignment="1">
      <alignment horizontal="center" vertical="center"/>
    </xf>
    <xf numFmtId="0" fontId="68" fillId="30" borderId="0" xfId="1" applyAlignment="1">
      <alignment horizontal="center" vertical="center"/>
    </xf>
    <xf numFmtId="0" fontId="84" fillId="36" borderId="0" xfId="2" applyAlignment="1">
      <alignment horizontal="center" vertical="center"/>
    </xf>
    <xf numFmtId="0" fontId="84" fillId="36" borderId="0" xfId="2" applyBorder="1" applyAlignment="1">
      <alignment horizontal="center" vertical="center"/>
    </xf>
    <xf numFmtId="0" fontId="58" fillId="0" borderId="0" xfId="0" applyFont="1" applyFill="1" applyAlignment="1">
      <alignment horizontal="center" vertical="center"/>
    </xf>
    <xf numFmtId="0" fontId="68" fillId="0" borderId="0" xfId="1" applyFill="1" applyAlignment="1">
      <alignment horizontal="center" vertical="center"/>
    </xf>
    <xf numFmtId="0" fontId="84" fillId="0" borderId="0" xfId="2" applyFill="1" applyAlignment="1">
      <alignment horizontal="center" vertical="center"/>
    </xf>
    <xf numFmtId="0" fontId="71" fillId="0" borderId="63" xfId="0" applyFont="1" applyFill="1" applyBorder="1" applyAlignment="1">
      <alignment horizontal="center"/>
    </xf>
    <xf numFmtId="0" fontId="71" fillId="0" borderId="64" xfId="0" applyFont="1" applyFill="1" applyBorder="1" applyAlignment="1">
      <alignment horizontal="center"/>
    </xf>
    <xf numFmtId="0" fontId="71" fillId="0" borderId="47" xfId="0" applyFont="1" applyFill="1" applyBorder="1" applyAlignment="1">
      <alignment horizontal="center"/>
    </xf>
    <xf numFmtId="0" fontId="71" fillId="0" borderId="70" xfId="0" applyFont="1" applyFill="1" applyBorder="1" applyAlignment="1">
      <alignment horizontal="center"/>
    </xf>
    <xf numFmtId="0" fontId="71" fillId="0" borderId="71" xfId="0" applyFont="1" applyFill="1" applyBorder="1" applyAlignment="1">
      <alignment horizontal="center"/>
    </xf>
    <xf numFmtId="0" fontId="71" fillId="0" borderId="44" xfId="0" applyFont="1" applyFill="1" applyBorder="1" applyAlignment="1">
      <alignment horizontal="center"/>
    </xf>
    <xf numFmtId="0" fontId="71" fillId="0" borderId="82" xfId="0" applyFont="1" applyFill="1" applyBorder="1" applyAlignment="1">
      <alignment horizontal="center"/>
    </xf>
    <xf numFmtId="0" fontId="71" fillId="0" borderId="96" xfId="0" applyFont="1" applyFill="1" applyBorder="1" applyAlignment="1">
      <alignment horizontal="center"/>
    </xf>
    <xf numFmtId="0" fontId="71" fillId="0" borderId="97" xfId="0" applyFont="1" applyFill="1" applyBorder="1" applyAlignment="1">
      <alignment horizontal="center"/>
    </xf>
    <xf numFmtId="0" fontId="71" fillId="0" borderId="103" xfId="0" applyFont="1" applyFill="1" applyBorder="1" applyAlignment="1">
      <alignment horizontal="center"/>
    </xf>
    <xf numFmtId="0" fontId="71" fillId="0" borderId="104" xfId="0" applyFont="1" applyFill="1" applyBorder="1" applyAlignment="1">
      <alignment horizontal="center"/>
    </xf>
    <xf numFmtId="0" fontId="71" fillId="33" borderId="47" xfId="0" applyFont="1" applyFill="1" applyBorder="1" applyAlignment="1">
      <alignment horizontal="center"/>
    </xf>
    <xf numFmtId="0" fontId="71" fillId="0" borderId="76" xfId="0" applyFont="1" applyFill="1" applyBorder="1" applyAlignment="1">
      <alignment horizontal="center"/>
    </xf>
    <xf numFmtId="0" fontId="71" fillId="0" borderId="83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108" fillId="48" borderId="30" xfId="0" applyNumberFormat="1" applyFont="1" applyFill="1" applyBorder="1" applyAlignment="1">
      <alignment horizontal="center" vertical="center"/>
    </xf>
    <xf numFmtId="0" fontId="71" fillId="49" borderId="46" xfId="0" applyFont="1" applyFill="1" applyBorder="1" applyAlignment="1">
      <alignment horizontal="center"/>
    </xf>
    <xf numFmtId="0" fontId="64" fillId="48" borderId="26" xfId="0" applyNumberFormat="1" applyFont="1" applyFill="1" applyBorder="1" applyAlignment="1">
      <alignment horizontal="center" vertical="center"/>
    </xf>
    <xf numFmtId="0" fontId="109" fillId="6" borderId="30" xfId="0" applyNumberFormat="1" applyFont="1" applyFill="1" applyBorder="1" applyAlignment="1">
      <alignment horizontal="center" vertical="center"/>
    </xf>
    <xf numFmtId="0" fontId="64" fillId="48" borderId="27" xfId="0" applyNumberFormat="1" applyFont="1" applyFill="1" applyBorder="1" applyAlignment="1">
      <alignment horizontal="center" vertical="center"/>
    </xf>
    <xf numFmtId="0" fontId="71" fillId="50" borderId="0" xfId="0" applyFont="1" applyFill="1" applyBorder="1" applyAlignment="1">
      <alignment horizontal="center"/>
    </xf>
    <xf numFmtId="0" fontId="64" fillId="48" borderId="30" xfId="0" applyNumberFormat="1" applyFont="1" applyFill="1" applyBorder="1" applyAlignment="1">
      <alignment horizontal="center" vertical="center"/>
    </xf>
    <xf numFmtId="164" fontId="51" fillId="0" borderId="0" xfId="0" applyNumberFormat="1" applyFont="1" applyFill="1" applyAlignment="1">
      <alignment horizontal="center" vertical="center"/>
    </xf>
    <xf numFmtId="0" fontId="113" fillId="50" borderId="85" xfId="0" applyFont="1" applyFill="1" applyBorder="1" applyAlignment="1">
      <alignment horizontal="center"/>
    </xf>
    <xf numFmtId="0" fontId="71" fillId="17" borderId="45" xfId="0" applyFont="1" applyFill="1" applyBorder="1" applyAlignment="1">
      <alignment horizontal="center"/>
    </xf>
    <xf numFmtId="164" fontId="115" fillId="46" borderId="0" xfId="0" applyNumberFormat="1" applyFont="1" applyFill="1" applyAlignment="1">
      <alignment horizontal="center" vertical="center"/>
    </xf>
    <xf numFmtId="164" fontId="116" fillId="31" borderId="0" xfId="0" applyNumberFormat="1" applyFont="1" applyFill="1" applyAlignment="1">
      <alignment horizontal="center" vertical="center"/>
    </xf>
    <xf numFmtId="164" fontId="116" fillId="47" borderId="0" xfId="0" applyNumberFormat="1" applyFont="1" applyFill="1" applyAlignment="1">
      <alignment horizontal="center" vertical="center"/>
    </xf>
    <xf numFmtId="0" fontId="79" fillId="0" borderId="0" xfId="0" applyFont="1" applyFill="1" applyBorder="1" applyAlignment="1">
      <alignment horizontal="center"/>
    </xf>
    <xf numFmtId="0" fontId="117" fillId="0" borderId="0" xfId="5" applyFont="1" applyFill="1" applyAlignment="1">
      <alignment horizontal="center" vertical="center"/>
    </xf>
    <xf numFmtId="0" fontId="117" fillId="0" borderId="0" xfId="5" applyFont="1" applyAlignment="1">
      <alignment horizontal="center" vertical="center"/>
    </xf>
    <xf numFmtId="1" fontId="117" fillId="0" borderId="0" xfId="5" applyNumberFormat="1" applyFont="1" applyAlignment="1">
      <alignment horizontal="center" vertical="center"/>
    </xf>
    <xf numFmtId="0" fontId="96" fillId="0" borderId="0" xfId="0" applyFont="1" applyFill="1" applyAlignment="1">
      <alignment horizontal="center" vertical="center"/>
    </xf>
    <xf numFmtId="0" fontId="67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96" fillId="0" borderId="0" xfId="0" applyFont="1" applyFill="1" applyAlignment="1">
      <alignment vertical="center"/>
    </xf>
    <xf numFmtId="0" fontId="119" fillId="30" borderId="0" xfId="1" applyFont="1" applyAlignment="1">
      <alignment horizontal="center" vertical="center"/>
    </xf>
    <xf numFmtId="0" fontId="119" fillId="30" borderId="0" xfId="1" applyFont="1" applyBorder="1" applyAlignment="1">
      <alignment horizontal="center" vertical="center"/>
    </xf>
    <xf numFmtId="0" fontId="120" fillId="36" borderId="0" xfId="2" applyFont="1" applyBorder="1" applyAlignment="1">
      <alignment horizontal="center" vertical="center"/>
    </xf>
    <xf numFmtId="1" fontId="89" fillId="0" borderId="5" xfId="0" applyNumberFormat="1" applyFont="1" applyBorder="1" applyAlignment="1">
      <alignment horizontal="center" vertical="center"/>
    </xf>
    <xf numFmtId="1" fontId="105" fillId="0" borderId="5" xfId="0" applyNumberFormat="1" applyFont="1" applyBorder="1" applyAlignment="1">
      <alignment horizontal="center" vertical="center"/>
    </xf>
    <xf numFmtId="1" fontId="89" fillId="0" borderId="1" xfId="0" applyNumberFormat="1" applyFont="1" applyBorder="1" applyAlignment="1">
      <alignment horizontal="center" vertical="center"/>
    </xf>
    <xf numFmtId="0" fontId="3" fillId="6" borderId="28" xfId="0" applyNumberFormat="1" applyFont="1" applyFill="1" applyBorder="1" applyAlignment="1">
      <alignment horizontal="center" vertical="center"/>
    </xf>
    <xf numFmtId="0" fontId="114" fillId="0" borderId="0" xfId="5" applyAlignment="1">
      <alignment horizontal="center" vertical="center"/>
    </xf>
    <xf numFmtId="0" fontId="114" fillId="0" borderId="158" xfId="5" applyNumberFormat="1" applyFill="1" applyBorder="1" applyAlignment="1">
      <alignment horizontal="right" vertical="center"/>
    </xf>
    <xf numFmtId="0" fontId="114" fillId="0" borderId="159" xfId="5" applyNumberFormat="1" applyFill="1" applyBorder="1" applyAlignment="1">
      <alignment horizontal="right" vertical="center"/>
    </xf>
    <xf numFmtId="0" fontId="114" fillId="0" borderId="9" xfId="5" applyNumberFormat="1" applyFill="1" applyBorder="1" applyAlignment="1">
      <alignment horizontal="left" vertical="center"/>
    </xf>
    <xf numFmtId="0" fontId="114" fillId="0" borderId="7" xfId="5" applyNumberFormat="1" applyFill="1" applyBorder="1" applyAlignment="1">
      <alignment horizontal="left" vertical="center"/>
    </xf>
    <xf numFmtId="0" fontId="121" fillId="0" borderId="5" xfId="5" applyNumberFormat="1" applyFont="1" applyFill="1" applyBorder="1" applyAlignment="1">
      <alignment horizontal="left" vertical="center"/>
    </xf>
    <xf numFmtId="0" fontId="121" fillId="0" borderId="5" xfId="5" applyNumberFormat="1" applyFont="1" applyFill="1" applyBorder="1" applyAlignment="1">
      <alignment horizontal="right" vertical="center"/>
    </xf>
    <xf numFmtId="0" fontId="121" fillId="0" borderId="6" xfId="5" applyNumberFormat="1" applyFont="1" applyFill="1" applyBorder="1" applyAlignment="1">
      <alignment horizontal="left" vertical="center"/>
    </xf>
    <xf numFmtId="0" fontId="122" fillId="0" borderId="1" xfId="5" applyNumberFormat="1" applyFont="1" applyFill="1" applyBorder="1" applyAlignment="1">
      <alignment horizontal="right" vertical="center"/>
    </xf>
    <xf numFmtId="0" fontId="123" fillId="0" borderId="159" xfId="5" applyNumberFormat="1" applyFont="1" applyFill="1" applyBorder="1" applyAlignment="1">
      <alignment horizontal="right" vertical="center"/>
    </xf>
    <xf numFmtId="0" fontId="123" fillId="0" borderId="7" xfId="0" applyNumberFormat="1" applyFont="1" applyFill="1" applyBorder="1" applyAlignment="1">
      <alignment horizontal="left" vertical="center"/>
    </xf>
    <xf numFmtId="0" fontId="123" fillId="0" borderId="1" xfId="0" applyNumberFormat="1" applyFont="1" applyFill="1" applyBorder="1" applyAlignment="1">
      <alignment horizontal="right" vertical="center"/>
    </xf>
    <xf numFmtId="0" fontId="123" fillId="0" borderId="9" xfId="0" applyNumberFormat="1" applyFont="1" applyFill="1" applyBorder="1" applyAlignment="1">
      <alignment horizontal="left" vertical="center"/>
    </xf>
    <xf numFmtId="0" fontId="123" fillId="0" borderId="5" xfId="5" applyNumberFormat="1" applyFont="1" applyFill="1" applyBorder="1" applyAlignment="1">
      <alignment horizontal="left" vertical="center"/>
    </xf>
    <xf numFmtId="0" fontId="123" fillId="0" borderId="6" xfId="5" applyNumberFormat="1" applyFont="1" applyFill="1" applyBorder="1" applyAlignment="1">
      <alignment horizontal="left" vertical="center"/>
    </xf>
    <xf numFmtId="0" fontId="123" fillId="0" borderId="158" xfId="5" applyNumberFormat="1" applyFont="1" applyFill="1" applyBorder="1" applyAlignment="1">
      <alignment horizontal="right" vertical="center"/>
    </xf>
    <xf numFmtId="0" fontId="122" fillId="0" borderId="159" xfId="5" applyNumberFormat="1" applyFont="1" applyFill="1" applyBorder="1" applyAlignment="1">
      <alignment horizontal="right" vertical="center"/>
    </xf>
    <xf numFmtId="0" fontId="123" fillId="0" borderId="9" xfId="5" applyNumberFormat="1" applyFont="1" applyFill="1" applyBorder="1" applyAlignment="1">
      <alignment horizontal="left" vertical="center"/>
    </xf>
    <xf numFmtId="0" fontId="123" fillId="0" borderId="7" xfId="5" applyNumberFormat="1" applyFont="1" applyFill="1" applyBorder="1" applyAlignment="1">
      <alignment horizontal="left" vertical="center"/>
    </xf>
    <xf numFmtId="0" fontId="14" fillId="46" borderId="0" xfId="0" applyFont="1" applyFill="1"/>
    <xf numFmtId="0" fontId="14" fillId="46" borderId="0" xfId="0" applyFont="1" applyFill="1" applyAlignment="1">
      <alignment horizontal="center" vertical="center"/>
    </xf>
    <xf numFmtId="0" fontId="25" fillId="46" borderId="0" xfId="0" applyFont="1" applyFill="1"/>
    <xf numFmtId="0" fontId="25" fillId="46" borderId="0" xfId="0" applyFont="1" applyFill="1" applyAlignment="1">
      <alignment horizontal="center" vertical="center"/>
    </xf>
    <xf numFmtId="0" fontId="24" fillId="46" borderId="0" xfId="0" applyFont="1" applyFill="1"/>
    <xf numFmtId="1" fontId="124" fillId="23" borderId="148" xfId="1" applyNumberFormat="1" applyFont="1" applyFill="1" applyBorder="1" applyAlignment="1">
      <alignment horizontal="center"/>
    </xf>
    <xf numFmtId="0" fontId="113" fillId="0" borderId="83" xfId="0" applyFont="1" applyFill="1" applyBorder="1" applyAlignment="1">
      <alignment horizontal="center"/>
    </xf>
    <xf numFmtId="0" fontId="127" fillId="6" borderId="0" xfId="0" applyFont="1" applyFill="1" applyBorder="1" applyAlignment="1"/>
    <xf numFmtId="0" fontId="127" fillId="6" borderId="0" xfId="0" applyFont="1" applyFill="1" applyBorder="1" applyAlignment="1">
      <alignment horizontal="center"/>
    </xf>
    <xf numFmtId="0" fontId="127" fillId="0" borderId="0" xfId="0" applyFont="1" applyBorder="1" applyAlignment="1">
      <alignment horizontal="center"/>
    </xf>
    <xf numFmtId="0" fontId="127" fillId="0" borderId="19" xfId="0" applyFont="1" applyFill="1" applyBorder="1" applyAlignment="1">
      <alignment horizontal="center"/>
    </xf>
    <xf numFmtId="0" fontId="127" fillId="0" borderId="0" xfId="0" applyFont="1" applyFill="1" applyBorder="1" applyAlignment="1">
      <alignment horizontal="center"/>
    </xf>
    <xf numFmtId="0" fontId="127" fillId="0" borderId="20" xfId="0" applyFont="1" applyFill="1" applyBorder="1" applyAlignment="1">
      <alignment horizontal="center"/>
    </xf>
    <xf numFmtId="0" fontId="127" fillId="0" borderId="0" xfId="0" applyFont="1" applyAlignment="1">
      <alignment horizontal="center"/>
    </xf>
    <xf numFmtId="0" fontId="67" fillId="0" borderId="0" xfId="0" applyNumberFormat="1" applyFont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0" fontId="128" fillId="0" borderId="0" xfId="5" applyFont="1" applyFill="1" applyAlignment="1">
      <alignment horizontal="center" vertical="center"/>
    </xf>
    <xf numFmtId="0" fontId="35" fillId="0" borderId="0" xfId="0" applyNumberFormat="1" applyFont="1" applyAlignment="1">
      <alignment horizontal="center" vertical="center"/>
    </xf>
    <xf numFmtId="0" fontId="33" fillId="0" borderId="0" xfId="0" applyNumberFormat="1" applyFont="1" applyAlignment="1">
      <alignment horizontal="center" vertical="center"/>
    </xf>
    <xf numFmtId="0" fontId="0" fillId="0" borderId="129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129" fillId="30" borderId="57" xfId="1" applyFont="1" applyBorder="1" applyAlignment="1">
      <alignment horizontal="center" vertical="center"/>
    </xf>
    <xf numFmtId="0" fontId="129" fillId="30" borderId="50" xfId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31" fillId="0" borderId="0" xfId="5" applyFont="1" applyAlignment="1">
      <alignment horizontal="center" vertical="center"/>
    </xf>
    <xf numFmtId="0" fontId="131" fillId="0" borderId="0" xfId="5" applyFont="1" applyFill="1" applyAlignment="1">
      <alignment horizontal="center" vertical="center"/>
    </xf>
    <xf numFmtId="0" fontId="132" fillId="28" borderId="160" xfId="0" applyFont="1" applyFill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132" fillId="28" borderId="50" xfId="0" applyFont="1" applyFill="1" applyBorder="1" applyAlignment="1">
      <alignment horizontal="center" vertical="center"/>
    </xf>
    <xf numFmtId="0" fontId="132" fillId="0" borderId="50" xfId="0" applyFont="1" applyFill="1" applyBorder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2" fillId="28" borderId="49" xfId="0" applyFont="1" applyFill="1" applyBorder="1" applyAlignment="1">
      <alignment horizontal="center" vertical="center"/>
    </xf>
    <xf numFmtId="0" fontId="132" fillId="0" borderId="135" xfId="0" applyFont="1" applyFill="1" applyBorder="1" applyAlignment="1">
      <alignment horizontal="center" vertical="center"/>
    </xf>
    <xf numFmtId="0" fontId="132" fillId="0" borderId="57" xfId="0" applyFont="1" applyFill="1" applyBorder="1" applyAlignment="1">
      <alignment horizontal="center" vertical="center"/>
    </xf>
    <xf numFmtId="0" fontId="132" fillId="0" borderId="0" xfId="0" applyFont="1" applyFill="1" applyBorder="1" applyAlignment="1">
      <alignment horizontal="center" vertical="center"/>
    </xf>
    <xf numFmtId="0" fontId="134" fillId="53" borderId="160" xfId="2" applyFont="1" applyFill="1" applyBorder="1" applyAlignment="1">
      <alignment horizontal="center" vertical="center"/>
    </xf>
    <xf numFmtId="0" fontId="129" fillId="30" borderId="129" xfId="1" applyFont="1" applyBorder="1" applyAlignment="1">
      <alignment horizontal="center" vertical="center"/>
    </xf>
    <xf numFmtId="0" fontId="135" fillId="52" borderId="160" xfId="0" applyFont="1" applyFill="1" applyBorder="1" applyAlignment="1">
      <alignment horizontal="center" vertical="center"/>
    </xf>
    <xf numFmtId="0" fontId="135" fillId="54" borderId="160" xfId="0" applyFont="1" applyFill="1" applyBorder="1" applyAlignment="1">
      <alignment horizontal="center" vertical="center"/>
    </xf>
    <xf numFmtId="0" fontId="130" fillId="21" borderId="160" xfId="0" applyFont="1" applyFill="1" applyBorder="1" applyAlignment="1">
      <alignment horizontal="center" vertical="center"/>
    </xf>
    <xf numFmtId="0" fontId="136" fillId="16" borderId="160" xfId="0" applyFont="1" applyFill="1" applyBorder="1" applyAlignment="1">
      <alignment horizontal="center" vertical="center"/>
    </xf>
    <xf numFmtId="0" fontId="137" fillId="40" borderId="160" xfId="0" applyFont="1" applyFill="1" applyBorder="1" applyAlignment="1">
      <alignment horizontal="center" vertical="center"/>
    </xf>
    <xf numFmtId="0" fontId="138" fillId="55" borderId="1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4" fillId="0" borderId="0" xfId="5" applyFill="1" applyAlignment="1">
      <alignment horizontal="center" vertical="center"/>
    </xf>
    <xf numFmtId="1" fontId="114" fillId="0" borderId="5" xfId="5" applyNumberFormat="1" applyBorder="1" applyAlignment="1">
      <alignment horizontal="center" vertical="center"/>
    </xf>
    <xf numFmtId="1" fontId="114" fillId="0" borderId="1" xfId="5" applyNumberFormat="1" applyBorder="1" applyAlignment="1">
      <alignment horizontal="center" vertical="center"/>
    </xf>
    <xf numFmtId="0" fontId="71" fillId="40" borderId="19" xfId="0" applyFont="1" applyFill="1" applyBorder="1" applyAlignment="1">
      <alignment horizontal="center"/>
    </xf>
    <xf numFmtId="0" fontId="141" fillId="9" borderId="0" xfId="0" applyFont="1" applyFill="1" applyAlignment="1">
      <alignment horizontal="center"/>
    </xf>
    <xf numFmtId="0" fontId="71" fillId="0" borderId="163" xfId="0" applyFont="1" applyFill="1" applyBorder="1" applyAlignment="1">
      <alignment horizontal="center"/>
    </xf>
    <xf numFmtId="0" fontId="71" fillId="0" borderId="164" xfId="0" applyFont="1" applyFill="1" applyBorder="1" applyAlignment="1">
      <alignment horizontal="center"/>
    </xf>
    <xf numFmtId="0" fontId="71" fillId="0" borderId="165" xfId="0" applyFont="1" applyFill="1" applyBorder="1" applyAlignment="1">
      <alignment horizontal="center"/>
    </xf>
    <xf numFmtId="0" fontId="71" fillId="0" borderId="166" xfId="0" applyFont="1" applyFill="1" applyBorder="1" applyAlignment="1">
      <alignment horizontal="center"/>
    </xf>
    <xf numFmtId="0" fontId="71" fillId="0" borderId="167" xfId="0" applyFont="1" applyFill="1" applyBorder="1" applyAlignment="1">
      <alignment horizontal="center"/>
    </xf>
    <xf numFmtId="0" fontId="71" fillId="0" borderId="168" xfId="0" applyFont="1" applyFill="1" applyBorder="1" applyAlignment="1">
      <alignment horizontal="center"/>
    </xf>
    <xf numFmtId="0" fontId="71" fillId="0" borderId="169" xfId="0" applyFont="1" applyFill="1" applyBorder="1" applyAlignment="1">
      <alignment horizontal="center"/>
    </xf>
    <xf numFmtId="0" fontId="71" fillId="0" borderId="170" xfId="0" applyFont="1" applyFill="1" applyBorder="1" applyAlignment="1">
      <alignment horizontal="center"/>
    </xf>
    <xf numFmtId="0" fontId="71" fillId="0" borderId="171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 vertical="center"/>
    </xf>
    <xf numFmtId="0" fontId="71" fillId="17" borderId="94" xfId="0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1" fillId="17" borderId="100" xfId="0" applyFont="1" applyFill="1" applyBorder="1" applyAlignment="1">
      <alignment horizontal="center"/>
    </xf>
    <xf numFmtId="0" fontId="71" fillId="17" borderId="47" xfId="0" applyFont="1" applyFill="1" applyBorder="1" applyAlignment="1">
      <alignment horizontal="center"/>
    </xf>
    <xf numFmtId="0" fontId="146" fillId="0" borderId="0" xfId="5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4" fillId="0" borderId="2" xfId="0" applyFont="1" applyBorder="1" applyAlignment="1">
      <alignment horizontal="center"/>
    </xf>
    <xf numFmtId="0" fontId="86" fillId="38" borderId="148" xfId="4" applyNumberFormat="1" applyAlignment="1">
      <alignment horizontal="center" vertical="center"/>
    </xf>
    <xf numFmtId="0" fontId="71" fillId="0" borderId="19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1" fillId="0" borderId="20" xfId="0" applyFont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71" fillId="0" borderId="19" xfId="0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0" fontId="128" fillId="0" borderId="0" xfId="5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164" fontId="97" fillId="0" borderId="0" xfId="0" applyNumberFormat="1" applyFont="1" applyAlignment="1">
      <alignment horizontal="center" vertical="center"/>
    </xf>
    <xf numFmtId="164" fontId="51" fillId="0" borderId="0" xfId="0" applyNumberFormat="1" applyFont="1" applyFill="1" applyAlignment="1">
      <alignment horizontal="left" vertical="center"/>
    </xf>
    <xf numFmtId="0" fontId="67" fillId="0" borderId="0" xfId="0" applyFont="1" applyAlignment="1">
      <alignment horizontal="center" vertical="center"/>
    </xf>
    <xf numFmtId="0" fontId="69" fillId="0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0" fillId="0" borderId="57" xfId="0" applyFont="1" applyBorder="1" applyAlignment="1">
      <alignment horizontal="center" vertical="center"/>
    </xf>
    <xf numFmtId="0" fontId="60" fillId="0" borderId="124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71" fillId="17" borderId="96" xfId="0" applyFont="1" applyFill="1" applyBorder="1" applyAlignment="1">
      <alignment horizontal="center"/>
    </xf>
    <xf numFmtId="0" fontId="71" fillId="17" borderId="99" xfId="0" applyFont="1" applyFill="1" applyBorder="1" applyAlignment="1">
      <alignment horizontal="center"/>
    </xf>
    <xf numFmtId="0" fontId="68" fillId="0" borderId="45" xfId="1" applyFill="1" applyBorder="1" applyAlignment="1">
      <alignment horizontal="center"/>
    </xf>
    <xf numFmtId="0" fontId="68" fillId="0" borderId="43" xfId="1" applyFill="1" applyBorder="1" applyAlignment="1">
      <alignment horizontal="center"/>
    </xf>
    <xf numFmtId="0" fontId="68" fillId="0" borderId="0" xfId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68" fillId="7" borderId="28" xfId="1" applyNumberFormat="1" applyFill="1" applyBorder="1" applyAlignment="1">
      <alignment horizontal="center" vertical="center"/>
    </xf>
    <xf numFmtId="0" fontId="71" fillId="3" borderId="43" xfId="0" applyFont="1" applyFill="1" applyBorder="1" applyAlignment="1">
      <alignment horizontal="center"/>
    </xf>
    <xf numFmtId="0" fontId="71" fillId="3" borderId="47" xfId="0" applyFont="1" applyFill="1" applyBorder="1" applyAlignment="1">
      <alignment horizontal="center"/>
    </xf>
    <xf numFmtId="0" fontId="71" fillId="3" borderId="0" xfId="0" applyFont="1" applyFill="1" applyBorder="1" applyAlignment="1">
      <alignment horizontal="center"/>
    </xf>
    <xf numFmtId="0" fontId="71" fillId="3" borderId="45" xfId="0" applyFont="1" applyFill="1" applyBorder="1" applyAlignment="1">
      <alignment horizontal="center"/>
    </xf>
    <xf numFmtId="0" fontId="71" fillId="3" borderId="89" xfId="0" applyFont="1" applyFill="1" applyBorder="1" applyAlignment="1">
      <alignment horizontal="center"/>
    </xf>
    <xf numFmtId="0" fontId="71" fillId="3" borderId="90" xfId="0" applyFont="1" applyFill="1" applyBorder="1" applyAlignment="1">
      <alignment horizontal="center"/>
    </xf>
    <xf numFmtId="0" fontId="71" fillId="3" borderId="86" xfId="0" applyFont="1" applyFill="1" applyBorder="1" applyAlignment="1">
      <alignment horizontal="center"/>
    </xf>
    <xf numFmtId="0" fontId="71" fillId="3" borderId="92" xfId="0" applyFont="1" applyFill="1" applyBorder="1" applyAlignment="1">
      <alignment horizontal="center"/>
    </xf>
    <xf numFmtId="0" fontId="71" fillId="7" borderId="43" xfId="0" applyFont="1" applyFill="1" applyBorder="1" applyAlignment="1">
      <alignment horizontal="center"/>
    </xf>
    <xf numFmtId="0" fontId="71" fillId="7" borderId="47" xfId="0" applyFont="1" applyFill="1" applyBorder="1" applyAlignment="1">
      <alignment horizontal="center"/>
    </xf>
    <xf numFmtId="0" fontId="71" fillId="7" borderId="0" xfId="0" applyFont="1" applyFill="1" applyBorder="1" applyAlignment="1">
      <alignment horizontal="center"/>
    </xf>
    <xf numFmtId="0" fontId="71" fillId="7" borderId="45" xfId="0" applyFont="1" applyFill="1" applyBorder="1" applyAlignment="1">
      <alignment horizontal="center"/>
    </xf>
    <xf numFmtId="0" fontId="71" fillId="7" borderId="89" xfId="0" applyFont="1" applyFill="1" applyBorder="1" applyAlignment="1">
      <alignment horizontal="center"/>
    </xf>
    <xf numFmtId="0" fontId="71" fillId="7" borderId="90" xfId="0" applyFont="1" applyFill="1" applyBorder="1" applyAlignment="1">
      <alignment horizontal="center"/>
    </xf>
    <xf numFmtId="0" fontId="71" fillId="7" borderId="86" xfId="0" applyFont="1" applyFill="1" applyBorder="1" applyAlignment="1">
      <alignment horizontal="center"/>
    </xf>
    <xf numFmtId="0" fontId="71" fillId="7" borderId="92" xfId="0" applyFont="1" applyFill="1" applyBorder="1" applyAlignment="1">
      <alignment horizontal="center"/>
    </xf>
    <xf numFmtId="0" fontId="71" fillId="3" borderId="82" xfId="0" applyFont="1" applyFill="1" applyBorder="1" applyAlignment="1">
      <alignment horizontal="center"/>
    </xf>
    <xf numFmtId="0" fontId="71" fillId="3" borderId="83" xfId="0" applyFont="1" applyFill="1" applyBorder="1" applyAlignment="1">
      <alignment horizontal="center"/>
    </xf>
    <xf numFmtId="0" fontId="71" fillId="3" borderId="79" xfId="0" applyFont="1" applyFill="1" applyBorder="1" applyAlignment="1">
      <alignment horizontal="center"/>
    </xf>
    <xf numFmtId="0" fontId="71" fillId="3" borderId="76" xfId="0" applyFont="1" applyFill="1" applyBorder="1" applyAlignment="1">
      <alignment horizontal="center"/>
    </xf>
    <xf numFmtId="0" fontId="72" fillId="3" borderId="86" xfId="0" applyFont="1" applyFill="1" applyBorder="1" applyAlignment="1">
      <alignment horizontal="center"/>
    </xf>
    <xf numFmtId="0" fontId="71" fillId="3" borderId="88" xfId="0" applyFont="1" applyFill="1" applyBorder="1" applyAlignment="1">
      <alignment horizontal="center"/>
    </xf>
    <xf numFmtId="0" fontId="71" fillId="3" borderId="19" xfId="0" applyFont="1" applyFill="1" applyBorder="1" applyAlignment="1">
      <alignment horizontal="center"/>
    </xf>
    <xf numFmtId="0" fontId="71" fillId="3" borderId="20" xfId="0" applyFont="1" applyFill="1" applyBorder="1" applyAlignment="1">
      <alignment horizontal="center"/>
    </xf>
    <xf numFmtId="0" fontId="71" fillId="3" borderId="87" xfId="0" applyFont="1" applyFill="1" applyBorder="1" applyAlignment="1">
      <alignment horizontal="center"/>
    </xf>
    <xf numFmtId="0" fontId="71" fillId="3" borderId="48" xfId="0" applyFont="1" applyFill="1" applyBorder="1" applyAlignment="1">
      <alignment horizontal="center"/>
    </xf>
    <xf numFmtId="0" fontId="80" fillId="3" borderId="0" xfId="0" applyFont="1" applyFill="1" applyBorder="1" applyAlignment="1">
      <alignment horizontal="center"/>
    </xf>
    <xf numFmtId="0" fontId="71" fillId="3" borderId="91" xfId="0" applyFont="1" applyFill="1" applyBorder="1" applyAlignment="1">
      <alignment horizontal="center"/>
    </xf>
    <xf numFmtId="0" fontId="71" fillId="3" borderId="108" xfId="0" applyFont="1" applyFill="1" applyBorder="1" applyAlignment="1">
      <alignment horizontal="center"/>
    </xf>
    <xf numFmtId="0" fontId="71" fillId="3" borderId="109" xfId="0" applyFont="1" applyFill="1" applyBorder="1" applyAlignment="1">
      <alignment horizontal="center"/>
    </xf>
    <xf numFmtId="0" fontId="71" fillId="3" borderId="118" xfId="0" applyFont="1" applyFill="1" applyBorder="1" applyAlignment="1">
      <alignment horizontal="center"/>
    </xf>
    <xf numFmtId="0" fontId="71" fillId="3" borderId="119" xfId="0" applyFont="1" applyFill="1" applyBorder="1" applyAlignment="1">
      <alignment horizontal="center"/>
    </xf>
    <xf numFmtId="0" fontId="71" fillId="3" borderId="80" xfId="0" applyFont="1" applyFill="1" applyBorder="1" applyAlignment="1">
      <alignment horizontal="center"/>
    </xf>
    <xf numFmtId="0" fontId="71" fillId="3" borderId="116" xfId="0" applyFont="1" applyFill="1" applyBorder="1" applyAlignment="1">
      <alignment horizontal="center"/>
    </xf>
    <xf numFmtId="0" fontId="71" fillId="3" borderId="117" xfId="0" applyFont="1" applyFill="1" applyBorder="1" applyAlignment="1">
      <alignment horizontal="center"/>
    </xf>
    <xf numFmtId="0" fontId="71" fillId="3" borderId="74" xfId="0" applyFont="1" applyFill="1" applyBorder="1" applyAlignment="1">
      <alignment horizontal="center"/>
    </xf>
    <xf numFmtId="0" fontId="71" fillId="3" borderId="46" xfId="0" applyFont="1" applyFill="1" applyBorder="1" applyAlignment="1">
      <alignment horizontal="center"/>
    </xf>
    <xf numFmtId="0" fontId="71" fillId="3" borderId="114" xfId="0" applyFont="1" applyFill="1" applyBorder="1" applyAlignment="1">
      <alignment horizontal="center"/>
    </xf>
    <xf numFmtId="0" fontId="71" fillId="3" borderId="115" xfId="0" applyFont="1" applyFill="1" applyBorder="1" applyAlignment="1">
      <alignment horizontal="center"/>
    </xf>
    <xf numFmtId="0" fontId="71" fillId="3" borderId="67" xfId="0" applyFont="1" applyFill="1" applyBorder="1" applyAlignment="1">
      <alignment horizontal="center"/>
    </xf>
    <xf numFmtId="0" fontId="71" fillId="3" borderId="68" xfId="0" applyFont="1" applyFill="1" applyBorder="1" applyAlignment="1">
      <alignment horizontal="center"/>
    </xf>
    <xf numFmtId="0" fontId="71" fillId="7" borderId="87" xfId="0" applyFont="1" applyFill="1" applyBorder="1" applyAlignment="1">
      <alignment horizontal="center"/>
    </xf>
    <xf numFmtId="0" fontId="71" fillId="7" borderId="88" xfId="0" applyFont="1" applyFill="1" applyBorder="1" applyAlignment="1">
      <alignment horizontal="center"/>
    </xf>
    <xf numFmtId="0" fontId="72" fillId="7" borderId="86" xfId="0" applyFont="1" applyFill="1" applyBorder="1" applyAlignment="1">
      <alignment horizontal="center"/>
    </xf>
    <xf numFmtId="0" fontId="71" fillId="7" borderId="20" xfId="0" applyFont="1" applyFill="1" applyBorder="1" applyAlignment="1">
      <alignment horizontal="center"/>
    </xf>
    <xf numFmtId="0" fontId="71" fillId="7" borderId="19" xfId="0" applyFont="1" applyFill="1" applyBorder="1" applyAlignment="1">
      <alignment horizontal="center"/>
    </xf>
    <xf numFmtId="0" fontId="71" fillId="7" borderId="97" xfId="0" applyFont="1" applyFill="1" applyBorder="1" applyAlignment="1">
      <alignment horizontal="center"/>
    </xf>
    <xf numFmtId="0" fontId="71" fillId="7" borderId="93" xfId="0" applyFont="1" applyFill="1" applyBorder="1" applyAlignment="1">
      <alignment horizontal="center"/>
    </xf>
    <xf numFmtId="0" fontId="71" fillId="7" borderId="95" xfId="0" applyFont="1" applyFill="1" applyBorder="1" applyAlignment="1">
      <alignment horizontal="center"/>
    </xf>
    <xf numFmtId="0" fontId="71" fillId="7" borderId="102" xfId="0" applyFont="1" applyFill="1" applyBorder="1" applyAlignment="1">
      <alignment horizontal="center"/>
    </xf>
    <xf numFmtId="0" fontId="71" fillId="7" borderId="100" xfId="0" applyFont="1" applyFill="1" applyBorder="1" applyAlignment="1">
      <alignment horizontal="center"/>
    </xf>
    <xf numFmtId="0" fontId="149" fillId="57" borderId="148" xfId="6" applyNumberFormat="1" applyAlignment="1">
      <alignment horizontal="center" vertical="center"/>
    </xf>
    <xf numFmtId="0" fontId="71" fillId="0" borderId="0" xfId="0" applyFont="1" applyFill="1" applyBorder="1" applyAlignment="1">
      <alignment horizontal="center"/>
    </xf>
    <xf numFmtId="0" fontId="150" fillId="0" borderId="0" xfId="0" applyFont="1" applyFill="1" applyBorder="1" applyAlignment="1">
      <alignment horizontal="center"/>
    </xf>
    <xf numFmtId="0" fontId="85" fillId="37" borderId="172" xfId="3" applyBorder="1" applyAlignment="1">
      <alignment horizontal="center"/>
    </xf>
    <xf numFmtId="0" fontId="85" fillId="37" borderId="173" xfId="3" applyBorder="1" applyAlignment="1">
      <alignment horizontal="center"/>
    </xf>
    <xf numFmtId="0" fontId="85" fillId="37" borderId="148" xfId="3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158" fillId="9" borderId="179" xfId="0" applyFont="1" applyFill="1" applyBorder="1" applyAlignment="1">
      <alignment horizontal="center" vertical="center"/>
    </xf>
    <xf numFmtId="0" fontId="30" fillId="0" borderId="43" xfId="0" applyFont="1" applyBorder="1" applyAlignment="1"/>
    <xf numFmtId="0" fontId="30" fillId="0" borderId="0" xfId="0" applyFont="1" applyBorder="1" applyAlignment="1"/>
    <xf numFmtId="0" fontId="30" fillId="0" borderId="47" xfId="0" applyFont="1" applyBorder="1" applyAlignment="1"/>
    <xf numFmtId="0" fontId="160" fillId="0" borderId="0" xfId="0" applyFont="1" applyAlignment="1">
      <alignment horizontal="right" vertical="center"/>
    </xf>
    <xf numFmtId="0" fontId="35" fillId="0" borderId="0" xfId="0" applyFont="1" applyAlignment="1">
      <alignment vertical="center"/>
    </xf>
    <xf numFmtId="0" fontId="157" fillId="0" borderId="0" xfId="0" applyFont="1" applyAlignment="1">
      <alignment horizontal="center"/>
    </xf>
    <xf numFmtId="16" fontId="35" fillId="0" borderId="0" xfId="0" applyNumberFormat="1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71" fillId="0" borderId="0" xfId="0" applyFont="1" applyFill="1" applyBorder="1" applyAlignment="1">
      <alignment horizontal="center"/>
    </xf>
    <xf numFmtId="0" fontId="71" fillId="0" borderId="19" xfId="0" applyFont="1" applyFill="1" applyBorder="1" applyAlignment="1">
      <alignment horizontal="center"/>
    </xf>
    <xf numFmtId="0" fontId="157" fillId="0" borderId="93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140" fillId="0" borderId="0" xfId="5" applyFont="1" applyFill="1" applyAlignment="1">
      <alignment horizontal="center" vertical="center"/>
    </xf>
    <xf numFmtId="0" fontId="175" fillId="0" borderId="0" xfId="0" applyFont="1" applyFill="1" applyAlignment="1">
      <alignment horizontal="center" vertical="center"/>
    </xf>
    <xf numFmtId="0" fontId="175" fillId="0" borderId="0" xfId="0" applyFont="1" applyAlignment="1">
      <alignment horizontal="center" vertical="center"/>
    </xf>
    <xf numFmtId="0" fontId="176" fillId="0" borderId="0" xfId="5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8" fillId="34" borderId="28" xfId="1" applyNumberForma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78" fillId="0" borderId="3" xfId="0" applyFont="1" applyBorder="1" applyAlignment="1">
      <alignment horizontal="center" vertical="center"/>
    </xf>
    <xf numFmtId="0" fontId="179" fillId="0" borderId="1" xfId="0" applyFont="1" applyBorder="1" applyAlignment="1">
      <alignment horizontal="center" vertical="center"/>
    </xf>
    <xf numFmtId="0" fontId="180" fillId="0" borderId="2" xfId="0" applyFont="1" applyBorder="1" applyAlignment="1">
      <alignment horizontal="center" vertical="center"/>
    </xf>
    <xf numFmtId="0" fontId="180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81" fillId="0" borderId="7" xfId="0" applyFont="1" applyBorder="1" applyAlignment="1">
      <alignment horizontal="center" vertical="center"/>
    </xf>
    <xf numFmtId="0" fontId="181" fillId="0" borderId="11" xfId="0" applyFont="1" applyBorder="1" applyAlignment="1">
      <alignment horizontal="center" vertical="center"/>
    </xf>
    <xf numFmtId="0" fontId="181" fillId="0" borderId="5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82" fillId="0" borderId="9" xfId="0" applyFont="1" applyBorder="1" applyAlignment="1">
      <alignment horizontal="center" vertical="center"/>
    </xf>
    <xf numFmtId="0" fontId="18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8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0" fontId="184" fillId="0" borderId="7" xfId="0" applyFont="1" applyBorder="1" applyAlignment="1">
      <alignment horizontal="center" vertical="center"/>
    </xf>
    <xf numFmtId="0" fontId="181" fillId="0" borderId="9" xfId="0" applyFont="1" applyBorder="1" applyAlignment="1">
      <alignment horizontal="center" vertical="center"/>
    </xf>
    <xf numFmtId="0" fontId="181" fillId="0" borderId="12" xfId="0" applyFont="1" applyBorder="1" applyAlignment="1">
      <alignment horizontal="center" vertical="center"/>
    </xf>
    <xf numFmtId="0" fontId="181" fillId="0" borderId="6" xfId="0" applyFont="1" applyBorder="1" applyAlignment="1">
      <alignment horizontal="center" vertical="center"/>
    </xf>
    <xf numFmtId="0" fontId="181" fillId="0" borderId="8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181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8" fillId="3" borderId="0" xfId="0" applyFont="1" applyFill="1" applyBorder="1" applyAlignment="1">
      <alignment horizontal="center"/>
    </xf>
    <xf numFmtId="0" fontId="79" fillId="3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188" fillId="0" borderId="1" xfId="0" applyFont="1" applyBorder="1" applyAlignment="1">
      <alignment horizontal="center" vertical="center"/>
    </xf>
    <xf numFmtId="0" fontId="189" fillId="0" borderId="1" xfId="0" applyFont="1" applyBorder="1" applyAlignment="1">
      <alignment horizontal="center"/>
    </xf>
    <xf numFmtId="0" fontId="190" fillId="0" borderId="0" xfId="0" applyFont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52" fillId="62" borderId="0" xfId="0" applyFont="1" applyFill="1" applyAlignment="1">
      <alignment horizontal="center"/>
    </xf>
    <xf numFmtId="0" fontId="52" fillId="62" borderId="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0" fillId="0" borderId="3" xfId="0" applyFont="1" applyFill="1" applyBorder="1" applyAlignment="1">
      <alignment horizontal="center" vertical="center"/>
    </xf>
    <xf numFmtId="0" fontId="191" fillId="34" borderId="30" xfId="0" applyNumberFormat="1" applyFont="1" applyFill="1" applyBorder="1" applyAlignment="1">
      <alignment horizontal="center" vertical="center"/>
    </xf>
    <xf numFmtId="0" fontId="192" fillId="34" borderId="28" xfId="1" applyNumberFormat="1" applyFont="1" applyFill="1" applyBorder="1" applyAlignment="1">
      <alignment horizontal="center" vertical="center"/>
    </xf>
    <xf numFmtId="0" fontId="193" fillId="34" borderId="27" xfId="0" applyNumberFormat="1" applyFont="1" applyFill="1" applyBorder="1" applyAlignment="1">
      <alignment horizontal="center" vertical="center"/>
    </xf>
    <xf numFmtId="0" fontId="195" fillId="34" borderId="30" xfId="0" applyNumberFormat="1" applyFont="1" applyFill="1" applyBorder="1" applyAlignment="1">
      <alignment horizontal="center" vertical="center"/>
    </xf>
    <xf numFmtId="0" fontId="196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124" fillId="21" borderId="0" xfId="0" applyFont="1" applyFill="1" applyAlignment="1">
      <alignment horizontal="center"/>
    </xf>
    <xf numFmtId="0" fontId="124" fillId="20" borderId="0" xfId="0" applyFont="1" applyFill="1" applyAlignment="1">
      <alignment horizontal="center"/>
    </xf>
    <xf numFmtId="0" fontId="124" fillId="11" borderId="0" xfId="0" applyFont="1" applyFill="1" applyAlignment="1">
      <alignment horizontal="center"/>
    </xf>
    <xf numFmtId="0" fontId="200" fillId="19" borderId="0" xfId="0" applyFont="1" applyFill="1" applyAlignment="1">
      <alignment horizontal="center"/>
    </xf>
    <xf numFmtId="0" fontId="124" fillId="18" borderId="0" xfId="0" applyFont="1" applyFill="1" applyAlignment="1">
      <alignment horizontal="center"/>
    </xf>
    <xf numFmtId="1" fontId="201" fillId="38" borderId="148" xfId="4" applyNumberFormat="1" applyFont="1" applyAlignment="1">
      <alignment horizontal="center"/>
    </xf>
    <xf numFmtId="0" fontId="124" fillId="22" borderId="0" xfId="0" applyFont="1" applyFill="1" applyAlignment="1">
      <alignment horizontal="center"/>
    </xf>
    <xf numFmtId="0" fontId="124" fillId="23" borderId="0" xfId="0" applyFont="1" applyFill="1" applyAlignment="1">
      <alignment horizontal="center"/>
    </xf>
    <xf numFmtId="0" fontId="124" fillId="23" borderId="33" xfId="0" applyFont="1" applyFill="1" applyBorder="1" applyAlignment="1">
      <alignment horizontal="center"/>
    </xf>
    <xf numFmtId="0" fontId="125" fillId="9" borderId="0" xfId="0" applyFont="1" applyFill="1" applyBorder="1" applyAlignment="1">
      <alignment horizontal="center"/>
    </xf>
    <xf numFmtId="0" fontId="202" fillId="0" borderId="0" xfId="0" applyFont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202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left" indent="3"/>
    </xf>
    <xf numFmtId="16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Fill="1"/>
    <xf numFmtId="0" fontId="53" fillId="52" borderId="0" xfId="0" applyFont="1" applyFill="1" applyAlignment="1">
      <alignment horizontal="right"/>
    </xf>
    <xf numFmtId="0" fontId="203" fillId="0" borderId="0" xfId="0" applyFont="1"/>
    <xf numFmtId="0" fontId="0" fillId="0" borderId="0" xfId="0" applyFill="1" applyAlignment="1">
      <alignment horizontal="right"/>
    </xf>
    <xf numFmtId="0" fontId="135" fillId="59" borderId="0" xfId="0" applyFont="1" applyFill="1"/>
    <xf numFmtId="0" fontId="0" fillId="25" borderId="0" xfId="0" applyFill="1" applyAlignment="1">
      <alignment horizontal="left" indent="1"/>
    </xf>
    <xf numFmtId="0" fontId="135" fillId="17" borderId="0" xfId="0" applyFont="1" applyFill="1" applyAlignment="1">
      <alignment horizontal="left" indent="1"/>
    </xf>
    <xf numFmtId="0" fontId="135" fillId="64" borderId="0" xfId="0" applyFont="1" applyFill="1" applyAlignment="1">
      <alignment horizontal="left" indent="2"/>
    </xf>
    <xf numFmtId="0" fontId="0" fillId="31" borderId="0" xfId="0" applyFill="1" applyAlignment="1">
      <alignment horizontal="left" indent="4"/>
    </xf>
    <xf numFmtId="0" fontId="71" fillId="0" borderId="0" xfId="0" applyFont="1" applyFill="1" applyBorder="1" applyAlignment="1">
      <alignment horizontal="center"/>
    </xf>
    <xf numFmtId="0" fontId="71" fillId="0" borderId="19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157" fillId="0" borderId="96" xfId="0" applyFont="1" applyFill="1" applyBorder="1" applyAlignment="1">
      <alignment horizontal="center"/>
    </xf>
    <xf numFmtId="0" fontId="127" fillId="0" borderId="43" xfId="0" applyFont="1" applyFill="1" applyBorder="1" applyAlignment="1">
      <alignment horizontal="center"/>
    </xf>
    <xf numFmtId="0" fontId="127" fillId="0" borderId="4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58" fillId="3" borderId="43" xfId="0" applyFont="1" applyFill="1" applyBorder="1" applyAlignment="1">
      <alignment horizontal="center"/>
    </xf>
    <xf numFmtId="0" fontId="79" fillId="3" borderId="43" xfId="0" applyFont="1" applyFill="1" applyBorder="1" applyAlignment="1">
      <alignment horizontal="center"/>
    </xf>
    <xf numFmtId="0" fontId="79" fillId="3" borderId="44" xfId="0" applyFont="1" applyFill="1" applyBorder="1" applyAlignment="1">
      <alignment horizontal="center"/>
    </xf>
    <xf numFmtId="0" fontId="79" fillId="3" borderId="89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202" fillId="0" borderId="0" xfId="5" applyFont="1" applyFill="1" applyBorder="1" applyAlignment="1">
      <alignment horizontal="center"/>
    </xf>
    <xf numFmtId="0" fontId="153" fillId="37" borderId="152" xfId="3" applyFont="1" applyBorder="1" applyAlignment="1">
      <alignment horizontal="center"/>
    </xf>
    <xf numFmtId="0" fontId="120" fillId="65" borderId="143" xfId="2" applyFont="1" applyFill="1" applyBorder="1" applyAlignment="1">
      <alignment horizontal="center"/>
    </xf>
    <xf numFmtId="0" fontId="120" fillId="36" borderId="143" xfId="2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205" fillId="0" borderId="0" xfId="0" applyFont="1" applyAlignment="1">
      <alignment horizontal="center" vertical="center"/>
    </xf>
    <xf numFmtId="0" fontId="205" fillId="0" borderId="0" xfId="0" applyFont="1" applyAlignment="1">
      <alignment vertical="center"/>
    </xf>
    <xf numFmtId="0" fontId="209" fillId="11" borderId="0" xfId="0" applyFont="1" applyFill="1" applyAlignment="1">
      <alignment horizontal="center" vertical="center"/>
    </xf>
    <xf numFmtId="0" fontId="209" fillId="11" borderId="0" xfId="5" applyFont="1" applyFill="1" applyAlignment="1">
      <alignment horizontal="center" vertical="center"/>
    </xf>
    <xf numFmtId="0" fontId="210" fillId="0" borderId="0" xfId="5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1" fillId="0" borderId="0" xfId="0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0" fontId="68" fillId="0" borderId="20" xfId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216" fillId="0" borderId="0" xfId="0" applyFont="1"/>
    <xf numFmtId="0" fontId="71" fillId="0" borderId="186" xfId="0" applyFont="1" applyFill="1" applyBorder="1" applyAlignment="1">
      <alignment horizontal="center"/>
    </xf>
    <xf numFmtId="0" fontId="71" fillId="0" borderId="187" xfId="0" applyFont="1" applyFill="1" applyBorder="1" applyAlignment="1">
      <alignment horizontal="center"/>
    </xf>
    <xf numFmtId="0" fontId="71" fillId="0" borderId="188" xfId="0" applyFont="1" applyFill="1" applyBorder="1" applyAlignment="1">
      <alignment horizontal="center"/>
    </xf>
    <xf numFmtId="0" fontId="71" fillId="0" borderId="189" xfId="0" applyFont="1" applyFill="1" applyBorder="1" applyAlignment="1">
      <alignment horizontal="center"/>
    </xf>
    <xf numFmtId="0" fontId="71" fillId="0" borderId="190" xfId="0" applyFont="1" applyFill="1" applyBorder="1" applyAlignment="1">
      <alignment horizontal="center"/>
    </xf>
    <xf numFmtId="0" fontId="71" fillId="0" borderId="191" xfId="0" applyFont="1" applyFill="1" applyBorder="1" applyAlignment="1">
      <alignment horizontal="center"/>
    </xf>
    <xf numFmtId="0" fontId="71" fillId="17" borderId="188" xfId="0" applyFont="1" applyFill="1" applyBorder="1" applyAlignment="1">
      <alignment horizontal="center"/>
    </xf>
    <xf numFmtId="0" fontId="71" fillId="17" borderId="189" xfId="0" applyFont="1" applyFill="1" applyBorder="1" applyAlignment="1">
      <alignment horizontal="center"/>
    </xf>
    <xf numFmtId="0" fontId="71" fillId="3" borderId="188" xfId="0" applyFont="1" applyFill="1" applyBorder="1" applyAlignment="1">
      <alignment horizontal="center"/>
    </xf>
    <xf numFmtId="0" fontId="71" fillId="3" borderId="189" xfId="0" applyFont="1" applyFill="1" applyBorder="1" applyAlignment="1">
      <alignment horizontal="center"/>
    </xf>
    <xf numFmtId="0" fontId="71" fillId="3" borderId="194" xfId="0" applyFont="1" applyFill="1" applyBorder="1" applyAlignment="1">
      <alignment horizontal="center"/>
    </xf>
    <xf numFmtId="0" fontId="71" fillId="0" borderId="196" xfId="0" applyFont="1" applyFill="1" applyBorder="1" applyAlignment="1">
      <alignment horizontal="center"/>
    </xf>
    <xf numFmtId="0" fontId="71" fillId="0" borderId="197" xfId="0" applyFont="1" applyFill="1" applyBorder="1" applyAlignment="1">
      <alignment horizontal="center"/>
    </xf>
    <xf numFmtId="0" fontId="68" fillId="0" borderId="189" xfId="1" applyFill="1" applyBorder="1" applyAlignment="1">
      <alignment horizontal="center"/>
    </xf>
    <xf numFmtId="0" fontId="71" fillId="0" borderId="198" xfId="0" applyFont="1" applyFill="1" applyBorder="1" applyAlignment="1">
      <alignment horizontal="center"/>
    </xf>
    <xf numFmtId="0" fontId="71" fillId="0" borderId="199" xfId="0" applyFont="1" applyFill="1" applyBorder="1" applyAlignment="1">
      <alignment horizontal="center"/>
    </xf>
    <xf numFmtId="0" fontId="127" fillId="0" borderId="189" xfId="0" applyFont="1" applyFill="1" applyBorder="1" applyAlignment="1">
      <alignment horizontal="center"/>
    </xf>
    <xf numFmtId="0" fontId="71" fillId="3" borderId="195" xfId="0" applyFont="1" applyFill="1" applyBorder="1" applyAlignment="1">
      <alignment horizontal="center"/>
    </xf>
    <xf numFmtId="1" fontId="124" fillId="2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9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6" fillId="0" borderId="0" xfId="0" applyFont="1" applyAlignment="1">
      <alignment horizontal="center" vertical="center"/>
    </xf>
    <xf numFmtId="0" fontId="216" fillId="0" borderId="0" xfId="0" applyFont="1" applyAlignment="1">
      <alignment horizontal="center" vertical="center"/>
    </xf>
    <xf numFmtId="0" fontId="216" fillId="0" borderId="0" xfId="0" applyFont="1" applyAlignment="1">
      <alignment vertical="center"/>
    </xf>
    <xf numFmtId="0" fontId="217" fillId="0" borderId="0" xfId="0" applyFont="1" applyFill="1" applyAlignment="1">
      <alignment horizontal="center" vertical="center"/>
    </xf>
    <xf numFmtId="0" fontId="60" fillId="25" borderId="11" xfId="0" applyFont="1" applyFill="1" applyBorder="1" applyAlignment="1">
      <alignment horizontal="center" vertical="center"/>
    </xf>
    <xf numFmtId="0" fontId="60" fillId="25" borderId="8" xfId="0" applyFont="1" applyFill="1" applyBorder="1" applyAlignment="1">
      <alignment horizontal="center" vertical="center"/>
    </xf>
    <xf numFmtId="0" fontId="219" fillId="6" borderId="11" xfId="0" applyFont="1" applyFill="1" applyBorder="1" applyAlignment="1">
      <alignment horizontal="center" vertical="center"/>
    </xf>
    <xf numFmtId="0" fontId="219" fillId="6" borderId="8" xfId="0" applyFont="1" applyFill="1" applyBorder="1" applyAlignment="1">
      <alignment horizontal="center" vertical="center"/>
    </xf>
    <xf numFmtId="0" fontId="220" fillId="0" borderId="11" xfId="0" applyFont="1" applyBorder="1" applyAlignment="1">
      <alignment horizontal="center"/>
    </xf>
    <xf numFmtId="0" fontId="220" fillId="0" borderId="0" xfId="0" applyFont="1" applyBorder="1" applyAlignment="1">
      <alignment horizontal="center"/>
    </xf>
    <xf numFmtId="0" fontId="220" fillId="0" borderId="12" xfId="0" applyFont="1" applyBorder="1" applyAlignment="1">
      <alignment horizontal="center"/>
    </xf>
    <xf numFmtId="0" fontId="220" fillId="0" borderId="0" xfId="0" applyFont="1" applyAlignment="1">
      <alignment horizontal="center"/>
    </xf>
    <xf numFmtId="0" fontId="221" fillId="2" borderId="19" xfId="0" applyFont="1" applyFill="1" applyBorder="1" applyAlignment="1">
      <alignment horizontal="center" vertical="center"/>
    </xf>
    <xf numFmtId="0" fontId="221" fillId="2" borderId="20" xfId="0" applyFont="1" applyFill="1" applyBorder="1" applyAlignment="1">
      <alignment horizontal="center" vertical="center"/>
    </xf>
    <xf numFmtId="0" fontId="221" fillId="2" borderId="0" xfId="0" applyFont="1" applyFill="1" applyBorder="1" applyAlignment="1">
      <alignment horizontal="center" vertical="center"/>
    </xf>
    <xf numFmtId="0" fontId="222" fillId="25" borderId="11" xfId="0" applyFont="1" applyFill="1" applyBorder="1" applyAlignment="1">
      <alignment horizontal="center" vertical="center"/>
    </xf>
    <xf numFmtId="0" fontId="224" fillId="0" borderId="12" xfId="0" applyFont="1" applyBorder="1" applyAlignment="1">
      <alignment horizontal="center" vertical="center"/>
    </xf>
    <xf numFmtId="0" fontId="224" fillId="0" borderId="10" xfId="0" applyFont="1" applyBorder="1" applyAlignment="1">
      <alignment horizontal="center" vertical="center"/>
    </xf>
    <xf numFmtId="0" fontId="225" fillId="2" borderId="19" xfId="0" applyFont="1" applyFill="1" applyBorder="1" applyAlignment="1">
      <alignment horizontal="center" vertical="center"/>
    </xf>
    <xf numFmtId="0" fontId="225" fillId="2" borderId="20" xfId="0" applyFont="1" applyFill="1" applyBorder="1" applyAlignment="1">
      <alignment horizontal="center" vertical="center"/>
    </xf>
    <xf numFmtId="0" fontId="225" fillId="2" borderId="0" xfId="0" applyFont="1" applyFill="1" applyBorder="1" applyAlignment="1">
      <alignment horizontal="center" vertical="center"/>
    </xf>
    <xf numFmtId="0" fontId="224" fillId="0" borderId="9" xfId="0" applyFont="1" applyBorder="1" applyAlignment="1">
      <alignment horizontal="center" vertical="center"/>
    </xf>
    <xf numFmtId="0" fontId="226" fillId="0" borderId="0" xfId="0" applyFont="1" applyBorder="1" applyAlignment="1">
      <alignment horizontal="center" vertical="center"/>
    </xf>
    <xf numFmtId="0" fontId="226" fillId="0" borderId="20" xfId="0" applyFont="1" applyBorder="1" applyAlignment="1">
      <alignment horizontal="center" vertical="center"/>
    </xf>
    <xf numFmtId="0" fontId="223" fillId="0" borderId="0" xfId="0" applyFont="1" applyBorder="1" applyAlignment="1">
      <alignment horizontal="center" vertical="center"/>
    </xf>
    <xf numFmtId="0" fontId="223" fillId="0" borderId="20" xfId="0" applyFont="1" applyBorder="1" applyAlignment="1">
      <alignment horizontal="center" vertical="center"/>
    </xf>
    <xf numFmtId="0" fontId="223" fillId="0" borderId="19" xfId="0" applyFont="1" applyBorder="1" applyAlignment="1">
      <alignment horizontal="center" vertical="center"/>
    </xf>
    <xf numFmtId="0" fontId="226" fillId="0" borderId="19" xfId="0" applyFont="1" applyBorder="1" applyAlignment="1">
      <alignment horizontal="center" vertical="center"/>
    </xf>
    <xf numFmtId="0" fontId="60" fillId="9" borderId="7" xfId="0" applyFont="1" applyFill="1" applyBorder="1" applyAlignment="1">
      <alignment horizontal="center" vertical="center"/>
    </xf>
    <xf numFmtId="0" fontId="60" fillId="9" borderId="8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9" xfId="0" applyFont="1" applyFill="1" applyBorder="1" applyAlignment="1">
      <alignment horizontal="center" vertical="center"/>
    </xf>
    <xf numFmtId="0" fontId="60" fillId="9" borderId="20" xfId="0" applyFont="1" applyFill="1" applyBorder="1" applyAlignment="1">
      <alignment horizontal="center" vertical="center"/>
    </xf>
    <xf numFmtId="0" fontId="60" fillId="9" borderId="0" xfId="0" applyFont="1" applyFill="1" applyBorder="1" applyAlignment="1">
      <alignment horizontal="center" vertical="center"/>
    </xf>
    <xf numFmtId="0" fontId="222" fillId="9" borderId="11" xfId="0" applyFont="1" applyFill="1" applyBorder="1" applyAlignment="1">
      <alignment horizontal="center" vertical="center"/>
    </xf>
    <xf numFmtId="0" fontId="227" fillId="6" borderId="11" xfId="0" applyFont="1" applyFill="1" applyBorder="1" applyAlignment="1">
      <alignment horizontal="center" vertical="center"/>
    </xf>
    <xf numFmtId="0" fontId="228" fillId="25" borderId="11" xfId="0" applyFont="1" applyFill="1" applyBorder="1" applyAlignment="1">
      <alignment horizontal="center" vertical="center"/>
    </xf>
    <xf numFmtId="0" fontId="229" fillId="0" borderId="20" xfId="0" applyFont="1" applyBorder="1" applyAlignment="1">
      <alignment horizontal="center" vertical="center"/>
    </xf>
    <xf numFmtId="0" fontId="230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19" fillId="6" borderId="11" xfId="0" applyFont="1" applyFill="1" applyBorder="1" applyAlignment="1">
      <alignment horizontal="center" vertical="center"/>
    </xf>
    <xf numFmtId="0" fontId="224" fillId="0" borderId="12" xfId="0" applyFont="1" applyBorder="1" applyAlignment="1">
      <alignment horizontal="center" vertical="center"/>
    </xf>
    <xf numFmtId="0" fontId="226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1" fillId="0" borderId="0" xfId="0" applyFont="1" applyFill="1" applyBorder="1" applyAlignment="1">
      <alignment horizontal="center"/>
    </xf>
    <xf numFmtId="0" fontId="234" fillId="0" borderId="0" xfId="0" applyFont="1" applyAlignment="1"/>
    <xf numFmtId="0" fontId="235" fillId="0" borderId="0" xfId="0" applyFont="1" applyAlignment="1"/>
    <xf numFmtId="0" fontId="1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37" fillId="4" borderId="1" xfId="0" applyFont="1" applyFill="1" applyBorder="1" applyAlignment="1">
      <alignment horizontal="center"/>
    </xf>
    <xf numFmtId="0" fontId="238" fillId="0" borderId="0" xfId="0" applyFont="1"/>
    <xf numFmtId="0" fontId="238" fillId="0" borderId="0" xfId="0" applyFont="1" applyAlignment="1">
      <alignment horizontal="center"/>
    </xf>
    <xf numFmtId="0" fontId="138" fillId="0" borderId="0" xfId="0" applyFont="1" applyAlignment="1">
      <alignment horizontal="right"/>
    </xf>
    <xf numFmtId="0" fontId="15" fillId="0" borderId="0" xfId="0" applyFont="1" applyBorder="1" applyAlignment="1">
      <alignment horizontal="center" vertical="center"/>
    </xf>
    <xf numFmtId="0" fontId="240" fillId="11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1" fillId="29" borderId="1" xfId="0" quotePrefix="1" applyFont="1" applyFill="1" applyBorder="1" applyAlignment="1">
      <alignment horizontal="center" vertical="center"/>
    </xf>
    <xf numFmtId="0" fontId="30" fillId="29" borderId="1" xfId="0" applyFont="1" applyFill="1" applyBorder="1" applyAlignment="1">
      <alignment horizontal="center" vertical="center"/>
    </xf>
    <xf numFmtId="0" fontId="30" fillId="11" borderId="1" xfId="0" quotePrefix="1" applyFont="1" applyFill="1" applyBorder="1" applyAlignment="1">
      <alignment horizontal="center" vertical="center"/>
    </xf>
    <xf numFmtId="0" fontId="239" fillId="0" borderId="1" xfId="0" applyFont="1" applyBorder="1" applyAlignment="1">
      <alignment horizontal="center" vertical="center"/>
    </xf>
    <xf numFmtId="0" fontId="236" fillId="11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36" fillId="11" borderId="1" xfId="5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0" fontId="71" fillId="0" borderId="0" xfId="0" applyFont="1" applyFill="1" applyBorder="1" applyAlignment="1">
      <alignment horizontal="center"/>
    </xf>
    <xf numFmtId="0" fontId="245" fillId="15" borderId="144" xfId="5" applyFont="1" applyFill="1" applyBorder="1" applyAlignment="1">
      <alignment horizontal="center" vertical="center"/>
    </xf>
    <xf numFmtId="0" fontId="71" fillId="4" borderId="0" xfId="0" applyFont="1" applyFill="1" applyBorder="1" applyAlignment="1">
      <alignment horizontal="center"/>
    </xf>
    <xf numFmtId="0" fontId="245" fillId="14" borderId="144" xfId="5" applyFont="1" applyFill="1" applyBorder="1" applyAlignment="1">
      <alignment horizontal="center" vertical="center"/>
    </xf>
    <xf numFmtId="0" fontId="71" fillId="0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1" fillId="0" borderId="19" xfId="0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0" fontId="128" fillId="0" borderId="144" xfId="5" applyFont="1" applyFill="1" applyBorder="1" applyAlignment="1"/>
    <xf numFmtId="0" fontId="71" fillId="0" borderId="202" xfId="0" applyFont="1" applyFill="1" applyBorder="1" applyAlignment="1">
      <alignment horizontal="center"/>
    </xf>
    <xf numFmtId="0" fontId="71" fillId="0" borderId="203" xfId="0" applyFont="1" applyFill="1" applyBorder="1" applyAlignment="1">
      <alignment horizontal="center"/>
    </xf>
    <xf numFmtId="0" fontId="71" fillId="0" borderId="204" xfId="0" applyFont="1" applyFill="1" applyBorder="1" applyAlignment="1">
      <alignment horizontal="center"/>
    </xf>
    <xf numFmtId="0" fontId="71" fillId="4" borderId="203" xfId="0" applyFont="1" applyFill="1" applyBorder="1" applyAlignment="1">
      <alignment horizontal="center"/>
    </xf>
    <xf numFmtId="0" fontId="71" fillId="0" borderId="205" xfId="0" applyFont="1" applyFill="1" applyBorder="1" applyAlignment="1">
      <alignment horizontal="center"/>
    </xf>
    <xf numFmtId="0" fontId="68" fillId="0" borderId="203" xfId="1" applyFill="1" applyBorder="1" applyAlignment="1">
      <alignment horizontal="center"/>
    </xf>
    <xf numFmtId="0" fontId="71" fillId="0" borderId="206" xfId="0" applyFont="1" applyFill="1" applyBorder="1" applyAlignment="1">
      <alignment horizontal="center"/>
    </xf>
    <xf numFmtId="0" fontId="71" fillId="0" borderId="88" xfId="0" applyFont="1" applyFill="1" applyBorder="1" applyAlignment="1">
      <alignment horizontal="center"/>
    </xf>
    <xf numFmtId="0" fontId="71" fillId="0" borderId="87" xfId="0" applyFont="1" applyFill="1" applyBorder="1" applyAlignment="1">
      <alignment horizontal="center"/>
    </xf>
    <xf numFmtId="0" fontId="68" fillId="0" borderId="19" xfId="1" applyFill="1" applyBorder="1" applyAlignment="1">
      <alignment horizontal="center"/>
    </xf>
    <xf numFmtId="0" fontId="247" fillId="0" borderId="0" xfId="0" applyFont="1" applyAlignment="1">
      <alignment horizontal="center" vertical="center"/>
    </xf>
    <xf numFmtId="0" fontId="127" fillId="0" borderId="188" xfId="0" applyFont="1" applyFill="1" applyBorder="1" applyAlignment="1">
      <alignment horizontal="center"/>
    </xf>
    <xf numFmtId="0" fontId="246" fillId="0" borderId="0" xfId="2" applyFont="1" applyFill="1" applyBorder="1" applyAlignment="1">
      <alignment vertical="center"/>
    </xf>
    <xf numFmtId="0" fontId="120" fillId="36" borderId="143" xfId="2" applyFont="1" applyBorder="1" applyAlignment="1">
      <alignment horizontal="center" vertical="center"/>
    </xf>
    <xf numFmtId="0" fontId="71" fillId="0" borderId="192" xfId="0" applyFont="1" applyFill="1" applyBorder="1" applyAlignment="1">
      <alignment horizontal="center"/>
    </xf>
    <xf numFmtId="0" fontId="71" fillId="0" borderId="193" xfId="0" applyFont="1" applyFill="1" applyBorder="1" applyAlignment="1">
      <alignment horizontal="center"/>
    </xf>
    <xf numFmtId="0" fontId="71" fillId="0" borderId="207" xfId="0" applyFont="1" applyFill="1" applyBorder="1" applyAlignment="1">
      <alignment horizontal="center"/>
    </xf>
    <xf numFmtId="0" fontId="113" fillId="0" borderId="0" xfId="0" applyFont="1" applyFill="1" applyBorder="1" applyAlignment="1">
      <alignment horizontal="center"/>
    </xf>
    <xf numFmtId="0" fontId="71" fillId="0" borderId="208" xfId="0" applyFont="1" applyFill="1" applyBorder="1" applyAlignment="1">
      <alignment horizontal="center"/>
    </xf>
    <xf numFmtId="0" fontId="71" fillId="0" borderId="209" xfId="0" applyFont="1" applyFill="1" applyBorder="1" applyAlignment="1">
      <alignment horizontal="center"/>
    </xf>
    <xf numFmtId="0" fontId="71" fillId="0" borderId="210" xfId="0" applyFont="1" applyFill="1" applyBorder="1" applyAlignment="1">
      <alignment horizontal="center"/>
    </xf>
    <xf numFmtId="0" fontId="71" fillId="0" borderId="211" xfId="0" applyFont="1" applyFill="1" applyBorder="1" applyAlignment="1">
      <alignment horizontal="center"/>
    </xf>
    <xf numFmtId="0" fontId="71" fillId="17" borderId="211" xfId="0" applyFont="1" applyFill="1" applyBorder="1" applyAlignment="1">
      <alignment horizontal="center"/>
    </xf>
    <xf numFmtId="0" fontId="71" fillId="3" borderId="210" xfId="0" applyFont="1" applyFill="1" applyBorder="1" applyAlignment="1">
      <alignment horizontal="center"/>
    </xf>
    <xf numFmtId="0" fontId="79" fillId="3" borderId="211" xfId="0" applyFont="1" applyFill="1" applyBorder="1" applyAlignment="1">
      <alignment horizontal="center"/>
    </xf>
    <xf numFmtId="0" fontId="71" fillId="3" borderId="209" xfId="0" applyFont="1" applyFill="1" applyBorder="1" applyAlignment="1">
      <alignment horizontal="center"/>
    </xf>
    <xf numFmtId="0" fontId="71" fillId="3" borderId="212" xfId="0" applyFont="1" applyFill="1" applyBorder="1" applyAlignment="1">
      <alignment horizontal="center"/>
    </xf>
    <xf numFmtId="0" fontId="71" fillId="3" borderId="213" xfId="0" applyFont="1" applyFill="1" applyBorder="1" applyAlignment="1">
      <alignment horizontal="center"/>
    </xf>
    <xf numFmtId="0" fontId="71" fillId="3" borderId="214" xfId="0" applyFont="1" applyFill="1" applyBorder="1" applyAlignment="1">
      <alignment horizontal="center"/>
    </xf>
    <xf numFmtId="0" fontId="71" fillId="0" borderId="215" xfId="0" applyFont="1" applyFill="1" applyBorder="1" applyAlignment="1">
      <alignment horizontal="center"/>
    </xf>
    <xf numFmtId="0" fontId="71" fillId="0" borderId="214" xfId="0" applyFont="1" applyFill="1" applyBorder="1" applyAlignment="1">
      <alignment horizontal="center"/>
    </xf>
    <xf numFmtId="0" fontId="72" fillId="7" borderId="0" xfId="0" applyFont="1" applyFill="1" applyBorder="1" applyAlignment="1">
      <alignment horizontal="center"/>
    </xf>
    <xf numFmtId="0" fontId="72" fillId="3" borderId="0" xfId="0" applyFont="1" applyFill="1" applyBorder="1" applyAlignment="1">
      <alignment horizontal="center"/>
    </xf>
    <xf numFmtId="0" fontId="71" fillId="0" borderId="216" xfId="0" applyFont="1" applyFill="1" applyBorder="1" applyAlignment="1">
      <alignment horizontal="center"/>
    </xf>
    <xf numFmtId="0" fontId="157" fillId="0" borderId="0" xfId="0" applyFont="1" applyFill="1" applyBorder="1" applyAlignment="1">
      <alignment horizontal="center"/>
    </xf>
    <xf numFmtId="0" fontId="157" fillId="0" borderId="43" xfId="0" applyFont="1" applyFill="1" applyBorder="1" applyAlignment="1">
      <alignment horizontal="center"/>
    </xf>
    <xf numFmtId="0" fontId="71" fillId="17" borderId="95" xfId="0" applyFont="1" applyFill="1" applyBorder="1" applyAlignment="1">
      <alignment horizontal="center"/>
    </xf>
    <xf numFmtId="0" fontId="71" fillId="0" borderId="217" xfId="0" applyFont="1" applyFill="1" applyBorder="1" applyAlignment="1">
      <alignment horizontal="center"/>
    </xf>
    <xf numFmtId="0" fontId="71" fillId="0" borderId="218" xfId="0" applyFont="1" applyFill="1" applyBorder="1" applyAlignment="1">
      <alignment horizontal="center"/>
    </xf>
    <xf numFmtId="0" fontId="71" fillId="0" borderId="219" xfId="0" applyFont="1" applyFill="1" applyBorder="1" applyAlignment="1">
      <alignment horizontal="center"/>
    </xf>
    <xf numFmtId="0" fontId="68" fillId="0" borderId="218" xfId="1" applyFill="1" applyBorder="1" applyAlignment="1">
      <alignment horizontal="center"/>
    </xf>
    <xf numFmtId="0" fontId="71" fillId="0" borderId="220" xfId="0" applyFont="1" applyFill="1" applyBorder="1" applyAlignment="1">
      <alignment horizontal="center"/>
    </xf>
    <xf numFmtId="0" fontId="71" fillId="0" borderId="221" xfId="0" applyFont="1" applyFill="1" applyBorder="1" applyAlignment="1">
      <alignment horizontal="center"/>
    </xf>
    <xf numFmtId="0" fontId="71" fillId="0" borderId="222" xfId="0" applyFont="1" applyFill="1" applyBorder="1" applyAlignment="1">
      <alignment horizontal="center"/>
    </xf>
    <xf numFmtId="0" fontId="71" fillId="0" borderId="223" xfId="0" applyFont="1" applyFill="1" applyBorder="1" applyAlignment="1">
      <alignment horizontal="center"/>
    </xf>
    <xf numFmtId="0" fontId="71" fillId="0" borderId="224" xfId="0" applyFont="1" applyFill="1" applyBorder="1" applyAlignment="1">
      <alignment horizontal="center"/>
    </xf>
    <xf numFmtId="0" fontId="79" fillId="0" borderId="96" xfId="0" applyFont="1" applyFill="1" applyBorder="1" applyAlignment="1">
      <alignment horizontal="center"/>
    </xf>
    <xf numFmtId="0" fontId="71" fillId="7" borderId="225" xfId="0" applyFont="1" applyFill="1" applyBorder="1" applyAlignment="1">
      <alignment horizontal="center"/>
    </xf>
    <xf numFmtId="0" fontId="71" fillId="7" borderId="226" xfId="0" applyFont="1" applyFill="1" applyBorder="1" applyAlignment="1">
      <alignment horizontal="center"/>
    </xf>
    <xf numFmtId="0" fontId="71" fillId="3" borderId="226" xfId="0" applyFont="1" applyFill="1" applyBorder="1" applyAlignment="1">
      <alignment horizontal="center"/>
    </xf>
    <xf numFmtId="0" fontId="71" fillId="3" borderId="227" xfId="0" applyFont="1" applyFill="1" applyBorder="1" applyAlignment="1">
      <alignment horizontal="center"/>
    </xf>
    <xf numFmtId="0" fontId="71" fillId="3" borderId="228" xfId="0" applyFont="1" applyFill="1" applyBorder="1" applyAlignment="1">
      <alignment horizontal="center"/>
    </xf>
    <xf numFmtId="0" fontId="71" fillId="3" borderId="229" xfId="0" applyFont="1" applyFill="1" applyBorder="1" applyAlignment="1">
      <alignment horizontal="center"/>
    </xf>
    <xf numFmtId="0" fontId="71" fillId="3" borderId="225" xfId="0" applyFont="1" applyFill="1" applyBorder="1" applyAlignment="1">
      <alignment horizontal="center"/>
    </xf>
    <xf numFmtId="0" fontId="71" fillId="3" borderId="230" xfId="0" applyFont="1" applyFill="1" applyBorder="1" applyAlignment="1">
      <alignment horizontal="center"/>
    </xf>
    <xf numFmtId="0" fontId="71" fillId="3" borderId="231" xfId="0" applyFont="1" applyFill="1" applyBorder="1" applyAlignment="1">
      <alignment horizontal="center"/>
    </xf>
    <xf numFmtId="0" fontId="71" fillId="3" borderId="232" xfId="0" applyFont="1" applyFill="1" applyBorder="1" applyAlignment="1">
      <alignment horizontal="center"/>
    </xf>
    <xf numFmtId="0" fontId="71" fillId="3" borderId="233" xfId="0" applyFont="1" applyFill="1" applyBorder="1" applyAlignment="1">
      <alignment horizontal="center"/>
    </xf>
    <xf numFmtId="0" fontId="71" fillId="7" borderId="227" xfId="0" applyFont="1" applyFill="1" applyBorder="1" applyAlignment="1">
      <alignment horizontal="center"/>
    </xf>
    <xf numFmtId="0" fontId="71" fillId="7" borderId="231" xfId="0" applyFont="1" applyFill="1" applyBorder="1" applyAlignment="1">
      <alignment horizontal="center"/>
    </xf>
    <xf numFmtId="0" fontId="71" fillId="7" borderId="230" xfId="0" applyFont="1" applyFill="1" applyBorder="1" applyAlignment="1">
      <alignment horizontal="center"/>
    </xf>
    <xf numFmtId="0" fontId="71" fillId="17" borderId="231" xfId="0" applyFont="1" applyFill="1" applyBorder="1" applyAlignment="1">
      <alignment horizontal="center"/>
    </xf>
    <xf numFmtId="0" fontId="71" fillId="7" borderId="233" xfId="0" applyFont="1" applyFill="1" applyBorder="1" applyAlignment="1">
      <alignment horizontal="center"/>
    </xf>
    <xf numFmtId="0" fontId="71" fillId="17" borderId="230" xfId="0" applyFont="1" applyFill="1" applyBorder="1" applyAlignment="1">
      <alignment horizontal="center"/>
    </xf>
    <xf numFmtId="0" fontId="71" fillId="33" borderId="226" xfId="0" applyFont="1" applyFill="1" applyBorder="1" applyAlignment="1">
      <alignment horizontal="center"/>
    </xf>
    <xf numFmtId="0" fontId="85" fillId="0" borderId="19" xfId="3" applyFill="1" applyBorder="1" applyAlignment="1">
      <alignment horizontal="center"/>
    </xf>
    <xf numFmtId="0" fontId="85" fillId="0" borderId="0" xfId="3" applyFill="1" applyBorder="1" applyAlignment="1">
      <alignment horizontal="center"/>
    </xf>
    <xf numFmtId="0" fontId="79" fillId="0" borderId="43" xfId="0" applyFont="1" applyFill="1" applyBorder="1" applyAlignment="1">
      <alignment horizontal="center"/>
    </xf>
    <xf numFmtId="0" fontId="248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40" fillId="11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76" fillId="0" borderId="0" xfId="5" applyFont="1" applyFill="1" applyAlignment="1">
      <alignment vertical="center"/>
    </xf>
    <xf numFmtId="0" fontId="114" fillId="0" borderId="7" xfId="5" applyBorder="1" applyAlignment="1">
      <alignment vertical="center" wrapText="1"/>
    </xf>
    <xf numFmtId="0" fontId="114" fillId="0" borderId="8" xfId="5" applyBorder="1" applyAlignment="1">
      <alignment vertical="center" wrapText="1"/>
    </xf>
    <xf numFmtId="0" fontId="114" fillId="0" borderId="19" xfId="5" applyBorder="1" applyAlignment="1">
      <alignment vertical="center" wrapText="1"/>
    </xf>
    <xf numFmtId="0" fontId="114" fillId="0" borderId="20" xfId="5" applyBorder="1" applyAlignment="1">
      <alignment vertical="center" wrapText="1"/>
    </xf>
    <xf numFmtId="0" fontId="240" fillId="11" borderId="6" xfId="0" applyFont="1" applyFill="1" applyBorder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249" fillId="0" borderId="0" xfId="0" applyFont="1" applyAlignment="1">
      <alignment horizontal="center" vertical="center"/>
    </xf>
    <xf numFmtId="0" fontId="250" fillId="3" borderId="1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5" xfId="0" applyNumberFormat="1" applyFont="1" applyBorder="1" applyAlignment="1">
      <alignment horizontal="center" vertical="center"/>
    </xf>
    <xf numFmtId="0" fontId="17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8" fillId="16" borderId="21" xfId="0" applyFont="1" applyFill="1" applyBorder="1" applyAlignment="1">
      <alignment horizontal="center" vertical="center"/>
    </xf>
    <xf numFmtId="0" fontId="18" fillId="16" borderId="22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7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1" fillId="14" borderId="21" xfId="0" applyFont="1" applyFill="1" applyBorder="1" applyAlignment="1">
      <alignment horizontal="center" vertical="center"/>
    </xf>
    <xf numFmtId="0" fontId="11" fillId="14" borderId="2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shrinkToFit="1"/>
    </xf>
    <xf numFmtId="9" fontId="3" fillId="9" borderId="7" xfId="0" applyNumberFormat="1" applyFont="1" applyFill="1" applyBorder="1" applyAlignment="1">
      <alignment horizontal="center" vertical="center"/>
    </xf>
    <xf numFmtId="9" fontId="3" fillId="9" borderId="9" xfId="0" applyNumberFormat="1" applyFont="1" applyFill="1" applyBorder="1" applyAlignment="1">
      <alignment horizontal="center" vertical="center"/>
    </xf>
    <xf numFmtId="0" fontId="3" fillId="9" borderId="7" xfId="0" applyNumberFormat="1" applyFont="1" applyFill="1" applyBorder="1" applyAlignment="1">
      <alignment horizontal="center" vertical="center"/>
    </xf>
    <xf numFmtId="0" fontId="3" fillId="9" borderId="19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6" fillId="8" borderId="1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78" fillId="0" borderId="5" xfId="0" applyNumberFormat="1" applyFont="1" applyBorder="1" applyAlignment="1">
      <alignment horizontal="center" vertical="center"/>
    </xf>
    <xf numFmtId="0" fontId="78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75" fillId="0" borderId="7" xfId="0" applyNumberFormat="1" applyFont="1" applyBorder="1" applyAlignment="1">
      <alignment horizontal="center" vertical="center"/>
    </xf>
    <xf numFmtId="0" fontId="75" fillId="0" borderId="8" xfId="0" applyNumberFormat="1" applyFont="1" applyBorder="1" applyAlignment="1">
      <alignment horizontal="center" vertical="center"/>
    </xf>
    <xf numFmtId="0" fontId="75" fillId="0" borderId="9" xfId="0" applyNumberFormat="1" applyFont="1" applyBorder="1" applyAlignment="1">
      <alignment horizontal="center" vertical="center"/>
    </xf>
    <xf numFmtId="0" fontId="75" fillId="0" borderId="10" xfId="0" applyNumberFormat="1" applyFont="1" applyBorder="1" applyAlignment="1">
      <alignment horizontal="center" vertical="center"/>
    </xf>
    <xf numFmtId="0" fontId="76" fillId="0" borderId="7" xfId="0" applyNumberFormat="1" applyFont="1" applyBorder="1" applyAlignment="1">
      <alignment horizontal="center" vertical="center"/>
    </xf>
    <xf numFmtId="0" fontId="76" fillId="0" borderId="8" xfId="0" applyNumberFormat="1" applyFont="1" applyBorder="1" applyAlignment="1">
      <alignment horizontal="center" vertical="center"/>
    </xf>
    <xf numFmtId="0" fontId="76" fillId="0" borderId="9" xfId="0" applyNumberFormat="1" applyFont="1" applyBorder="1" applyAlignment="1">
      <alignment horizontal="center" vertical="center"/>
    </xf>
    <xf numFmtId="0" fontId="76" fillId="0" borderId="10" xfId="0" applyNumberFormat="1" applyFont="1" applyBorder="1" applyAlignment="1">
      <alignment horizontal="center" vertical="center"/>
    </xf>
    <xf numFmtId="164" fontId="76" fillId="25" borderId="7" xfId="0" applyNumberFormat="1" applyFont="1" applyFill="1" applyBorder="1" applyAlignment="1">
      <alignment horizontal="center" vertical="center"/>
    </xf>
    <xf numFmtId="164" fontId="76" fillId="25" borderId="8" xfId="0" applyNumberFormat="1" applyFont="1" applyFill="1" applyBorder="1" applyAlignment="1">
      <alignment horizontal="center" vertical="center"/>
    </xf>
    <xf numFmtId="164" fontId="76" fillId="25" borderId="9" xfId="0" applyNumberFormat="1" applyFont="1" applyFill="1" applyBorder="1" applyAlignment="1">
      <alignment horizontal="center" vertical="center"/>
    </xf>
    <xf numFmtId="164" fontId="76" fillId="25" borderId="10" xfId="0" applyNumberFormat="1" applyFont="1" applyFill="1" applyBorder="1" applyAlignment="1">
      <alignment horizontal="center" vertical="center"/>
    </xf>
    <xf numFmtId="0" fontId="81" fillId="3" borderId="7" xfId="0" applyNumberFormat="1" applyFont="1" applyFill="1" applyBorder="1" applyAlignment="1">
      <alignment horizontal="center" vertical="center"/>
    </xf>
    <xf numFmtId="0" fontId="81" fillId="3" borderId="8" xfId="0" applyNumberFormat="1" applyFont="1" applyFill="1" applyBorder="1" applyAlignment="1">
      <alignment horizontal="center" vertical="center"/>
    </xf>
    <xf numFmtId="0" fontId="81" fillId="3" borderId="9" xfId="0" applyNumberFormat="1" applyFont="1" applyFill="1" applyBorder="1" applyAlignment="1">
      <alignment horizontal="center" vertical="center"/>
    </xf>
    <xf numFmtId="0" fontId="81" fillId="3" borderId="10" xfId="0" applyNumberFormat="1" applyFont="1" applyFill="1" applyBorder="1" applyAlignment="1">
      <alignment horizontal="center" vertical="center"/>
    </xf>
    <xf numFmtId="0" fontId="83" fillId="0" borderId="7" xfId="0" applyNumberFormat="1" applyFont="1" applyBorder="1" applyAlignment="1">
      <alignment horizontal="center" vertical="center"/>
    </xf>
    <xf numFmtId="0" fontId="83" fillId="0" borderId="8" xfId="0" applyNumberFormat="1" applyFont="1" applyBorder="1" applyAlignment="1">
      <alignment horizontal="center" vertical="center"/>
    </xf>
    <xf numFmtId="0" fontId="83" fillId="0" borderId="9" xfId="0" applyNumberFormat="1" applyFont="1" applyBorder="1" applyAlignment="1">
      <alignment horizontal="center" vertical="center"/>
    </xf>
    <xf numFmtId="0" fontId="83" fillId="0" borderId="10" xfId="0" applyNumberFormat="1" applyFont="1" applyBorder="1" applyAlignment="1">
      <alignment horizontal="center" vertical="center"/>
    </xf>
    <xf numFmtId="0" fontId="76" fillId="12" borderId="7" xfId="0" applyNumberFormat="1" applyFont="1" applyFill="1" applyBorder="1" applyAlignment="1">
      <alignment horizontal="center" vertical="center"/>
    </xf>
    <xf numFmtId="0" fontId="76" fillId="12" borderId="8" xfId="0" applyNumberFormat="1" applyFont="1" applyFill="1" applyBorder="1" applyAlignment="1">
      <alignment horizontal="center" vertical="center"/>
    </xf>
    <xf numFmtId="0" fontId="76" fillId="12" borderId="9" xfId="0" applyNumberFormat="1" applyFont="1" applyFill="1" applyBorder="1" applyAlignment="1">
      <alignment horizontal="center" vertical="center"/>
    </xf>
    <xf numFmtId="0" fontId="76" fillId="12" borderId="10" xfId="0" applyNumberFormat="1" applyFont="1" applyFill="1" applyBorder="1" applyAlignment="1">
      <alignment horizontal="center" vertical="center"/>
    </xf>
    <xf numFmtId="0" fontId="81" fillId="0" borderId="7" xfId="0" applyNumberFormat="1" applyFont="1" applyBorder="1" applyAlignment="1">
      <alignment horizontal="center" vertical="center"/>
    </xf>
    <xf numFmtId="0" fontId="81" fillId="0" borderId="8" xfId="0" applyNumberFormat="1" applyFont="1" applyBorder="1" applyAlignment="1">
      <alignment horizontal="center" vertical="center"/>
    </xf>
    <xf numFmtId="0" fontId="81" fillId="0" borderId="9" xfId="0" applyNumberFormat="1" applyFont="1" applyBorder="1" applyAlignment="1">
      <alignment horizontal="center" vertical="center"/>
    </xf>
    <xf numFmtId="0" fontId="81" fillId="0" borderId="10" xfId="0" applyNumberFormat="1" applyFont="1" applyBorder="1" applyAlignment="1">
      <alignment horizontal="center" vertical="center"/>
    </xf>
    <xf numFmtId="0" fontId="54" fillId="0" borderId="5" xfId="0" applyNumberFormat="1" applyFont="1" applyBorder="1" applyAlignment="1">
      <alignment horizontal="center" vertical="center"/>
    </xf>
    <xf numFmtId="0" fontId="54" fillId="0" borderId="6" xfId="0" applyNumberFormat="1" applyFont="1" applyBorder="1" applyAlignment="1">
      <alignment horizontal="center" vertical="center"/>
    </xf>
    <xf numFmtId="0" fontId="54" fillId="34" borderId="5" xfId="0" applyNumberFormat="1" applyFont="1" applyFill="1" applyBorder="1" applyAlignment="1">
      <alignment horizontal="center" vertical="center"/>
    </xf>
    <xf numFmtId="0" fontId="54" fillId="34" borderId="6" xfId="0" applyNumberFormat="1" applyFont="1" applyFill="1" applyBorder="1" applyAlignment="1">
      <alignment horizontal="center" vertical="center"/>
    </xf>
    <xf numFmtId="0" fontId="54" fillId="32" borderId="5" xfId="0" applyNumberFormat="1" applyFont="1" applyFill="1" applyBorder="1" applyAlignment="1">
      <alignment horizontal="center" vertical="center"/>
    </xf>
    <xf numFmtId="0" fontId="54" fillId="32" borderId="6" xfId="0" applyNumberFormat="1" applyFont="1" applyFill="1" applyBorder="1" applyAlignment="1">
      <alignment horizontal="center" vertical="center"/>
    </xf>
    <xf numFmtId="0" fontId="53" fillId="28" borderId="5" xfId="0" applyFont="1" applyFill="1" applyBorder="1" applyAlignment="1">
      <alignment horizontal="center" vertical="center"/>
    </xf>
    <xf numFmtId="0" fontId="53" fillId="28" borderId="6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6" borderId="2" xfId="0" applyNumberFormat="1" applyFont="1" applyFill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3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57" fillId="0" borderId="7" xfId="0" applyNumberFormat="1" applyFont="1" applyBorder="1" applyAlignment="1">
      <alignment horizontal="center" vertical="center"/>
    </xf>
    <xf numFmtId="0" fontId="57" fillId="0" borderId="9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1" fillId="0" borderId="8" xfId="0" applyNumberFormat="1" applyFont="1" applyBorder="1" applyAlignment="1">
      <alignment horizontal="center" vertical="center"/>
    </xf>
    <xf numFmtId="1" fontId="21" fillId="0" borderId="10" xfId="0" applyNumberFormat="1" applyFont="1" applyBorder="1" applyAlignment="1">
      <alignment horizontal="center" vertical="center"/>
    </xf>
    <xf numFmtId="0" fontId="3" fillId="27" borderId="2" xfId="0" applyFont="1" applyFill="1" applyBorder="1" applyAlignment="1">
      <alignment horizontal="center" vertical="center"/>
    </xf>
    <xf numFmtId="0" fontId="3" fillId="27" borderId="3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1" fontId="70" fillId="0" borderId="8" xfId="0" applyNumberFormat="1" applyFont="1" applyBorder="1" applyAlignment="1">
      <alignment horizontal="center" vertical="center"/>
    </xf>
    <xf numFmtId="1" fontId="70" fillId="0" borderId="10" xfId="0" applyNumberFormat="1" applyFont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0" fontId="54" fillId="7" borderId="5" xfId="0" applyNumberFormat="1" applyFont="1" applyFill="1" applyBorder="1" applyAlignment="1">
      <alignment horizontal="center" vertical="center"/>
    </xf>
    <xf numFmtId="0" fontId="54" fillId="7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7" fillId="0" borderId="20" xfId="0" applyNumberFormat="1" applyFont="1" applyBorder="1" applyAlignment="1">
      <alignment horizontal="center" vertical="center"/>
    </xf>
    <xf numFmtId="0" fontId="87" fillId="35" borderId="21" xfId="0" applyFont="1" applyFill="1" applyBorder="1" applyAlignment="1">
      <alignment horizontal="center" vertical="center"/>
    </xf>
    <xf numFmtId="0" fontId="87" fillId="35" borderId="22" xfId="0" applyFont="1" applyFill="1" applyBorder="1" applyAlignment="1">
      <alignment horizontal="center" vertical="center"/>
    </xf>
    <xf numFmtId="0" fontId="8" fillId="34" borderId="21" xfId="0" applyFont="1" applyFill="1" applyBorder="1" applyAlignment="1">
      <alignment horizontal="center" vertical="center"/>
    </xf>
    <xf numFmtId="0" fontId="8" fillId="34" borderId="2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114" fillId="0" borderId="2" xfId="5" applyBorder="1" applyAlignment="1">
      <alignment horizontal="center" vertical="center" shrinkToFit="1"/>
    </xf>
    <xf numFmtId="0" fontId="114" fillId="0" borderId="4" xfId="5" applyBorder="1" applyAlignment="1">
      <alignment horizontal="center" vertical="center" shrinkToFit="1"/>
    </xf>
    <xf numFmtId="0" fontId="84" fillId="36" borderId="7" xfId="2" applyNumberFormat="1" applyFont="1" applyBorder="1" applyAlignment="1">
      <alignment horizontal="center" vertical="center"/>
    </xf>
    <xf numFmtId="0" fontId="84" fillId="36" borderId="8" xfId="2" applyNumberFormat="1" applyFont="1" applyBorder="1" applyAlignment="1">
      <alignment horizontal="center" vertical="center"/>
    </xf>
    <xf numFmtId="0" fontId="84" fillId="36" borderId="9" xfId="2" applyNumberFormat="1" applyFont="1" applyBorder="1" applyAlignment="1">
      <alignment horizontal="center" vertical="center"/>
    </xf>
    <xf numFmtId="0" fontId="84" fillId="36" borderId="10" xfId="2" applyNumberFormat="1" applyFont="1" applyBorder="1" applyAlignment="1">
      <alignment horizontal="center" vertical="center"/>
    </xf>
    <xf numFmtId="0" fontId="85" fillId="37" borderId="7" xfId="3" applyNumberFormat="1" applyBorder="1" applyAlignment="1">
      <alignment horizontal="center" vertical="center"/>
    </xf>
    <xf numFmtId="0" fontId="85" fillId="37" borderId="8" xfId="3" applyNumberFormat="1" applyBorder="1" applyAlignment="1">
      <alignment horizontal="center" vertical="center"/>
    </xf>
    <xf numFmtId="0" fontId="85" fillId="37" borderId="9" xfId="3" applyNumberFormat="1" applyBorder="1" applyAlignment="1">
      <alignment horizontal="center" vertical="center"/>
    </xf>
    <xf numFmtId="0" fontId="85" fillId="37" borderId="10" xfId="3" applyNumberFormat="1" applyBorder="1" applyAlignment="1">
      <alignment horizontal="center" vertical="center"/>
    </xf>
    <xf numFmtId="0" fontId="14" fillId="0" borderId="7" xfId="0" applyNumberFormat="1" applyFont="1" applyFill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center" vertical="center"/>
    </xf>
    <xf numFmtId="0" fontId="14" fillId="0" borderId="9" xfId="0" applyNumberFormat="1" applyFont="1" applyFill="1" applyBorder="1" applyAlignment="1">
      <alignment horizontal="center" vertical="center"/>
    </xf>
    <xf numFmtId="0" fontId="14" fillId="0" borderId="10" xfId="0" applyNumberFormat="1" applyFont="1" applyFill="1" applyBorder="1" applyAlignment="1">
      <alignment horizontal="center" vertical="center"/>
    </xf>
    <xf numFmtId="0" fontId="90" fillId="39" borderId="7" xfId="3" applyNumberFormat="1" applyFont="1" applyFill="1" applyBorder="1" applyAlignment="1">
      <alignment horizontal="center" vertical="center"/>
    </xf>
    <xf numFmtId="0" fontId="90" fillId="39" borderId="8" xfId="3" applyNumberFormat="1" applyFont="1" applyFill="1" applyBorder="1" applyAlignment="1">
      <alignment horizontal="center" vertical="center"/>
    </xf>
    <xf numFmtId="0" fontId="90" fillId="39" borderId="9" xfId="3" applyNumberFormat="1" applyFont="1" applyFill="1" applyBorder="1" applyAlignment="1">
      <alignment horizontal="center" vertical="center"/>
    </xf>
    <xf numFmtId="0" fontId="90" fillId="39" borderId="10" xfId="3" applyNumberFormat="1" applyFont="1" applyFill="1" applyBorder="1" applyAlignment="1">
      <alignment horizontal="center" vertical="center"/>
    </xf>
    <xf numFmtId="0" fontId="126" fillId="36" borderId="7" xfId="2" applyNumberFormat="1" applyFont="1" applyBorder="1" applyAlignment="1">
      <alignment horizontal="center" vertical="center"/>
    </xf>
    <xf numFmtId="0" fontId="126" fillId="36" borderId="8" xfId="2" applyNumberFormat="1" applyFont="1" applyBorder="1" applyAlignment="1">
      <alignment horizontal="center" vertical="center"/>
    </xf>
    <xf numFmtId="0" fontId="126" fillId="36" borderId="9" xfId="2" applyNumberFormat="1" applyFont="1" applyBorder="1" applyAlignment="1">
      <alignment horizontal="center" vertical="center"/>
    </xf>
    <xf numFmtId="0" fontId="126" fillId="36" borderId="10" xfId="2" applyNumberFormat="1" applyFont="1" applyBorder="1" applyAlignment="1">
      <alignment horizontal="center" vertical="center"/>
    </xf>
    <xf numFmtId="0" fontId="105" fillId="0" borderId="7" xfId="0" applyNumberFormat="1" applyFont="1" applyFill="1" applyBorder="1" applyAlignment="1">
      <alignment horizontal="center" vertical="center"/>
    </xf>
    <xf numFmtId="0" fontId="105" fillId="0" borderId="8" xfId="0" applyNumberFormat="1" applyFont="1" applyFill="1" applyBorder="1" applyAlignment="1">
      <alignment horizontal="center" vertical="center"/>
    </xf>
    <xf numFmtId="0" fontId="105" fillId="0" borderId="9" xfId="0" applyNumberFormat="1" applyFont="1" applyFill="1" applyBorder="1" applyAlignment="1">
      <alignment horizontal="center" vertical="center"/>
    </xf>
    <xf numFmtId="0" fontId="105" fillId="0" borderId="10" xfId="0" applyNumberFormat="1" applyFont="1" applyFill="1" applyBorder="1" applyAlignment="1">
      <alignment horizontal="center" vertical="center"/>
    </xf>
    <xf numFmtId="0" fontId="105" fillId="0" borderId="7" xfId="0" applyNumberFormat="1" applyFont="1" applyBorder="1" applyAlignment="1">
      <alignment horizontal="center" vertical="center"/>
    </xf>
    <xf numFmtId="0" fontId="105" fillId="0" borderId="8" xfId="0" applyNumberFormat="1" applyFont="1" applyBorder="1" applyAlignment="1">
      <alignment horizontal="center" vertical="center"/>
    </xf>
    <xf numFmtId="0" fontId="105" fillId="0" borderId="9" xfId="0" applyNumberFormat="1" applyFont="1" applyBorder="1" applyAlignment="1">
      <alignment horizontal="center" vertical="center"/>
    </xf>
    <xf numFmtId="0" fontId="105" fillId="0" borderId="10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19" fillId="51" borderId="7" xfId="0" applyNumberFormat="1" applyFont="1" applyFill="1" applyBorder="1" applyAlignment="1">
      <alignment horizontal="center" vertical="center"/>
    </xf>
    <xf numFmtId="0" fontId="19" fillId="51" borderId="8" xfId="0" applyNumberFormat="1" applyFont="1" applyFill="1" applyBorder="1" applyAlignment="1">
      <alignment horizontal="center" vertical="center"/>
    </xf>
    <xf numFmtId="0" fontId="19" fillId="51" borderId="9" xfId="0" applyNumberFormat="1" applyFont="1" applyFill="1" applyBorder="1" applyAlignment="1">
      <alignment horizontal="center" vertical="center"/>
    </xf>
    <xf numFmtId="0" fontId="19" fillId="51" borderId="10" xfId="0" applyNumberFormat="1" applyFont="1" applyFill="1" applyBorder="1" applyAlignment="1">
      <alignment horizontal="center" vertical="center"/>
    </xf>
    <xf numFmtId="0" fontId="84" fillId="36" borderId="7" xfId="2" applyNumberFormat="1" applyBorder="1" applyAlignment="1">
      <alignment horizontal="center" vertical="center"/>
    </xf>
    <xf numFmtId="0" fontId="84" fillId="36" borderId="8" xfId="2" applyNumberFormat="1" applyBorder="1" applyAlignment="1">
      <alignment horizontal="center" vertical="center"/>
    </xf>
    <xf numFmtId="0" fontId="84" fillId="36" borderId="9" xfId="2" applyNumberFormat="1" applyBorder="1" applyAlignment="1">
      <alignment horizontal="center" vertical="center"/>
    </xf>
    <xf numFmtId="0" fontId="84" fillId="36" borderId="10" xfId="2" applyNumberFormat="1" applyBorder="1" applyAlignment="1">
      <alignment horizontal="center" vertical="center"/>
    </xf>
    <xf numFmtId="0" fontId="107" fillId="0" borderId="7" xfId="0" applyNumberFormat="1" applyFont="1" applyFill="1" applyBorder="1" applyAlignment="1">
      <alignment horizontal="center" vertical="center"/>
    </xf>
    <xf numFmtId="0" fontId="107" fillId="0" borderId="8" xfId="0" applyNumberFormat="1" applyFont="1" applyFill="1" applyBorder="1" applyAlignment="1">
      <alignment horizontal="center" vertical="center"/>
    </xf>
    <xf numFmtId="0" fontId="107" fillId="0" borderId="9" xfId="0" applyNumberFormat="1" applyFont="1" applyFill="1" applyBorder="1" applyAlignment="1">
      <alignment horizontal="center" vertical="center"/>
    </xf>
    <xf numFmtId="0" fontId="107" fillId="0" borderId="10" xfId="0" applyNumberFormat="1" applyFont="1" applyFill="1" applyBorder="1" applyAlignment="1">
      <alignment horizontal="center" vertical="center"/>
    </xf>
    <xf numFmtId="0" fontId="106" fillId="0" borderId="7" xfId="0" applyNumberFormat="1" applyFont="1" applyFill="1" applyBorder="1" applyAlignment="1">
      <alignment horizontal="center" vertical="center"/>
    </xf>
    <xf numFmtId="0" fontId="106" fillId="0" borderId="8" xfId="0" applyNumberFormat="1" applyFont="1" applyFill="1" applyBorder="1" applyAlignment="1">
      <alignment horizontal="center" vertical="center"/>
    </xf>
    <xf numFmtId="0" fontId="106" fillId="0" borderId="9" xfId="0" applyNumberFormat="1" applyFont="1" applyFill="1" applyBorder="1" applyAlignment="1">
      <alignment horizontal="center" vertical="center"/>
    </xf>
    <xf numFmtId="0" fontId="106" fillId="0" borderId="10" xfId="0" applyNumberFormat="1" applyFont="1" applyFill="1" applyBorder="1" applyAlignment="1">
      <alignment horizontal="center" vertical="center"/>
    </xf>
    <xf numFmtId="0" fontId="85" fillId="37" borderId="7" xfId="3" applyNumberFormat="1" applyFont="1" applyBorder="1" applyAlignment="1">
      <alignment horizontal="center" vertical="center"/>
    </xf>
    <xf numFmtId="0" fontId="85" fillId="37" borderId="8" xfId="3" applyNumberFormat="1" applyFont="1" applyBorder="1" applyAlignment="1">
      <alignment horizontal="center" vertical="center"/>
    </xf>
    <xf numFmtId="0" fontId="85" fillId="37" borderId="9" xfId="3" applyNumberFormat="1" applyFont="1" applyBorder="1" applyAlignment="1">
      <alignment horizontal="center" vertical="center"/>
    </xf>
    <xf numFmtId="0" fontId="85" fillId="37" borderId="10" xfId="3" applyNumberFormat="1" applyFont="1" applyBorder="1" applyAlignment="1">
      <alignment horizontal="center" vertical="center"/>
    </xf>
    <xf numFmtId="0" fontId="111" fillId="0" borderId="7" xfId="0" applyNumberFormat="1" applyFont="1" applyFill="1" applyBorder="1" applyAlignment="1">
      <alignment horizontal="center" vertical="center"/>
    </xf>
    <xf numFmtId="0" fontId="111" fillId="0" borderId="8" xfId="0" applyNumberFormat="1" applyFont="1" applyFill="1" applyBorder="1" applyAlignment="1">
      <alignment horizontal="center" vertical="center"/>
    </xf>
    <xf numFmtId="0" fontId="111" fillId="0" borderId="9" xfId="0" applyNumberFormat="1" applyFont="1" applyFill="1" applyBorder="1" applyAlignment="1">
      <alignment horizontal="center" vertical="center"/>
    </xf>
    <xf numFmtId="0" fontId="111" fillId="0" borderId="10" xfId="0" applyNumberFormat="1" applyFont="1" applyFill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0" fontId="114" fillId="6" borderId="30" xfId="5" applyNumberFormat="1" applyFill="1" applyBorder="1" applyAlignment="1">
      <alignment horizontal="center" vertical="center"/>
    </xf>
    <xf numFmtId="0" fontId="114" fillId="6" borderId="29" xfId="5" applyNumberFormat="1" applyFill="1" applyBorder="1" applyAlignment="1">
      <alignment horizontal="center" vertical="center"/>
    </xf>
    <xf numFmtId="1" fontId="105" fillId="0" borderId="8" xfId="0" applyNumberFormat="1" applyFont="1" applyBorder="1" applyAlignment="1">
      <alignment horizontal="center" vertical="center"/>
    </xf>
    <xf numFmtId="1" fontId="105" fillId="0" borderId="10" xfId="0" applyNumberFormat="1" applyFont="1" applyBorder="1" applyAlignment="1">
      <alignment horizontal="center" vertical="center"/>
    </xf>
    <xf numFmtId="0" fontId="85" fillId="37" borderId="149" xfId="3" applyBorder="1" applyAlignment="1">
      <alignment horizontal="center" vertical="center"/>
    </xf>
    <xf numFmtId="0" fontId="85" fillId="37" borderId="150" xfId="3" applyBorder="1" applyAlignment="1">
      <alignment horizontal="center" vertical="center"/>
    </xf>
    <xf numFmtId="0" fontId="86" fillId="38" borderId="148" xfId="4" applyBorder="1" applyAlignment="1">
      <alignment horizontal="center" vertical="center"/>
    </xf>
    <xf numFmtId="1" fontId="111" fillId="0" borderId="8" xfId="0" applyNumberFormat="1" applyFont="1" applyBorder="1" applyAlignment="1">
      <alignment horizontal="center" vertical="center"/>
    </xf>
    <xf numFmtId="1" fontId="111" fillId="0" borderId="10" xfId="0" applyNumberFormat="1" applyFont="1" applyBorder="1" applyAlignment="1">
      <alignment horizontal="center" vertical="center"/>
    </xf>
    <xf numFmtId="1" fontId="110" fillId="0" borderId="7" xfId="0" applyNumberFormat="1" applyFont="1" applyBorder="1" applyAlignment="1">
      <alignment horizontal="center" vertical="center"/>
    </xf>
    <xf numFmtId="1" fontId="110" fillId="0" borderId="11" xfId="0" applyNumberFormat="1" applyFont="1" applyBorder="1" applyAlignment="1">
      <alignment horizontal="center" vertical="center"/>
    </xf>
    <xf numFmtId="0" fontId="84" fillId="36" borderId="0" xfId="2" applyBorder="1" applyAlignment="1">
      <alignment horizontal="center" vertical="center"/>
    </xf>
    <xf numFmtId="0" fontId="84" fillId="36" borderId="149" xfId="2" applyBorder="1" applyAlignment="1">
      <alignment horizontal="center" vertical="center"/>
    </xf>
    <xf numFmtId="0" fontId="84" fillId="36" borderId="150" xfId="2" applyBorder="1" applyAlignment="1">
      <alignment horizontal="center" vertical="center"/>
    </xf>
    <xf numFmtId="0" fontId="86" fillId="38" borderId="148" xfId="4" applyNumberFormat="1" applyAlignment="1">
      <alignment horizontal="center" vertical="center"/>
    </xf>
    <xf numFmtId="1" fontId="112" fillId="0" borderId="2" xfId="0" applyNumberFormat="1" applyFont="1" applyBorder="1" applyAlignment="1">
      <alignment horizontal="center" vertical="center"/>
    </xf>
    <xf numFmtId="1" fontId="112" fillId="0" borderId="3" xfId="0" applyNumberFormat="1" applyFont="1" applyBorder="1" applyAlignment="1">
      <alignment horizontal="center" vertical="center"/>
    </xf>
    <xf numFmtId="0" fontId="3" fillId="6" borderId="30" xfId="0" applyNumberFormat="1" applyFont="1" applyFill="1" applyBorder="1" applyAlignment="1">
      <alignment horizontal="center" vertical="center"/>
    </xf>
    <xf numFmtId="1" fontId="110" fillId="0" borderId="2" xfId="0" applyNumberFormat="1" applyFont="1" applyBorder="1" applyAlignment="1">
      <alignment horizontal="center" vertical="center"/>
    </xf>
    <xf numFmtId="1" fontId="110" fillId="0" borderId="3" xfId="0" applyNumberFormat="1" applyFont="1" applyBorder="1" applyAlignment="1">
      <alignment horizontal="center" vertical="center"/>
    </xf>
    <xf numFmtId="0" fontId="95" fillId="36" borderId="5" xfId="2" applyNumberFormat="1" applyFont="1" applyBorder="1" applyAlignment="1">
      <alignment horizontal="center" vertical="center"/>
    </xf>
    <xf numFmtId="0" fontId="95" fillId="36" borderId="6" xfId="2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04" fillId="40" borderId="5" xfId="3" applyNumberFormat="1" applyFont="1" applyFill="1" applyBorder="1" applyAlignment="1">
      <alignment horizontal="center" vertical="center"/>
    </xf>
    <xf numFmtId="0" fontId="104" fillId="40" borderId="6" xfId="3" applyNumberFormat="1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114" fillId="0" borderId="7" xfId="5" applyNumberFormat="1" applyFill="1" applyBorder="1" applyAlignment="1">
      <alignment horizontal="center" vertical="center"/>
    </xf>
    <xf numFmtId="0" fontId="114" fillId="0" borderId="8" xfId="5" applyNumberFormat="1" applyFill="1" applyBorder="1" applyAlignment="1">
      <alignment horizontal="center" vertical="center"/>
    </xf>
    <xf numFmtId="0" fontId="114" fillId="0" borderId="9" xfId="5" applyNumberFormat="1" applyFill="1" applyBorder="1" applyAlignment="1">
      <alignment horizontal="center" vertical="center"/>
    </xf>
    <xf numFmtId="0" fontId="114" fillId="0" borderId="10" xfId="5" applyNumberFormat="1" applyFill="1" applyBorder="1" applyAlignment="1">
      <alignment horizontal="center" vertical="center"/>
    </xf>
    <xf numFmtId="1" fontId="114" fillId="0" borderId="7" xfId="5" applyNumberFormat="1" applyFill="1" applyBorder="1" applyAlignment="1">
      <alignment horizontal="center" vertical="center"/>
    </xf>
    <xf numFmtId="1" fontId="114" fillId="0" borderId="8" xfId="5" applyNumberFormat="1" applyFill="1" applyBorder="1" applyAlignment="1">
      <alignment horizontal="center" vertical="center"/>
    </xf>
    <xf numFmtId="1" fontId="114" fillId="0" borderId="9" xfId="5" applyNumberFormat="1" applyFill="1" applyBorder="1" applyAlignment="1">
      <alignment horizontal="center" vertical="center"/>
    </xf>
    <xf numFmtId="1" fontId="114" fillId="0" borderId="10" xfId="5" applyNumberFormat="1" applyFill="1" applyBorder="1" applyAlignment="1">
      <alignment horizontal="center" vertical="center"/>
    </xf>
    <xf numFmtId="1" fontId="20" fillId="0" borderId="8" xfId="0" applyNumberFormat="1" applyFont="1" applyBorder="1" applyAlignment="1">
      <alignment horizontal="center" vertical="center"/>
    </xf>
    <xf numFmtId="1" fontId="20" fillId="0" borderId="10" xfId="0" applyNumberFormat="1" applyFont="1" applyBorder="1" applyAlignment="1">
      <alignment horizontal="center" vertical="center"/>
    </xf>
    <xf numFmtId="1" fontId="18" fillId="0" borderId="7" xfId="0" applyNumberFormat="1" applyFont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1" fontId="106" fillId="0" borderId="8" xfId="0" applyNumberFormat="1" applyFont="1" applyBorder="1" applyAlignment="1">
      <alignment horizontal="center" vertical="center"/>
    </xf>
    <xf numFmtId="1" fontId="106" fillId="0" borderId="10" xfId="0" applyNumberFormat="1" applyFont="1" applyBorder="1" applyAlignment="1">
      <alignment horizontal="center" vertical="center"/>
    </xf>
    <xf numFmtId="1" fontId="142" fillId="0" borderId="7" xfId="0" applyNumberFormat="1" applyFont="1" applyBorder="1" applyAlignment="1">
      <alignment horizontal="center" vertical="center"/>
    </xf>
    <xf numFmtId="1" fontId="142" fillId="0" borderId="11" xfId="0" applyNumberFormat="1" applyFont="1" applyBorder="1" applyAlignment="1">
      <alignment horizontal="center" vertical="center"/>
    </xf>
    <xf numFmtId="1" fontId="143" fillId="0" borderId="8" xfId="0" applyNumberFormat="1" applyFont="1" applyBorder="1" applyAlignment="1">
      <alignment horizontal="center" vertical="center"/>
    </xf>
    <xf numFmtId="1" fontId="143" fillId="0" borderId="10" xfId="0" applyNumberFormat="1" applyFont="1" applyBorder="1" applyAlignment="1">
      <alignment horizontal="center" vertical="center"/>
    </xf>
    <xf numFmtId="0" fontId="148" fillId="6" borderId="30" xfId="5" applyNumberFormat="1" applyFont="1" applyFill="1" applyBorder="1" applyAlignment="1">
      <alignment horizontal="center" vertical="center"/>
    </xf>
    <xf numFmtId="0" fontId="148" fillId="6" borderId="29" xfId="5" applyNumberFormat="1" applyFont="1" applyFill="1" applyBorder="1" applyAlignment="1">
      <alignment horizontal="center" vertical="center"/>
    </xf>
    <xf numFmtId="0" fontId="139" fillId="0" borderId="7" xfId="5" applyNumberFormat="1" applyFont="1" applyFill="1" applyBorder="1" applyAlignment="1">
      <alignment horizontal="center" vertical="center"/>
    </xf>
    <xf numFmtId="0" fontId="139" fillId="0" borderId="8" xfId="5" applyNumberFormat="1" applyFont="1" applyFill="1" applyBorder="1" applyAlignment="1">
      <alignment horizontal="center" vertical="center"/>
    </xf>
    <xf numFmtId="0" fontId="139" fillId="0" borderId="9" xfId="5" applyNumberFormat="1" applyFont="1" applyFill="1" applyBorder="1" applyAlignment="1">
      <alignment horizontal="center" vertical="center"/>
    </xf>
    <xf numFmtId="0" fontId="139" fillId="0" borderId="10" xfId="5" applyNumberFormat="1" applyFont="1" applyFill="1" applyBorder="1" applyAlignment="1">
      <alignment horizontal="center" vertical="center"/>
    </xf>
    <xf numFmtId="0" fontId="144" fillId="0" borderId="7" xfId="5" applyNumberFormat="1" applyFont="1" applyFill="1" applyBorder="1" applyAlignment="1">
      <alignment horizontal="center" vertical="center"/>
    </xf>
    <xf numFmtId="0" fontId="144" fillId="0" borderId="8" xfId="5" applyNumberFormat="1" applyFont="1" applyFill="1" applyBorder="1" applyAlignment="1">
      <alignment horizontal="center" vertical="center"/>
    </xf>
    <xf numFmtId="0" fontId="144" fillId="0" borderId="9" xfId="5" applyNumberFormat="1" applyFont="1" applyFill="1" applyBorder="1" applyAlignment="1">
      <alignment horizontal="center" vertical="center"/>
    </xf>
    <xf numFmtId="0" fontId="144" fillId="0" borderId="10" xfId="5" applyNumberFormat="1" applyFont="1" applyFill="1" applyBorder="1" applyAlignment="1">
      <alignment horizontal="center" vertical="center"/>
    </xf>
    <xf numFmtId="0" fontId="114" fillId="0" borderId="7" xfId="5" applyBorder="1" applyAlignment="1">
      <alignment horizontal="center" vertical="center" wrapText="1"/>
    </xf>
    <xf numFmtId="0" fontId="114" fillId="0" borderId="8" xfId="5" applyBorder="1" applyAlignment="1">
      <alignment horizontal="center" vertical="center" wrapText="1"/>
    </xf>
    <xf numFmtId="0" fontId="114" fillId="0" borderId="9" xfId="5" applyBorder="1" applyAlignment="1">
      <alignment horizontal="center" vertical="center" wrapText="1"/>
    </xf>
    <xf numFmtId="0" fontId="114" fillId="0" borderId="10" xfId="5" applyBorder="1" applyAlignment="1">
      <alignment horizontal="center" vertical="center" wrapText="1"/>
    </xf>
    <xf numFmtId="0" fontId="140" fillId="0" borderId="7" xfId="5" applyNumberFormat="1" applyFont="1" applyFill="1" applyBorder="1" applyAlignment="1">
      <alignment horizontal="center" vertical="center"/>
    </xf>
    <xf numFmtId="0" fontId="140" fillId="0" borderId="8" xfId="5" applyNumberFormat="1" applyFont="1" applyFill="1" applyBorder="1" applyAlignment="1">
      <alignment horizontal="center" vertical="center"/>
    </xf>
    <xf numFmtId="0" fontId="140" fillId="0" borderId="9" xfId="5" applyNumberFormat="1" applyFont="1" applyFill="1" applyBorder="1" applyAlignment="1">
      <alignment horizontal="center" vertical="center"/>
    </xf>
    <xf numFmtId="0" fontId="140" fillId="0" borderId="10" xfId="5" applyNumberFormat="1" applyFont="1" applyFill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145" fillId="0" borderId="7" xfId="5" applyNumberFormat="1" applyFont="1" applyFill="1" applyBorder="1" applyAlignment="1">
      <alignment horizontal="center" vertical="center"/>
    </xf>
    <xf numFmtId="0" fontId="145" fillId="0" borderId="8" xfId="5" applyNumberFormat="1" applyFont="1" applyFill="1" applyBorder="1" applyAlignment="1">
      <alignment horizontal="center" vertical="center"/>
    </xf>
    <xf numFmtId="0" fontId="145" fillId="0" borderId="9" xfId="5" applyNumberFormat="1" applyFont="1" applyFill="1" applyBorder="1" applyAlignment="1">
      <alignment horizontal="center" vertical="center"/>
    </xf>
    <xf numFmtId="0" fontId="145" fillId="0" borderId="10" xfId="5" applyNumberFormat="1" applyFont="1" applyFill="1" applyBorder="1" applyAlignment="1">
      <alignment horizontal="center" vertical="center"/>
    </xf>
    <xf numFmtId="0" fontId="61" fillId="0" borderId="7" xfId="5" applyNumberFormat="1" applyFont="1" applyFill="1" applyBorder="1" applyAlignment="1">
      <alignment horizontal="center" vertical="center"/>
    </xf>
    <xf numFmtId="0" fontId="61" fillId="0" borderId="8" xfId="5" applyNumberFormat="1" applyFont="1" applyFill="1" applyBorder="1" applyAlignment="1">
      <alignment horizontal="center" vertical="center"/>
    </xf>
    <xf numFmtId="0" fontId="61" fillId="0" borderId="9" xfId="5" applyNumberFormat="1" applyFont="1" applyFill="1" applyBorder="1" applyAlignment="1">
      <alignment horizontal="center" vertical="center"/>
    </xf>
    <xf numFmtId="0" fontId="61" fillId="0" borderId="10" xfId="5" applyNumberFormat="1" applyFont="1" applyFill="1" applyBorder="1" applyAlignment="1">
      <alignment horizontal="center" vertical="center"/>
    </xf>
    <xf numFmtId="0" fontId="114" fillId="0" borderId="161" xfId="5" applyNumberFormat="1" applyFill="1" applyBorder="1" applyAlignment="1">
      <alignment horizontal="center" vertical="center"/>
    </xf>
    <xf numFmtId="0" fontId="114" fillId="0" borderId="162" xfId="5" applyNumberFormat="1" applyFill="1" applyBorder="1" applyAlignment="1">
      <alignment horizontal="center" vertical="center"/>
    </xf>
    <xf numFmtId="0" fontId="152" fillId="0" borderId="0" xfId="0" applyFont="1" applyAlignment="1">
      <alignment horizontal="center" vertical="center"/>
    </xf>
    <xf numFmtId="0" fontId="147" fillId="56" borderId="7" xfId="2" applyNumberFormat="1" applyFont="1" applyFill="1" applyBorder="1" applyAlignment="1">
      <alignment horizontal="center" vertical="center"/>
    </xf>
    <xf numFmtId="0" fontId="147" fillId="56" borderId="8" xfId="2" applyNumberFormat="1" applyFont="1" applyFill="1" applyBorder="1" applyAlignment="1">
      <alignment horizontal="center" vertical="center"/>
    </xf>
    <xf numFmtId="0" fontId="147" fillId="56" borderId="9" xfId="2" applyNumberFormat="1" applyFont="1" applyFill="1" applyBorder="1" applyAlignment="1">
      <alignment horizontal="center" vertical="center"/>
    </xf>
    <xf numFmtId="0" fontId="147" fillId="56" borderId="10" xfId="2" applyNumberFormat="1" applyFont="1" applyFill="1" applyBorder="1" applyAlignment="1">
      <alignment horizontal="center" vertical="center"/>
    </xf>
    <xf numFmtId="0" fontId="151" fillId="0" borderId="7" xfId="5" applyNumberFormat="1" applyFont="1" applyFill="1" applyBorder="1" applyAlignment="1">
      <alignment horizontal="center" vertical="center"/>
    </xf>
    <xf numFmtId="0" fontId="151" fillId="0" borderId="8" xfId="5" applyNumberFormat="1" applyFont="1" applyFill="1" applyBorder="1" applyAlignment="1">
      <alignment horizontal="center" vertical="center"/>
    </xf>
    <xf numFmtId="0" fontId="151" fillId="0" borderId="9" xfId="5" applyNumberFormat="1" applyFont="1" applyFill="1" applyBorder="1" applyAlignment="1">
      <alignment horizontal="center" vertical="center"/>
    </xf>
    <xf numFmtId="0" fontId="151" fillId="0" borderId="10" xfId="5" applyNumberFormat="1" applyFont="1" applyFill="1" applyBorder="1" applyAlignment="1">
      <alignment horizontal="center" vertical="center"/>
    </xf>
    <xf numFmtId="0" fontId="186" fillId="0" borderId="9" xfId="2" applyNumberFormat="1" applyFont="1" applyFill="1" applyBorder="1" applyAlignment="1">
      <alignment horizontal="center" vertical="center"/>
    </xf>
    <xf numFmtId="0" fontId="186" fillId="0" borderId="10" xfId="2" applyNumberFormat="1" applyFont="1" applyFill="1" applyBorder="1" applyAlignment="1">
      <alignment horizontal="center" vertical="center"/>
    </xf>
    <xf numFmtId="165" fontId="204" fillId="0" borderId="182" xfId="2" applyNumberFormat="1" applyFont="1" applyFill="1" applyBorder="1" applyAlignment="1">
      <alignment horizontal="center" vertical="center"/>
    </xf>
    <xf numFmtId="165" fontId="204" fillId="0" borderId="183" xfId="2" applyNumberFormat="1" applyFont="1" applyFill="1" applyBorder="1" applyAlignment="1">
      <alignment horizontal="center" vertical="center"/>
    </xf>
    <xf numFmtId="166" fontId="211" fillId="62" borderId="2" xfId="5" applyNumberFormat="1" applyFont="1" applyFill="1" applyBorder="1" applyAlignment="1">
      <alignment horizontal="center" vertical="center"/>
    </xf>
    <xf numFmtId="166" fontId="211" fillId="62" borderId="4" xfId="5" applyNumberFormat="1" applyFont="1" applyFill="1" applyBorder="1" applyAlignment="1">
      <alignment horizontal="center" vertical="center"/>
    </xf>
    <xf numFmtId="165" fontId="204" fillId="8" borderId="182" xfId="2" applyNumberFormat="1" applyFont="1" applyFill="1" applyBorder="1" applyAlignment="1">
      <alignment horizontal="center" vertical="center"/>
    </xf>
    <xf numFmtId="165" fontId="204" fillId="8" borderId="183" xfId="2" applyNumberFormat="1" applyFont="1" applyFill="1" applyBorder="1" applyAlignment="1">
      <alignment horizontal="center" vertical="center"/>
    </xf>
    <xf numFmtId="0" fontId="186" fillId="8" borderId="9" xfId="2" applyNumberFormat="1" applyFont="1" applyFill="1" applyBorder="1" applyAlignment="1">
      <alignment horizontal="center" vertical="center"/>
    </xf>
    <xf numFmtId="0" fontId="186" fillId="8" borderId="10" xfId="2" applyNumberFormat="1" applyFont="1" applyFill="1" applyBorder="1" applyAlignment="1">
      <alignment horizontal="center" vertical="center"/>
    </xf>
    <xf numFmtId="0" fontId="186" fillId="0" borderId="200" xfId="2" applyNumberFormat="1" applyFont="1" applyFill="1" applyBorder="1" applyAlignment="1">
      <alignment horizontal="center" vertical="center"/>
    </xf>
    <xf numFmtId="0" fontId="186" fillId="0" borderId="201" xfId="2" applyNumberFormat="1" applyFont="1" applyFill="1" applyBorder="1" applyAlignment="1">
      <alignment horizontal="center" vertical="center"/>
    </xf>
    <xf numFmtId="166" fontId="199" fillId="62" borderId="7" xfId="5" applyNumberFormat="1" applyFont="1" applyFill="1" applyBorder="1" applyAlignment="1">
      <alignment horizontal="center" vertical="center"/>
    </xf>
    <xf numFmtId="166" fontId="199" fillId="62" borderId="8" xfId="5" applyNumberFormat="1" applyFont="1" applyFill="1" applyBorder="1" applyAlignment="1">
      <alignment horizontal="center" vertical="center"/>
    </xf>
    <xf numFmtId="0" fontId="186" fillId="8" borderId="7" xfId="5" applyNumberFormat="1" applyFont="1" applyFill="1" applyBorder="1" applyAlignment="1">
      <alignment horizontal="center" vertical="center"/>
    </xf>
    <xf numFmtId="0" fontId="186" fillId="8" borderId="8" xfId="5" applyNumberFormat="1" applyFont="1" applyFill="1" applyBorder="1" applyAlignment="1">
      <alignment horizontal="center" vertical="center"/>
    </xf>
    <xf numFmtId="0" fontId="186" fillId="8" borderId="9" xfId="5" applyNumberFormat="1" applyFont="1" applyFill="1" applyBorder="1" applyAlignment="1">
      <alignment horizontal="center" vertical="center"/>
    </xf>
    <xf numFmtId="0" fontId="186" fillId="8" borderId="10" xfId="5" applyNumberFormat="1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/>
    </xf>
    <xf numFmtId="0" fontId="26" fillId="8" borderId="3" xfId="0" applyFont="1" applyFill="1" applyBorder="1" applyAlignment="1">
      <alignment horizontal="center"/>
    </xf>
    <xf numFmtId="0" fontId="26" fillId="8" borderId="4" xfId="0" applyFont="1" applyFill="1" applyBorder="1" applyAlignment="1">
      <alignment horizontal="center"/>
    </xf>
    <xf numFmtId="166" fontId="199" fillId="62" borderId="2" xfId="5" applyNumberFormat="1" applyFont="1" applyFill="1" applyBorder="1" applyAlignment="1">
      <alignment horizontal="center" vertical="center"/>
    </xf>
    <xf numFmtId="166" fontId="199" fillId="62" borderId="4" xfId="5" applyNumberFormat="1" applyFont="1" applyFill="1" applyBorder="1" applyAlignment="1">
      <alignment horizontal="center" vertical="center"/>
    </xf>
    <xf numFmtId="166" fontId="197" fillId="62" borderId="7" xfId="5" applyNumberFormat="1" applyFont="1" applyFill="1" applyBorder="1" applyAlignment="1">
      <alignment horizontal="center" vertical="center"/>
    </xf>
    <xf numFmtId="166" fontId="197" fillId="62" borderId="8" xfId="5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textRotation="90"/>
    </xf>
    <xf numFmtId="0" fontId="13" fillId="0" borderId="19" xfId="0" applyFont="1" applyBorder="1" applyAlignment="1">
      <alignment horizontal="center" vertical="center" textRotation="90"/>
    </xf>
    <xf numFmtId="0" fontId="13" fillId="0" borderId="20" xfId="0" applyFont="1" applyBorder="1" applyAlignment="1">
      <alignment horizontal="center" vertical="center" textRotation="90"/>
    </xf>
    <xf numFmtId="0" fontId="13" fillId="0" borderId="0" xfId="0" applyFont="1" applyBorder="1" applyAlignment="1">
      <alignment horizontal="center" vertical="center" textRotation="90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73" fillId="59" borderId="0" xfId="0" applyFont="1" applyFill="1" applyBorder="1" applyAlignment="1">
      <alignment horizontal="center" vertical="center"/>
    </xf>
    <xf numFmtId="1" fontId="187" fillId="0" borderId="2" xfId="0" applyNumberFormat="1" applyFont="1" applyBorder="1" applyAlignment="1">
      <alignment horizontal="center" vertical="center"/>
    </xf>
    <xf numFmtId="1" fontId="187" fillId="0" borderId="3" xfId="0" applyNumberFormat="1" applyFont="1" applyBorder="1" applyAlignment="1">
      <alignment horizontal="center" vertical="center"/>
    </xf>
    <xf numFmtId="0" fontId="172" fillId="63" borderId="3" xfId="0" applyFont="1" applyFill="1" applyBorder="1" applyAlignment="1">
      <alignment horizontal="center" vertical="center"/>
    </xf>
    <xf numFmtId="0" fontId="172" fillId="63" borderId="4" xfId="0" applyFont="1" applyFill="1" applyBorder="1" applyAlignment="1">
      <alignment horizontal="center" vertical="center"/>
    </xf>
    <xf numFmtId="0" fontId="70" fillId="0" borderId="3" xfId="0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53" fillId="52" borderId="5" xfId="0" applyFont="1" applyFill="1" applyBorder="1" applyAlignment="1">
      <alignment horizontal="center" vertical="center"/>
    </xf>
    <xf numFmtId="0" fontId="53" fillId="52" borderId="6" xfId="0" applyFont="1" applyFill="1" applyBorder="1" applyAlignment="1">
      <alignment horizontal="center" vertical="center"/>
    </xf>
    <xf numFmtId="0" fontId="173" fillId="59" borderId="2" xfId="0" applyFont="1" applyFill="1" applyBorder="1" applyAlignment="1">
      <alignment horizontal="center" vertical="center"/>
    </xf>
    <xf numFmtId="0" fontId="173" fillId="59" borderId="3" xfId="0" applyFont="1" applyFill="1" applyBorder="1" applyAlignment="1">
      <alignment horizontal="center" vertical="center"/>
    </xf>
    <xf numFmtId="0" fontId="172" fillId="60" borderId="3" xfId="0" applyFont="1" applyFill="1" applyBorder="1" applyAlignment="1">
      <alignment horizontal="center" vertical="center"/>
    </xf>
    <xf numFmtId="0" fontId="172" fillId="60" borderId="4" xfId="0" applyFont="1" applyFill="1" applyBorder="1" applyAlignment="1">
      <alignment horizontal="center" vertical="center"/>
    </xf>
    <xf numFmtId="0" fontId="174" fillId="61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77" fillId="0" borderId="3" xfId="0" applyFont="1" applyFill="1" applyBorder="1" applyAlignment="1">
      <alignment horizontal="center" vertical="center"/>
    </xf>
    <xf numFmtId="0" fontId="194" fillId="0" borderId="3" xfId="0" applyFont="1" applyFill="1" applyBorder="1" applyAlignment="1">
      <alignment horizontal="center" vertical="center"/>
    </xf>
    <xf numFmtId="0" fontId="54" fillId="6" borderId="5" xfId="0" applyNumberFormat="1" applyFont="1" applyFill="1" applyBorder="1" applyAlignment="1">
      <alignment horizontal="center" vertical="center"/>
    </xf>
    <xf numFmtId="0" fontId="54" fillId="6" borderId="6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" fontId="21" fillId="0" borderId="7" xfId="0" applyNumberFormat="1" applyFont="1" applyBorder="1" applyAlignment="1">
      <alignment horizontal="center" vertical="center"/>
    </xf>
    <xf numFmtId="1" fontId="21" fillId="0" borderId="11" xfId="0" applyNumberFormat="1" applyFont="1" applyBorder="1" applyAlignment="1">
      <alignment horizontal="center" vertical="center"/>
    </xf>
    <xf numFmtId="0" fontId="186" fillId="8" borderId="7" xfId="2" applyNumberFormat="1" applyFont="1" applyFill="1" applyBorder="1" applyAlignment="1">
      <alignment horizontal="center" vertical="center"/>
    </xf>
    <xf numFmtId="0" fontId="186" fillId="8" borderId="8" xfId="2" applyNumberFormat="1" applyFont="1" applyFill="1" applyBorder="1" applyAlignment="1">
      <alignment horizontal="center" vertical="center"/>
    </xf>
    <xf numFmtId="0" fontId="187" fillId="62" borderId="1" xfId="0" applyFont="1" applyFill="1" applyBorder="1" applyAlignment="1">
      <alignment horizontal="center" vertical="center" shrinkToFit="1"/>
    </xf>
    <xf numFmtId="166" fontId="197" fillId="0" borderId="161" xfId="5" applyNumberFormat="1" applyFont="1" applyFill="1" applyBorder="1" applyAlignment="1">
      <alignment horizontal="center" vertical="center"/>
    </xf>
    <xf numFmtId="166" fontId="197" fillId="0" borderId="162" xfId="5" applyNumberFormat="1" applyFont="1" applyFill="1" applyBorder="1" applyAlignment="1">
      <alignment horizontal="center" vertical="center"/>
    </xf>
    <xf numFmtId="0" fontId="187" fillId="62" borderId="2" xfId="0" applyFont="1" applyFill="1" applyBorder="1" applyAlignment="1">
      <alignment horizontal="center" vertical="center" shrinkToFit="1"/>
    </xf>
    <xf numFmtId="0" fontId="187" fillId="62" borderId="4" xfId="0" applyFont="1" applyFill="1" applyBorder="1" applyAlignment="1">
      <alignment horizontal="center" vertical="center" shrinkToFit="1"/>
    </xf>
    <xf numFmtId="0" fontId="174" fillId="61" borderId="0" xfId="0" applyFont="1" applyFill="1" applyBorder="1" applyAlignment="1">
      <alignment horizontal="center" vertical="center"/>
    </xf>
    <xf numFmtId="0" fontId="26" fillId="62" borderId="2" xfId="0" applyFont="1" applyFill="1" applyBorder="1" applyAlignment="1">
      <alignment horizontal="center"/>
    </xf>
    <xf numFmtId="0" fontId="26" fillId="62" borderId="3" xfId="0" applyFont="1" applyFill="1" applyBorder="1" applyAlignment="1">
      <alignment horizontal="center"/>
    </xf>
    <xf numFmtId="0" fontId="26" fillId="62" borderId="4" xfId="0" applyFont="1" applyFill="1" applyBorder="1" applyAlignment="1">
      <alignment horizontal="center"/>
    </xf>
    <xf numFmtId="0" fontId="114" fillId="0" borderId="19" xfId="5" applyBorder="1" applyAlignment="1">
      <alignment horizontal="center" vertical="center" wrapText="1"/>
    </xf>
    <xf numFmtId="0" fontId="114" fillId="0" borderId="20" xfId="5" applyBorder="1" applyAlignment="1">
      <alignment horizontal="center" vertical="center" wrapText="1"/>
    </xf>
    <xf numFmtId="166" fontId="185" fillId="62" borderId="7" xfId="2" applyNumberFormat="1" applyFont="1" applyFill="1" applyBorder="1" applyAlignment="1">
      <alignment horizontal="center" vertical="center"/>
    </xf>
    <xf numFmtId="166" fontId="185" fillId="62" borderId="8" xfId="2" applyNumberFormat="1" applyFont="1" applyFill="1" applyBorder="1" applyAlignment="1">
      <alignment horizontal="center" vertical="center"/>
    </xf>
    <xf numFmtId="166" fontId="198" fillId="62" borderId="7" xfId="2" applyNumberFormat="1" applyFont="1" applyFill="1" applyBorder="1" applyAlignment="1">
      <alignment horizontal="center" vertical="center"/>
    </xf>
    <xf numFmtId="166" fontId="198" fillId="62" borderId="8" xfId="2" applyNumberFormat="1" applyFont="1" applyFill="1" applyBorder="1" applyAlignment="1">
      <alignment horizontal="center" vertical="center"/>
    </xf>
    <xf numFmtId="0" fontId="53" fillId="60" borderId="0" xfId="0" applyFont="1" applyFill="1" applyBorder="1" applyAlignment="1">
      <alignment horizontal="center" vertical="center"/>
    </xf>
    <xf numFmtId="0" fontId="196" fillId="0" borderId="12" xfId="0" applyFont="1" applyBorder="1" applyAlignment="1">
      <alignment horizontal="center" vertical="center"/>
    </xf>
    <xf numFmtId="0" fontId="196" fillId="0" borderId="181" xfId="0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0" fontId="234" fillId="0" borderId="0" xfId="0" quotePrefix="1" applyFont="1" applyBorder="1" applyAlignment="1">
      <alignment horizontal="center" vertical="center"/>
    </xf>
    <xf numFmtId="0" fontId="234" fillId="0" borderId="0" xfId="0" applyFont="1" applyBorder="1" applyAlignment="1">
      <alignment horizontal="center" vertical="center"/>
    </xf>
    <xf numFmtId="0" fontId="189" fillId="0" borderId="5" xfId="0" applyFont="1" applyBorder="1" applyAlignment="1">
      <alignment horizontal="center" vertical="center" wrapText="1"/>
    </xf>
    <xf numFmtId="0" fontId="189" fillId="0" borderId="6" xfId="0" applyFont="1" applyBorder="1" applyAlignment="1">
      <alignment horizontal="center" vertical="center" wrapText="1"/>
    </xf>
    <xf numFmtId="0" fontId="156" fillId="61" borderId="3" xfId="0" applyFont="1" applyFill="1" applyBorder="1" applyAlignment="1">
      <alignment horizontal="center" vertical="center"/>
    </xf>
    <xf numFmtId="1" fontId="21" fillId="0" borderId="2" xfId="0" applyNumberFormat="1" applyFont="1" applyBorder="1" applyAlignment="1">
      <alignment horizontal="center" vertical="center"/>
    </xf>
    <xf numFmtId="1" fontId="21" fillId="0" borderId="3" xfId="0" applyNumberFormat="1" applyFont="1" applyBorder="1" applyAlignment="1">
      <alignment horizontal="center" vertical="center"/>
    </xf>
    <xf numFmtId="0" fontId="184" fillId="8" borderId="3" xfId="0" applyFont="1" applyFill="1" applyBorder="1" applyAlignment="1">
      <alignment horizontal="center" vertical="center"/>
    </xf>
    <xf numFmtId="0" fontId="232" fillId="60" borderId="3" xfId="0" applyFont="1" applyFill="1" applyBorder="1" applyAlignment="1">
      <alignment horizontal="center" vertical="center"/>
    </xf>
    <xf numFmtId="0" fontId="232" fillId="60" borderId="4" xfId="0" applyFont="1" applyFill="1" applyBorder="1" applyAlignment="1">
      <alignment horizontal="center" vertical="center"/>
    </xf>
    <xf numFmtId="0" fontId="244" fillId="66" borderId="5" xfId="0" applyNumberFormat="1" applyFont="1" applyFill="1" applyBorder="1" applyAlignment="1">
      <alignment horizontal="center" vertical="center"/>
    </xf>
    <xf numFmtId="0" fontId="244" fillId="66" borderId="6" xfId="0" applyNumberFormat="1" applyFont="1" applyFill="1" applyBorder="1" applyAlignment="1">
      <alignment horizontal="center" vertical="center"/>
    </xf>
    <xf numFmtId="0" fontId="54" fillId="0" borderId="5" xfId="0" applyNumberFormat="1" applyFont="1" applyFill="1" applyBorder="1" applyAlignment="1">
      <alignment horizontal="center" vertical="center"/>
    </xf>
    <xf numFmtId="0" fontId="54" fillId="0" borderId="6" xfId="0" applyNumberFormat="1" applyFont="1" applyFill="1" applyBorder="1" applyAlignment="1">
      <alignment horizontal="center" vertical="center"/>
    </xf>
    <xf numFmtId="9" fontId="13" fillId="0" borderId="27" xfId="0" applyNumberFormat="1" applyFont="1" applyFill="1" applyBorder="1" applyAlignment="1">
      <alignment horizontal="center" vertical="center"/>
    </xf>
    <xf numFmtId="0" fontId="26" fillId="0" borderId="27" xfId="0" quotePrefix="1" applyNumberFormat="1" applyFont="1" applyFill="1" applyBorder="1" applyAlignment="1">
      <alignment horizontal="center" vertical="center"/>
    </xf>
    <xf numFmtId="0" fontId="232" fillId="63" borderId="11" xfId="0" applyFont="1" applyFill="1" applyBorder="1" applyAlignment="1">
      <alignment horizontal="center" vertical="center"/>
    </xf>
    <xf numFmtId="0" fontId="232" fillId="6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4" borderId="11" xfId="0" quotePrefix="1" applyFont="1" applyFill="1" applyBorder="1" applyAlignment="1">
      <alignment horizontal="center" vertical="center"/>
    </xf>
    <xf numFmtId="0" fontId="1" fillId="34" borderId="11" xfId="0" applyFont="1" applyFill="1" applyBorder="1" applyAlignment="1">
      <alignment horizontal="center" vertical="center"/>
    </xf>
    <xf numFmtId="0" fontId="173" fillId="59" borderId="0" xfId="0" applyFont="1" applyFill="1" applyBorder="1" applyAlignment="1">
      <alignment horizontal="right" vertical="center"/>
    </xf>
    <xf numFmtId="0" fontId="53" fillId="60" borderId="0" xfId="0" applyFont="1" applyFill="1" applyBorder="1" applyAlignment="1">
      <alignment horizontal="right" vertical="center"/>
    </xf>
    <xf numFmtId="0" fontId="232" fillId="63" borderId="3" xfId="0" applyFont="1" applyFill="1" applyBorder="1" applyAlignment="1">
      <alignment horizontal="right" vertical="center"/>
    </xf>
    <xf numFmtId="0" fontId="232" fillId="63" borderId="4" xfId="0" applyFont="1" applyFill="1" applyBorder="1" applyAlignment="1">
      <alignment horizontal="right" vertical="center"/>
    </xf>
    <xf numFmtId="1" fontId="174" fillId="0" borderId="8" xfId="0" applyNumberFormat="1" applyFont="1" applyBorder="1" applyAlignment="1">
      <alignment horizontal="center" vertical="center"/>
    </xf>
    <xf numFmtId="1" fontId="174" fillId="0" borderId="10" xfId="0" applyNumberFormat="1" applyFont="1" applyBorder="1" applyAlignment="1">
      <alignment horizontal="center" vertical="center"/>
    </xf>
    <xf numFmtId="0" fontId="231" fillId="59" borderId="2" xfId="0" applyFont="1" applyFill="1" applyBorder="1" applyAlignment="1">
      <alignment horizontal="center" vertical="center"/>
    </xf>
    <xf numFmtId="0" fontId="231" fillId="59" borderId="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vertical="center" textRotation="90"/>
    </xf>
    <xf numFmtId="0" fontId="13" fillId="29" borderId="1" xfId="0" applyFont="1" applyFill="1" applyBorder="1" applyAlignment="1">
      <alignment horizontal="center" vertical="center" textRotation="90"/>
    </xf>
    <xf numFmtId="0" fontId="14" fillId="0" borderId="12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textRotation="90"/>
    </xf>
    <xf numFmtId="0" fontId="202" fillId="3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240" fillId="11" borderId="6" xfId="0" applyFont="1" applyFill="1" applyBorder="1" applyAlignment="1">
      <alignment horizontal="center" vertical="center"/>
    </xf>
    <xf numFmtId="165" fontId="204" fillId="2" borderId="182" xfId="2" applyNumberFormat="1" applyFont="1" applyFill="1" applyBorder="1" applyAlignment="1">
      <alignment horizontal="center" vertical="center"/>
    </xf>
    <xf numFmtId="165" fontId="204" fillId="2" borderId="183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86" fillId="2" borderId="200" xfId="2" applyNumberFormat="1" applyFont="1" applyFill="1" applyBorder="1" applyAlignment="1">
      <alignment horizontal="center" vertical="center"/>
    </xf>
    <xf numFmtId="0" fontId="186" fillId="2" borderId="201" xfId="2" applyNumberFormat="1" applyFont="1" applyFill="1" applyBorder="1" applyAlignment="1">
      <alignment horizontal="center" vertical="center"/>
    </xf>
    <xf numFmtId="166" fontId="233" fillId="62" borderId="2" xfId="5" applyNumberFormat="1" applyFont="1" applyFill="1" applyBorder="1" applyAlignment="1">
      <alignment horizontal="center" vertical="center"/>
    </xf>
    <xf numFmtId="166" fontId="233" fillId="62" borderId="4" xfId="5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87" fillId="62" borderId="7" xfId="0" applyFont="1" applyFill="1" applyBorder="1" applyAlignment="1">
      <alignment horizontal="center" vertical="center" shrinkToFit="1"/>
    </xf>
    <xf numFmtId="0" fontId="187" fillId="62" borderId="11" xfId="0" applyFont="1" applyFill="1" applyBorder="1" applyAlignment="1">
      <alignment horizontal="center" vertical="center" shrinkToFit="1"/>
    </xf>
    <xf numFmtId="0" fontId="187" fillId="62" borderId="8" xfId="0" applyFont="1" applyFill="1" applyBorder="1" applyAlignment="1">
      <alignment horizontal="center" vertical="center" shrinkToFit="1"/>
    </xf>
    <xf numFmtId="0" fontId="187" fillId="62" borderId="19" xfId="0" applyFont="1" applyFill="1" applyBorder="1" applyAlignment="1">
      <alignment horizontal="center" vertical="center" shrinkToFit="1"/>
    </xf>
    <xf numFmtId="0" fontId="187" fillId="62" borderId="0" xfId="0" applyFont="1" applyFill="1" applyBorder="1" applyAlignment="1">
      <alignment horizontal="center" vertical="center" shrinkToFit="1"/>
    </xf>
    <xf numFmtId="0" fontId="187" fillId="62" borderId="20" xfId="0" applyFont="1" applyFill="1" applyBorder="1" applyAlignment="1">
      <alignment horizontal="center" vertical="center" shrinkToFit="1"/>
    </xf>
    <xf numFmtId="0" fontId="187" fillId="62" borderId="9" xfId="0" applyFont="1" applyFill="1" applyBorder="1" applyAlignment="1">
      <alignment horizontal="center" vertical="center" shrinkToFit="1"/>
    </xf>
    <xf numFmtId="0" fontId="187" fillId="62" borderId="12" xfId="0" applyFont="1" applyFill="1" applyBorder="1" applyAlignment="1">
      <alignment horizontal="center" vertical="center" shrinkToFit="1"/>
    </xf>
    <xf numFmtId="0" fontId="187" fillId="62" borderId="10" xfId="0" applyFont="1" applyFill="1" applyBorder="1" applyAlignment="1">
      <alignment horizontal="center" vertical="center" shrinkToFit="1"/>
    </xf>
    <xf numFmtId="0" fontId="247" fillId="0" borderId="0" xfId="0" applyFont="1" applyAlignment="1">
      <alignment horizontal="center" vertical="center"/>
    </xf>
    <xf numFmtId="0" fontId="247" fillId="0" borderId="20" xfId="0" applyFont="1" applyBorder="1" applyAlignment="1">
      <alignment horizontal="center" vertical="center"/>
    </xf>
    <xf numFmtId="0" fontId="186" fillId="2" borderId="9" xfId="2" applyNumberFormat="1" applyFont="1" applyFill="1" applyBorder="1" applyAlignment="1">
      <alignment horizontal="center" vertical="center"/>
    </xf>
    <xf numFmtId="0" fontId="186" fillId="2" borderId="10" xfId="2" applyNumberFormat="1" applyFont="1" applyFill="1" applyBorder="1" applyAlignment="1">
      <alignment horizontal="center" vertical="center"/>
    </xf>
    <xf numFmtId="0" fontId="1" fillId="7" borderId="11" xfId="0" quotePrefix="1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42" fillId="0" borderId="5" xfId="0" applyFont="1" applyBorder="1" applyAlignment="1">
      <alignment horizontal="center" vertical="center"/>
    </xf>
    <xf numFmtId="0" fontId="242" fillId="0" borderId="6" xfId="0" applyFont="1" applyBorder="1" applyAlignment="1">
      <alignment horizontal="center" vertical="center"/>
    </xf>
    <xf numFmtId="0" fontId="13" fillId="29" borderId="1" xfId="0" applyFont="1" applyFill="1" applyBorder="1" applyAlignment="1">
      <alignment horizontal="center" vertical="center"/>
    </xf>
    <xf numFmtId="0" fontId="174" fillId="61" borderId="0" xfId="0" applyFont="1" applyFill="1" applyBorder="1" applyAlignment="1">
      <alignment horizontal="right" vertical="center"/>
    </xf>
    <xf numFmtId="0" fontId="232" fillId="63" borderId="3" xfId="0" applyFont="1" applyFill="1" applyBorder="1" applyAlignment="1">
      <alignment horizontal="center" vertical="center"/>
    </xf>
    <xf numFmtId="0" fontId="232" fillId="63" borderId="4" xfId="0" applyFont="1" applyFill="1" applyBorder="1" applyAlignment="1">
      <alignment horizontal="center" vertical="center"/>
    </xf>
    <xf numFmtId="0" fontId="54" fillId="35" borderId="5" xfId="0" applyNumberFormat="1" applyFont="1" applyFill="1" applyBorder="1" applyAlignment="1">
      <alignment horizontal="center" vertical="center"/>
    </xf>
    <xf numFmtId="0" fontId="54" fillId="35" borderId="6" xfId="0" applyNumberFormat="1" applyFont="1" applyFill="1" applyBorder="1" applyAlignment="1">
      <alignment horizontal="center" vertical="center"/>
    </xf>
    <xf numFmtId="164" fontId="186" fillId="2" borderId="9" xfId="2" applyNumberFormat="1" applyFont="1" applyFill="1" applyBorder="1" applyAlignment="1">
      <alignment horizontal="center" vertical="center"/>
    </xf>
    <xf numFmtId="164" fontId="186" fillId="2" borderId="10" xfId="2" applyNumberFormat="1" applyFont="1" applyFill="1" applyBorder="1" applyAlignment="1">
      <alignment horizontal="center" vertical="center"/>
    </xf>
    <xf numFmtId="166" fontId="233" fillId="0" borderId="161" xfId="5" applyNumberFormat="1" applyFont="1" applyFill="1" applyBorder="1" applyAlignment="1">
      <alignment horizontal="center" vertical="center"/>
    </xf>
    <xf numFmtId="166" fontId="233" fillId="0" borderId="162" xfId="5" applyNumberFormat="1" applyFont="1" applyFill="1" applyBorder="1" applyAlignment="1">
      <alignment horizontal="center" vertical="center"/>
    </xf>
    <xf numFmtId="166" fontId="233" fillId="11" borderId="2" xfId="5" applyNumberFormat="1" applyFont="1" applyFill="1" applyBorder="1" applyAlignment="1">
      <alignment horizontal="center" vertical="center"/>
    </xf>
    <xf numFmtId="166" fontId="233" fillId="11" borderId="4" xfId="5" applyNumberFormat="1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11" fillId="0" borderId="3" xfId="0" quotePrefix="1" applyFont="1" applyFill="1" applyBorder="1" applyAlignment="1">
      <alignment horizontal="center" vertical="center"/>
    </xf>
    <xf numFmtId="0" fontId="177" fillId="0" borderId="3" xfId="0" quotePrefix="1" applyFont="1" applyFill="1" applyBorder="1" applyAlignment="1">
      <alignment horizontal="center" vertical="center"/>
    </xf>
    <xf numFmtId="0" fontId="26" fillId="0" borderId="27" xfId="0" applyNumberFormat="1" applyFont="1" applyFill="1" applyBorder="1" applyAlignment="1">
      <alignment horizontal="center" vertical="center"/>
    </xf>
    <xf numFmtId="0" fontId="189" fillId="0" borderId="5" xfId="0" applyFont="1" applyBorder="1" applyAlignment="1">
      <alignment horizontal="center" vertical="center"/>
    </xf>
    <xf numFmtId="0" fontId="189" fillId="0" borderId="6" xfId="0" applyFont="1" applyBorder="1" applyAlignment="1">
      <alignment horizontal="center" vertical="center"/>
    </xf>
    <xf numFmtId="0" fontId="26" fillId="55" borderId="30" xfId="0" applyNumberFormat="1" applyFont="1" applyFill="1" applyBorder="1" applyAlignment="1">
      <alignment horizontal="center" vertical="center"/>
    </xf>
    <xf numFmtId="0" fontId="26" fillId="55" borderId="3" xfId="0" applyNumberFormat="1" applyFont="1" applyFill="1" applyBorder="1" applyAlignment="1">
      <alignment horizontal="center" vertical="center"/>
    </xf>
    <xf numFmtId="0" fontId="26" fillId="55" borderId="29" xfId="0" applyNumberFormat="1" applyFont="1" applyFill="1" applyBorder="1" applyAlignment="1">
      <alignment horizontal="center" vertical="center"/>
    </xf>
    <xf numFmtId="0" fontId="70" fillId="0" borderId="3" xfId="0" quotePrefix="1" applyFont="1" applyFill="1" applyBorder="1" applyAlignment="1">
      <alignment horizontal="center" vertical="center"/>
    </xf>
    <xf numFmtId="0" fontId="243" fillId="34" borderId="27" xfId="0" quotePrefix="1" applyNumberFormat="1" applyFont="1" applyFill="1" applyBorder="1" applyAlignment="1">
      <alignment horizontal="center" vertical="center"/>
    </xf>
    <xf numFmtId="9" fontId="13" fillId="34" borderId="27" xfId="0" applyNumberFormat="1" applyFont="1" applyFill="1" applyBorder="1" applyAlignment="1">
      <alignment horizontal="center" vertical="center"/>
    </xf>
    <xf numFmtId="0" fontId="13" fillId="34" borderId="27" xfId="0" applyFont="1" applyFill="1" applyBorder="1" applyAlignment="1">
      <alignment horizontal="center" vertical="center"/>
    </xf>
    <xf numFmtId="0" fontId="243" fillId="34" borderId="30" xfId="0" quotePrefix="1" applyNumberFormat="1" applyFont="1" applyFill="1" applyBorder="1" applyAlignment="1">
      <alignment horizontal="center" vertical="center"/>
    </xf>
    <xf numFmtId="0" fontId="243" fillId="34" borderId="3" xfId="0" applyNumberFormat="1" applyFont="1" applyFill="1" applyBorder="1" applyAlignment="1">
      <alignment horizontal="center" vertical="center"/>
    </xf>
    <xf numFmtId="0" fontId="243" fillId="34" borderId="29" xfId="0" applyNumberFormat="1" applyFont="1" applyFill="1" applyBorder="1" applyAlignment="1">
      <alignment horizontal="center" vertical="center"/>
    </xf>
    <xf numFmtId="0" fontId="26" fillId="34" borderId="30" xfId="0" quotePrefix="1" applyNumberFormat="1" applyFont="1" applyFill="1" applyBorder="1" applyAlignment="1">
      <alignment horizontal="center" vertical="center"/>
    </xf>
    <xf numFmtId="0" fontId="26" fillId="34" borderId="3" xfId="0" applyNumberFormat="1" applyFont="1" applyFill="1" applyBorder="1" applyAlignment="1">
      <alignment horizontal="center" vertical="center"/>
    </xf>
    <xf numFmtId="0" fontId="26" fillId="34" borderId="29" xfId="0" applyNumberFormat="1" applyFont="1" applyFill="1" applyBorder="1" applyAlignment="1">
      <alignment horizontal="center" vertical="center"/>
    </xf>
    <xf numFmtId="0" fontId="194" fillId="0" borderId="3" xfId="0" quotePrefix="1" applyFont="1" applyFill="1" applyBorder="1" applyAlignment="1">
      <alignment horizontal="center" vertical="center"/>
    </xf>
    <xf numFmtId="0" fontId="26" fillId="34" borderId="27" xfId="0" quotePrefix="1" applyNumberFormat="1" applyFont="1" applyFill="1" applyBorder="1" applyAlignment="1">
      <alignment horizontal="center" vertical="center"/>
    </xf>
    <xf numFmtId="0" fontId="26" fillId="55" borderId="27" xfId="0" quotePrefix="1" applyNumberFormat="1" applyFont="1" applyFill="1" applyBorder="1" applyAlignment="1">
      <alignment horizontal="center" vertical="center"/>
    </xf>
    <xf numFmtId="0" fontId="26" fillId="0" borderId="30" xfId="0" quotePrefix="1" applyNumberFormat="1" applyFont="1" applyFill="1" applyBorder="1" applyAlignment="1">
      <alignment horizontal="center" vertical="center"/>
    </xf>
    <xf numFmtId="0" fontId="26" fillId="0" borderId="3" xfId="0" quotePrefix="1" applyNumberFormat="1" applyFont="1" applyFill="1" applyBorder="1" applyAlignment="1">
      <alignment horizontal="center" vertical="center"/>
    </xf>
    <xf numFmtId="0" fontId="26" fillId="0" borderId="29" xfId="0" quotePrefix="1" applyNumberFormat="1" applyFont="1" applyFill="1" applyBorder="1" applyAlignment="1">
      <alignment horizontal="center" vertical="center"/>
    </xf>
    <xf numFmtId="0" fontId="26" fillId="0" borderId="30" xfId="0" applyNumberFormat="1" applyFont="1" applyFill="1" applyBorder="1" applyAlignment="1">
      <alignment horizontal="center" vertical="center"/>
    </xf>
    <xf numFmtId="0" fontId="26" fillId="0" borderId="3" xfId="0" applyNumberFormat="1" applyFont="1" applyFill="1" applyBorder="1" applyAlignment="1">
      <alignment horizontal="center" vertical="center"/>
    </xf>
    <xf numFmtId="0" fontId="26" fillId="0" borderId="29" xfId="0" applyNumberFormat="1" applyFont="1" applyFill="1" applyBorder="1" applyAlignment="1">
      <alignment horizontal="center" vertical="center"/>
    </xf>
    <xf numFmtId="9" fontId="13" fillId="55" borderId="27" xfId="0" applyNumberFormat="1" applyFont="1" applyFill="1" applyBorder="1" applyAlignment="1">
      <alignment horizontal="center" vertical="center"/>
    </xf>
    <xf numFmtId="0" fontId="13" fillId="55" borderId="27" xfId="0" applyFont="1" applyFill="1" applyBorder="1" applyAlignment="1">
      <alignment horizontal="center" vertical="center"/>
    </xf>
    <xf numFmtId="0" fontId="240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6" fillId="0" borderId="0" xfId="5" applyFont="1" applyFill="1" applyAlignment="1">
      <alignment horizontal="center" vertical="center"/>
    </xf>
    <xf numFmtId="0" fontId="13" fillId="29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166" fontId="241" fillId="11" borderId="2" xfId="5" applyNumberFormat="1" applyFont="1" applyFill="1" applyBorder="1" applyAlignment="1">
      <alignment horizontal="center" vertical="center"/>
    </xf>
    <xf numFmtId="166" fontId="241" fillId="11" borderId="4" xfId="5" applyNumberFormat="1" applyFont="1" applyFill="1" applyBorder="1" applyAlignment="1">
      <alignment horizontal="center" vertical="center"/>
    </xf>
    <xf numFmtId="0" fontId="13" fillId="29" borderId="7" xfId="0" applyFont="1" applyFill="1" applyBorder="1" applyAlignment="1">
      <alignment horizontal="center" vertical="center" wrapText="1"/>
    </xf>
    <xf numFmtId="0" fontId="13" fillId="29" borderId="11" xfId="0" applyFont="1" applyFill="1" applyBorder="1" applyAlignment="1">
      <alignment horizontal="center" vertical="center" wrapText="1"/>
    </xf>
    <xf numFmtId="0" fontId="13" fillId="29" borderId="8" xfId="0" applyFont="1" applyFill="1" applyBorder="1" applyAlignment="1">
      <alignment horizontal="center" vertical="center" wrapText="1"/>
    </xf>
    <xf numFmtId="0" fontId="13" fillId="29" borderId="19" xfId="0" applyFont="1" applyFill="1" applyBorder="1" applyAlignment="1">
      <alignment horizontal="center" vertical="center" wrapText="1"/>
    </xf>
    <xf numFmtId="0" fontId="13" fillId="29" borderId="0" xfId="0" applyFont="1" applyFill="1" applyBorder="1" applyAlignment="1">
      <alignment horizontal="center" vertical="center" wrapText="1"/>
    </xf>
    <xf numFmtId="0" fontId="13" fillId="29" borderId="20" xfId="0" applyFont="1" applyFill="1" applyBorder="1" applyAlignment="1">
      <alignment horizontal="center" vertical="center" wrapText="1"/>
    </xf>
    <xf numFmtId="0" fontId="13" fillId="29" borderId="9" xfId="0" applyFont="1" applyFill="1" applyBorder="1" applyAlignment="1">
      <alignment horizontal="center" vertical="center" wrapText="1"/>
    </xf>
    <xf numFmtId="0" fontId="13" fillId="29" borderId="12" xfId="0" applyFont="1" applyFill="1" applyBorder="1" applyAlignment="1">
      <alignment horizontal="center" vertical="center" wrapText="1"/>
    </xf>
    <xf numFmtId="0" fontId="13" fillId="29" borderId="10" xfId="0" applyFont="1" applyFill="1" applyBorder="1" applyAlignment="1">
      <alignment horizontal="center" vertical="center" wrapText="1"/>
    </xf>
    <xf numFmtId="0" fontId="13" fillId="29" borderId="2" xfId="0" applyFont="1" applyFill="1" applyBorder="1" applyAlignment="1">
      <alignment horizontal="center" vertical="center"/>
    </xf>
    <xf numFmtId="0" fontId="13" fillId="29" borderId="3" xfId="0" applyFont="1" applyFill="1" applyBorder="1" applyAlignment="1">
      <alignment horizontal="center" vertical="center"/>
    </xf>
    <xf numFmtId="0" fontId="13" fillId="29" borderId="4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textRotation="90"/>
    </xf>
    <xf numFmtId="0" fontId="30" fillId="3" borderId="23" xfId="0" applyFont="1" applyFill="1" applyBorder="1" applyAlignment="1">
      <alignment horizontal="center" vertical="center" textRotation="90"/>
    </xf>
    <xf numFmtId="0" fontId="30" fillId="3" borderId="6" xfId="0" applyFont="1" applyFill="1" applyBorder="1" applyAlignment="1">
      <alignment horizontal="center" vertical="center" textRotation="90"/>
    </xf>
    <xf numFmtId="0" fontId="153" fillId="58" borderId="143" xfId="5" applyFont="1" applyFill="1" applyBorder="1" applyAlignment="1">
      <alignment horizontal="center"/>
    </xf>
    <xf numFmtId="0" fontId="153" fillId="58" borderId="144" xfId="5" applyFont="1" applyFill="1" applyBorder="1" applyAlignment="1">
      <alignment horizontal="center"/>
    </xf>
    <xf numFmtId="0" fontId="156" fillId="0" borderId="0" xfId="0" applyFont="1" applyAlignment="1">
      <alignment horizontal="center" vertical="center"/>
    </xf>
    <xf numFmtId="0" fontId="42" fillId="0" borderId="0" xfId="0" applyNumberFormat="1" applyFont="1" applyAlignment="1">
      <alignment horizontal="center"/>
    </xf>
    <xf numFmtId="0" fontId="202" fillId="0" borderId="0" xfId="0" applyFont="1" applyAlignment="1">
      <alignment horizontal="center" vertical="center"/>
    </xf>
    <xf numFmtId="0" fontId="214" fillId="0" borderId="0" xfId="0" applyFont="1" applyAlignment="1">
      <alignment horizontal="center" vertical="center"/>
    </xf>
    <xf numFmtId="0" fontId="212" fillId="0" borderId="0" xfId="0" quotePrefix="1" applyFont="1" applyAlignment="1">
      <alignment horizontal="center" vertical="center"/>
    </xf>
    <xf numFmtId="0" fontId="212" fillId="0" borderId="0" xfId="0" applyFont="1" applyAlignment="1">
      <alignment horizontal="center" vertical="center"/>
    </xf>
    <xf numFmtId="16" fontId="35" fillId="0" borderId="0" xfId="0" applyNumberFormat="1" applyFont="1" applyAlignment="1">
      <alignment horizontal="center" vertical="center"/>
    </xf>
    <xf numFmtId="0" fontId="163" fillId="0" borderId="0" xfId="0" applyNumberFormat="1" applyFont="1" applyAlignment="1">
      <alignment horizontal="center"/>
    </xf>
    <xf numFmtId="0" fontId="169" fillId="0" borderId="0" xfId="0" applyNumberFormat="1" applyFont="1" applyAlignment="1">
      <alignment horizontal="center"/>
    </xf>
    <xf numFmtId="9" fontId="164" fillId="0" borderId="0" xfId="0" applyNumberFormat="1" applyFont="1" applyAlignment="1">
      <alignment horizontal="center"/>
    </xf>
    <xf numFmtId="164" fontId="42" fillId="0" borderId="0" xfId="0" applyNumberFormat="1" applyFont="1" applyAlignment="1">
      <alignment horizontal="center"/>
    </xf>
    <xf numFmtId="0" fontId="168" fillId="0" borderId="0" xfId="0" applyNumberFormat="1" applyFont="1" applyAlignment="1">
      <alignment horizontal="center"/>
    </xf>
    <xf numFmtId="16" fontId="170" fillId="0" borderId="0" xfId="0" applyNumberFormat="1" applyFont="1" applyAlignment="1">
      <alignment horizontal="center" vertical="center"/>
    </xf>
    <xf numFmtId="16" fontId="96" fillId="0" borderId="0" xfId="0" applyNumberFormat="1" applyFont="1" applyAlignment="1">
      <alignment horizontal="center" vertical="center"/>
    </xf>
    <xf numFmtId="0" fontId="170" fillId="0" borderId="0" xfId="0" applyNumberFormat="1" applyFont="1" applyAlignment="1">
      <alignment horizontal="center" vertical="center"/>
    </xf>
    <xf numFmtId="0" fontId="167" fillId="0" borderId="0" xfId="0" applyNumberFormat="1" applyFont="1" applyAlignment="1">
      <alignment horizontal="center"/>
    </xf>
    <xf numFmtId="0" fontId="171" fillId="0" borderId="0" xfId="0" applyNumberFormat="1" applyFont="1" applyAlignment="1">
      <alignment horizontal="center"/>
    </xf>
    <xf numFmtId="0" fontId="166" fillId="0" borderId="0" xfId="0" applyNumberFormat="1" applyFont="1" applyAlignment="1">
      <alignment horizontal="center"/>
    </xf>
    <xf numFmtId="0" fontId="160" fillId="0" borderId="49" xfId="0" applyFont="1" applyBorder="1" applyAlignment="1">
      <alignment horizontal="right" vertical="center"/>
    </xf>
    <xf numFmtId="0" fontId="160" fillId="0" borderId="50" xfId="0" applyFont="1" applyBorder="1" applyAlignment="1">
      <alignment horizontal="right" vertical="center"/>
    </xf>
    <xf numFmtId="0" fontId="160" fillId="0" borderId="51" xfId="0" applyFont="1" applyBorder="1" applyAlignment="1">
      <alignment horizontal="right" vertical="center"/>
    </xf>
    <xf numFmtId="0" fontId="162" fillId="0" borderId="0" xfId="0" applyFont="1" applyAlignment="1">
      <alignment horizontal="right" vertical="center"/>
    </xf>
    <xf numFmtId="0" fontId="160" fillId="0" borderId="0" xfId="0" applyFont="1" applyAlignment="1">
      <alignment horizontal="right" vertical="center"/>
    </xf>
    <xf numFmtId="164" fontId="163" fillId="0" borderId="0" xfId="0" applyNumberFormat="1" applyFont="1" applyAlignment="1">
      <alignment horizontal="center"/>
    </xf>
    <xf numFmtId="0" fontId="154" fillId="0" borderId="0" xfId="0" applyFont="1" applyAlignment="1">
      <alignment horizontal="center" vertical="center"/>
    </xf>
    <xf numFmtId="0" fontId="162" fillId="0" borderId="49" xfId="0" applyFont="1" applyBorder="1" applyAlignment="1">
      <alignment horizontal="right" vertical="center"/>
    </xf>
    <xf numFmtId="0" fontId="162" fillId="0" borderId="51" xfId="0" applyFont="1" applyBorder="1" applyAlignment="1">
      <alignment horizontal="right" vertical="center"/>
    </xf>
    <xf numFmtId="0" fontId="159" fillId="0" borderId="0" xfId="0" applyFont="1" applyAlignment="1">
      <alignment horizontal="right" vertical="center"/>
    </xf>
    <xf numFmtId="0" fontId="44" fillId="0" borderId="0" xfId="0" applyFont="1" applyAlignment="1">
      <alignment horizontal="center" vertical="center"/>
    </xf>
    <xf numFmtId="0" fontId="161" fillId="0" borderId="0" xfId="0" applyFont="1" applyAlignment="1">
      <alignment horizontal="right" vertical="center"/>
    </xf>
    <xf numFmtId="0" fontId="154" fillId="0" borderId="0" xfId="0" applyFont="1" applyBorder="1" applyAlignment="1">
      <alignment horizontal="right" vertical="center"/>
    </xf>
    <xf numFmtId="0" fontId="154" fillId="0" borderId="0" xfId="0" applyFont="1" applyAlignment="1">
      <alignment horizontal="right" vertical="center"/>
    </xf>
    <xf numFmtId="0" fontId="159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215" fillId="0" borderId="0" xfId="0" applyFont="1" applyAlignment="1">
      <alignment horizontal="center" vertical="center"/>
    </xf>
    <xf numFmtId="0" fontId="213" fillId="0" borderId="0" xfId="0" applyFont="1" applyAlignment="1">
      <alignment horizontal="center" vertical="center"/>
    </xf>
    <xf numFmtId="0" fontId="114" fillId="0" borderId="0" xfId="5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0" fillId="0" borderId="43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47" xfId="0" applyFont="1" applyBorder="1" applyAlignment="1">
      <alignment horizontal="center"/>
    </xf>
    <xf numFmtId="0" fontId="155" fillId="25" borderId="0" xfId="0" applyFont="1" applyFill="1" applyAlignment="1">
      <alignment horizontal="center" vertical="center"/>
    </xf>
    <xf numFmtId="0" fontId="213" fillId="25" borderId="0" xfId="0" applyFont="1" applyFill="1" applyAlignment="1">
      <alignment horizontal="center" vertical="center"/>
    </xf>
    <xf numFmtId="0" fontId="114" fillId="0" borderId="179" xfId="5" applyBorder="1" applyAlignment="1">
      <alignment horizontal="center" vertical="center"/>
    </xf>
    <xf numFmtId="0" fontId="155" fillId="0" borderId="178" xfId="0" applyFont="1" applyBorder="1" applyAlignment="1">
      <alignment horizontal="center" vertical="center"/>
    </xf>
    <xf numFmtId="0" fontId="155" fillId="0" borderId="179" xfId="0" applyFont="1" applyBorder="1" applyAlignment="1">
      <alignment horizontal="center" vertical="center"/>
    </xf>
    <xf numFmtId="0" fontId="155" fillId="25" borderId="179" xfId="0" applyFont="1" applyFill="1" applyBorder="1" applyAlignment="1">
      <alignment horizontal="center" vertical="center"/>
    </xf>
    <xf numFmtId="0" fontId="213" fillId="0" borderId="179" xfId="0" applyFont="1" applyBorder="1" applyAlignment="1">
      <alignment horizontal="center" vertical="center"/>
    </xf>
    <xf numFmtId="0" fontId="215" fillId="0" borderId="179" xfId="0" applyFont="1" applyBorder="1" applyAlignment="1">
      <alignment horizontal="center" vertical="center"/>
    </xf>
    <xf numFmtId="0" fontId="33" fillId="0" borderId="179" xfId="0" applyFont="1" applyBorder="1" applyAlignment="1">
      <alignment horizontal="center" vertical="center"/>
    </xf>
    <xf numFmtId="0" fontId="35" fillId="0" borderId="179" xfId="0" applyFont="1" applyBorder="1" applyAlignment="1">
      <alignment horizontal="center" vertical="center"/>
    </xf>
    <xf numFmtId="0" fontId="213" fillId="0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14" fillId="0" borderId="0" xfId="5" applyFont="1" applyAlignment="1">
      <alignment horizontal="center" vertical="center"/>
    </xf>
    <xf numFmtId="0" fontId="71" fillId="0" borderId="19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1" fillId="0" borderId="20" xfId="0" applyFont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71" fillId="0" borderId="19" xfId="0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0" fontId="153" fillId="14" borderId="143" xfId="3" applyFont="1" applyFill="1" applyBorder="1" applyAlignment="1">
      <alignment horizontal="center"/>
    </xf>
    <xf numFmtId="0" fontId="153" fillId="14" borderId="145" xfId="3" applyFont="1" applyFill="1" applyBorder="1" applyAlignment="1">
      <alignment horizontal="center"/>
    </xf>
    <xf numFmtId="0" fontId="119" fillId="32" borderId="143" xfId="1" applyFont="1" applyFill="1" applyBorder="1" applyAlignment="1">
      <alignment horizontal="center"/>
    </xf>
    <xf numFmtId="0" fontId="119" fillId="32" borderId="144" xfId="1" applyFont="1" applyFill="1" applyBorder="1" applyAlignment="1">
      <alignment horizontal="center"/>
    </xf>
    <xf numFmtId="0" fontId="119" fillId="32" borderId="145" xfId="1" applyFont="1" applyFill="1" applyBorder="1" applyAlignment="1">
      <alignment horizontal="center"/>
    </xf>
    <xf numFmtId="0" fontId="153" fillId="37" borderId="143" xfId="3" applyFont="1" applyBorder="1" applyAlignment="1">
      <alignment horizontal="center"/>
    </xf>
    <xf numFmtId="0" fontId="153" fillId="37" borderId="145" xfId="3" applyFont="1" applyBorder="1" applyAlignment="1">
      <alignment horizontal="center"/>
    </xf>
    <xf numFmtId="0" fontId="120" fillId="18" borderId="143" xfId="2" applyFont="1" applyFill="1" applyBorder="1" applyAlignment="1">
      <alignment horizontal="center"/>
    </xf>
    <xf numFmtId="0" fontId="120" fillId="18" borderId="144" xfId="2" applyFont="1" applyFill="1" applyBorder="1" applyAlignment="1">
      <alignment horizontal="center"/>
    </xf>
    <xf numFmtId="0" fontId="120" fillId="18" borderId="145" xfId="2" applyFont="1" applyFill="1" applyBorder="1" applyAlignment="1">
      <alignment horizontal="center"/>
    </xf>
    <xf numFmtId="0" fontId="153" fillId="58" borderId="154" xfId="3" applyFont="1" applyFill="1" applyBorder="1" applyAlignment="1">
      <alignment horizontal="center"/>
    </xf>
    <xf numFmtId="0" fontId="153" fillId="58" borderId="144" xfId="3" applyFont="1" applyFill="1" applyBorder="1" applyAlignment="1">
      <alignment horizontal="center"/>
    </xf>
    <xf numFmtId="0" fontId="153" fillId="58" borderId="145" xfId="3" applyFont="1" applyFill="1" applyBorder="1" applyAlignment="1">
      <alignment horizontal="center"/>
    </xf>
    <xf numFmtId="0" fontId="119" fillId="30" borderId="143" xfId="1" applyFont="1" applyBorder="1" applyAlignment="1">
      <alignment horizontal="center" vertical="center"/>
    </xf>
    <xf numFmtId="0" fontId="119" fillId="30" borderId="144" xfId="1" applyFont="1" applyBorder="1" applyAlignment="1">
      <alignment horizontal="center" vertical="center"/>
    </xf>
    <xf numFmtId="0" fontId="153" fillId="37" borderId="144" xfId="3" applyFont="1" applyBorder="1" applyAlignment="1">
      <alignment horizontal="center"/>
    </xf>
    <xf numFmtId="0" fontId="153" fillId="37" borderId="147" xfId="3" applyFont="1" applyBorder="1" applyAlignment="1">
      <alignment horizontal="center"/>
    </xf>
    <xf numFmtId="0" fontId="127" fillId="0" borderId="19" xfId="0" applyFont="1" applyBorder="1" applyAlignment="1">
      <alignment horizontal="left"/>
    </xf>
    <xf numFmtId="0" fontId="127" fillId="0" borderId="0" xfId="0" applyFont="1" applyBorder="1" applyAlignment="1">
      <alignment horizontal="left"/>
    </xf>
    <xf numFmtId="0" fontId="127" fillId="0" borderId="20" xfId="0" applyFont="1" applyBorder="1" applyAlignment="1">
      <alignment horizontal="left"/>
    </xf>
    <xf numFmtId="0" fontId="120" fillId="18" borderId="146" xfId="2" applyFont="1" applyFill="1" applyBorder="1" applyAlignment="1">
      <alignment horizontal="center"/>
    </xf>
    <xf numFmtId="0" fontId="120" fillId="18" borderId="147" xfId="2" applyFont="1" applyFill="1" applyBorder="1" applyAlignment="1">
      <alignment horizontal="center"/>
    </xf>
    <xf numFmtId="0" fontId="127" fillId="0" borderId="19" xfId="0" applyFont="1" applyBorder="1" applyAlignment="1">
      <alignment horizontal="center"/>
    </xf>
    <xf numFmtId="0" fontId="127" fillId="0" borderId="0" xfId="0" applyFont="1" applyBorder="1" applyAlignment="1">
      <alignment horizontal="center"/>
    </xf>
    <xf numFmtId="0" fontId="48" fillId="23" borderId="174" xfId="0" applyFont="1" applyFill="1" applyBorder="1" applyAlignment="1">
      <alignment horizontal="center" vertical="center"/>
    </xf>
    <xf numFmtId="0" fontId="48" fillId="23" borderId="175" xfId="0" applyFont="1" applyFill="1" applyBorder="1" applyAlignment="1">
      <alignment horizontal="center" vertical="center"/>
    </xf>
    <xf numFmtId="0" fontId="48" fillId="23" borderId="176" xfId="0" applyFont="1" applyFill="1" applyBorder="1" applyAlignment="1">
      <alignment horizontal="center" vertical="center"/>
    </xf>
    <xf numFmtId="0" fontId="119" fillId="30" borderId="0" xfId="1" applyFont="1" applyAlignment="1">
      <alignment horizontal="center"/>
    </xf>
    <xf numFmtId="0" fontId="153" fillId="37" borderId="146" xfId="3" applyFont="1" applyBorder="1" applyAlignment="1">
      <alignment horizontal="center"/>
    </xf>
    <xf numFmtId="0" fontId="120" fillId="36" borderId="144" xfId="2" applyFont="1" applyBorder="1" applyAlignment="1">
      <alignment horizontal="center"/>
    </xf>
    <xf numFmtId="0" fontId="120" fillId="36" borderId="145" xfId="2" applyFont="1" applyBorder="1" applyAlignment="1">
      <alignment horizontal="center"/>
    </xf>
    <xf numFmtId="0" fontId="53" fillId="26" borderId="174" xfId="0" applyFont="1" applyFill="1" applyBorder="1" applyAlignment="1">
      <alignment horizontal="center" vertical="center"/>
    </xf>
    <xf numFmtId="0" fontId="53" fillId="26" borderId="175" xfId="0" applyFont="1" applyFill="1" applyBorder="1" applyAlignment="1">
      <alignment horizontal="center" vertical="center"/>
    </xf>
    <xf numFmtId="0" fontId="53" fillId="26" borderId="176" xfId="0" applyFont="1" applyFill="1" applyBorder="1" applyAlignment="1">
      <alignment horizontal="center" vertical="center"/>
    </xf>
    <xf numFmtId="0" fontId="124" fillId="18" borderId="174" xfId="0" applyFont="1" applyFill="1" applyBorder="1" applyAlignment="1">
      <alignment horizontal="center" vertical="center"/>
    </xf>
    <xf numFmtId="0" fontId="124" fillId="18" borderId="175" xfId="0" applyFont="1" applyFill="1" applyBorder="1" applyAlignment="1">
      <alignment horizontal="center" vertical="center"/>
    </xf>
    <xf numFmtId="0" fontId="124" fillId="18" borderId="176" xfId="0" applyFont="1" applyFill="1" applyBorder="1" applyAlignment="1">
      <alignment horizontal="center" vertical="center"/>
    </xf>
    <xf numFmtId="0" fontId="125" fillId="19" borderId="174" xfId="0" applyFont="1" applyFill="1" applyBorder="1" applyAlignment="1">
      <alignment horizontal="center" vertical="center"/>
    </xf>
    <xf numFmtId="0" fontId="125" fillId="19" borderId="175" xfId="0" applyFont="1" applyFill="1" applyBorder="1" applyAlignment="1">
      <alignment horizontal="center" vertical="center"/>
    </xf>
    <xf numFmtId="0" fontId="125" fillId="19" borderId="176" xfId="0" applyFont="1" applyFill="1" applyBorder="1" applyAlignment="1">
      <alignment horizontal="center" vertical="center"/>
    </xf>
    <xf numFmtId="0" fontId="124" fillId="11" borderId="174" xfId="0" applyFont="1" applyFill="1" applyBorder="1" applyAlignment="1">
      <alignment horizontal="center" vertical="center"/>
    </xf>
    <xf numFmtId="0" fontId="124" fillId="11" borderId="175" xfId="0" applyFont="1" applyFill="1" applyBorder="1" applyAlignment="1">
      <alignment horizontal="center" vertical="center"/>
    </xf>
    <xf numFmtId="0" fontId="124" fillId="11" borderId="176" xfId="0" applyFont="1" applyFill="1" applyBorder="1" applyAlignment="1">
      <alignment horizontal="center" vertical="center"/>
    </xf>
    <xf numFmtId="0" fontId="73" fillId="45" borderId="177" xfId="0" applyFont="1" applyFill="1" applyBorder="1" applyAlignment="1">
      <alignment horizontal="center" vertical="center"/>
    </xf>
    <xf numFmtId="0" fontId="124" fillId="22" borderId="174" xfId="0" applyFont="1" applyFill="1" applyBorder="1" applyAlignment="1">
      <alignment horizontal="center" vertical="center"/>
    </xf>
    <xf numFmtId="0" fontId="124" fillId="22" borderId="175" xfId="0" applyFont="1" applyFill="1" applyBorder="1" applyAlignment="1">
      <alignment horizontal="center" vertical="center"/>
    </xf>
    <xf numFmtId="0" fontId="124" fillId="22" borderId="176" xfId="0" applyFont="1" applyFill="1" applyBorder="1" applyAlignment="1">
      <alignment horizontal="center" vertical="center"/>
    </xf>
    <xf numFmtId="0" fontId="48" fillId="26" borderId="174" xfId="0" applyFont="1" applyFill="1" applyBorder="1" applyAlignment="1">
      <alignment horizontal="center" vertical="center"/>
    </xf>
    <xf numFmtId="0" fontId="48" fillId="26" borderId="175" xfId="0" applyFont="1" applyFill="1" applyBorder="1" applyAlignment="1">
      <alignment horizontal="center" vertical="center"/>
    </xf>
    <xf numFmtId="0" fontId="48" fillId="26" borderId="176" xfId="0" applyFont="1" applyFill="1" applyBorder="1" applyAlignment="1">
      <alignment horizontal="center" vertical="center"/>
    </xf>
    <xf numFmtId="0" fontId="73" fillId="41" borderId="0" xfId="0" applyFont="1" applyFill="1" applyAlignment="1">
      <alignment horizontal="center" vertical="center"/>
    </xf>
    <xf numFmtId="16" fontId="160" fillId="0" borderId="0" xfId="0" applyNumberFormat="1" applyFont="1" applyAlignment="1">
      <alignment horizontal="right" vertical="center"/>
    </xf>
    <xf numFmtId="0" fontId="162" fillId="0" borderId="0" xfId="0" applyFont="1" applyAlignment="1">
      <alignment horizontal="center" vertical="center"/>
    </xf>
    <xf numFmtId="0" fontId="160" fillId="0" borderId="0" xfId="0" applyFont="1" applyAlignment="1">
      <alignment horizontal="center" vertical="center"/>
    </xf>
    <xf numFmtId="9" fontId="165" fillId="0" borderId="0" xfId="0" applyNumberFormat="1" applyFont="1" applyAlignment="1">
      <alignment horizontal="center"/>
    </xf>
    <xf numFmtId="0" fontId="153" fillId="58" borderId="145" xfId="5" applyFont="1" applyFill="1" applyBorder="1" applyAlignment="1">
      <alignment horizontal="center"/>
    </xf>
    <xf numFmtId="0" fontId="35" fillId="0" borderId="180" xfId="0" applyFont="1" applyBorder="1" applyAlignment="1">
      <alignment horizontal="center" vertical="center"/>
    </xf>
    <xf numFmtId="0" fontId="128" fillId="0" borderId="154" xfId="5" applyFont="1" applyFill="1" applyBorder="1" applyAlignment="1">
      <alignment horizontal="center"/>
    </xf>
    <xf numFmtId="0" fontId="128" fillId="0" borderId="144" xfId="5" applyFont="1" applyFill="1" applyBorder="1" applyAlignment="1">
      <alignment horizontal="center"/>
    </xf>
    <xf numFmtId="164" fontId="45" fillId="2" borderId="9" xfId="2" applyNumberFormat="1" applyFont="1" applyFill="1" applyBorder="1" applyAlignment="1">
      <alignment horizontal="center" vertical="center"/>
    </xf>
    <xf numFmtId="164" fontId="45" fillId="2" borderId="10" xfId="2" applyNumberFormat="1" applyFont="1" applyFill="1" applyBorder="1" applyAlignment="1">
      <alignment horizontal="center" vertical="center"/>
    </xf>
    <xf numFmtId="0" fontId="73" fillId="43" borderId="177" xfId="0" applyFont="1" applyFill="1" applyBorder="1" applyAlignment="1">
      <alignment horizontal="center" vertical="center"/>
    </xf>
    <xf numFmtId="0" fontId="73" fillId="44" borderId="177" xfId="0" applyFont="1" applyFill="1" applyBorder="1" applyAlignment="1">
      <alignment horizontal="center" vertical="center"/>
    </xf>
    <xf numFmtId="0" fontId="119" fillId="32" borderId="154" xfId="5" applyFont="1" applyFill="1" applyBorder="1" applyAlignment="1">
      <alignment horizontal="center"/>
    </xf>
    <xf numFmtId="0" fontId="119" fillId="32" borderId="144" xfId="5" applyFont="1" applyFill="1" applyBorder="1" applyAlignment="1">
      <alignment horizontal="center"/>
    </xf>
    <xf numFmtId="0" fontId="119" fillId="32" borderId="154" xfId="3" applyFont="1" applyFill="1" applyBorder="1" applyAlignment="1">
      <alignment horizontal="center"/>
    </xf>
    <xf numFmtId="0" fontId="119" fillId="32" borderId="185" xfId="3" applyFont="1" applyFill="1" applyBorder="1" applyAlignment="1">
      <alignment horizontal="center"/>
    </xf>
    <xf numFmtId="0" fontId="120" fillId="36" borderId="0" xfId="2" applyFont="1" applyBorder="1" applyAlignment="1">
      <alignment horizontal="center" vertical="center"/>
    </xf>
    <xf numFmtId="0" fontId="91" fillId="42" borderId="177" xfId="0" applyFont="1" applyFill="1" applyBorder="1" applyAlignment="1">
      <alignment horizontal="center" vertical="center"/>
    </xf>
    <xf numFmtId="0" fontId="207" fillId="26" borderId="0" xfId="0" applyFont="1" applyFill="1" applyAlignment="1">
      <alignment horizontal="center" vertical="center"/>
    </xf>
    <xf numFmtId="0" fontId="205" fillId="0" borderId="184" xfId="0" applyFont="1" applyBorder="1" applyAlignment="1">
      <alignment horizontal="center" vertical="center"/>
    </xf>
    <xf numFmtId="0" fontId="208" fillId="0" borderId="184" xfId="0" applyFont="1" applyFill="1" applyBorder="1" applyAlignment="1">
      <alignment horizontal="center" vertical="center" wrapText="1"/>
    </xf>
    <xf numFmtId="0" fontId="205" fillId="0" borderId="0" xfId="0" applyFont="1" applyAlignment="1">
      <alignment horizontal="center" vertical="center"/>
    </xf>
    <xf numFmtId="16" fontId="207" fillId="26" borderId="0" xfId="0" applyNumberFormat="1" applyFont="1" applyFill="1" applyAlignment="1">
      <alignment horizontal="center" vertical="center"/>
    </xf>
    <xf numFmtId="0" fontId="208" fillId="12" borderId="184" xfId="0" applyFont="1" applyFill="1" applyBorder="1" applyAlignment="1">
      <alignment horizontal="center" vertical="center" wrapText="1"/>
    </xf>
    <xf numFmtId="0" fontId="208" fillId="18" borderId="184" xfId="0" applyFont="1" applyFill="1" applyBorder="1" applyAlignment="1">
      <alignment horizontal="center" vertical="center" wrapText="1"/>
    </xf>
    <xf numFmtId="0" fontId="205" fillId="12" borderId="184" xfId="0" applyFont="1" applyFill="1" applyBorder="1" applyAlignment="1">
      <alignment horizontal="center" vertical="center"/>
    </xf>
    <xf numFmtId="16" fontId="206" fillId="26" borderId="0" xfId="0" applyNumberFormat="1" applyFont="1" applyFill="1" applyAlignment="1">
      <alignment horizontal="center" vertical="center"/>
    </xf>
    <xf numFmtId="0" fontId="206" fillId="26" borderId="0" xfId="0" applyFont="1" applyFill="1" applyAlignment="1">
      <alignment horizontal="center" vertical="center"/>
    </xf>
    <xf numFmtId="0" fontId="205" fillId="18" borderId="184" xfId="0" applyFont="1" applyFill="1" applyBorder="1" applyAlignment="1">
      <alignment horizontal="center" vertical="center"/>
    </xf>
    <xf numFmtId="0" fontId="205" fillId="0" borderId="184" xfId="0" applyFont="1" applyBorder="1" applyAlignment="1">
      <alignment horizontal="center" vertical="center" wrapText="1"/>
    </xf>
    <xf numFmtId="0" fontId="205" fillId="0" borderId="184" xfId="0" applyFont="1" applyFill="1" applyBorder="1" applyAlignment="1">
      <alignment horizontal="center" vertical="center"/>
    </xf>
    <xf numFmtId="0" fontId="238" fillId="0" borderId="0" xfId="0" applyFont="1" applyAlignment="1">
      <alignment horizontal="center"/>
    </xf>
    <xf numFmtId="0" fontId="60" fillId="25" borderId="11" xfId="0" applyFont="1" applyFill="1" applyBorder="1" applyAlignment="1">
      <alignment horizontal="center" vertical="center"/>
    </xf>
    <xf numFmtId="0" fontId="226" fillId="0" borderId="0" xfId="0" applyFont="1" applyBorder="1" applyAlignment="1">
      <alignment horizontal="center" vertical="center"/>
    </xf>
    <xf numFmtId="0" fontId="224" fillId="0" borderId="12" xfId="0" applyFont="1" applyBorder="1" applyAlignment="1">
      <alignment horizontal="center" vertical="center"/>
    </xf>
    <xf numFmtId="0" fontId="219" fillId="6" borderId="11" xfId="0" applyFont="1" applyFill="1" applyBorder="1" applyAlignment="1">
      <alignment horizontal="center" vertical="center"/>
    </xf>
    <xf numFmtId="0" fontId="227" fillId="6" borderId="11" xfId="0" applyFont="1" applyFill="1" applyBorder="1" applyAlignment="1">
      <alignment horizontal="center" vertical="center"/>
    </xf>
    <xf numFmtId="0" fontId="223" fillId="0" borderId="0" xfId="0" applyFont="1" applyBorder="1" applyAlignment="1">
      <alignment horizontal="center" vertical="center"/>
    </xf>
    <xf numFmtId="0" fontId="220" fillId="0" borderId="20" xfId="0" applyFont="1" applyBorder="1" applyAlignment="1">
      <alignment horizontal="center" vertical="center"/>
    </xf>
    <xf numFmtId="0" fontId="220" fillId="0" borderId="10" xfId="0" applyFont="1" applyBorder="1" applyAlignment="1">
      <alignment horizontal="center" vertical="center"/>
    </xf>
    <xf numFmtId="0" fontId="219" fillId="25" borderId="11" xfId="0" applyFont="1" applyFill="1" applyBorder="1" applyAlignment="1">
      <alignment horizontal="center" vertical="center"/>
    </xf>
    <xf numFmtId="0" fontId="218" fillId="6" borderId="7" xfId="0" applyFont="1" applyFill="1" applyBorder="1" applyAlignment="1">
      <alignment horizontal="center" vertical="center"/>
    </xf>
    <xf numFmtId="0" fontId="218" fillId="6" borderId="11" xfId="0" applyFont="1" applyFill="1" applyBorder="1" applyAlignment="1">
      <alignment horizontal="center" vertical="center"/>
    </xf>
    <xf numFmtId="0" fontId="218" fillId="6" borderId="19" xfId="0" applyFont="1" applyFill="1" applyBorder="1" applyAlignment="1">
      <alignment horizontal="center" vertical="center"/>
    </xf>
    <xf numFmtId="0" fontId="218" fillId="6" borderId="0" xfId="0" applyFont="1" applyFill="1" applyBorder="1" applyAlignment="1">
      <alignment horizontal="center" vertical="center"/>
    </xf>
    <xf numFmtId="0" fontId="218" fillId="6" borderId="9" xfId="0" applyFont="1" applyFill="1" applyBorder="1" applyAlignment="1">
      <alignment horizontal="center" vertical="center"/>
    </xf>
    <xf numFmtId="0" fontId="218" fillId="6" borderId="12" xfId="0" applyFont="1" applyFill="1" applyBorder="1" applyAlignment="1">
      <alignment horizontal="center" vertical="center"/>
    </xf>
    <xf numFmtId="164" fontId="216" fillId="0" borderId="11" xfId="0" applyNumberFormat="1" applyFont="1" applyBorder="1" applyAlignment="1">
      <alignment horizontal="center" vertical="center"/>
    </xf>
    <xf numFmtId="164" fontId="216" fillId="0" borderId="0" xfId="0" applyNumberFormat="1" applyFont="1" applyBorder="1" applyAlignment="1">
      <alignment horizontal="center" vertical="center"/>
    </xf>
    <xf numFmtId="164" fontId="216" fillId="0" borderId="12" xfId="0" applyNumberFormat="1" applyFont="1" applyBorder="1" applyAlignment="1">
      <alignment horizontal="center" vertical="center"/>
    </xf>
    <xf numFmtId="0" fontId="227" fillId="25" borderId="11" xfId="0" applyFont="1" applyFill="1" applyBorder="1" applyAlignment="1">
      <alignment horizontal="center" vertical="center"/>
    </xf>
    <xf numFmtId="0" fontId="217" fillId="18" borderId="0" xfId="0" applyFont="1" applyFill="1" applyAlignment="1">
      <alignment horizontal="center" vertical="center"/>
    </xf>
    <xf numFmtId="0" fontId="216" fillId="25" borderId="7" xfId="0" applyFont="1" applyFill="1" applyBorder="1" applyAlignment="1">
      <alignment horizontal="center" vertical="center"/>
    </xf>
    <xf numFmtId="0" fontId="216" fillId="25" borderId="11" xfId="0" applyFont="1" applyFill="1" applyBorder="1" applyAlignment="1">
      <alignment horizontal="center" vertical="center"/>
    </xf>
    <xf numFmtId="0" fontId="216" fillId="25" borderId="19" xfId="0" applyFont="1" applyFill="1" applyBorder="1" applyAlignment="1">
      <alignment horizontal="center" vertical="center"/>
    </xf>
    <xf numFmtId="0" fontId="216" fillId="25" borderId="0" xfId="0" applyFont="1" applyFill="1" applyBorder="1" applyAlignment="1">
      <alignment horizontal="center" vertical="center"/>
    </xf>
    <xf numFmtId="0" fontId="216" fillId="25" borderId="9" xfId="0" applyFont="1" applyFill="1" applyBorder="1" applyAlignment="1">
      <alignment horizontal="center" vertical="center"/>
    </xf>
    <xf numFmtId="0" fontId="216" fillId="25" borderId="12" xfId="0" applyFont="1" applyFill="1" applyBorder="1" applyAlignment="1">
      <alignment horizontal="center" vertical="center"/>
    </xf>
    <xf numFmtId="0" fontId="216" fillId="0" borderId="0" xfId="0" applyFont="1" applyAlignment="1">
      <alignment horizontal="center"/>
    </xf>
    <xf numFmtId="0" fontId="217" fillId="18" borderId="2" xfId="0" applyFont="1" applyFill="1" applyBorder="1" applyAlignment="1">
      <alignment horizontal="center" vertical="center"/>
    </xf>
    <xf numFmtId="0" fontId="217" fillId="18" borderId="3" xfId="0" applyFont="1" applyFill="1" applyBorder="1" applyAlignment="1">
      <alignment horizontal="center" vertical="center"/>
    </xf>
    <xf numFmtId="0" fontId="217" fillId="18" borderId="4" xfId="0" applyFont="1" applyFill="1" applyBorder="1" applyAlignment="1">
      <alignment horizontal="center" vertical="center"/>
    </xf>
    <xf numFmtId="0" fontId="216" fillId="9" borderId="7" xfId="0" applyFont="1" applyFill="1" applyBorder="1" applyAlignment="1">
      <alignment horizontal="center" vertical="center" wrapText="1"/>
    </xf>
    <xf numFmtId="0" fontId="216" fillId="9" borderId="11" xfId="0" applyFont="1" applyFill="1" applyBorder="1" applyAlignment="1">
      <alignment horizontal="center" vertical="center"/>
    </xf>
    <xf numFmtId="0" fontId="216" fillId="9" borderId="19" xfId="0" applyFont="1" applyFill="1" applyBorder="1" applyAlignment="1">
      <alignment horizontal="center" vertical="center"/>
    </xf>
    <xf numFmtId="0" fontId="216" fillId="9" borderId="0" xfId="0" applyFont="1" applyFill="1" applyBorder="1" applyAlignment="1">
      <alignment horizontal="center" vertical="center"/>
    </xf>
    <xf numFmtId="0" fontId="216" fillId="9" borderId="9" xfId="0" applyFont="1" applyFill="1" applyBorder="1" applyAlignment="1">
      <alignment horizontal="center" vertical="center"/>
    </xf>
    <xf numFmtId="0" fontId="216" fillId="9" borderId="12" xfId="0" applyFont="1" applyFill="1" applyBorder="1" applyAlignment="1">
      <alignment horizontal="center" vertical="center"/>
    </xf>
    <xf numFmtId="0" fontId="216" fillId="9" borderId="11" xfId="0" applyFont="1" applyFill="1" applyBorder="1" applyAlignment="1">
      <alignment horizontal="center" vertical="center" wrapText="1"/>
    </xf>
    <xf numFmtId="0" fontId="216" fillId="9" borderId="19" xfId="0" applyFont="1" applyFill="1" applyBorder="1" applyAlignment="1">
      <alignment horizontal="center" vertical="center" wrapText="1"/>
    </xf>
    <xf numFmtId="0" fontId="216" fillId="9" borderId="0" xfId="0" applyFont="1" applyFill="1" applyBorder="1" applyAlignment="1">
      <alignment horizontal="center" vertical="center" wrapText="1"/>
    </xf>
    <xf numFmtId="0" fontId="216" fillId="9" borderId="9" xfId="0" applyFont="1" applyFill="1" applyBorder="1" applyAlignment="1">
      <alignment horizontal="center" vertical="center" wrapText="1"/>
    </xf>
    <xf numFmtId="0" fontId="216" fillId="9" borderId="12" xfId="0" applyFont="1" applyFill="1" applyBorder="1" applyAlignment="1">
      <alignment horizontal="center" vertical="center" wrapText="1"/>
    </xf>
    <xf numFmtId="0" fontId="99" fillId="0" borderId="0" xfId="0" applyFont="1" applyAlignment="1">
      <alignment horizontal="center" vertical="center"/>
    </xf>
    <xf numFmtId="0" fontId="128" fillId="0" borderId="0" xfId="5" applyFont="1" applyAlignment="1">
      <alignment horizontal="center" vertical="center"/>
    </xf>
    <xf numFmtId="164" fontId="128" fillId="0" borderId="0" xfId="5" applyNumberFormat="1" applyFont="1" applyFill="1" applyAlignment="1">
      <alignment horizontal="center" vertical="center"/>
    </xf>
    <xf numFmtId="164" fontId="128" fillId="0" borderId="0" xfId="5" applyNumberFormat="1" applyFont="1" applyFill="1" applyAlignment="1">
      <alignment horizontal="left" vertical="center"/>
    </xf>
    <xf numFmtId="0" fontId="118" fillId="37" borderId="0" xfId="3" applyFont="1" applyAlignment="1">
      <alignment horizontal="center" vertical="center"/>
    </xf>
    <xf numFmtId="1" fontId="97" fillId="0" borderId="0" xfId="0" applyNumberFormat="1" applyFont="1" applyAlignment="1">
      <alignment horizontal="center" vertical="center"/>
    </xf>
    <xf numFmtId="0" fontId="97" fillId="0" borderId="0" xfId="0" applyNumberFormat="1" applyFont="1" applyAlignment="1">
      <alignment horizontal="center" vertical="center"/>
    </xf>
    <xf numFmtId="0" fontId="94" fillId="38" borderId="0" xfId="4" applyFont="1" applyBorder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6" fillId="31" borderId="0" xfId="0" applyFont="1" applyFill="1" applyAlignment="1">
      <alignment horizontal="center" vertical="center"/>
    </xf>
    <xf numFmtId="164" fontId="97" fillId="0" borderId="0" xfId="0" applyNumberFormat="1" applyFont="1" applyAlignment="1">
      <alignment horizontal="center" vertical="center"/>
    </xf>
    <xf numFmtId="0" fontId="92" fillId="30" borderId="0" xfId="1" applyFont="1" applyAlignment="1">
      <alignment horizontal="center" vertical="center"/>
    </xf>
    <xf numFmtId="0" fontId="93" fillId="36" borderId="0" xfId="2" applyFont="1" applyAlignment="1">
      <alignment horizontal="center" vertical="center"/>
    </xf>
    <xf numFmtId="164" fontId="51" fillId="0" borderId="0" xfId="0" applyNumberFormat="1" applyFont="1" applyFill="1" applyAlignment="1">
      <alignment horizontal="left" vertical="center"/>
    </xf>
    <xf numFmtId="0" fontId="67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 textRotation="90"/>
    </xf>
    <xf numFmtId="0" fontId="61" fillId="0" borderId="142" xfId="0" applyFont="1" applyFill="1" applyBorder="1" applyAlignment="1">
      <alignment horizontal="center" vertical="center" textRotation="90" wrapText="1"/>
    </xf>
    <xf numFmtId="0" fontId="61" fillId="0" borderId="142" xfId="0" applyFont="1" applyFill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61" fillId="0" borderId="0" xfId="0" applyFont="1" applyBorder="1" applyAlignment="1">
      <alignment horizontal="center" vertical="center" textRotation="90"/>
    </xf>
    <xf numFmtId="0" fontId="69" fillId="0" borderId="0" xfId="0" applyFont="1" applyFill="1" applyAlignment="1">
      <alignment horizontal="center" vertical="center"/>
    </xf>
    <xf numFmtId="0" fontId="67" fillId="0" borderId="0" xfId="0" applyFont="1" applyAlignment="1">
      <alignment horizontal="center" vertical="center" textRotation="90"/>
    </xf>
    <xf numFmtId="0" fontId="35" fillId="0" borderId="124" xfId="0" applyFont="1" applyBorder="1" applyAlignment="1">
      <alignment horizontal="center" vertical="center"/>
    </xf>
    <xf numFmtId="0" fontId="35" fillId="0" borderId="130" xfId="0" applyFont="1" applyBorder="1" applyAlignment="1">
      <alignment horizontal="center" vertical="center"/>
    </xf>
    <xf numFmtId="164" fontId="44" fillId="0" borderId="49" xfId="0" applyNumberFormat="1" applyFont="1" applyBorder="1" applyAlignment="1">
      <alignment horizontal="center" vertical="center"/>
    </xf>
    <xf numFmtId="164" fontId="44" fillId="0" borderId="50" xfId="0" applyNumberFormat="1" applyFont="1" applyBorder="1" applyAlignment="1">
      <alignment horizontal="center" vertical="center"/>
    </xf>
    <xf numFmtId="164" fontId="44" fillId="0" borderId="51" xfId="0" applyNumberFormat="1" applyFont="1" applyBorder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85" fillId="37" borderId="0" xfId="3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164" fontId="65" fillId="0" borderId="0" xfId="0" applyNumberFormat="1" applyFont="1" applyFill="1" applyAlignment="1">
      <alignment horizontal="center" vertical="center"/>
    </xf>
    <xf numFmtId="164" fontId="66" fillId="0" borderId="0" xfId="0" applyNumberFormat="1" applyFont="1" applyFill="1" applyAlignment="1">
      <alignment horizontal="center" vertical="center"/>
    </xf>
    <xf numFmtId="164" fontId="49" fillId="9" borderId="55" xfId="0" applyNumberFormat="1" applyFont="1" applyFill="1" applyBorder="1" applyAlignment="1">
      <alignment horizontal="center" vertical="center"/>
    </xf>
    <xf numFmtId="164" fontId="49" fillId="9" borderId="56" xfId="0" applyNumberFormat="1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 textRotation="90"/>
    </xf>
    <xf numFmtId="0" fontId="36" fillId="0" borderId="0" xfId="0" applyFont="1" applyAlignment="1">
      <alignment horizontal="center" vertical="center"/>
    </xf>
    <xf numFmtId="0" fontId="101" fillId="31" borderId="58" xfId="0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101" fillId="46" borderId="58" xfId="0" applyFont="1" applyFill="1" applyBorder="1" applyAlignment="1">
      <alignment horizontal="center" vertical="center"/>
    </xf>
    <xf numFmtId="0" fontId="46" fillId="0" borderId="107" xfId="0" applyFont="1" applyFill="1" applyBorder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46" fillId="0" borderId="107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8" fillId="26" borderId="0" xfId="0" applyFont="1" applyFill="1" applyBorder="1" applyAlignment="1">
      <alignment horizontal="center" vertical="center"/>
    </xf>
    <xf numFmtId="164" fontId="49" fillId="9" borderId="57" xfId="0" applyNumberFormat="1" applyFont="1" applyFill="1" applyBorder="1" applyAlignment="1">
      <alignment horizontal="center" vertical="center"/>
    </xf>
    <xf numFmtId="164" fontId="96" fillId="31" borderId="155" xfId="0" applyNumberFormat="1" applyFont="1" applyFill="1" applyBorder="1" applyAlignment="1">
      <alignment horizontal="center" vertical="center"/>
    </xf>
    <xf numFmtId="164" fontId="96" fillId="31" borderId="156" xfId="0" applyNumberFormat="1" applyFont="1" applyFill="1" applyBorder="1" applyAlignment="1">
      <alignment horizontal="center" vertical="center"/>
    </xf>
    <xf numFmtId="164" fontId="96" fillId="31" borderId="157" xfId="0" applyNumberFormat="1" applyFont="1" applyFill="1" applyBorder="1" applyAlignment="1">
      <alignment horizontal="center" vertical="center"/>
    </xf>
    <xf numFmtId="0" fontId="96" fillId="31" borderId="47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53" xfId="0" applyNumberFormat="1" applyFont="1" applyBorder="1" applyAlignment="1">
      <alignment horizontal="center" vertical="center"/>
    </xf>
    <xf numFmtId="164" fontId="37" fillId="0" borderId="54" xfId="0" applyNumberFormat="1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164" fontId="36" fillId="0" borderId="55" xfId="0" applyNumberFormat="1" applyFont="1" applyBorder="1" applyAlignment="1">
      <alignment horizontal="center" vertical="center"/>
    </xf>
    <xf numFmtId="164" fontId="36" fillId="0" borderId="56" xfId="0" applyNumberFormat="1" applyFont="1" applyBorder="1" applyAlignment="1">
      <alignment horizontal="center" vertical="center"/>
    </xf>
    <xf numFmtId="0" fontId="101" fillId="47" borderId="58" xfId="0" applyFont="1" applyFill="1" applyBorder="1" applyAlignment="1">
      <alignment horizontal="center" vertical="center"/>
    </xf>
    <xf numFmtId="0" fontId="61" fillId="7" borderId="0" xfId="0" applyFont="1" applyFill="1" applyBorder="1" applyAlignment="1">
      <alignment horizontal="center" vertical="center" textRotation="90"/>
    </xf>
    <xf numFmtId="0" fontId="61" fillId="0" borderId="0" xfId="0" applyFont="1" applyFill="1" applyBorder="1" applyAlignment="1">
      <alignment horizontal="center" vertical="center" textRotation="90"/>
    </xf>
    <xf numFmtId="0" fontId="61" fillId="0" borderId="0" xfId="0" applyFont="1" applyFill="1" applyBorder="1" applyAlignment="1">
      <alignment horizontal="center" vertical="center" textRotation="90" wrapText="1"/>
    </xf>
    <xf numFmtId="164" fontId="49" fillId="9" borderId="53" xfId="0" applyNumberFormat="1" applyFont="1" applyFill="1" applyBorder="1" applyAlignment="1">
      <alignment horizontal="center" vertical="center"/>
    </xf>
    <xf numFmtId="164" fontId="49" fillId="9" borderId="54" xfId="0" applyNumberFormat="1" applyFont="1" applyFill="1" applyBorder="1" applyAlignment="1">
      <alignment horizontal="center" vertical="center"/>
    </xf>
    <xf numFmtId="0" fontId="61" fillId="0" borderId="142" xfId="0" applyFont="1" applyBorder="1" applyAlignment="1">
      <alignment horizontal="center" vertical="center" textRotation="90"/>
    </xf>
    <xf numFmtId="0" fontId="61" fillId="0" borderId="141" xfId="0" applyFont="1" applyBorder="1" applyAlignment="1">
      <alignment horizontal="center" vertical="center" textRotation="90"/>
    </xf>
    <xf numFmtId="0" fontId="60" fillId="0" borderId="57" xfId="0" applyFont="1" applyBorder="1" applyAlignment="1">
      <alignment horizontal="center" vertical="center"/>
    </xf>
    <xf numFmtId="0" fontId="60" fillId="0" borderId="129" xfId="0" applyFont="1" applyBorder="1" applyAlignment="1">
      <alignment horizontal="center" vertical="center"/>
    </xf>
    <xf numFmtId="0" fontId="60" fillId="0" borderId="124" xfId="0" applyFont="1" applyBorder="1" applyAlignment="1">
      <alignment horizontal="center" vertical="center"/>
    </xf>
    <xf numFmtId="0" fontId="60" fillId="0" borderId="130" xfId="0" applyFont="1" applyBorder="1" applyAlignment="1">
      <alignment horizontal="center" vertical="center"/>
    </xf>
    <xf numFmtId="0" fontId="60" fillId="27" borderId="137" xfId="0" applyFont="1" applyFill="1" applyBorder="1" applyAlignment="1">
      <alignment horizontal="center" vertical="center"/>
    </xf>
    <xf numFmtId="0" fontId="60" fillId="27" borderId="138" xfId="0" applyFont="1" applyFill="1" applyBorder="1" applyAlignment="1">
      <alignment horizontal="center" vertical="center"/>
    </xf>
    <xf numFmtId="0" fontId="60" fillId="3" borderId="137" xfId="0" applyFont="1" applyFill="1" applyBorder="1" applyAlignment="1">
      <alignment horizontal="center" vertical="center"/>
    </xf>
    <xf numFmtId="0" fontId="60" fillId="3" borderId="138" xfId="0" applyFont="1" applyFill="1" applyBorder="1" applyAlignment="1">
      <alignment horizontal="center" vertical="center"/>
    </xf>
    <xf numFmtId="0" fontId="60" fillId="0" borderId="137" xfId="0" applyFont="1" applyBorder="1" applyAlignment="1">
      <alignment horizontal="center" vertical="center"/>
    </xf>
    <xf numFmtId="0" fontId="60" fillId="0" borderId="138" xfId="0" applyFont="1" applyBorder="1" applyAlignment="1">
      <alignment horizontal="center" vertical="center"/>
    </xf>
    <xf numFmtId="0" fontId="60" fillId="29" borderId="135" xfId="0" applyFont="1" applyFill="1" applyBorder="1" applyAlignment="1">
      <alignment horizontal="center" vertical="center"/>
    </xf>
    <xf numFmtId="0" fontId="60" fillId="29" borderId="136" xfId="0" applyFont="1" applyFill="1" applyBorder="1" applyAlignment="1">
      <alignment horizontal="center" vertical="center"/>
    </xf>
    <xf numFmtId="0" fontId="60" fillId="0" borderId="137" xfId="0" applyFont="1" applyFill="1" applyBorder="1" applyAlignment="1">
      <alignment horizontal="center" vertical="center"/>
    </xf>
    <xf numFmtId="0" fontId="60" fillId="0" borderId="138" xfId="0" applyFont="1" applyFill="1" applyBorder="1" applyAlignment="1">
      <alignment horizontal="center" vertical="center"/>
    </xf>
    <xf numFmtId="0" fontId="60" fillId="0" borderId="57" xfId="0" applyFont="1" applyFill="1" applyBorder="1" applyAlignment="1">
      <alignment horizontal="center" vertical="center"/>
    </xf>
    <xf numFmtId="0" fontId="60" fillId="0" borderId="124" xfId="0" applyFont="1" applyFill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135" xfId="0" applyFont="1" applyBorder="1" applyAlignment="1">
      <alignment horizontal="center" vertical="center"/>
    </xf>
    <xf numFmtId="0" fontId="60" fillId="0" borderId="140" xfId="0" applyFont="1" applyBorder="1" applyAlignment="1">
      <alignment horizontal="center" vertical="center"/>
    </xf>
    <xf numFmtId="0" fontId="60" fillId="0" borderId="136" xfId="0" applyFont="1" applyBorder="1" applyAlignment="1">
      <alignment horizontal="center" vertical="center"/>
    </xf>
    <xf numFmtId="0" fontId="60" fillId="0" borderId="57" xfId="0" applyFont="1" applyBorder="1" applyAlignment="1">
      <alignment horizontal="center" vertical="center" wrapText="1"/>
    </xf>
    <xf numFmtId="0" fontId="60" fillId="0" borderId="124" xfId="0" applyFont="1" applyBorder="1" applyAlignment="1">
      <alignment horizontal="center" vertical="center" wrapText="1"/>
    </xf>
    <xf numFmtId="165" fontId="60" fillId="0" borderId="129" xfId="0" applyNumberFormat="1" applyFont="1" applyBorder="1" applyAlignment="1">
      <alignment horizontal="center" vertical="center"/>
    </xf>
    <xf numFmtId="165" fontId="60" fillId="0" borderId="130" xfId="0" applyNumberFormat="1" applyFont="1" applyBorder="1" applyAlignment="1">
      <alignment horizontal="center" vertical="center"/>
    </xf>
    <xf numFmtId="3" fontId="60" fillId="0" borderId="57" xfId="0" applyNumberFormat="1" applyFont="1" applyFill="1" applyBorder="1" applyAlignment="1">
      <alignment horizontal="center" vertical="center"/>
    </xf>
    <xf numFmtId="3" fontId="60" fillId="0" borderId="124" xfId="0" applyNumberFormat="1" applyFont="1" applyFill="1" applyBorder="1" applyAlignment="1">
      <alignment horizontal="center" vertical="center"/>
    </xf>
    <xf numFmtId="3" fontId="60" fillId="0" borderId="129" xfId="0" applyNumberFormat="1" applyFont="1" applyBorder="1" applyAlignment="1">
      <alignment horizontal="center" vertical="center"/>
    </xf>
    <xf numFmtId="3" fontId="60" fillId="0" borderId="130" xfId="0" applyNumberFormat="1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 wrapText="1"/>
    </xf>
    <xf numFmtId="0" fontId="60" fillId="0" borderId="139" xfId="0" applyFont="1" applyBorder="1" applyAlignment="1">
      <alignment horizontal="center" vertical="center"/>
    </xf>
    <xf numFmtId="3" fontId="60" fillId="0" borderId="57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" fontId="251" fillId="0" borderId="8" xfId="0" applyNumberFormat="1" applyFont="1" applyBorder="1" applyAlignment="1">
      <alignment horizontal="center" vertical="center"/>
    </xf>
    <xf numFmtId="1" fontId="251" fillId="0" borderId="10" xfId="0" applyNumberFormat="1" applyFont="1" applyBorder="1" applyAlignment="1">
      <alignment horizontal="center" vertical="center"/>
    </xf>
  </cellXfs>
  <cellStyles count="7">
    <cellStyle name="Bueno" xfId="2" builtinId="26"/>
    <cellStyle name="Cálculo" xfId="6" builtinId="22"/>
    <cellStyle name="Entrada" xfId="4" builtinId="20"/>
    <cellStyle name="Incorrecto" xfId="3" builtinId="27"/>
    <cellStyle name="Neutral" xfId="1" builtinId="28"/>
    <cellStyle name="Normal" xfId="0" builtinId="0"/>
    <cellStyle name="Texto explicativo" xfId="5" builtinId="53"/>
  </cellStyles>
  <dxfs count="0"/>
  <tableStyles count="0" defaultTableStyle="TableStyleMedium9" defaultPivotStyle="PivotStyleLight16"/>
  <colors>
    <mruColors>
      <color rgb="FF9C0006"/>
      <color rgb="FFFFEB9C"/>
      <color rgb="FF019D6D"/>
      <color rgb="FFABCF7B"/>
      <color rgb="FF9C6500"/>
      <color rgb="FF009A46"/>
      <color rgb="FFC6EFCE"/>
      <color rgb="FFFFC7CE"/>
      <color rgb="FF93D1FF"/>
      <color rgb="FFB03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Hoja3!$A$2:$A$13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Hoja3!$B$2:$B$13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12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5-49B0-A3C5-128CBF49D6DE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Hoja3!$A$2:$A$13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Hoja3!$C$2:$C$13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3</c:v>
                </c:pt>
                <c:pt idx="3">
                  <c:v>13</c:v>
                </c:pt>
                <c:pt idx="4">
                  <c:v>12</c:v>
                </c:pt>
                <c:pt idx="5">
                  <c:v>9</c:v>
                </c:pt>
                <c:pt idx="6">
                  <c:v>14</c:v>
                </c:pt>
                <c:pt idx="7">
                  <c:v>3</c:v>
                </c:pt>
                <c:pt idx="8">
                  <c:v>3</c:v>
                </c:pt>
                <c:pt idx="9">
                  <c:v>11</c:v>
                </c:pt>
                <c:pt idx="10">
                  <c:v>4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5-49B0-A3C5-128CBF49D6DE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Hoja3!$A$2:$A$13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Hoja3!$D$2:$D$13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12</c:v>
                </c:pt>
                <c:pt idx="3">
                  <c:v>9</c:v>
                </c:pt>
                <c:pt idx="4">
                  <c:v>3</c:v>
                </c:pt>
                <c:pt idx="5">
                  <c:v>11</c:v>
                </c:pt>
                <c:pt idx="6">
                  <c:v>11</c:v>
                </c:pt>
                <c:pt idx="7">
                  <c:v>1</c:v>
                </c:pt>
                <c:pt idx="8">
                  <c:v>16</c:v>
                </c:pt>
                <c:pt idx="9">
                  <c:v>12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5-49B0-A3C5-128CBF49D6DE}"/>
            </c:ext>
          </c:extLst>
        </c:ser>
        <c:ser>
          <c:idx val="3"/>
          <c:order val="3"/>
          <c:tx>
            <c:strRef>
              <c:f>Hoja3!$E$1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Hoja3!$A$2:$A$13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Hoja3!$E$2:$E$13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11</c:v>
                </c:pt>
                <c:pt idx="5">
                  <c:v>16</c:v>
                </c:pt>
                <c:pt idx="6">
                  <c:v>11</c:v>
                </c:pt>
                <c:pt idx="7">
                  <c:v>4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5-49B0-A3C5-128CBF49D6DE}"/>
            </c:ext>
          </c:extLst>
        </c:ser>
        <c:ser>
          <c:idx val="4"/>
          <c:order val="4"/>
          <c:tx>
            <c:strRef>
              <c:f>Hoja3!$F$1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Hoja3!$A$2:$A$13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Hoja3!$F$2:$F$13</c:f>
              <c:numCache>
                <c:formatCode>General</c:formatCode>
                <c:ptCount val="12"/>
                <c:pt idx="0">
                  <c:v>7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17</c:v>
                </c:pt>
                <c:pt idx="9">
                  <c:v>20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5-49B0-A3C5-128CBF49D6DE}"/>
            </c:ext>
          </c:extLst>
        </c:ser>
        <c:ser>
          <c:idx val="5"/>
          <c:order val="5"/>
          <c:tx>
            <c:strRef>
              <c:f>Hoja3!$G$1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Hoja3!$A$2:$A$13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Hoja3!$G$2:$G$13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5-49B0-A3C5-128CBF49D6DE}"/>
            </c:ext>
          </c:extLst>
        </c:ser>
        <c:ser>
          <c:idx val="6"/>
          <c:order val="6"/>
          <c:tx>
            <c:strRef>
              <c:f>Hoja3!$H$1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Hoja3!$A$2:$A$13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Hoja3!$H$2:$H$13</c:f>
              <c:numCache>
                <c:formatCode>General</c:formatCode>
                <c:ptCount val="12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5-49B0-A3C5-128CBF49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77408"/>
        <c:axId val="540177736"/>
      </c:lineChart>
      <c:catAx>
        <c:axId val="5401774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40177736"/>
        <c:crosses val="autoZero"/>
        <c:auto val="1"/>
        <c:lblAlgn val="ctr"/>
        <c:lblOffset val="100"/>
        <c:noMultiLvlLbl val="0"/>
      </c:catAx>
      <c:valAx>
        <c:axId val="54017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401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Hoja3!$A$20:$A$31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Hoja3!$B$20:$B$31</c:f>
              <c:numCache>
                <c:formatCode>General</c:formatCode>
                <c:ptCount val="12"/>
                <c:pt idx="0">
                  <c:v>207</c:v>
                </c:pt>
                <c:pt idx="1">
                  <c:v>207</c:v>
                </c:pt>
                <c:pt idx="2">
                  <c:v>207</c:v>
                </c:pt>
                <c:pt idx="3">
                  <c:v>205</c:v>
                </c:pt>
                <c:pt idx="4">
                  <c:v>203</c:v>
                </c:pt>
                <c:pt idx="5">
                  <c:v>201</c:v>
                </c:pt>
                <c:pt idx="6">
                  <c:v>196</c:v>
                </c:pt>
                <c:pt idx="7">
                  <c:v>198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F-498C-878F-FBF8FAE96A35}"/>
            </c:ext>
          </c:extLst>
        </c:ser>
        <c:ser>
          <c:idx val="1"/>
          <c:order val="1"/>
          <c:tx>
            <c:strRef>
              <c:f>Hoja3!$C$19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Hoja3!$A$20:$A$31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Hoja3!$C$20:$C$31</c:f>
              <c:numCache>
                <c:formatCode>General</c:formatCode>
                <c:ptCount val="12"/>
                <c:pt idx="0">
                  <c:v>198</c:v>
                </c:pt>
                <c:pt idx="1">
                  <c:v>198</c:v>
                </c:pt>
                <c:pt idx="2">
                  <c:v>194</c:v>
                </c:pt>
                <c:pt idx="3">
                  <c:v>190</c:v>
                </c:pt>
                <c:pt idx="4">
                  <c:v>187</c:v>
                </c:pt>
                <c:pt idx="5">
                  <c:v>185</c:v>
                </c:pt>
                <c:pt idx="6">
                  <c:v>181</c:v>
                </c:pt>
                <c:pt idx="7">
                  <c:v>185</c:v>
                </c:pt>
                <c:pt idx="8">
                  <c:v>190</c:v>
                </c:pt>
                <c:pt idx="9">
                  <c:v>187</c:v>
                </c:pt>
                <c:pt idx="10">
                  <c:v>187</c:v>
                </c:pt>
                <c:pt idx="11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F-498C-878F-FBF8FAE96A35}"/>
            </c:ext>
          </c:extLst>
        </c:ser>
        <c:ser>
          <c:idx val="2"/>
          <c:order val="2"/>
          <c:tx>
            <c:strRef>
              <c:f>Hoja3!$D$19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Hoja3!$A$20:$A$31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Hoja3!$D$20:$D$31</c:f>
              <c:numCache>
                <c:formatCode>General</c:formatCode>
                <c:ptCount val="12"/>
                <c:pt idx="0">
                  <c:v>187.00000000000003</c:v>
                </c:pt>
                <c:pt idx="1">
                  <c:v>189.20000000000002</c:v>
                </c:pt>
                <c:pt idx="2">
                  <c:v>189.20000000000002</c:v>
                </c:pt>
                <c:pt idx="3">
                  <c:v>189.20000000000002</c:v>
                </c:pt>
                <c:pt idx="4">
                  <c:v>192</c:v>
                </c:pt>
                <c:pt idx="5">
                  <c:v>191</c:v>
                </c:pt>
                <c:pt idx="6">
                  <c:v>189.5</c:v>
                </c:pt>
                <c:pt idx="7">
                  <c:v>192</c:v>
                </c:pt>
                <c:pt idx="8">
                  <c:v>190</c:v>
                </c:pt>
                <c:pt idx="9">
                  <c:v>189</c:v>
                </c:pt>
                <c:pt idx="10">
                  <c:v>189</c:v>
                </c:pt>
                <c:pt idx="11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F-498C-878F-FBF8FAE96A35}"/>
            </c:ext>
          </c:extLst>
        </c:ser>
        <c:ser>
          <c:idx val="3"/>
          <c:order val="3"/>
          <c:tx>
            <c:strRef>
              <c:f>Hoja3!$E$19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Hoja3!$A$20:$A$31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Hoja3!$E$20:$E$31</c:f>
              <c:numCache>
                <c:formatCode>General</c:formatCode>
                <c:ptCount val="12"/>
                <c:pt idx="0">
                  <c:v>192.4</c:v>
                </c:pt>
                <c:pt idx="1">
                  <c:v>198.41579999999999</c:v>
                </c:pt>
                <c:pt idx="2">
                  <c:v>203</c:v>
                </c:pt>
                <c:pt idx="3">
                  <c:v>210</c:v>
                </c:pt>
                <c:pt idx="4">
                  <c:v>208</c:v>
                </c:pt>
                <c:pt idx="5">
                  <c:v>202.82503999999997</c:v>
                </c:pt>
                <c:pt idx="6">
                  <c:v>198.41579999999999</c:v>
                </c:pt>
                <c:pt idx="7">
                  <c:v>197</c:v>
                </c:pt>
                <c:pt idx="8">
                  <c:v>190</c:v>
                </c:pt>
                <c:pt idx="9">
                  <c:v>181</c:v>
                </c:pt>
                <c:pt idx="10">
                  <c:v>177</c:v>
                </c:pt>
                <c:pt idx="11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8F-498C-878F-FBF8FAE96A35}"/>
            </c:ext>
          </c:extLst>
        </c:ser>
        <c:ser>
          <c:idx val="4"/>
          <c:order val="4"/>
          <c:tx>
            <c:strRef>
              <c:f>Hoja3!$F$19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Hoja3!$A$20:$A$31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Hoja3!$F$20:$F$31</c:f>
              <c:numCache>
                <c:formatCode>General</c:formatCode>
                <c:ptCount val="12"/>
                <c:pt idx="0">
                  <c:v>179</c:v>
                </c:pt>
                <c:pt idx="1">
                  <c:v>174</c:v>
                </c:pt>
                <c:pt idx="2">
                  <c:v>175</c:v>
                </c:pt>
                <c:pt idx="3">
                  <c:v>178</c:v>
                </c:pt>
                <c:pt idx="4">
                  <c:v>178</c:v>
                </c:pt>
                <c:pt idx="5">
                  <c:v>181</c:v>
                </c:pt>
                <c:pt idx="6">
                  <c:v>182.98345999999998</c:v>
                </c:pt>
                <c:pt idx="7">
                  <c:v>181</c:v>
                </c:pt>
                <c:pt idx="8">
                  <c:v>183</c:v>
                </c:pt>
                <c:pt idx="9">
                  <c:v>181</c:v>
                </c:pt>
                <c:pt idx="10">
                  <c:v>184</c:v>
                </c:pt>
                <c:pt idx="11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8F-498C-878F-FBF8FAE96A35}"/>
            </c:ext>
          </c:extLst>
        </c:ser>
        <c:ser>
          <c:idx val="5"/>
          <c:order val="5"/>
          <c:tx>
            <c:strRef>
              <c:f>Hoja3!$G$19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Hoja3!$A$20:$A$31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Hoja3!$G$20:$G$31</c:f>
              <c:numCache>
                <c:formatCode>General</c:formatCode>
                <c:ptCount val="12"/>
                <c:pt idx="0">
                  <c:v>200.4</c:v>
                </c:pt>
                <c:pt idx="1">
                  <c:v>199</c:v>
                </c:pt>
                <c:pt idx="2">
                  <c:v>199</c:v>
                </c:pt>
                <c:pt idx="3">
                  <c:v>202.4</c:v>
                </c:pt>
                <c:pt idx="4">
                  <c:v>210</c:v>
                </c:pt>
                <c:pt idx="5">
                  <c:v>214</c:v>
                </c:pt>
                <c:pt idx="6">
                  <c:v>213</c:v>
                </c:pt>
                <c:pt idx="7">
                  <c:v>209</c:v>
                </c:pt>
                <c:pt idx="8">
                  <c:v>209</c:v>
                </c:pt>
                <c:pt idx="9">
                  <c:v>209</c:v>
                </c:pt>
                <c:pt idx="10">
                  <c:v>207</c:v>
                </c:pt>
                <c:pt idx="11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8F-498C-878F-FBF8FAE96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22712"/>
        <c:axId val="544019104"/>
      </c:lineChart>
      <c:catAx>
        <c:axId val="5440227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44019104"/>
        <c:crosses val="autoZero"/>
        <c:auto val="1"/>
        <c:lblAlgn val="ctr"/>
        <c:lblOffset val="100"/>
        <c:noMultiLvlLbl val="0"/>
      </c:catAx>
      <c:valAx>
        <c:axId val="544019104"/>
        <c:scaling>
          <c:orientation val="minMax"/>
          <c:min val="17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4402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Clothes!$U$5:$AG$5</c:f>
              <c:strCache>
                <c:ptCount val="1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Clothes!$U$7:$AG$7</c:f>
              <c:numCache>
                <c:formatCode>General</c:formatCode>
                <c:ptCount val="13"/>
                <c:pt idx="0">
                  <c:v>9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1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E-426A-A735-D09DE249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85208"/>
        <c:axId val="255286384"/>
      </c:lineChart>
      <c:catAx>
        <c:axId val="25528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55286384"/>
        <c:crosses val="autoZero"/>
        <c:auto val="1"/>
        <c:lblAlgn val="l"/>
        <c:lblOffset val="100"/>
        <c:noMultiLvlLbl val="0"/>
      </c:catAx>
      <c:valAx>
        <c:axId val="2552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5528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image" Target="../media/image2.png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20.xml"/><Relationship Id="rId299" Type="http://schemas.openxmlformats.org/officeDocument/2006/relationships/customXml" Target="../ink/ink302.xml"/><Relationship Id="rId21" Type="http://schemas.openxmlformats.org/officeDocument/2006/relationships/customXml" Target="../ink/ink24.xml"/><Relationship Id="rId63" Type="http://schemas.openxmlformats.org/officeDocument/2006/relationships/customXml" Target="../ink/ink66.xml"/><Relationship Id="rId159" Type="http://schemas.openxmlformats.org/officeDocument/2006/relationships/customXml" Target="../ink/ink162.xml"/><Relationship Id="rId324" Type="http://schemas.openxmlformats.org/officeDocument/2006/relationships/customXml" Target="../ink/ink327.xml"/><Relationship Id="rId366" Type="http://schemas.openxmlformats.org/officeDocument/2006/relationships/customXml" Target="../ink/ink369.xml"/><Relationship Id="rId170" Type="http://schemas.openxmlformats.org/officeDocument/2006/relationships/customXml" Target="../ink/ink173.xml"/><Relationship Id="rId226" Type="http://schemas.openxmlformats.org/officeDocument/2006/relationships/customXml" Target="../ink/ink229.xml"/><Relationship Id="rId268" Type="http://schemas.openxmlformats.org/officeDocument/2006/relationships/customXml" Target="../ink/ink271.xml"/><Relationship Id="rId11" Type="http://schemas.openxmlformats.org/officeDocument/2006/relationships/customXml" Target="../ink/ink14.xml"/><Relationship Id="rId32" Type="http://schemas.openxmlformats.org/officeDocument/2006/relationships/customXml" Target="../ink/ink35.xml"/><Relationship Id="rId53" Type="http://schemas.openxmlformats.org/officeDocument/2006/relationships/customXml" Target="../ink/ink56.xml"/><Relationship Id="rId74" Type="http://schemas.openxmlformats.org/officeDocument/2006/relationships/customXml" Target="../ink/ink77.xml"/><Relationship Id="rId128" Type="http://schemas.openxmlformats.org/officeDocument/2006/relationships/customXml" Target="../ink/ink131.xml"/><Relationship Id="rId149" Type="http://schemas.openxmlformats.org/officeDocument/2006/relationships/customXml" Target="../ink/ink152.xml"/><Relationship Id="rId314" Type="http://schemas.openxmlformats.org/officeDocument/2006/relationships/customXml" Target="../ink/ink317.xml"/><Relationship Id="rId335" Type="http://schemas.openxmlformats.org/officeDocument/2006/relationships/customXml" Target="../ink/ink338.xml"/><Relationship Id="rId356" Type="http://schemas.openxmlformats.org/officeDocument/2006/relationships/customXml" Target="../ink/ink359.xml"/><Relationship Id="rId377" Type="http://schemas.openxmlformats.org/officeDocument/2006/relationships/customXml" Target="../ink/ink380.xml"/><Relationship Id="rId398" Type="http://schemas.openxmlformats.org/officeDocument/2006/relationships/customXml" Target="../ink/ink401.xml"/><Relationship Id="rId5" Type="http://schemas.openxmlformats.org/officeDocument/2006/relationships/image" Target="../media/image2.png"/><Relationship Id="rId95" Type="http://schemas.openxmlformats.org/officeDocument/2006/relationships/customXml" Target="../ink/ink98.xml"/><Relationship Id="rId160" Type="http://schemas.openxmlformats.org/officeDocument/2006/relationships/customXml" Target="../ink/ink163.xml"/><Relationship Id="rId181" Type="http://schemas.openxmlformats.org/officeDocument/2006/relationships/customXml" Target="../ink/ink184.xml"/><Relationship Id="rId216" Type="http://schemas.openxmlformats.org/officeDocument/2006/relationships/customXml" Target="../ink/ink219.xml"/><Relationship Id="rId237" Type="http://schemas.openxmlformats.org/officeDocument/2006/relationships/customXml" Target="../ink/ink240.xml"/><Relationship Id="rId402" Type="http://schemas.openxmlformats.org/officeDocument/2006/relationships/customXml" Target="../ink/ink405.xml"/><Relationship Id="rId258" Type="http://schemas.openxmlformats.org/officeDocument/2006/relationships/customXml" Target="../ink/ink261.xml"/><Relationship Id="rId279" Type="http://schemas.openxmlformats.org/officeDocument/2006/relationships/customXml" Target="../ink/ink282.xml"/><Relationship Id="rId22" Type="http://schemas.openxmlformats.org/officeDocument/2006/relationships/customXml" Target="../ink/ink25.xml"/><Relationship Id="rId43" Type="http://schemas.openxmlformats.org/officeDocument/2006/relationships/customXml" Target="../ink/ink46.xml"/><Relationship Id="rId64" Type="http://schemas.openxmlformats.org/officeDocument/2006/relationships/customXml" Target="../ink/ink67.xml"/><Relationship Id="rId118" Type="http://schemas.openxmlformats.org/officeDocument/2006/relationships/customXml" Target="../ink/ink121.xml"/><Relationship Id="rId139" Type="http://schemas.openxmlformats.org/officeDocument/2006/relationships/customXml" Target="../ink/ink142.xml"/><Relationship Id="rId290" Type="http://schemas.openxmlformats.org/officeDocument/2006/relationships/customXml" Target="../ink/ink293.xml"/><Relationship Id="rId304" Type="http://schemas.openxmlformats.org/officeDocument/2006/relationships/customXml" Target="../ink/ink307.xml"/><Relationship Id="rId325" Type="http://schemas.openxmlformats.org/officeDocument/2006/relationships/customXml" Target="../ink/ink328.xml"/><Relationship Id="rId346" Type="http://schemas.openxmlformats.org/officeDocument/2006/relationships/customXml" Target="../ink/ink349.xml"/><Relationship Id="rId367" Type="http://schemas.openxmlformats.org/officeDocument/2006/relationships/customXml" Target="../ink/ink370.xml"/><Relationship Id="rId388" Type="http://schemas.openxmlformats.org/officeDocument/2006/relationships/customXml" Target="../ink/ink391.xml"/><Relationship Id="rId85" Type="http://schemas.openxmlformats.org/officeDocument/2006/relationships/customXml" Target="../ink/ink88.xml"/><Relationship Id="rId150" Type="http://schemas.openxmlformats.org/officeDocument/2006/relationships/customXml" Target="../ink/ink153.xml"/><Relationship Id="rId171" Type="http://schemas.openxmlformats.org/officeDocument/2006/relationships/customXml" Target="../ink/ink174.xml"/><Relationship Id="rId192" Type="http://schemas.openxmlformats.org/officeDocument/2006/relationships/customXml" Target="../ink/ink195.xml"/><Relationship Id="rId206" Type="http://schemas.openxmlformats.org/officeDocument/2006/relationships/customXml" Target="../ink/ink209.xml"/><Relationship Id="rId227" Type="http://schemas.openxmlformats.org/officeDocument/2006/relationships/customXml" Target="../ink/ink230.xml"/><Relationship Id="rId248" Type="http://schemas.openxmlformats.org/officeDocument/2006/relationships/customXml" Target="../ink/ink251.xml"/><Relationship Id="rId269" Type="http://schemas.openxmlformats.org/officeDocument/2006/relationships/customXml" Target="../ink/ink272.xml"/><Relationship Id="rId12" Type="http://schemas.openxmlformats.org/officeDocument/2006/relationships/customXml" Target="../ink/ink15.xml"/><Relationship Id="rId33" Type="http://schemas.openxmlformats.org/officeDocument/2006/relationships/customXml" Target="../ink/ink36.xml"/><Relationship Id="rId108" Type="http://schemas.openxmlformats.org/officeDocument/2006/relationships/customXml" Target="../ink/ink111.xml"/><Relationship Id="rId129" Type="http://schemas.openxmlformats.org/officeDocument/2006/relationships/customXml" Target="../ink/ink132.xml"/><Relationship Id="rId280" Type="http://schemas.openxmlformats.org/officeDocument/2006/relationships/customXml" Target="../ink/ink283.xml"/><Relationship Id="rId315" Type="http://schemas.openxmlformats.org/officeDocument/2006/relationships/customXml" Target="../ink/ink318.xml"/><Relationship Id="rId336" Type="http://schemas.openxmlformats.org/officeDocument/2006/relationships/customXml" Target="../ink/ink339.xml"/><Relationship Id="rId357" Type="http://schemas.openxmlformats.org/officeDocument/2006/relationships/customXml" Target="../ink/ink360.xml"/><Relationship Id="rId54" Type="http://schemas.openxmlformats.org/officeDocument/2006/relationships/customXml" Target="../ink/ink57.xml"/><Relationship Id="rId75" Type="http://schemas.openxmlformats.org/officeDocument/2006/relationships/customXml" Target="../ink/ink78.xml"/><Relationship Id="rId96" Type="http://schemas.openxmlformats.org/officeDocument/2006/relationships/customXml" Target="../ink/ink99.xml"/><Relationship Id="rId140" Type="http://schemas.openxmlformats.org/officeDocument/2006/relationships/customXml" Target="../ink/ink143.xml"/><Relationship Id="rId161" Type="http://schemas.openxmlformats.org/officeDocument/2006/relationships/customXml" Target="../ink/ink164.xml"/><Relationship Id="rId182" Type="http://schemas.openxmlformats.org/officeDocument/2006/relationships/customXml" Target="../ink/ink185.xml"/><Relationship Id="rId217" Type="http://schemas.openxmlformats.org/officeDocument/2006/relationships/customXml" Target="../ink/ink220.xml"/><Relationship Id="rId378" Type="http://schemas.openxmlformats.org/officeDocument/2006/relationships/customXml" Target="../ink/ink381.xml"/><Relationship Id="rId399" Type="http://schemas.openxmlformats.org/officeDocument/2006/relationships/customXml" Target="../ink/ink402.xml"/><Relationship Id="rId403" Type="http://schemas.openxmlformats.org/officeDocument/2006/relationships/customXml" Target="../ink/ink406.xml"/><Relationship Id="rId6" Type="http://schemas.openxmlformats.org/officeDocument/2006/relationships/customXml" Target="../ink/ink9.xml"/><Relationship Id="rId238" Type="http://schemas.openxmlformats.org/officeDocument/2006/relationships/customXml" Target="../ink/ink241.xml"/><Relationship Id="rId259" Type="http://schemas.openxmlformats.org/officeDocument/2006/relationships/customXml" Target="../ink/ink262.xml"/><Relationship Id="rId23" Type="http://schemas.openxmlformats.org/officeDocument/2006/relationships/customXml" Target="../ink/ink26.xml"/><Relationship Id="rId119" Type="http://schemas.openxmlformats.org/officeDocument/2006/relationships/customXml" Target="../ink/ink122.xml"/><Relationship Id="rId270" Type="http://schemas.openxmlformats.org/officeDocument/2006/relationships/customXml" Target="../ink/ink273.xml"/><Relationship Id="rId291" Type="http://schemas.openxmlformats.org/officeDocument/2006/relationships/customXml" Target="../ink/ink294.xml"/><Relationship Id="rId305" Type="http://schemas.openxmlformats.org/officeDocument/2006/relationships/customXml" Target="../ink/ink308.xml"/><Relationship Id="rId326" Type="http://schemas.openxmlformats.org/officeDocument/2006/relationships/customXml" Target="../ink/ink329.xml"/><Relationship Id="rId347" Type="http://schemas.openxmlformats.org/officeDocument/2006/relationships/customXml" Target="../ink/ink350.xml"/><Relationship Id="rId44" Type="http://schemas.openxmlformats.org/officeDocument/2006/relationships/customXml" Target="../ink/ink47.xml"/><Relationship Id="rId65" Type="http://schemas.openxmlformats.org/officeDocument/2006/relationships/customXml" Target="../ink/ink68.xml"/><Relationship Id="rId86" Type="http://schemas.openxmlformats.org/officeDocument/2006/relationships/customXml" Target="../ink/ink89.xml"/><Relationship Id="rId130" Type="http://schemas.openxmlformats.org/officeDocument/2006/relationships/customXml" Target="../ink/ink133.xml"/><Relationship Id="rId151" Type="http://schemas.openxmlformats.org/officeDocument/2006/relationships/customXml" Target="../ink/ink154.xml"/><Relationship Id="rId368" Type="http://schemas.openxmlformats.org/officeDocument/2006/relationships/customXml" Target="../ink/ink371.xml"/><Relationship Id="rId389" Type="http://schemas.openxmlformats.org/officeDocument/2006/relationships/customXml" Target="../ink/ink392.xml"/><Relationship Id="rId172" Type="http://schemas.openxmlformats.org/officeDocument/2006/relationships/customXml" Target="../ink/ink175.xml"/><Relationship Id="rId193" Type="http://schemas.openxmlformats.org/officeDocument/2006/relationships/customXml" Target="../ink/ink196.xml"/><Relationship Id="rId207" Type="http://schemas.openxmlformats.org/officeDocument/2006/relationships/customXml" Target="../ink/ink210.xml"/><Relationship Id="rId228" Type="http://schemas.openxmlformats.org/officeDocument/2006/relationships/customXml" Target="../ink/ink231.xml"/><Relationship Id="rId249" Type="http://schemas.openxmlformats.org/officeDocument/2006/relationships/customXml" Target="../ink/ink252.xml"/><Relationship Id="rId13" Type="http://schemas.openxmlformats.org/officeDocument/2006/relationships/customXml" Target="../ink/ink16.xml"/><Relationship Id="rId109" Type="http://schemas.openxmlformats.org/officeDocument/2006/relationships/customXml" Target="../ink/ink112.xml"/><Relationship Id="rId260" Type="http://schemas.openxmlformats.org/officeDocument/2006/relationships/customXml" Target="../ink/ink263.xml"/><Relationship Id="rId281" Type="http://schemas.openxmlformats.org/officeDocument/2006/relationships/customXml" Target="../ink/ink284.xml"/><Relationship Id="rId316" Type="http://schemas.openxmlformats.org/officeDocument/2006/relationships/customXml" Target="../ink/ink319.xml"/><Relationship Id="rId337" Type="http://schemas.openxmlformats.org/officeDocument/2006/relationships/customXml" Target="../ink/ink340.xml"/><Relationship Id="rId34" Type="http://schemas.openxmlformats.org/officeDocument/2006/relationships/customXml" Target="../ink/ink37.xml"/><Relationship Id="rId55" Type="http://schemas.openxmlformats.org/officeDocument/2006/relationships/customXml" Target="../ink/ink58.xml"/><Relationship Id="rId76" Type="http://schemas.openxmlformats.org/officeDocument/2006/relationships/customXml" Target="../ink/ink79.xml"/><Relationship Id="rId97" Type="http://schemas.openxmlformats.org/officeDocument/2006/relationships/customXml" Target="../ink/ink100.xml"/><Relationship Id="rId120" Type="http://schemas.openxmlformats.org/officeDocument/2006/relationships/customXml" Target="../ink/ink123.xml"/><Relationship Id="rId141" Type="http://schemas.openxmlformats.org/officeDocument/2006/relationships/customXml" Target="../ink/ink144.xml"/><Relationship Id="rId358" Type="http://schemas.openxmlformats.org/officeDocument/2006/relationships/customXml" Target="../ink/ink361.xml"/><Relationship Id="rId379" Type="http://schemas.openxmlformats.org/officeDocument/2006/relationships/customXml" Target="../ink/ink382.xml"/><Relationship Id="rId7" Type="http://schemas.openxmlformats.org/officeDocument/2006/relationships/customXml" Target="../ink/ink10.xml"/><Relationship Id="rId162" Type="http://schemas.openxmlformats.org/officeDocument/2006/relationships/customXml" Target="../ink/ink165.xml"/><Relationship Id="rId183" Type="http://schemas.openxmlformats.org/officeDocument/2006/relationships/customXml" Target="../ink/ink186.xml"/><Relationship Id="rId218" Type="http://schemas.openxmlformats.org/officeDocument/2006/relationships/customXml" Target="../ink/ink221.xml"/><Relationship Id="rId239" Type="http://schemas.openxmlformats.org/officeDocument/2006/relationships/customXml" Target="../ink/ink242.xml"/><Relationship Id="rId390" Type="http://schemas.openxmlformats.org/officeDocument/2006/relationships/customXml" Target="../ink/ink393.xml"/><Relationship Id="rId404" Type="http://schemas.openxmlformats.org/officeDocument/2006/relationships/customXml" Target="../ink/ink407.xml"/><Relationship Id="rId250" Type="http://schemas.openxmlformats.org/officeDocument/2006/relationships/customXml" Target="../ink/ink253.xml"/><Relationship Id="rId271" Type="http://schemas.openxmlformats.org/officeDocument/2006/relationships/customXml" Target="../ink/ink274.xml"/><Relationship Id="rId292" Type="http://schemas.openxmlformats.org/officeDocument/2006/relationships/customXml" Target="../ink/ink295.xml"/><Relationship Id="rId306" Type="http://schemas.openxmlformats.org/officeDocument/2006/relationships/customXml" Target="../ink/ink309.xml"/><Relationship Id="rId24" Type="http://schemas.openxmlformats.org/officeDocument/2006/relationships/customXml" Target="../ink/ink27.xml"/><Relationship Id="rId45" Type="http://schemas.openxmlformats.org/officeDocument/2006/relationships/customXml" Target="../ink/ink48.xml"/><Relationship Id="rId66" Type="http://schemas.openxmlformats.org/officeDocument/2006/relationships/customXml" Target="../ink/ink69.xml"/><Relationship Id="rId87" Type="http://schemas.openxmlformats.org/officeDocument/2006/relationships/customXml" Target="../ink/ink90.xml"/><Relationship Id="rId110" Type="http://schemas.openxmlformats.org/officeDocument/2006/relationships/customXml" Target="../ink/ink113.xml"/><Relationship Id="rId131" Type="http://schemas.openxmlformats.org/officeDocument/2006/relationships/customXml" Target="../ink/ink134.xml"/><Relationship Id="rId327" Type="http://schemas.openxmlformats.org/officeDocument/2006/relationships/customXml" Target="../ink/ink330.xml"/><Relationship Id="rId348" Type="http://schemas.openxmlformats.org/officeDocument/2006/relationships/customXml" Target="../ink/ink351.xml"/><Relationship Id="rId369" Type="http://schemas.openxmlformats.org/officeDocument/2006/relationships/customXml" Target="../ink/ink372.xml"/><Relationship Id="rId152" Type="http://schemas.openxmlformats.org/officeDocument/2006/relationships/customXml" Target="../ink/ink155.xml"/><Relationship Id="rId173" Type="http://schemas.openxmlformats.org/officeDocument/2006/relationships/customXml" Target="../ink/ink176.xml"/><Relationship Id="rId194" Type="http://schemas.openxmlformats.org/officeDocument/2006/relationships/customXml" Target="../ink/ink197.xml"/><Relationship Id="rId208" Type="http://schemas.openxmlformats.org/officeDocument/2006/relationships/customXml" Target="../ink/ink211.xml"/><Relationship Id="rId229" Type="http://schemas.openxmlformats.org/officeDocument/2006/relationships/customXml" Target="../ink/ink232.xml"/><Relationship Id="rId380" Type="http://schemas.openxmlformats.org/officeDocument/2006/relationships/customXml" Target="../ink/ink383.xml"/><Relationship Id="rId240" Type="http://schemas.openxmlformats.org/officeDocument/2006/relationships/customXml" Target="../ink/ink243.xml"/><Relationship Id="rId261" Type="http://schemas.openxmlformats.org/officeDocument/2006/relationships/customXml" Target="../ink/ink264.xml"/><Relationship Id="rId14" Type="http://schemas.openxmlformats.org/officeDocument/2006/relationships/customXml" Target="../ink/ink17.xml"/><Relationship Id="rId35" Type="http://schemas.openxmlformats.org/officeDocument/2006/relationships/customXml" Target="../ink/ink38.xml"/><Relationship Id="rId56" Type="http://schemas.openxmlformats.org/officeDocument/2006/relationships/customXml" Target="../ink/ink59.xml"/><Relationship Id="rId77" Type="http://schemas.openxmlformats.org/officeDocument/2006/relationships/customXml" Target="../ink/ink80.xml"/><Relationship Id="rId100" Type="http://schemas.openxmlformats.org/officeDocument/2006/relationships/customXml" Target="../ink/ink103.xml"/><Relationship Id="rId282" Type="http://schemas.openxmlformats.org/officeDocument/2006/relationships/customXml" Target="../ink/ink285.xml"/><Relationship Id="rId317" Type="http://schemas.openxmlformats.org/officeDocument/2006/relationships/customXml" Target="../ink/ink320.xml"/><Relationship Id="rId338" Type="http://schemas.openxmlformats.org/officeDocument/2006/relationships/customXml" Target="../ink/ink341.xml"/><Relationship Id="rId359" Type="http://schemas.openxmlformats.org/officeDocument/2006/relationships/customXml" Target="../ink/ink362.xml"/><Relationship Id="rId8" Type="http://schemas.openxmlformats.org/officeDocument/2006/relationships/customXml" Target="../ink/ink11.xml"/><Relationship Id="rId98" Type="http://schemas.openxmlformats.org/officeDocument/2006/relationships/customXml" Target="../ink/ink101.xml"/><Relationship Id="rId121" Type="http://schemas.openxmlformats.org/officeDocument/2006/relationships/customXml" Target="../ink/ink124.xml"/><Relationship Id="rId142" Type="http://schemas.openxmlformats.org/officeDocument/2006/relationships/customXml" Target="../ink/ink145.xml"/><Relationship Id="rId163" Type="http://schemas.openxmlformats.org/officeDocument/2006/relationships/customXml" Target="../ink/ink166.xml"/><Relationship Id="rId184" Type="http://schemas.openxmlformats.org/officeDocument/2006/relationships/customXml" Target="../ink/ink187.xml"/><Relationship Id="rId219" Type="http://schemas.openxmlformats.org/officeDocument/2006/relationships/customXml" Target="../ink/ink222.xml"/><Relationship Id="rId370" Type="http://schemas.openxmlformats.org/officeDocument/2006/relationships/customXml" Target="../ink/ink373.xml"/><Relationship Id="rId391" Type="http://schemas.openxmlformats.org/officeDocument/2006/relationships/customXml" Target="../ink/ink394.xml"/><Relationship Id="rId405" Type="http://schemas.openxmlformats.org/officeDocument/2006/relationships/customXml" Target="../ink/ink408.xml"/><Relationship Id="rId230" Type="http://schemas.openxmlformats.org/officeDocument/2006/relationships/customXml" Target="../ink/ink233.xml"/><Relationship Id="rId251" Type="http://schemas.openxmlformats.org/officeDocument/2006/relationships/customXml" Target="../ink/ink254.xml"/><Relationship Id="rId25" Type="http://schemas.openxmlformats.org/officeDocument/2006/relationships/customXml" Target="../ink/ink28.xml"/><Relationship Id="rId46" Type="http://schemas.openxmlformats.org/officeDocument/2006/relationships/customXml" Target="../ink/ink49.xml"/><Relationship Id="rId67" Type="http://schemas.openxmlformats.org/officeDocument/2006/relationships/customXml" Target="../ink/ink70.xml"/><Relationship Id="rId272" Type="http://schemas.openxmlformats.org/officeDocument/2006/relationships/customXml" Target="../ink/ink275.xml"/><Relationship Id="rId293" Type="http://schemas.openxmlformats.org/officeDocument/2006/relationships/customXml" Target="../ink/ink296.xml"/><Relationship Id="rId307" Type="http://schemas.openxmlformats.org/officeDocument/2006/relationships/customXml" Target="../ink/ink310.xml"/><Relationship Id="rId328" Type="http://schemas.openxmlformats.org/officeDocument/2006/relationships/customXml" Target="../ink/ink331.xml"/><Relationship Id="rId349" Type="http://schemas.openxmlformats.org/officeDocument/2006/relationships/customXml" Target="../ink/ink352.xml"/><Relationship Id="rId88" Type="http://schemas.openxmlformats.org/officeDocument/2006/relationships/customXml" Target="../ink/ink91.xml"/><Relationship Id="rId111" Type="http://schemas.openxmlformats.org/officeDocument/2006/relationships/customXml" Target="../ink/ink114.xml"/><Relationship Id="rId132" Type="http://schemas.openxmlformats.org/officeDocument/2006/relationships/customXml" Target="../ink/ink135.xml"/><Relationship Id="rId153" Type="http://schemas.openxmlformats.org/officeDocument/2006/relationships/customXml" Target="../ink/ink156.xml"/><Relationship Id="rId174" Type="http://schemas.openxmlformats.org/officeDocument/2006/relationships/customXml" Target="../ink/ink177.xml"/><Relationship Id="rId195" Type="http://schemas.openxmlformats.org/officeDocument/2006/relationships/customXml" Target="../ink/ink198.xml"/><Relationship Id="rId209" Type="http://schemas.openxmlformats.org/officeDocument/2006/relationships/customXml" Target="../ink/ink212.xml"/><Relationship Id="rId360" Type="http://schemas.openxmlformats.org/officeDocument/2006/relationships/customXml" Target="../ink/ink363.xml"/><Relationship Id="rId381" Type="http://schemas.openxmlformats.org/officeDocument/2006/relationships/customXml" Target="../ink/ink384.xml"/><Relationship Id="rId220" Type="http://schemas.openxmlformats.org/officeDocument/2006/relationships/customXml" Target="../ink/ink223.xml"/><Relationship Id="rId241" Type="http://schemas.openxmlformats.org/officeDocument/2006/relationships/customXml" Target="../ink/ink244.xml"/><Relationship Id="rId15" Type="http://schemas.openxmlformats.org/officeDocument/2006/relationships/customXml" Target="../ink/ink18.xml"/><Relationship Id="rId36" Type="http://schemas.openxmlformats.org/officeDocument/2006/relationships/customXml" Target="../ink/ink39.xml"/><Relationship Id="rId57" Type="http://schemas.openxmlformats.org/officeDocument/2006/relationships/customXml" Target="../ink/ink60.xml"/><Relationship Id="rId262" Type="http://schemas.openxmlformats.org/officeDocument/2006/relationships/customXml" Target="../ink/ink265.xml"/><Relationship Id="rId283" Type="http://schemas.openxmlformats.org/officeDocument/2006/relationships/customXml" Target="../ink/ink286.xml"/><Relationship Id="rId318" Type="http://schemas.openxmlformats.org/officeDocument/2006/relationships/customXml" Target="../ink/ink321.xml"/><Relationship Id="rId339" Type="http://schemas.openxmlformats.org/officeDocument/2006/relationships/customXml" Target="../ink/ink342.xml"/><Relationship Id="rId78" Type="http://schemas.openxmlformats.org/officeDocument/2006/relationships/customXml" Target="../ink/ink81.xml"/><Relationship Id="rId99" Type="http://schemas.openxmlformats.org/officeDocument/2006/relationships/customXml" Target="../ink/ink102.xml"/><Relationship Id="rId101" Type="http://schemas.openxmlformats.org/officeDocument/2006/relationships/customXml" Target="../ink/ink104.xml"/><Relationship Id="rId122" Type="http://schemas.openxmlformats.org/officeDocument/2006/relationships/customXml" Target="../ink/ink125.xml"/><Relationship Id="rId143" Type="http://schemas.openxmlformats.org/officeDocument/2006/relationships/customXml" Target="../ink/ink146.xml"/><Relationship Id="rId164" Type="http://schemas.openxmlformats.org/officeDocument/2006/relationships/customXml" Target="../ink/ink167.xml"/><Relationship Id="rId185" Type="http://schemas.openxmlformats.org/officeDocument/2006/relationships/customXml" Target="../ink/ink188.xml"/><Relationship Id="rId350" Type="http://schemas.openxmlformats.org/officeDocument/2006/relationships/customXml" Target="../ink/ink353.xml"/><Relationship Id="rId371" Type="http://schemas.openxmlformats.org/officeDocument/2006/relationships/customXml" Target="../ink/ink374.xml"/><Relationship Id="rId406" Type="http://schemas.openxmlformats.org/officeDocument/2006/relationships/customXml" Target="../ink/ink409.xml"/><Relationship Id="rId9" Type="http://schemas.openxmlformats.org/officeDocument/2006/relationships/customXml" Target="../ink/ink12.xml"/><Relationship Id="rId210" Type="http://schemas.openxmlformats.org/officeDocument/2006/relationships/customXml" Target="../ink/ink213.xml"/><Relationship Id="rId392" Type="http://schemas.openxmlformats.org/officeDocument/2006/relationships/customXml" Target="../ink/ink395.xml"/><Relationship Id="rId26" Type="http://schemas.openxmlformats.org/officeDocument/2006/relationships/customXml" Target="../ink/ink29.xml"/><Relationship Id="rId231" Type="http://schemas.openxmlformats.org/officeDocument/2006/relationships/customXml" Target="../ink/ink234.xml"/><Relationship Id="rId252" Type="http://schemas.openxmlformats.org/officeDocument/2006/relationships/customXml" Target="../ink/ink255.xml"/><Relationship Id="rId273" Type="http://schemas.openxmlformats.org/officeDocument/2006/relationships/customXml" Target="../ink/ink276.xml"/><Relationship Id="rId294" Type="http://schemas.openxmlformats.org/officeDocument/2006/relationships/customXml" Target="../ink/ink297.xml"/><Relationship Id="rId308" Type="http://schemas.openxmlformats.org/officeDocument/2006/relationships/customXml" Target="../ink/ink311.xml"/><Relationship Id="rId329" Type="http://schemas.openxmlformats.org/officeDocument/2006/relationships/customXml" Target="../ink/ink332.xml"/><Relationship Id="rId47" Type="http://schemas.openxmlformats.org/officeDocument/2006/relationships/customXml" Target="../ink/ink50.xml"/><Relationship Id="rId68" Type="http://schemas.openxmlformats.org/officeDocument/2006/relationships/customXml" Target="../ink/ink71.xml"/><Relationship Id="rId89" Type="http://schemas.openxmlformats.org/officeDocument/2006/relationships/customXml" Target="../ink/ink92.xml"/><Relationship Id="rId112" Type="http://schemas.openxmlformats.org/officeDocument/2006/relationships/customXml" Target="../ink/ink115.xml"/><Relationship Id="rId133" Type="http://schemas.openxmlformats.org/officeDocument/2006/relationships/customXml" Target="../ink/ink136.xml"/><Relationship Id="rId154" Type="http://schemas.openxmlformats.org/officeDocument/2006/relationships/customXml" Target="../ink/ink157.xml"/><Relationship Id="rId175" Type="http://schemas.openxmlformats.org/officeDocument/2006/relationships/customXml" Target="../ink/ink178.xml"/><Relationship Id="rId340" Type="http://schemas.openxmlformats.org/officeDocument/2006/relationships/customXml" Target="../ink/ink343.xml"/><Relationship Id="rId361" Type="http://schemas.openxmlformats.org/officeDocument/2006/relationships/customXml" Target="../ink/ink364.xml"/><Relationship Id="rId196" Type="http://schemas.openxmlformats.org/officeDocument/2006/relationships/customXml" Target="../ink/ink199.xml"/><Relationship Id="rId200" Type="http://schemas.openxmlformats.org/officeDocument/2006/relationships/customXml" Target="../ink/ink203.xml"/><Relationship Id="rId382" Type="http://schemas.openxmlformats.org/officeDocument/2006/relationships/customXml" Target="../ink/ink385.xml"/><Relationship Id="rId16" Type="http://schemas.openxmlformats.org/officeDocument/2006/relationships/customXml" Target="../ink/ink19.xml"/><Relationship Id="rId221" Type="http://schemas.openxmlformats.org/officeDocument/2006/relationships/customXml" Target="../ink/ink224.xml"/><Relationship Id="rId242" Type="http://schemas.openxmlformats.org/officeDocument/2006/relationships/customXml" Target="../ink/ink245.xml"/><Relationship Id="rId263" Type="http://schemas.openxmlformats.org/officeDocument/2006/relationships/customXml" Target="../ink/ink266.xml"/><Relationship Id="rId284" Type="http://schemas.openxmlformats.org/officeDocument/2006/relationships/customXml" Target="../ink/ink287.xml"/><Relationship Id="rId319" Type="http://schemas.openxmlformats.org/officeDocument/2006/relationships/customXml" Target="../ink/ink322.xml"/><Relationship Id="rId37" Type="http://schemas.openxmlformats.org/officeDocument/2006/relationships/customXml" Target="../ink/ink40.xml"/><Relationship Id="rId58" Type="http://schemas.openxmlformats.org/officeDocument/2006/relationships/customXml" Target="../ink/ink61.xml"/><Relationship Id="rId79" Type="http://schemas.openxmlformats.org/officeDocument/2006/relationships/customXml" Target="../ink/ink82.xml"/><Relationship Id="rId102" Type="http://schemas.openxmlformats.org/officeDocument/2006/relationships/customXml" Target="../ink/ink105.xml"/><Relationship Id="rId123" Type="http://schemas.openxmlformats.org/officeDocument/2006/relationships/customXml" Target="../ink/ink126.xml"/><Relationship Id="rId144" Type="http://schemas.openxmlformats.org/officeDocument/2006/relationships/customXml" Target="../ink/ink147.xml"/><Relationship Id="rId330" Type="http://schemas.openxmlformats.org/officeDocument/2006/relationships/customXml" Target="../ink/ink333.xml"/><Relationship Id="rId90" Type="http://schemas.openxmlformats.org/officeDocument/2006/relationships/customXml" Target="../ink/ink93.xml"/><Relationship Id="rId165" Type="http://schemas.openxmlformats.org/officeDocument/2006/relationships/customXml" Target="../ink/ink168.xml"/><Relationship Id="rId186" Type="http://schemas.openxmlformats.org/officeDocument/2006/relationships/customXml" Target="../ink/ink189.xml"/><Relationship Id="rId351" Type="http://schemas.openxmlformats.org/officeDocument/2006/relationships/customXml" Target="../ink/ink354.xml"/><Relationship Id="rId372" Type="http://schemas.openxmlformats.org/officeDocument/2006/relationships/customXml" Target="../ink/ink375.xml"/><Relationship Id="rId393" Type="http://schemas.openxmlformats.org/officeDocument/2006/relationships/customXml" Target="../ink/ink396.xml"/><Relationship Id="rId211" Type="http://schemas.openxmlformats.org/officeDocument/2006/relationships/customXml" Target="../ink/ink214.xml"/><Relationship Id="rId232" Type="http://schemas.openxmlformats.org/officeDocument/2006/relationships/customXml" Target="../ink/ink235.xml"/><Relationship Id="rId253" Type="http://schemas.openxmlformats.org/officeDocument/2006/relationships/customXml" Target="../ink/ink256.xml"/><Relationship Id="rId274" Type="http://schemas.openxmlformats.org/officeDocument/2006/relationships/customXml" Target="../ink/ink277.xml"/><Relationship Id="rId295" Type="http://schemas.openxmlformats.org/officeDocument/2006/relationships/customXml" Target="../ink/ink298.xml"/><Relationship Id="rId309" Type="http://schemas.openxmlformats.org/officeDocument/2006/relationships/customXml" Target="../ink/ink312.xml"/><Relationship Id="rId27" Type="http://schemas.openxmlformats.org/officeDocument/2006/relationships/customXml" Target="../ink/ink30.xml"/><Relationship Id="rId48" Type="http://schemas.openxmlformats.org/officeDocument/2006/relationships/customXml" Target="../ink/ink51.xml"/><Relationship Id="rId69" Type="http://schemas.openxmlformats.org/officeDocument/2006/relationships/customXml" Target="../ink/ink72.xml"/><Relationship Id="rId113" Type="http://schemas.openxmlformats.org/officeDocument/2006/relationships/customXml" Target="../ink/ink116.xml"/><Relationship Id="rId134" Type="http://schemas.openxmlformats.org/officeDocument/2006/relationships/customXml" Target="../ink/ink137.xml"/><Relationship Id="rId320" Type="http://schemas.openxmlformats.org/officeDocument/2006/relationships/customXml" Target="../ink/ink323.xml"/><Relationship Id="rId80" Type="http://schemas.openxmlformats.org/officeDocument/2006/relationships/customXml" Target="../ink/ink83.xml"/><Relationship Id="rId155" Type="http://schemas.openxmlformats.org/officeDocument/2006/relationships/customXml" Target="../ink/ink158.xml"/><Relationship Id="rId176" Type="http://schemas.openxmlformats.org/officeDocument/2006/relationships/customXml" Target="../ink/ink179.xml"/><Relationship Id="rId197" Type="http://schemas.openxmlformats.org/officeDocument/2006/relationships/customXml" Target="../ink/ink200.xml"/><Relationship Id="rId341" Type="http://schemas.openxmlformats.org/officeDocument/2006/relationships/customXml" Target="../ink/ink344.xml"/><Relationship Id="rId362" Type="http://schemas.openxmlformats.org/officeDocument/2006/relationships/customXml" Target="../ink/ink365.xml"/><Relationship Id="rId383" Type="http://schemas.openxmlformats.org/officeDocument/2006/relationships/customXml" Target="../ink/ink386.xml"/><Relationship Id="rId201" Type="http://schemas.openxmlformats.org/officeDocument/2006/relationships/customXml" Target="../ink/ink204.xml"/><Relationship Id="rId222" Type="http://schemas.openxmlformats.org/officeDocument/2006/relationships/customXml" Target="../ink/ink225.xml"/><Relationship Id="rId243" Type="http://schemas.openxmlformats.org/officeDocument/2006/relationships/customXml" Target="../ink/ink246.xml"/><Relationship Id="rId264" Type="http://schemas.openxmlformats.org/officeDocument/2006/relationships/customXml" Target="../ink/ink267.xml"/><Relationship Id="rId285" Type="http://schemas.openxmlformats.org/officeDocument/2006/relationships/customXml" Target="../ink/ink288.xml"/><Relationship Id="rId17" Type="http://schemas.openxmlformats.org/officeDocument/2006/relationships/customXml" Target="../ink/ink20.xml"/><Relationship Id="rId38" Type="http://schemas.openxmlformats.org/officeDocument/2006/relationships/customXml" Target="../ink/ink41.xml"/><Relationship Id="rId59" Type="http://schemas.openxmlformats.org/officeDocument/2006/relationships/customXml" Target="../ink/ink62.xml"/><Relationship Id="rId103" Type="http://schemas.openxmlformats.org/officeDocument/2006/relationships/customXml" Target="../ink/ink106.xml"/><Relationship Id="rId124" Type="http://schemas.openxmlformats.org/officeDocument/2006/relationships/customXml" Target="../ink/ink127.xml"/><Relationship Id="rId310" Type="http://schemas.openxmlformats.org/officeDocument/2006/relationships/customXml" Target="../ink/ink313.xml"/><Relationship Id="rId70" Type="http://schemas.openxmlformats.org/officeDocument/2006/relationships/customXml" Target="../ink/ink73.xml"/><Relationship Id="rId91" Type="http://schemas.openxmlformats.org/officeDocument/2006/relationships/customXml" Target="../ink/ink94.xml"/><Relationship Id="rId145" Type="http://schemas.openxmlformats.org/officeDocument/2006/relationships/customXml" Target="../ink/ink148.xml"/><Relationship Id="rId166" Type="http://schemas.openxmlformats.org/officeDocument/2006/relationships/customXml" Target="../ink/ink169.xml"/><Relationship Id="rId187" Type="http://schemas.openxmlformats.org/officeDocument/2006/relationships/customXml" Target="../ink/ink190.xml"/><Relationship Id="rId331" Type="http://schemas.openxmlformats.org/officeDocument/2006/relationships/customXml" Target="../ink/ink334.xml"/><Relationship Id="rId352" Type="http://schemas.openxmlformats.org/officeDocument/2006/relationships/customXml" Target="../ink/ink355.xml"/><Relationship Id="rId373" Type="http://schemas.openxmlformats.org/officeDocument/2006/relationships/customXml" Target="../ink/ink376.xml"/><Relationship Id="rId394" Type="http://schemas.openxmlformats.org/officeDocument/2006/relationships/customXml" Target="../ink/ink397.xml"/><Relationship Id="rId1" Type="http://schemas.openxmlformats.org/officeDocument/2006/relationships/customXml" Target="../ink/ink6.xml"/><Relationship Id="rId212" Type="http://schemas.openxmlformats.org/officeDocument/2006/relationships/customXml" Target="../ink/ink215.xml"/><Relationship Id="rId233" Type="http://schemas.openxmlformats.org/officeDocument/2006/relationships/customXml" Target="../ink/ink236.xml"/><Relationship Id="rId254" Type="http://schemas.openxmlformats.org/officeDocument/2006/relationships/customXml" Target="../ink/ink257.xml"/><Relationship Id="rId28" Type="http://schemas.openxmlformats.org/officeDocument/2006/relationships/customXml" Target="../ink/ink31.xml"/><Relationship Id="rId49" Type="http://schemas.openxmlformats.org/officeDocument/2006/relationships/customXml" Target="../ink/ink52.xml"/><Relationship Id="rId114" Type="http://schemas.openxmlformats.org/officeDocument/2006/relationships/customXml" Target="../ink/ink117.xml"/><Relationship Id="rId275" Type="http://schemas.openxmlformats.org/officeDocument/2006/relationships/customXml" Target="../ink/ink278.xml"/><Relationship Id="rId296" Type="http://schemas.openxmlformats.org/officeDocument/2006/relationships/customXml" Target="../ink/ink299.xml"/><Relationship Id="rId300" Type="http://schemas.openxmlformats.org/officeDocument/2006/relationships/customXml" Target="../ink/ink303.xml"/><Relationship Id="rId60" Type="http://schemas.openxmlformats.org/officeDocument/2006/relationships/customXml" Target="../ink/ink63.xml"/><Relationship Id="rId81" Type="http://schemas.openxmlformats.org/officeDocument/2006/relationships/customXml" Target="../ink/ink84.xml"/><Relationship Id="rId135" Type="http://schemas.openxmlformats.org/officeDocument/2006/relationships/customXml" Target="../ink/ink138.xml"/><Relationship Id="rId156" Type="http://schemas.openxmlformats.org/officeDocument/2006/relationships/customXml" Target="../ink/ink159.xml"/><Relationship Id="rId177" Type="http://schemas.openxmlformats.org/officeDocument/2006/relationships/customXml" Target="../ink/ink180.xml"/><Relationship Id="rId198" Type="http://schemas.openxmlformats.org/officeDocument/2006/relationships/customXml" Target="../ink/ink201.xml"/><Relationship Id="rId321" Type="http://schemas.openxmlformats.org/officeDocument/2006/relationships/customXml" Target="../ink/ink324.xml"/><Relationship Id="rId342" Type="http://schemas.openxmlformats.org/officeDocument/2006/relationships/customXml" Target="../ink/ink345.xml"/><Relationship Id="rId363" Type="http://schemas.openxmlformats.org/officeDocument/2006/relationships/customXml" Target="../ink/ink366.xml"/><Relationship Id="rId384" Type="http://schemas.openxmlformats.org/officeDocument/2006/relationships/customXml" Target="../ink/ink387.xml"/><Relationship Id="rId202" Type="http://schemas.openxmlformats.org/officeDocument/2006/relationships/customXml" Target="../ink/ink205.xml"/><Relationship Id="rId223" Type="http://schemas.openxmlformats.org/officeDocument/2006/relationships/customXml" Target="../ink/ink226.xml"/><Relationship Id="rId244" Type="http://schemas.openxmlformats.org/officeDocument/2006/relationships/customXml" Target="../ink/ink247.xml"/><Relationship Id="rId18" Type="http://schemas.openxmlformats.org/officeDocument/2006/relationships/customXml" Target="../ink/ink21.xml"/><Relationship Id="rId39" Type="http://schemas.openxmlformats.org/officeDocument/2006/relationships/customXml" Target="../ink/ink42.xml"/><Relationship Id="rId265" Type="http://schemas.openxmlformats.org/officeDocument/2006/relationships/customXml" Target="../ink/ink268.xml"/><Relationship Id="rId286" Type="http://schemas.openxmlformats.org/officeDocument/2006/relationships/customXml" Target="../ink/ink289.xml"/><Relationship Id="rId50" Type="http://schemas.openxmlformats.org/officeDocument/2006/relationships/customXml" Target="../ink/ink53.xml"/><Relationship Id="rId104" Type="http://schemas.openxmlformats.org/officeDocument/2006/relationships/customXml" Target="../ink/ink107.xml"/><Relationship Id="rId125" Type="http://schemas.openxmlformats.org/officeDocument/2006/relationships/customXml" Target="../ink/ink128.xml"/><Relationship Id="rId146" Type="http://schemas.openxmlformats.org/officeDocument/2006/relationships/customXml" Target="../ink/ink149.xml"/><Relationship Id="rId167" Type="http://schemas.openxmlformats.org/officeDocument/2006/relationships/customXml" Target="../ink/ink170.xml"/><Relationship Id="rId188" Type="http://schemas.openxmlformats.org/officeDocument/2006/relationships/customXml" Target="../ink/ink191.xml"/><Relationship Id="rId311" Type="http://schemas.openxmlformats.org/officeDocument/2006/relationships/customXml" Target="../ink/ink314.xml"/><Relationship Id="rId332" Type="http://schemas.openxmlformats.org/officeDocument/2006/relationships/customXml" Target="../ink/ink335.xml"/><Relationship Id="rId353" Type="http://schemas.openxmlformats.org/officeDocument/2006/relationships/customXml" Target="../ink/ink356.xml"/><Relationship Id="rId374" Type="http://schemas.openxmlformats.org/officeDocument/2006/relationships/customXml" Target="../ink/ink377.xml"/><Relationship Id="rId395" Type="http://schemas.openxmlformats.org/officeDocument/2006/relationships/customXml" Target="../ink/ink398.xml"/><Relationship Id="rId71" Type="http://schemas.openxmlformats.org/officeDocument/2006/relationships/customXml" Target="../ink/ink74.xml"/><Relationship Id="rId92" Type="http://schemas.openxmlformats.org/officeDocument/2006/relationships/customXml" Target="../ink/ink95.xml"/><Relationship Id="rId213" Type="http://schemas.openxmlformats.org/officeDocument/2006/relationships/customXml" Target="../ink/ink216.xml"/><Relationship Id="rId234" Type="http://schemas.openxmlformats.org/officeDocument/2006/relationships/customXml" Target="../ink/ink237.xml"/><Relationship Id="rId2" Type="http://schemas.openxmlformats.org/officeDocument/2006/relationships/image" Target="../media/image1.png"/><Relationship Id="rId29" Type="http://schemas.openxmlformats.org/officeDocument/2006/relationships/customXml" Target="../ink/ink32.xml"/><Relationship Id="rId255" Type="http://schemas.openxmlformats.org/officeDocument/2006/relationships/customXml" Target="../ink/ink258.xml"/><Relationship Id="rId276" Type="http://schemas.openxmlformats.org/officeDocument/2006/relationships/customXml" Target="../ink/ink279.xml"/><Relationship Id="rId297" Type="http://schemas.openxmlformats.org/officeDocument/2006/relationships/customXml" Target="../ink/ink300.xml"/><Relationship Id="rId40" Type="http://schemas.openxmlformats.org/officeDocument/2006/relationships/customXml" Target="../ink/ink43.xml"/><Relationship Id="rId115" Type="http://schemas.openxmlformats.org/officeDocument/2006/relationships/customXml" Target="../ink/ink118.xml"/><Relationship Id="rId136" Type="http://schemas.openxmlformats.org/officeDocument/2006/relationships/customXml" Target="../ink/ink139.xml"/><Relationship Id="rId157" Type="http://schemas.openxmlformats.org/officeDocument/2006/relationships/customXml" Target="../ink/ink160.xml"/><Relationship Id="rId178" Type="http://schemas.openxmlformats.org/officeDocument/2006/relationships/customXml" Target="../ink/ink181.xml"/><Relationship Id="rId301" Type="http://schemas.openxmlformats.org/officeDocument/2006/relationships/customXml" Target="../ink/ink304.xml"/><Relationship Id="rId322" Type="http://schemas.openxmlformats.org/officeDocument/2006/relationships/customXml" Target="../ink/ink325.xml"/><Relationship Id="rId343" Type="http://schemas.openxmlformats.org/officeDocument/2006/relationships/customXml" Target="../ink/ink346.xml"/><Relationship Id="rId364" Type="http://schemas.openxmlformats.org/officeDocument/2006/relationships/customXml" Target="../ink/ink367.xml"/><Relationship Id="rId61" Type="http://schemas.openxmlformats.org/officeDocument/2006/relationships/customXml" Target="../ink/ink64.xml"/><Relationship Id="rId82" Type="http://schemas.openxmlformats.org/officeDocument/2006/relationships/customXml" Target="../ink/ink85.xml"/><Relationship Id="rId199" Type="http://schemas.openxmlformats.org/officeDocument/2006/relationships/customXml" Target="../ink/ink202.xml"/><Relationship Id="rId203" Type="http://schemas.openxmlformats.org/officeDocument/2006/relationships/customXml" Target="../ink/ink206.xml"/><Relationship Id="rId385" Type="http://schemas.openxmlformats.org/officeDocument/2006/relationships/customXml" Target="../ink/ink388.xml"/><Relationship Id="rId19" Type="http://schemas.openxmlformats.org/officeDocument/2006/relationships/customXml" Target="../ink/ink22.xml"/><Relationship Id="rId224" Type="http://schemas.openxmlformats.org/officeDocument/2006/relationships/customXml" Target="../ink/ink227.xml"/><Relationship Id="rId245" Type="http://schemas.openxmlformats.org/officeDocument/2006/relationships/customXml" Target="../ink/ink248.xml"/><Relationship Id="rId266" Type="http://schemas.openxmlformats.org/officeDocument/2006/relationships/customXml" Target="../ink/ink269.xml"/><Relationship Id="rId287" Type="http://schemas.openxmlformats.org/officeDocument/2006/relationships/customXml" Target="../ink/ink290.xml"/><Relationship Id="rId30" Type="http://schemas.openxmlformats.org/officeDocument/2006/relationships/customXml" Target="../ink/ink33.xml"/><Relationship Id="rId105" Type="http://schemas.openxmlformats.org/officeDocument/2006/relationships/customXml" Target="../ink/ink108.xml"/><Relationship Id="rId126" Type="http://schemas.openxmlformats.org/officeDocument/2006/relationships/customXml" Target="../ink/ink129.xml"/><Relationship Id="rId147" Type="http://schemas.openxmlformats.org/officeDocument/2006/relationships/customXml" Target="../ink/ink150.xml"/><Relationship Id="rId168" Type="http://schemas.openxmlformats.org/officeDocument/2006/relationships/customXml" Target="../ink/ink171.xml"/><Relationship Id="rId312" Type="http://schemas.openxmlformats.org/officeDocument/2006/relationships/customXml" Target="../ink/ink315.xml"/><Relationship Id="rId333" Type="http://schemas.openxmlformats.org/officeDocument/2006/relationships/customXml" Target="../ink/ink336.xml"/><Relationship Id="rId354" Type="http://schemas.openxmlformats.org/officeDocument/2006/relationships/customXml" Target="../ink/ink357.xml"/><Relationship Id="rId51" Type="http://schemas.openxmlformats.org/officeDocument/2006/relationships/customXml" Target="../ink/ink54.xml"/><Relationship Id="rId72" Type="http://schemas.openxmlformats.org/officeDocument/2006/relationships/customXml" Target="../ink/ink75.xml"/><Relationship Id="rId93" Type="http://schemas.openxmlformats.org/officeDocument/2006/relationships/customXml" Target="../ink/ink96.xml"/><Relationship Id="rId189" Type="http://schemas.openxmlformats.org/officeDocument/2006/relationships/customXml" Target="../ink/ink192.xml"/><Relationship Id="rId375" Type="http://schemas.openxmlformats.org/officeDocument/2006/relationships/customXml" Target="../ink/ink378.xml"/><Relationship Id="rId396" Type="http://schemas.openxmlformats.org/officeDocument/2006/relationships/customXml" Target="../ink/ink399.xml"/><Relationship Id="rId3" Type="http://schemas.openxmlformats.org/officeDocument/2006/relationships/customXml" Target="../ink/ink7.xml"/><Relationship Id="rId214" Type="http://schemas.openxmlformats.org/officeDocument/2006/relationships/customXml" Target="../ink/ink217.xml"/><Relationship Id="rId235" Type="http://schemas.openxmlformats.org/officeDocument/2006/relationships/customXml" Target="../ink/ink238.xml"/><Relationship Id="rId256" Type="http://schemas.openxmlformats.org/officeDocument/2006/relationships/customXml" Target="../ink/ink259.xml"/><Relationship Id="rId277" Type="http://schemas.openxmlformats.org/officeDocument/2006/relationships/customXml" Target="../ink/ink280.xml"/><Relationship Id="rId298" Type="http://schemas.openxmlformats.org/officeDocument/2006/relationships/customXml" Target="../ink/ink301.xml"/><Relationship Id="rId400" Type="http://schemas.openxmlformats.org/officeDocument/2006/relationships/customXml" Target="../ink/ink403.xml"/><Relationship Id="rId116" Type="http://schemas.openxmlformats.org/officeDocument/2006/relationships/customXml" Target="../ink/ink119.xml"/><Relationship Id="rId137" Type="http://schemas.openxmlformats.org/officeDocument/2006/relationships/customXml" Target="../ink/ink140.xml"/><Relationship Id="rId158" Type="http://schemas.openxmlformats.org/officeDocument/2006/relationships/customXml" Target="../ink/ink161.xml"/><Relationship Id="rId302" Type="http://schemas.openxmlformats.org/officeDocument/2006/relationships/customXml" Target="../ink/ink305.xml"/><Relationship Id="rId323" Type="http://schemas.openxmlformats.org/officeDocument/2006/relationships/customXml" Target="../ink/ink326.xml"/><Relationship Id="rId344" Type="http://schemas.openxmlformats.org/officeDocument/2006/relationships/customXml" Target="../ink/ink347.xml"/><Relationship Id="rId20" Type="http://schemas.openxmlformats.org/officeDocument/2006/relationships/customXml" Target="../ink/ink23.xml"/><Relationship Id="rId41" Type="http://schemas.openxmlformats.org/officeDocument/2006/relationships/customXml" Target="../ink/ink44.xml"/><Relationship Id="rId62" Type="http://schemas.openxmlformats.org/officeDocument/2006/relationships/customXml" Target="../ink/ink65.xml"/><Relationship Id="rId83" Type="http://schemas.openxmlformats.org/officeDocument/2006/relationships/customXml" Target="../ink/ink86.xml"/><Relationship Id="rId179" Type="http://schemas.openxmlformats.org/officeDocument/2006/relationships/customXml" Target="../ink/ink182.xml"/><Relationship Id="rId365" Type="http://schemas.openxmlformats.org/officeDocument/2006/relationships/customXml" Target="../ink/ink368.xml"/><Relationship Id="rId386" Type="http://schemas.openxmlformats.org/officeDocument/2006/relationships/customXml" Target="../ink/ink389.xml"/><Relationship Id="rId190" Type="http://schemas.openxmlformats.org/officeDocument/2006/relationships/customXml" Target="../ink/ink193.xml"/><Relationship Id="rId204" Type="http://schemas.openxmlformats.org/officeDocument/2006/relationships/customXml" Target="../ink/ink207.xml"/><Relationship Id="rId225" Type="http://schemas.openxmlformats.org/officeDocument/2006/relationships/customXml" Target="../ink/ink228.xml"/><Relationship Id="rId246" Type="http://schemas.openxmlformats.org/officeDocument/2006/relationships/customXml" Target="../ink/ink249.xml"/><Relationship Id="rId267" Type="http://schemas.openxmlformats.org/officeDocument/2006/relationships/customXml" Target="../ink/ink270.xml"/><Relationship Id="rId288" Type="http://schemas.openxmlformats.org/officeDocument/2006/relationships/customXml" Target="../ink/ink291.xml"/><Relationship Id="rId106" Type="http://schemas.openxmlformats.org/officeDocument/2006/relationships/customXml" Target="../ink/ink109.xml"/><Relationship Id="rId127" Type="http://schemas.openxmlformats.org/officeDocument/2006/relationships/customXml" Target="../ink/ink130.xml"/><Relationship Id="rId313" Type="http://schemas.openxmlformats.org/officeDocument/2006/relationships/customXml" Target="../ink/ink316.xml"/><Relationship Id="rId10" Type="http://schemas.openxmlformats.org/officeDocument/2006/relationships/customXml" Target="../ink/ink13.xml"/><Relationship Id="rId31" Type="http://schemas.openxmlformats.org/officeDocument/2006/relationships/customXml" Target="../ink/ink34.xml"/><Relationship Id="rId52" Type="http://schemas.openxmlformats.org/officeDocument/2006/relationships/customXml" Target="../ink/ink55.xml"/><Relationship Id="rId73" Type="http://schemas.openxmlformats.org/officeDocument/2006/relationships/customXml" Target="../ink/ink76.xml"/><Relationship Id="rId94" Type="http://schemas.openxmlformats.org/officeDocument/2006/relationships/customXml" Target="../ink/ink97.xml"/><Relationship Id="rId148" Type="http://schemas.openxmlformats.org/officeDocument/2006/relationships/customXml" Target="../ink/ink151.xml"/><Relationship Id="rId169" Type="http://schemas.openxmlformats.org/officeDocument/2006/relationships/customXml" Target="../ink/ink172.xml"/><Relationship Id="rId334" Type="http://schemas.openxmlformats.org/officeDocument/2006/relationships/customXml" Target="../ink/ink337.xml"/><Relationship Id="rId355" Type="http://schemas.openxmlformats.org/officeDocument/2006/relationships/customXml" Target="../ink/ink358.xml"/><Relationship Id="rId376" Type="http://schemas.openxmlformats.org/officeDocument/2006/relationships/customXml" Target="../ink/ink379.xml"/><Relationship Id="rId397" Type="http://schemas.openxmlformats.org/officeDocument/2006/relationships/customXml" Target="../ink/ink400.xml"/><Relationship Id="rId4" Type="http://schemas.openxmlformats.org/officeDocument/2006/relationships/customXml" Target="../ink/ink8.xml"/><Relationship Id="rId180" Type="http://schemas.openxmlformats.org/officeDocument/2006/relationships/customXml" Target="../ink/ink183.xml"/><Relationship Id="rId215" Type="http://schemas.openxmlformats.org/officeDocument/2006/relationships/customXml" Target="../ink/ink218.xml"/><Relationship Id="rId236" Type="http://schemas.openxmlformats.org/officeDocument/2006/relationships/customXml" Target="../ink/ink239.xml"/><Relationship Id="rId257" Type="http://schemas.openxmlformats.org/officeDocument/2006/relationships/customXml" Target="../ink/ink260.xml"/><Relationship Id="rId278" Type="http://schemas.openxmlformats.org/officeDocument/2006/relationships/customXml" Target="../ink/ink281.xml"/><Relationship Id="rId401" Type="http://schemas.openxmlformats.org/officeDocument/2006/relationships/customXml" Target="../ink/ink404.xml"/><Relationship Id="rId303" Type="http://schemas.openxmlformats.org/officeDocument/2006/relationships/customXml" Target="../ink/ink306.xml"/><Relationship Id="rId42" Type="http://schemas.openxmlformats.org/officeDocument/2006/relationships/customXml" Target="../ink/ink45.xml"/><Relationship Id="rId84" Type="http://schemas.openxmlformats.org/officeDocument/2006/relationships/customXml" Target="../ink/ink87.xml"/><Relationship Id="rId138" Type="http://schemas.openxmlformats.org/officeDocument/2006/relationships/customXml" Target="../ink/ink141.xml"/><Relationship Id="rId345" Type="http://schemas.openxmlformats.org/officeDocument/2006/relationships/customXml" Target="../ink/ink348.xml"/><Relationship Id="rId387" Type="http://schemas.openxmlformats.org/officeDocument/2006/relationships/customXml" Target="../ink/ink390.xml"/><Relationship Id="rId191" Type="http://schemas.openxmlformats.org/officeDocument/2006/relationships/customXml" Target="../ink/ink194.xml"/><Relationship Id="rId205" Type="http://schemas.openxmlformats.org/officeDocument/2006/relationships/customXml" Target="../ink/ink208.xml"/><Relationship Id="rId247" Type="http://schemas.openxmlformats.org/officeDocument/2006/relationships/customXml" Target="../ink/ink250.xml"/><Relationship Id="rId107" Type="http://schemas.openxmlformats.org/officeDocument/2006/relationships/customXml" Target="../ink/ink110.xml"/><Relationship Id="rId289" Type="http://schemas.openxmlformats.org/officeDocument/2006/relationships/customXml" Target="../ink/ink29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22037</xdr:colOff>
      <xdr:row>36</xdr:row>
      <xdr:rowOff>72678</xdr:rowOff>
    </xdr:from>
    <xdr:to>
      <xdr:col>27</xdr:col>
      <xdr:colOff>50477</xdr:colOff>
      <xdr:row>36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39</xdr:row>
      <xdr:rowOff>72678</xdr:rowOff>
    </xdr:from>
    <xdr:to>
      <xdr:col>27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16687</xdr:colOff>
      <xdr:row>52</xdr:row>
      <xdr:rowOff>61479</xdr:rowOff>
    </xdr:from>
    <xdr:to>
      <xdr:col>5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39</xdr:row>
      <xdr:rowOff>72678</xdr:rowOff>
    </xdr:from>
    <xdr:to>
      <xdr:col>29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A017693-CA28-4C8C-A21D-0BECBC7A89C4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39</xdr:row>
      <xdr:rowOff>72678</xdr:rowOff>
    </xdr:from>
    <xdr:to>
      <xdr:col>31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73C01219-EF8D-4A20-8E39-1935D12F4E9A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22037</xdr:colOff>
      <xdr:row>39</xdr:row>
      <xdr:rowOff>72678</xdr:rowOff>
    </xdr:from>
    <xdr:to>
      <xdr:col>27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B52879F-9902-48E6-97DE-4EB6685A942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7004405E-6D76-46AA-A69E-82D278383D5B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16687</xdr:colOff>
      <xdr:row>55</xdr:row>
      <xdr:rowOff>61479</xdr:rowOff>
    </xdr:from>
    <xdr:to>
      <xdr:col>5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40912717-9804-4779-9439-64AA764C10EC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46B18373-D7B9-4137-934A-DF60C145D79A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1A61C1ED-44EE-42BE-89F1-30EF709E8BAE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39</xdr:row>
      <xdr:rowOff>72678</xdr:rowOff>
    </xdr:from>
    <xdr:to>
      <xdr:col>6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AB5139D4-10EB-4D42-9553-A2AAF1D1FE1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42</xdr:row>
      <xdr:rowOff>72678</xdr:rowOff>
    </xdr:from>
    <xdr:to>
      <xdr:col>6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F2090DF-3D4C-442C-9BB0-AF7D4B44E3E0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42</xdr:row>
      <xdr:rowOff>72678</xdr:rowOff>
    </xdr:from>
    <xdr:to>
      <xdr:col>8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2156D0B-341D-4658-8AB4-1D798568C461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42</xdr:row>
      <xdr:rowOff>72678</xdr:rowOff>
    </xdr:from>
    <xdr:to>
      <xdr:col>10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050E95A0-9EBE-49E5-A9BD-F9B65348EE03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42</xdr:row>
      <xdr:rowOff>72678</xdr:rowOff>
    </xdr:from>
    <xdr:to>
      <xdr:col>6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930C05F-9F0E-4488-9973-A28C3B93B4C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45</xdr:row>
      <xdr:rowOff>72678</xdr:rowOff>
    </xdr:from>
    <xdr:to>
      <xdr:col>6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AE6BD81F-8F0D-4680-AF37-002B6759F72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48</xdr:row>
      <xdr:rowOff>72678</xdr:rowOff>
    </xdr:from>
    <xdr:to>
      <xdr:col>6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430530BC-4ECD-494E-8C34-AF17258607E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51</xdr:row>
      <xdr:rowOff>72678</xdr:rowOff>
    </xdr:from>
    <xdr:to>
      <xdr:col>8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15DE161-D531-4E3D-9F3C-547F342EDD7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54</xdr:row>
      <xdr:rowOff>72678</xdr:rowOff>
    </xdr:from>
    <xdr:to>
      <xdr:col>6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C8513D71-C81E-4EC1-988F-6DE6D45E70F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45</xdr:row>
      <xdr:rowOff>72678</xdr:rowOff>
    </xdr:from>
    <xdr:to>
      <xdr:col>6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40CFB25E-1BE6-4F9E-9D7F-D9ACBF87EF92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45</xdr:row>
      <xdr:rowOff>72678</xdr:rowOff>
    </xdr:from>
    <xdr:to>
      <xdr:col>6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034B4D4A-6359-450B-8D02-F099563FB6F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45</xdr:row>
      <xdr:rowOff>72678</xdr:rowOff>
    </xdr:from>
    <xdr:to>
      <xdr:col>6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66A940A6-BBD7-4C07-A8A1-C1EC55963A6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42</xdr:row>
      <xdr:rowOff>72678</xdr:rowOff>
    </xdr:from>
    <xdr:to>
      <xdr:col>6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3C37E4B9-B1FB-45E4-90A8-57E7C695F98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42</xdr:row>
      <xdr:rowOff>72678</xdr:rowOff>
    </xdr:from>
    <xdr:to>
      <xdr:col>6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DBE774B8-C038-47EF-B7B5-A931ABDCE1AD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42</xdr:row>
      <xdr:rowOff>72678</xdr:rowOff>
    </xdr:from>
    <xdr:to>
      <xdr:col>6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5638C1B3-34A5-4AFF-82E3-92D0C6DEFF4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42</xdr:row>
      <xdr:rowOff>72678</xdr:rowOff>
    </xdr:from>
    <xdr:to>
      <xdr:col>6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6636D0F5-6EEA-485D-B457-C3AAA8FA99E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48</xdr:row>
      <xdr:rowOff>72678</xdr:rowOff>
    </xdr:from>
    <xdr:to>
      <xdr:col>6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1C697510-F7A2-4A59-86B7-C75002F70003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3C9726EC-B809-4C5D-80F7-D511126C404F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C45E4BD6-295A-4515-BCCE-FB9050E63B7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51</xdr:row>
      <xdr:rowOff>72678</xdr:rowOff>
    </xdr:from>
    <xdr:to>
      <xdr:col>25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0A635499-2BAA-44D4-9890-5E9873FD977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54</xdr:row>
      <xdr:rowOff>72678</xdr:rowOff>
    </xdr:from>
    <xdr:to>
      <xdr:col>25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958B8397-DEEE-4C6B-BF40-9B31DE72CBF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EA8A95E0-5C9B-4F56-8854-C462877AB41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41B6AAA8-FC1D-4D1F-9246-4D0E6CA886C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40</xdr:row>
      <xdr:rowOff>72678</xdr:rowOff>
    </xdr:from>
    <xdr:to>
      <xdr:col>25</xdr:col>
      <xdr:colOff>50477</xdr:colOff>
      <xdr:row>40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208A76FE-337B-4E54-A25D-175A791EB37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22037</xdr:colOff>
      <xdr:row>34</xdr:row>
      <xdr:rowOff>72678</xdr:rowOff>
    </xdr:from>
    <xdr:to>
      <xdr:col>18</xdr:col>
      <xdr:colOff>50477</xdr:colOff>
      <xdr:row>34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2663A3D6-2996-4A8E-9D56-77288365A00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22037</xdr:colOff>
      <xdr:row>35</xdr:row>
      <xdr:rowOff>72678</xdr:rowOff>
    </xdr:from>
    <xdr:to>
      <xdr:col>18</xdr:col>
      <xdr:colOff>50477</xdr:colOff>
      <xdr:row>35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4BDB6BF3-4641-4467-9BD1-E576C680301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FB0EE9E1-0842-4969-8E9C-8547991863A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16687</xdr:colOff>
      <xdr:row>52</xdr:row>
      <xdr:rowOff>61479</xdr:rowOff>
    </xdr:from>
    <xdr:to>
      <xdr:col>7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DF0D3BA8-02AA-47C3-B2FD-65F689FE2BD4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51</xdr:row>
      <xdr:rowOff>72678</xdr:rowOff>
    </xdr:from>
    <xdr:to>
      <xdr:col>8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520F78F9-1FFB-4297-8C5B-E47448833F8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39</xdr:row>
      <xdr:rowOff>72678</xdr:rowOff>
    </xdr:from>
    <xdr:to>
      <xdr:col>29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6523D9E9-4493-4F4F-968B-128ADBEAA427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22037</xdr:colOff>
      <xdr:row>39</xdr:row>
      <xdr:rowOff>72678</xdr:rowOff>
    </xdr:from>
    <xdr:to>
      <xdr:col>12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847BA51B-31AB-41FB-B02C-F90C5BB2299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22037</xdr:colOff>
      <xdr:row>39</xdr:row>
      <xdr:rowOff>72678</xdr:rowOff>
    </xdr:from>
    <xdr:to>
      <xdr:col>12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18BB75CD-5254-4506-9744-671583DC509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22037</xdr:colOff>
      <xdr:row>45</xdr:row>
      <xdr:rowOff>72678</xdr:rowOff>
    </xdr:from>
    <xdr:to>
      <xdr:col>4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376850BD-3B47-4C3A-BF86-30DD4DFE204D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22037</xdr:colOff>
      <xdr:row>51</xdr:row>
      <xdr:rowOff>72678</xdr:rowOff>
    </xdr:from>
    <xdr:to>
      <xdr:col>4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5B5CDFC5-970E-4417-9392-2CD47F454AF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16687</xdr:colOff>
      <xdr:row>52</xdr:row>
      <xdr:rowOff>61479</xdr:rowOff>
    </xdr:from>
    <xdr:to>
      <xdr:col>3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25A6A38B-5721-4DB3-A01D-B822A1491C4E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22037</xdr:colOff>
      <xdr:row>51</xdr:row>
      <xdr:rowOff>72678</xdr:rowOff>
    </xdr:from>
    <xdr:to>
      <xdr:col>4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EF54C2D7-171D-480D-A445-4BCD32EA7C93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51</xdr:row>
      <xdr:rowOff>72678</xdr:rowOff>
    </xdr:from>
    <xdr:to>
      <xdr:col>6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BE07BF25-D7D4-44FD-8311-6B7962729F7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16687</xdr:colOff>
      <xdr:row>52</xdr:row>
      <xdr:rowOff>61479</xdr:rowOff>
    </xdr:from>
    <xdr:to>
      <xdr:col>5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CC5EA287-AC19-4B97-B5F2-E3B5C18227C0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51</xdr:row>
      <xdr:rowOff>72678</xdr:rowOff>
    </xdr:from>
    <xdr:to>
      <xdr:col>6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F5F8464C-32DA-423C-ACBE-1E1ECC45595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51</xdr:row>
      <xdr:rowOff>72678</xdr:rowOff>
    </xdr:from>
    <xdr:to>
      <xdr:col>6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E5B37B3C-362B-4AC8-83CD-0330DC333E3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16687</xdr:colOff>
      <xdr:row>52</xdr:row>
      <xdr:rowOff>61479</xdr:rowOff>
    </xdr:from>
    <xdr:to>
      <xdr:col>5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EEB27A4B-D0ED-4EE3-81DC-D35F966D9C98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51</xdr:row>
      <xdr:rowOff>72678</xdr:rowOff>
    </xdr:from>
    <xdr:to>
      <xdr:col>6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DDC0BB53-27EB-442F-803C-60E35D75AB2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7FAD2539-B4DE-4730-8E97-2E9DAA068A2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52</xdr:row>
      <xdr:rowOff>61479</xdr:rowOff>
    </xdr:from>
    <xdr:to>
      <xdr:col>9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720F2953-8FC8-4F15-B18E-9713080DEFA1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3B55D84A-5182-44E4-9367-1023F492450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AF618024-1564-4DDB-9AE1-1A311F20A93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52</xdr:row>
      <xdr:rowOff>61479</xdr:rowOff>
    </xdr:from>
    <xdr:to>
      <xdr:col>9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51FB15F2-AB88-4894-9C95-770ECD0904E3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2169D078-FEAB-422B-9E75-86C42ADE5CE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22037</xdr:colOff>
      <xdr:row>51</xdr:row>
      <xdr:rowOff>72678</xdr:rowOff>
    </xdr:from>
    <xdr:to>
      <xdr:col>12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2602E057-061C-40F5-93A3-D5C3937ABB1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16687</xdr:colOff>
      <xdr:row>52</xdr:row>
      <xdr:rowOff>61479</xdr:rowOff>
    </xdr:from>
    <xdr:to>
      <xdr:col>11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0FDCBD5E-2264-46BB-9480-C178FD68FA9D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22037</xdr:colOff>
      <xdr:row>51</xdr:row>
      <xdr:rowOff>72678</xdr:rowOff>
    </xdr:from>
    <xdr:to>
      <xdr:col>12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F20E1957-97DF-4E58-8D5F-E4E1051E9833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40</xdr:row>
      <xdr:rowOff>61479</xdr:rowOff>
    </xdr:from>
    <xdr:to>
      <xdr:col>24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BC6F2144-EC28-40CB-B5FE-796816A981A4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EE8A5AB4-72C3-4DF9-9BAF-4346921590F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EA578E52-52AA-4E62-BF45-E1ACFAC929E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43</xdr:row>
      <xdr:rowOff>61479</xdr:rowOff>
    </xdr:from>
    <xdr:to>
      <xdr:col>24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6E756371-2421-4A3E-9727-5503E3611735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DE935F03-4F85-464C-96ED-94E3157BBBA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22037</xdr:colOff>
      <xdr:row>42</xdr:row>
      <xdr:rowOff>72678</xdr:rowOff>
    </xdr:from>
    <xdr:to>
      <xdr:col>23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1CE520C6-23E4-4B6D-9CA5-D1739F9B8BA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16687</xdr:colOff>
      <xdr:row>43</xdr:row>
      <xdr:rowOff>61479</xdr:rowOff>
    </xdr:from>
    <xdr:to>
      <xdr:col>22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9877F42C-4228-40FC-AC52-5D53C99A4DCC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22037</xdr:colOff>
      <xdr:row>42</xdr:row>
      <xdr:rowOff>72678</xdr:rowOff>
    </xdr:from>
    <xdr:to>
      <xdr:col>23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8627231C-447F-4AF4-8621-D2980D81719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22037</xdr:colOff>
      <xdr:row>42</xdr:row>
      <xdr:rowOff>72678</xdr:rowOff>
    </xdr:from>
    <xdr:to>
      <xdr:col>23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B9E20B9F-E598-4D47-BA94-BBBC2EC2B35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16687</xdr:colOff>
      <xdr:row>43</xdr:row>
      <xdr:rowOff>61479</xdr:rowOff>
    </xdr:from>
    <xdr:to>
      <xdr:col>22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E244C3D6-A04B-4450-9AE2-A74045B64D71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22037</xdr:colOff>
      <xdr:row>42</xdr:row>
      <xdr:rowOff>72678</xdr:rowOff>
    </xdr:from>
    <xdr:to>
      <xdr:col>23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2DB7CC8A-CE52-463A-AD3B-AAA804E0CE9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AD37108A-3435-432F-929C-3BD6841803E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43</xdr:row>
      <xdr:rowOff>61479</xdr:rowOff>
    </xdr:from>
    <xdr:to>
      <xdr:col>26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F09139A5-8458-442B-A375-4938FCBF74EC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C5CCA808-E8C9-4EAA-B338-04EF9A71EBA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BC05C548-BFDC-4E49-805B-AC21AF21650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43</xdr:row>
      <xdr:rowOff>61479</xdr:rowOff>
    </xdr:from>
    <xdr:to>
      <xdr:col>28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71A8F969-EB80-4A10-B2EB-DBD10146CEB8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E86ADCC4-2470-4673-984B-58077E448E7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591C802A-DC6C-43EB-A186-B51D7950B42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16687</xdr:colOff>
      <xdr:row>43</xdr:row>
      <xdr:rowOff>61479</xdr:rowOff>
    </xdr:from>
    <xdr:to>
      <xdr:col>30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52906766-717C-4C9A-BBED-37BC366812EF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58C4D659-45E0-467A-85AD-77B81CCDFB9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22037</xdr:colOff>
      <xdr:row>51</xdr:row>
      <xdr:rowOff>72678</xdr:rowOff>
    </xdr:from>
    <xdr:to>
      <xdr:col>4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F54BFD20-EB3B-4232-BE98-565E5F8CB7CF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16687</xdr:colOff>
      <xdr:row>52</xdr:row>
      <xdr:rowOff>61479</xdr:rowOff>
    </xdr:from>
    <xdr:to>
      <xdr:col>3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64C654F7-8C7F-4087-A1D8-D30F9845A5D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22037</xdr:colOff>
      <xdr:row>51</xdr:row>
      <xdr:rowOff>72678</xdr:rowOff>
    </xdr:from>
    <xdr:to>
      <xdr:col>4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4A7E0DAB-A979-49DD-90FC-A49511E04C4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51</xdr:row>
      <xdr:rowOff>72678</xdr:rowOff>
    </xdr:from>
    <xdr:to>
      <xdr:col>6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484D7C4E-DC92-4EDE-92D6-369B831D6D6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16687</xdr:colOff>
      <xdr:row>52</xdr:row>
      <xdr:rowOff>61479</xdr:rowOff>
    </xdr:from>
    <xdr:to>
      <xdr:col>5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4CDCFCAC-01A6-4350-9F23-1D4E67E36539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51</xdr:row>
      <xdr:rowOff>72678</xdr:rowOff>
    </xdr:from>
    <xdr:to>
      <xdr:col>6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06D482A3-B906-4114-8A79-E3039D5C62B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51</xdr:row>
      <xdr:rowOff>72678</xdr:rowOff>
    </xdr:from>
    <xdr:to>
      <xdr:col>8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BBC8B496-AF85-4639-89B5-84E642AEFEA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16687</xdr:colOff>
      <xdr:row>52</xdr:row>
      <xdr:rowOff>61479</xdr:rowOff>
    </xdr:from>
    <xdr:to>
      <xdr:col>7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4F50F0FC-4F96-45AC-A312-239C3BDE2C6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51</xdr:row>
      <xdr:rowOff>72678</xdr:rowOff>
    </xdr:from>
    <xdr:to>
      <xdr:col>8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57A4176F-AF99-4DD1-A47F-6B2942E8049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1C588087-C9F9-457C-82E7-D52ADA66DC8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52</xdr:row>
      <xdr:rowOff>61479</xdr:rowOff>
    </xdr:from>
    <xdr:to>
      <xdr:col>9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E11A81C4-DB05-47CE-A57A-ABA337252243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A5E537E3-579A-469D-80ED-6B60D690928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48</xdr:row>
      <xdr:rowOff>72678</xdr:rowOff>
    </xdr:from>
    <xdr:to>
      <xdr:col>10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80A1D7E4-3CE1-4048-8D4E-E829CB1DBF5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49</xdr:row>
      <xdr:rowOff>61479</xdr:rowOff>
    </xdr:from>
    <xdr:to>
      <xdr:col>9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B09FD755-22BF-4B19-89FA-FC36F371B26A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48</xdr:row>
      <xdr:rowOff>72678</xdr:rowOff>
    </xdr:from>
    <xdr:to>
      <xdr:col>10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82E6C5F4-BDDF-4BD6-94D3-B743E695676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48</xdr:row>
      <xdr:rowOff>72678</xdr:rowOff>
    </xdr:from>
    <xdr:to>
      <xdr:col>10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D5A4BD4A-6465-4712-AED0-F489AD53FF3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49</xdr:row>
      <xdr:rowOff>61479</xdr:rowOff>
    </xdr:from>
    <xdr:to>
      <xdr:col>9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B7896D8E-56FC-4DD2-AE75-409A78BB0B1D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48</xdr:row>
      <xdr:rowOff>72678</xdr:rowOff>
    </xdr:from>
    <xdr:to>
      <xdr:col>10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8DB61486-A9B5-45C5-8F16-25B1C9D4495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22037</xdr:colOff>
      <xdr:row>51</xdr:row>
      <xdr:rowOff>72678</xdr:rowOff>
    </xdr:from>
    <xdr:to>
      <xdr:col>12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88FDA393-495B-48CD-8724-E1E6459D6D6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22037</xdr:colOff>
      <xdr:row>51</xdr:row>
      <xdr:rowOff>72678</xdr:rowOff>
    </xdr:from>
    <xdr:to>
      <xdr:col>12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688B9A28-D13C-494F-980A-55D868B3137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22037</xdr:colOff>
      <xdr:row>51</xdr:row>
      <xdr:rowOff>72678</xdr:rowOff>
    </xdr:from>
    <xdr:to>
      <xdr:col>12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D02A19ED-C061-413B-B417-D809A5947E1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22037</xdr:colOff>
      <xdr:row>51</xdr:row>
      <xdr:rowOff>72678</xdr:rowOff>
    </xdr:from>
    <xdr:to>
      <xdr:col>12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DEA0D92C-DA27-490F-B7CC-20E0D7BF294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22037</xdr:colOff>
      <xdr:row>51</xdr:row>
      <xdr:rowOff>72678</xdr:rowOff>
    </xdr:from>
    <xdr:to>
      <xdr:col>12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03C60504-2A9E-4177-8760-DA51AF51ED4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22037</xdr:colOff>
      <xdr:row>51</xdr:row>
      <xdr:rowOff>72678</xdr:rowOff>
    </xdr:from>
    <xdr:to>
      <xdr:col>12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12" name="Entrada de lápiz 111">
              <a:extLst>
                <a:ext uri="{FF2B5EF4-FFF2-40B4-BE49-F238E27FC236}">
                  <a16:creationId xmlns:a16="http://schemas.microsoft.com/office/drawing/2014/main" id="{B7AACA0D-E4B3-4DD4-85C7-547A7C4840B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16687</xdr:colOff>
      <xdr:row>52</xdr:row>
      <xdr:rowOff>61479</xdr:rowOff>
    </xdr:from>
    <xdr:to>
      <xdr:col>7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7ACE5956-F23C-485E-B7FC-6A62D36706EA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16687</xdr:colOff>
      <xdr:row>52</xdr:row>
      <xdr:rowOff>61479</xdr:rowOff>
    </xdr:from>
    <xdr:to>
      <xdr:col>7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36FB9AB7-155B-4A27-8C40-76A582D1181F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16687</xdr:colOff>
      <xdr:row>52</xdr:row>
      <xdr:rowOff>61479</xdr:rowOff>
    </xdr:from>
    <xdr:to>
      <xdr:col>7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90B61060-EEAB-4D2D-9E61-FC0AF4768ACF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52</xdr:row>
      <xdr:rowOff>61479</xdr:rowOff>
    </xdr:from>
    <xdr:to>
      <xdr:col>9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396A5C8C-E83F-4233-83B5-F34C4D427C28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52</xdr:row>
      <xdr:rowOff>61479</xdr:rowOff>
    </xdr:from>
    <xdr:to>
      <xdr:col>9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381B73D7-9571-4376-B124-B0C090002E64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52</xdr:row>
      <xdr:rowOff>61479</xdr:rowOff>
    </xdr:from>
    <xdr:to>
      <xdr:col>9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E1D61B87-1912-42AE-A4B1-BE13FA9A8BBA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16687</xdr:colOff>
      <xdr:row>52</xdr:row>
      <xdr:rowOff>61479</xdr:rowOff>
    </xdr:from>
    <xdr:to>
      <xdr:col>11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EF1AD77D-7F4E-4B87-8953-F181CE10506E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16687</xdr:colOff>
      <xdr:row>52</xdr:row>
      <xdr:rowOff>61479</xdr:rowOff>
    </xdr:from>
    <xdr:to>
      <xdr:col>11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161DE11C-5170-49DD-8C3D-D75B818EB455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16687</xdr:colOff>
      <xdr:row>52</xdr:row>
      <xdr:rowOff>61479</xdr:rowOff>
    </xdr:from>
    <xdr:to>
      <xdr:col>11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F3F11CC9-EE21-48A0-AEC7-DE3A8FFF6565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51</xdr:row>
      <xdr:rowOff>72678</xdr:rowOff>
    </xdr:from>
    <xdr:to>
      <xdr:col>6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124AE7B1-F048-4E94-BBEB-B3A0AE79A58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16687</xdr:colOff>
      <xdr:row>52</xdr:row>
      <xdr:rowOff>61479</xdr:rowOff>
    </xdr:from>
    <xdr:to>
      <xdr:col>5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E7BAD1E6-034D-448F-B928-0E9C2CDFA285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51</xdr:row>
      <xdr:rowOff>72678</xdr:rowOff>
    </xdr:from>
    <xdr:to>
      <xdr:col>6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6ACDC72E-23A5-40BC-82FA-710B0C2FA45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51</xdr:row>
      <xdr:rowOff>72678</xdr:rowOff>
    </xdr:from>
    <xdr:to>
      <xdr:col>6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84692233-1979-45C5-8C26-C5813FF345CF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16687</xdr:colOff>
      <xdr:row>52</xdr:row>
      <xdr:rowOff>61479</xdr:rowOff>
    </xdr:from>
    <xdr:to>
      <xdr:col>5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E4071DD9-7C9D-4D55-A489-6C80F4018CAA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51</xdr:row>
      <xdr:rowOff>72678</xdr:rowOff>
    </xdr:from>
    <xdr:to>
      <xdr:col>6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6548E99D-F898-4842-8661-EE85D3AA030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64F91A7E-A8AB-4186-BD7D-8FA031A38B9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52</xdr:row>
      <xdr:rowOff>61479</xdr:rowOff>
    </xdr:from>
    <xdr:to>
      <xdr:col>9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F8317B78-8348-4DFB-BEBF-B7503EDB3E3E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24AC522F-3FE7-4C09-BC21-BD60304B6CD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6CBB7E13-04F6-4CAD-8E1A-C86B8325C07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52</xdr:row>
      <xdr:rowOff>61479</xdr:rowOff>
    </xdr:from>
    <xdr:to>
      <xdr:col>9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D6382A89-89B9-4FBB-86E6-803FA29C79A5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E2C330C2-FDA2-485E-849C-3ACD6D37F4D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173DE299-D153-4980-9BAF-17C9B23C7AF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52</xdr:row>
      <xdr:rowOff>61479</xdr:rowOff>
    </xdr:from>
    <xdr:to>
      <xdr:col>9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06E7F077-458B-4351-A464-91E5251CC054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8DD7CEB1-6FE0-43AA-9E0C-DBA4B63EC67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54A67A02-A149-41BF-AD2C-F108BEF143C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52</xdr:row>
      <xdr:rowOff>61479</xdr:rowOff>
    </xdr:from>
    <xdr:to>
      <xdr:col>9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BAE6E5D0-050A-4C3E-8A5A-6C218660C951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39" name="Entrada de lápiz 138">
              <a:extLst>
                <a:ext uri="{FF2B5EF4-FFF2-40B4-BE49-F238E27FC236}">
                  <a16:creationId xmlns:a16="http://schemas.microsoft.com/office/drawing/2014/main" id="{0FE52351-750D-4DE2-B55B-05395F4CC7A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40" name="Entrada de lápiz 139">
              <a:extLst>
                <a:ext uri="{FF2B5EF4-FFF2-40B4-BE49-F238E27FC236}">
                  <a16:creationId xmlns:a16="http://schemas.microsoft.com/office/drawing/2014/main" id="{252FE1DD-BBC0-49B5-BD32-47D1ECF8D6B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52</xdr:row>
      <xdr:rowOff>61479</xdr:rowOff>
    </xdr:from>
    <xdr:to>
      <xdr:col>9</xdr:col>
      <xdr:colOff>61867</xdr:colOff>
      <xdr:row>52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41785586-AB6E-4C24-9AE8-2191E50C0084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51</xdr:row>
      <xdr:rowOff>72678</xdr:rowOff>
    </xdr:from>
    <xdr:to>
      <xdr:col>10</xdr:col>
      <xdr:colOff>50477</xdr:colOff>
      <xdr:row>51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1A7BD70B-8BC3-4E1B-942F-E185C69CACF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54</xdr:row>
      <xdr:rowOff>72678</xdr:rowOff>
    </xdr:from>
    <xdr:to>
      <xdr:col>6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361557AB-7807-42A8-B7DA-3CFF0DCDD9A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16687</xdr:colOff>
      <xdr:row>55</xdr:row>
      <xdr:rowOff>61479</xdr:rowOff>
    </xdr:from>
    <xdr:to>
      <xdr:col>5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45764B0C-8D00-4713-8A33-B1E95FD01DEC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54</xdr:row>
      <xdr:rowOff>72678</xdr:rowOff>
    </xdr:from>
    <xdr:to>
      <xdr:col>6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34E5623C-E00E-4A5C-8225-D118706C148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54</xdr:row>
      <xdr:rowOff>72678</xdr:rowOff>
    </xdr:from>
    <xdr:to>
      <xdr:col>6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75F42488-9E69-4469-83B3-E42A30812AC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54</xdr:row>
      <xdr:rowOff>72678</xdr:rowOff>
    </xdr:from>
    <xdr:to>
      <xdr:col>6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F9479147-AE58-47FF-8872-9B01C8152D5F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54</xdr:row>
      <xdr:rowOff>72678</xdr:rowOff>
    </xdr:from>
    <xdr:to>
      <xdr:col>6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53E2CE03-2D38-4496-8FF2-76B49AE5673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54</xdr:row>
      <xdr:rowOff>72678</xdr:rowOff>
    </xdr:from>
    <xdr:to>
      <xdr:col>6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49" name="Entrada de lápiz 148">
              <a:extLst>
                <a:ext uri="{FF2B5EF4-FFF2-40B4-BE49-F238E27FC236}">
                  <a16:creationId xmlns:a16="http://schemas.microsoft.com/office/drawing/2014/main" id="{0DE2CB7A-0767-4D63-9961-BB31B463AD5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54</xdr:row>
      <xdr:rowOff>72678</xdr:rowOff>
    </xdr:from>
    <xdr:to>
      <xdr:col>6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F67B83B6-9BE1-4F71-929E-6043CDB894A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22037</xdr:colOff>
      <xdr:row>54</xdr:row>
      <xdr:rowOff>72678</xdr:rowOff>
    </xdr:from>
    <xdr:to>
      <xdr:col>6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38D46BD3-8E80-46ED-A738-5EF6967DAC4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16687</xdr:colOff>
      <xdr:row>55</xdr:row>
      <xdr:rowOff>61479</xdr:rowOff>
    </xdr:from>
    <xdr:to>
      <xdr:col>5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DB5A2160-3A93-4725-A934-BA52F862278A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16687</xdr:colOff>
      <xdr:row>55</xdr:row>
      <xdr:rowOff>61479</xdr:rowOff>
    </xdr:from>
    <xdr:to>
      <xdr:col>5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04B0F481-6A46-4472-8E2A-151B1ADC3F78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16687</xdr:colOff>
      <xdr:row>55</xdr:row>
      <xdr:rowOff>61479</xdr:rowOff>
    </xdr:from>
    <xdr:to>
      <xdr:col>5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0B97C192-97DE-4940-8C17-D787F0282450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54</xdr:row>
      <xdr:rowOff>72678</xdr:rowOff>
    </xdr:from>
    <xdr:to>
      <xdr:col>8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0FE87B4C-1491-4465-A40B-194270C4AD8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16687</xdr:colOff>
      <xdr:row>55</xdr:row>
      <xdr:rowOff>61479</xdr:rowOff>
    </xdr:from>
    <xdr:to>
      <xdr:col>7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56" name="Entrada de lápiz 155">
              <a:extLst>
                <a:ext uri="{FF2B5EF4-FFF2-40B4-BE49-F238E27FC236}">
                  <a16:creationId xmlns:a16="http://schemas.microsoft.com/office/drawing/2014/main" id="{8FBCD33B-ABBC-4EC3-8A38-A27F0DE3B99C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54</xdr:row>
      <xdr:rowOff>72678</xdr:rowOff>
    </xdr:from>
    <xdr:to>
      <xdr:col>8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DABF3C02-7E66-4478-B255-CB7202EE3AB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54</xdr:row>
      <xdr:rowOff>72678</xdr:rowOff>
    </xdr:from>
    <xdr:to>
      <xdr:col>8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58" name="Entrada de lápiz 157">
              <a:extLst>
                <a:ext uri="{FF2B5EF4-FFF2-40B4-BE49-F238E27FC236}">
                  <a16:creationId xmlns:a16="http://schemas.microsoft.com/office/drawing/2014/main" id="{2EBF0FA3-1C1B-4BE4-AA88-65F8F94BF4A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54</xdr:row>
      <xdr:rowOff>72678</xdr:rowOff>
    </xdr:from>
    <xdr:to>
      <xdr:col>8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59" name="Entrada de lápiz 158">
              <a:extLst>
                <a:ext uri="{FF2B5EF4-FFF2-40B4-BE49-F238E27FC236}">
                  <a16:creationId xmlns:a16="http://schemas.microsoft.com/office/drawing/2014/main" id="{97C13DF9-FB61-480D-AAEA-F035BB631F3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54</xdr:row>
      <xdr:rowOff>72678</xdr:rowOff>
    </xdr:from>
    <xdr:to>
      <xdr:col>8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60" name="Entrada de lápiz 159">
              <a:extLst>
                <a:ext uri="{FF2B5EF4-FFF2-40B4-BE49-F238E27FC236}">
                  <a16:creationId xmlns:a16="http://schemas.microsoft.com/office/drawing/2014/main" id="{44EE417C-E8E0-480D-8C32-D2AF5FD7589F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54</xdr:row>
      <xdr:rowOff>72678</xdr:rowOff>
    </xdr:from>
    <xdr:to>
      <xdr:col>8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6BE8A137-1E97-437F-A8ED-4FA1FFB11013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54</xdr:row>
      <xdr:rowOff>72678</xdr:rowOff>
    </xdr:from>
    <xdr:to>
      <xdr:col>8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62" name="Entrada de lápiz 161">
              <a:extLst>
                <a:ext uri="{FF2B5EF4-FFF2-40B4-BE49-F238E27FC236}">
                  <a16:creationId xmlns:a16="http://schemas.microsoft.com/office/drawing/2014/main" id="{A52D4F43-AF85-422F-93B8-0A21681C936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22037</xdr:colOff>
      <xdr:row>54</xdr:row>
      <xdr:rowOff>72678</xdr:rowOff>
    </xdr:from>
    <xdr:to>
      <xdr:col>8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63" name="Entrada de lápiz 162">
              <a:extLst>
                <a:ext uri="{FF2B5EF4-FFF2-40B4-BE49-F238E27FC236}">
                  <a16:creationId xmlns:a16="http://schemas.microsoft.com/office/drawing/2014/main" id="{285E090B-8715-4308-A5A3-EA507F8F69D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16687</xdr:colOff>
      <xdr:row>55</xdr:row>
      <xdr:rowOff>61479</xdr:rowOff>
    </xdr:from>
    <xdr:to>
      <xdr:col>7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283F9036-2B7E-445C-BE2C-39A3C887F279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16687</xdr:colOff>
      <xdr:row>55</xdr:row>
      <xdr:rowOff>61479</xdr:rowOff>
    </xdr:from>
    <xdr:to>
      <xdr:col>7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6890E672-AAF6-4B26-AE6E-CC393CCAE1FE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16687</xdr:colOff>
      <xdr:row>55</xdr:row>
      <xdr:rowOff>61479</xdr:rowOff>
    </xdr:from>
    <xdr:to>
      <xdr:col>7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E894C35B-4BB2-4124-8A89-49F10188C9A4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54</xdr:row>
      <xdr:rowOff>72678</xdr:rowOff>
    </xdr:from>
    <xdr:to>
      <xdr:col>10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AFA65539-2E3C-47BC-863E-10EFE3B5341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55</xdr:row>
      <xdr:rowOff>61479</xdr:rowOff>
    </xdr:from>
    <xdr:to>
      <xdr:col>9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3CC5CB34-B09B-4449-B0EE-180088AE10D3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54</xdr:row>
      <xdr:rowOff>72678</xdr:rowOff>
    </xdr:from>
    <xdr:to>
      <xdr:col>10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69" name="Entrada de lápiz 168">
              <a:extLst>
                <a:ext uri="{FF2B5EF4-FFF2-40B4-BE49-F238E27FC236}">
                  <a16:creationId xmlns:a16="http://schemas.microsoft.com/office/drawing/2014/main" id="{3BB0C3D2-47FC-46DE-85DC-47E3F06DA25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54</xdr:row>
      <xdr:rowOff>72678</xdr:rowOff>
    </xdr:from>
    <xdr:to>
      <xdr:col>10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170" name="Entrada de lápiz 169">
              <a:extLst>
                <a:ext uri="{FF2B5EF4-FFF2-40B4-BE49-F238E27FC236}">
                  <a16:creationId xmlns:a16="http://schemas.microsoft.com/office/drawing/2014/main" id="{1A642B3C-74FB-4E39-AA0B-1665893C756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54</xdr:row>
      <xdr:rowOff>72678</xdr:rowOff>
    </xdr:from>
    <xdr:to>
      <xdr:col>10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74863819-1E99-4110-9B87-6B7E144FB48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54</xdr:row>
      <xdr:rowOff>72678</xdr:rowOff>
    </xdr:from>
    <xdr:to>
      <xdr:col>10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172" name="Entrada de lápiz 171">
              <a:extLst>
                <a:ext uri="{FF2B5EF4-FFF2-40B4-BE49-F238E27FC236}">
                  <a16:creationId xmlns:a16="http://schemas.microsoft.com/office/drawing/2014/main" id="{7EF8E0EA-E41D-488C-9CC8-CF6B0E8D0FF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54</xdr:row>
      <xdr:rowOff>72678</xdr:rowOff>
    </xdr:from>
    <xdr:to>
      <xdr:col>10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73" name="Entrada de lápiz 172">
              <a:extLst>
                <a:ext uri="{FF2B5EF4-FFF2-40B4-BE49-F238E27FC236}">
                  <a16:creationId xmlns:a16="http://schemas.microsoft.com/office/drawing/2014/main" id="{C42C34BB-56C9-4656-89FB-01DF2FEF831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54</xdr:row>
      <xdr:rowOff>72678</xdr:rowOff>
    </xdr:from>
    <xdr:to>
      <xdr:col>10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6D57D17B-42AC-4229-9060-5A464B84368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22037</xdr:colOff>
      <xdr:row>54</xdr:row>
      <xdr:rowOff>72678</xdr:rowOff>
    </xdr:from>
    <xdr:to>
      <xdr:col>10</xdr:col>
      <xdr:colOff>50477</xdr:colOff>
      <xdr:row>54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1A367B17-0CD6-423D-87A1-02A9BA031A1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55</xdr:row>
      <xdr:rowOff>61479</xdr:rowOff>
    </xdr:from>
    <xdr:to>
      <xdr:col>9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1B70DA43-729F-4348-B19D-B7178E82CEE3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55</xdr:row>
      <xdr:rowOff>61479</xdr:rowOff>
    </xdr:from>
    <xdr:to>
      <xdr:col>9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BCB2BF62-C142-4B00-AD2D-8807391242B1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16687</xdr:colOff>
      <xdr:row>55</xdr:row>
      <xdr:rowOff>61479</xdr:rowOff>
    </xdr:from>
    <xdr:to>
      <xdr:col>9</xdr:col>
      <xdr:colOff>61867</xdr:colOff>
      <xdr:row>55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E9B92CFC-FC21-4499-B38B-E4DEDB9399A6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40</xdr:row>
      <xdr:rowOff>61479</xdr:rowOff>
    </xdr:from>
    <xdr:to>
      <xdr:col>24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79" name="Entrada de lápiz 178">
              <a:extLst>
                <a:ext uri="{FF2B5EF4-FFF2-40B4-BE49-F238E27FC236}">
                  <a16:creationId xmlns:a16="http://schemas.microsoft.com/office/drawing/2014/main" id="{AFBE5305-DC94-4B51-A1F5-5E1EAD52EA68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8D4315EE-47C8-4A46-8ACD-B3D3525F1E4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5ABDCDBD-D49E-48AF-AB54-782AAB2973F3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40</xdr:row>
      <xdr:rowOff>61479</xdr:rowOff>
    </xdr:from>
    <xdr:to>
      <xdr:col>24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2E9F74D3-434A-41C8-93BF-C21C288F13AC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183" name="Entrada de lápiz 182">
              <a:extLst>
                <a:ext uri="{FF2B5EF4-FFF2-40B4-BE49-F238E27FC236}">
                  <a16:creationId xmlns:a16="http://schemas.microsoft.com/office/drawing/2014/main" id="{3A0D9D2B-70CB-4A25-A28A-CF65BCA43A0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126AEC81-21A5-4D96-8D75-F01332C36F3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F2EE91FD-81E8-41BA-B5B9-A4CBD5D3E59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AB5A5B7A-9850-4A53-9EAD-957F5394827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87" name="Entrada de lápiz 186">
              <a:extLst>
                <a:ext uri="{FF2B5EF4-FFF2-40B4-BE49-F238E27FC236}">
                  <a16:creationId xmlns:a16="http://schemas.microsoft.com/office/drawing/2014/main" id="{5C1E3CDF-A53B-4F39-A70A-89280D12B62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88" name="Entrada de lápiz 187">
              <a:extLst>
                <a:ext uri="{FF2B5EF4-FFF2-40B4-BE49-F238E27FC236}">
                  <a16:creationId xmlns:a16="http://schemas.microsoft.com/office/drawing/2014/main" id="{B5FCDBBE-4A9C-4E8D-A7D8-0AA240ADA8F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39</xdr:row>
      <xdr:rowOff>72678</xdr:rowOff>
    </xdr:from>
    <xdr:to>
      <xdr:col>25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A759F068-6A3C-4EDD-A46A-DB3C3411D1E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40</xdr:row>
      <xdr:rowOff>61479</xdr:rowOff>
    </xdr:from>
    <xdr:to>
      <xdr:col>24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190" name="Entrada de lápiz 189">
              <a:extLst>
                <a:ext uri="{FF2B5EF4-FFF2-40B4-BE49-F238E27FC236}">
                  <a16:creationId xmlns:a16="http://schemas.microsoft.com/office/drawing/2014/main" id="{79E6141E-2C82-47D2-8D09-0BFEA1ACA70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40</xdr:row>
      <xdr:rowOff>61479</xdr:rowOff>
    </xdr:from>
    <xdr:to>
      <xdr:col>24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8FD3A591-6317-4A59-9264-B9FB57721807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40</xdr:row>
      <xdr:rowOff>61479</xdr:rowOff>
    </xdr:from>
    <xdr:to>
      <xdr:col>24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92" name="Entrada de lápiz 191">
              <a:extLst>
                <a:ext uri="{FF2B5EF4-FFF2-40B4-BE49-F238E27FC236}">
                  <a16:creationId xmlns:a16="http://schemas.microsoft.com/office/drawing/2014/main" id="{89A130E4-8F5E-4E03-A60F-290FCE0B5E8F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39</xdr:row>
      <xdr:rowOff>72678</xdr:rowOff>
    </xdr:from>
    <xdr:to>
      <xdr:col>27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3232393D-CCAE-4A8F-ACB9-7794BD18A5E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40</xdr:row>
      <xdr:rowOff>61479</xdr:rowOff>
    </xdr:from>
    <xdr:to>
      <xdr:col>26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A9255EA9-4A79-4475-B3ED-23412EC5469F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39</xdr:row>
      <xdr:rowOff>72678</xdr:rowOff>
    </xdr:from>
    <xdr:to>
      <xdr:col>27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95" name="Entrada de lápiz 194">
              <a:extLst>
                <a:ext uri="{FF2B5EF4-FFF2-40B4-BE49-F238E27FC236}">
                  <a16:creationId xmlns:a16="http://schemas.microsoft.com/office/drawing/2014/main" id="{4121A81E-C937-4E98-A31A-2D848C4D1D1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39</xdr:row>
      <xdr:rowOff>72678</xdr:rowOff>
    </xdr:from>
    <xdr:to>
      <xdr:col>27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54966042-C025-45D1-BEE0-919F25E839F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39</xdr:row>
      <xdr:rowOff>72678</xdr:rowOff>
    </xdr:from>
    <xdr:to>
      <xdr:col>27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31379924-4FC1-40A9-8C35-D6C603E16A7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39</xdr:row>
      <xdr:rowOff>72678</xdr:rowOff>
    </xdr:from>
    <xdr:to>
      <xdr:col>27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26C480D0-3C18-4130-B044-BCC1D8E6879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39</xdr:row>
      <xdr:rowOff>72678</xdr:rowOff>
    </xdr:from>
    <xdr:to>
      <xdr:col>27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4CE3474C-D5D7-4940-8370-7C18B6CE6D6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39</xdr:row>
      <xdr:rowOff>72678</xdr:rowOff>
    </xdr:from>
    <xdr:to>
      <xdr:col>27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200" name="Entrada de lápiz 199">
              <a:extLst>
                <a:ext uri="{FF2B5EF4-FFF2-40B4-BE49-F238E27FC236}">
                  <a16:creationId xmlns:a16="http://schemas.microsoft.com/office/drawing/2014/main" id="{9F09BDC2-4F43-443C-B0D1-0D3C3FDD3E5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39</xdr:row>
      <xdr:rowOff>72678</xdr:rowOff>
    </xdr:from>
    <xdr:to>
      <xdr:col>27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9E934F1C-F817-41D7-BA87-4F895A72BEB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40</xdr:row>
      <xdr:rowOff>61479</xdr:rowOff>
    </xdr:from>
    <xdr:to>
      <xdr:col>26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1455E8B8-B65C-465F-9840-46862AF0E485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40</xdr:row>
      <xdr:rowOff>61479</xdr:rowOff>
    </xdr:from>
    <xdr:to>
      <xdr:col>26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203" name="Entrada de lápiz 202">
              <a:extLst>
                <a:ext uri="{FF2B5EF4-FFF2-40B4-BE49-F238E27FC236}">
                  <a16:creationId xmlns:a16="http://schemas.microsoft.com/office/drawing/2014/main" id="{206F5144-D7C5-4878-A7AB-756E32D05678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40</xdr:row>
      <xdr:rowOff>61479</xdr:rowOff>
    </xdr:from>
    <xdr:to>
      <xdr:col>26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204" name="Entrada de lápiz 203">
              <a:extLst>
                <a:ext uri="{FF2B5EF4-FFF2-40B4-BE49-F238E27FC236}">
                  <a16:creationId xmlns:a16="http://schemas.microsoft.com/office/drawing/2014/main" id="{C4DDB70F-D90E-4FE7-BE52-2EA891AAB5B1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39</xdr:row>
      <xdr:rowOff>72678</xdr:rowOff>
    </xdr:from>
    <xdr:to>
      <xdr:col>29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1809242B-1BEA-4A65-9625-B4CE8B399F0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40</xdr:row>
      <xdr:rowOff>61479</xdr:rowOff>
    </xdr:from>
    <xdr:to>
      <xdr:col>28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3F26931C-1DD6-4715-A09F-EC3A5BCAE18E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39</xdr:row>
      <xdr:rowOff>72678</xdr:rowOff>
    </xdr:from>
    <xdr:to>
      <xdr:col>29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207" name="Entrada de lápiz 206">
              <a:extLst>
                <a:ext uri="{FF2B5EF4-FFF2-40B4-BE49-F238E27FC236}">
                  <a16:creationId xmlns:a16="http://schemas.microsoft.com/office/drawing/2014/main" id="{CA7A0D8B-67E1-4C28-8669-B03A2A2D9BD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39</xdr:row>
      <xdr:rowOff>72678</xdr:rowOff>
    </xdr:from>
    <xdr:to>
      <xdr:col>29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61D2C8BB-4E19-40FF-B064-32A7ECB13AF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39</xdr:row>
      <xdr:rowOff>72678</xdr:rowOff>
    </xdr:from>
    <xdr:to>
      <xdr:col>29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1DD033CA-7C02-4F92-AB47-CB216E4E827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39</xdr:row>
      <xdr:rowOff>72678</xdr:rowOff>
    </xdr:from>
    <xdr:to>
      <xdr:col>29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210" name="Entrada de lápiz 209">
              <a:extLst>
                <a:ext uri="{FF2B5EF4-FFF2-40B4-BE49-F238E27FC236}">
                  <a16:creationId xmlns:a16="http://schemas.microsoft.com/office/drawing/2014/main" id="{9FFF4824-BB4C-4AC6-A525-A816194A03B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39</xdr:row>
      <xdr:rowOff>72678</xdr:rowOff>
    </xdr:from>
    <xdr:to>
      <xdr:col>29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211" name="Entrada de lápiz 210">
              <a:extLst>
                <a:ext uri="{FF2B5EF4-FFF2-40B4-BE49-F238E27FC236}">
                  <a16:creationId xmlns:a16="http://schemas.microsoft.com/office/drawing/2014/main" id="{DDF80B18-B350-439B-AD1A-2BE02749806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39</xdr:row>
      <xdr:rowOff>72678</xdr:rowOff>
    </xdr:from>
    <xdr:to>
      <xdr:col>29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212" name="Entrada de lápiz 211">
              <a:extLst>
                <a:ext uri="{FF2B5EF4-FFF2-40B4-BE49-F238E27FC236}">
                  <a16:creationId xmlns:a16="http://schemas.microsoft.com/office/drawing/2014/main" id="{6B2C1865-9125-4F78-BDF2-7DA22522969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39</xdr:row>
      <xdr:rowOff>72678</xdr:rowOff>
    </xdr:from>
    <xdr:to>
      <xdr:col>29</xdr:col>
      <xdr:colOff>50477</xdr:colOff>
      <xdr:row>39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A2C90BE4-2E34-4D1F-A873-C1E0F4162CC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40</xdr:row>
      <xdr:rowOff>61479</xdr:rowOff>
    </xdr:from>
    <xdr:to>
      <xdr:col>28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F23019ED-8510-44DF-AF73-E10B1CD4E928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40</xdr:row>
      <xdr:rowOff>61479</xdr:rowOff>
    </xdr:from>
    <xdr:to>
      <xdr:col>28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215" name="Entrada de lápiz 214">
              <a:extLst>
                <a:ext uri="{FF2B5EF4-FFF2-40B4-BE49-F238E27FC236}">
                  <a16:creationId xmlns:a16="http://schemas.microsoft.com/office/drawing/2014/main" id="{C611AE74-9239-49A7-BC47-4B2A1163B9DE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40</xdr:row>
      <xdr:rowOff>61479</xdr:rowOff>
    </xdr:from>
    <xdr:to>
      <xdr:col>28</xdr:col>
      <xdr:colOff>61867</xdr:colOff>
      <xdr:row>40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FF0C9FA8-92F5-4E18-9F86-1398A3B0B788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F2D6739D-1535-4C08-A84D-7E8117DE0D6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218" name="Entrada de lápiz 217">
              <a:extLst>
                <a:ext uri="{FF2B5EF4-FFF2-40B4-BE49-F238E27FC236}">
                  <a16:creationId xmlns:a16="http://schemas.microsoft.com/office/drawing/2014/main" id="{FD694664-678F-4DD4-B295-B53A20E5C1A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43</xdr:row>
      <xdr:rowOff>72678</xdr:rowOff>
    </xdr:from>
    <xdr:to>
      <xdr:col>25</xdr:col>
      <xdr:colOff>50477</xdr:colOff>
      <xdr:row>43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219" name="Entrada de lápiz 218">
              <a:extLst>
                <a:ext uri="{FF2B5EF4-FFF2-40B4-BE49-F238E27FC236}">
                  <a16:creationId xmlns:a16="http://schemas.microsoft.com/office/drawing/2014/main" id="{3D482BBE-07EA-4B06-AE20-97F7D031AED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220" name="Entrada de lápiz 219">
              <a:extLst>
                <a:ext uri="{FF2B5EF4-FFF2-40B4-BE49-F238E27FC236}">
                  <a16:creationId xmlns:a16="http://schemas.microsoft.com/office/drawing/2014/main" id="{EC093A69-64F0-4380-BCFD-D7179E0F8ED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221" name="Entrada de lápiz 220">
              <a:extLst>
                <a:ext uri="{FF2B5EF4-FFF2-40B4-BE49-F238E27FC236}">
                  <a16:creationId xmlns:a16="http://schemas.microsoft.com/office/drawing/2014/main" id="{7844A194-981A-4476-BACA-22EC0C3E8E18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43</xdr:row>
      <xdr:rowOff>61479</xdr:rowOff>
    </xdr:from>
    <xdr:to>
      <xdr:col>24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22" name="Entrada de lápiz 221">
              <a:extLst>
                <a:ext uri="{FF2B5EF4-FFF2-40B4-BE49-F238E27FC236}">
                  <a16:creationId xmlns:a16="http://schemas.microsoft.com/office/drawing/2014/main" id="{B74DDF93-4925-449D-8183-55500406B0AC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2CC6A908-0E7F-4904-BDAD-28934ABC1CA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43</xdr:row>
      <xdr:rowOff>61479</xdr:rowOff>
    </xdr:from>
    <xdr:to>
      <xdr:col>24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2D5926B0-0D7F-432A-B997-CC9FE5DC3363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225" name="Entrada de lápiz 224">
              <a:extLst>
                <a:ext uri="{FF2B5EF4-FFF2-40B4-BE49-F238E27FC236}">
                  <a16:creationId xmlns:a16="http://schemas.microsoft.com/office/drawing/2014/main" id="{6AE9A5D5-BE11-48F9-B04C-0FA60A6B967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B2FB808A-7324-4DC2-A6CB-45E801BE419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43</xdr:row>
      <xdr:rowOff>61479</xdr:rowOff>
    </xdr:from>
    <xdr:to>
      <xdr:col>24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FF42B6CA-BE9D-420C-AC24-C7824D3DBE5F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4FD579BC-A744-4391-AE8F-939CC72404B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28C03D20-87C6-48BB-A6AF-FA47657EBA9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30" name="Entrada de lápiz 229">
              <a:extLst>
                <a:ext uri="{FF2B5EF4-FFF2-40B4-BE49-F238E27FC236}">
                  <a16:creationId xmlns:a16="http://schemas.microsoft.com/office/drawing/2014/main" id="{A01F9807-7534-4BB9-A613-E859D7A4712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CB6F627B-AE92-4BD5-B7A3-758B9DB8C8E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6FC6C7A6-9181-4DA1-AEC6-1F76A9F4AF6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ED53BE52-477B-4CAC-A589-8D8609B67C3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42</xdr:row>
      <xdr:rowOff>72678</xdr:rowOff>
    </xdr:from>
    <xdr:to>
      <xdr:col>25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13595AAF-4EA8-4A63-A23B-99103501291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43</xdr:row>
      <xdr:rowOff>61479</xdr:rowOff>
    </xdr:from>
    <xdr:to>
      <xdr:col>24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FBE97C53-84A9-4ABE-AC65-A8CC585A3681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43</xdr:row>
      <xdr:rowOff>61479</xdr:rowOff>
    </xdr:from>
    <xdr:to>
      <xdr:col>24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379E8A10-E76C-4572-81C7-D7E472BA484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43</xdr:row>
      <xdr:rowOff>61479</xdr:rowOff>
    </xdr:from>
    <xdr:to>
      <xdr:col>24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237" name="Entrada de lápiz 236">
              <a:extLst>
                <a:ext uri="{FF2B5EF4-FFF2-40B4-BE49-F238E27FC236}">
                  <a16:creationId xmlns:a16="http://schemas.microsoft.com/office/drawing/2014/main" id="{BE93EDD7-D612-4A77-B8AD-5C6612A0501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38" name="Entrada de lápiz 237">
              <a:extLst>
                <a:ext uri="{FF2B5EF4-FFF2-40B4-BE49-F238E27FC236}">
                  <a16:creationId xmlns:a16="http://schemas.microsoft.com/office/drawing/2014/main" id="{99E72698-3CDC-4D8F-9723-A2BBF4253D4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43</xdr:row>
      <xdr:rowOff>61479</xdr:rowOff>
    </xdr:from>
    <xdr:to>
      <xdr:col>26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2361F277-324F-4A41-9804-81E9CF90E6A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240" name="Entrada de lápiz 239">
              <a:extLst>
                <a:ext uri="{FF2B5EF4-FFF2-40B4-BE49-F238E27FC236}">
                  <a16:creationId xmlns:a16="http://schemas.microsoft.com/office/drawing/2014/main" id="{12DB3E1F-42B8-4861-995B-DE625C6CBEB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241" name="Entrada de lápiz 240">
              <a:extLst>
                <a:ext uri="{FF2B5EF4-FFF2-40B4-BE49-F238E27FC236}">
                  <a16:creationId xmlns:a16="http://schemas.microsoft.com/office/drawing/2014/main" id="{A0EBBE7E-C9EE-4917-8FEB-15C0DC5F674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242" name="Entrada de lápiz 241">
              <a:extLst>
                <a:ext uri="{FF2B5EF4-FFF2-40B4-BE49-F238E27FC236}">
                  <a16:creationId xmlns:a16="http://schemas.microsoft.com/office/drawing/2014/main" id="{E93D457D-B901-4652-A237-8D0FD01171E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01FD246A-96FF-441A-9EFA-BFC0C26BFF8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244" name="Entrada de lápiz 243">
              <a:extLst>
                <a:ext uri="{FF2B5EF4-FFF2-40B4-BE49-F238E27FC236}">
                  <a16:creationId xmlns:a16="http://schemas.microsoft.com/office/drawing/2014/main" id="{4C561BC5-2B30-4F6D-AAE7-5E1B06F3C40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245" name="Entrada de lápiz 244">
              <a:extLst>
                <a:ext uri="{FF2B5EF4-FFF2-40B4-BE49-F238E27FC236}">
                  <a16:creationId xmlns:a16="http://schemas.microsoft.com/office/drawing/2014/main" id="{4B331C1F-CD6A-48B7-89B8-00F95E68DC0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42</xdr:row>
      <xdr:rowOff>72678</xdr:rowOff>
    </xdr:from>
    <xdr:to>
      <xdr:col>27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246" name="Entrada de lápiz 245">
              <a:extLst>
                <a:ext uri="{FF2B5EF4-FFF2-40B4-BE49-F238E27FC236}">
                  <a16:creationId xmlns:a16="http://schemas.microsoft.com/office/drawing/2014/main" id="{B1018611-4437-47FC-BD78-3539716C7CF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43</xdr:row>
      <xdr:rowOff>61479</xdr:rowOff>
    </xdr:from>
    <xdr:to>
      <xdr:col>26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247" name="Entrada de lápiz 246">
              <a:extLst>
                <a:ext uri="{FF2B5EF4-FFF2-40B4-BE49-F238E27FC236}">
                  <a16:creationId xmlns:a16="http://schemas.microsoft.com/office/drawing/2014/main" id="{A9521EF6-7257-4B6A-959F-C73273D0C605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43</xdr:row>
      <xdr:rowOff>61479</xdr:rowOff>
    </xdr:from>
    <xdr:to>
      <xdr:col>26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248" name="Entrada de lápiz 247">
              <a:extLst>
                <a:ext uri="{FF2B5EF4-FFF2-40B4-BE49-F238E27FC236}">
                  <a16:creationId xmlns:a16="http://schemas.microsoft.com/office/drawing/2014/main" id="{B4169D7F-434B-416D-A554-0D9E1F7F3B98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43</xdr:row>
      <xdr:rowOff>61479</xdr:rowOff>
    </xdr:from>
    <xdr:to>
      <xdr:col>26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5AD4CDC3-A0CE-4DC7-BFAA-37B2FF5D1122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D143D8C8-0E3E-4772-8551-91A32F2BF64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43</xdr:row>
      <xdr:rowOff>61479</xdr:rowOff>
    </xdr:from>
    <xdr:to>
      <xdr:col>28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D6224377-853B-40B0-934B-5F90CCCDCBDE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B27189AB-4971-4E78-9AFC-37F6D9576833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253" name="Entrada de lápiz 252">
              <a:extLst>
                <a:ext uri="{FF2B5EF4-FFF2-40B4-BE49-F238E27FC236}">
                  <a16:creationId xmlns:a16="http://schemas.microsoft.com/office/drawing/2014/main" id="{408C00F6-C1EF-49B2-AF82-4566A5DCA9C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254" name="Entrada de lápiz 253">
              <a:extLst>
                <a:ext uri="{FF2B5EF4-FFF2-40B4-BE49-F238E27FC236}">
                  <a16:creationId xmlns:a16="http://schemas.microsoft.com/office/drawing/2014/main" id="{841823B8-970F-4F25-A9D0-7C6A081B069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2580D3F0-D4D2-452F-9313-3A1706B4429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DCC527BC-F727-4A32-B65C-0F6A0CA69FE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C983AAD2-EE32-43FB-9F31-4C0195F2A4C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42</xdr:row>
      <xdr:rowOff>72678</xdr:rowOff>
    </xdr:from>
    <xdr:to>
      <xdr:col>29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2351569E-F7C1-425E-96A0-EEC9CCB529C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43</xdr:row>
      <xdr:rowOff>61479</xdr:rowOff>
    </xdr:from>
    <xdr:to>
      <xdr:col>28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259" name="Entrada de lápiz 258">
              <a:extLst>
                <a:ext uri="{FF2B5EF4-FFF2-40B4-BE49-F238E27FC236}">
                  <a16:creationId xmlns:a16="http://schemas.microsoft.com/office/drawing/2014/main" id="{D7D96859-7285-4A79-86BD-EF3C9386EE47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43</xdr:row>
      <xdr:rowOff>61479</xdr:rowOff>
    </xdr:from>
    <xdr:to>
      <xdr:col>28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260" name="Entrada de lápiz 259">
              <a:extLst>
                <a:ext uri="{FF2B5EF4-FFF2-40B4-BE49-F238E27FC236}">
                  <a16:creationId xmlns:a16="http://schemas.microsoft.com/office/drawing/2014/main" id="{3970B016-0799-493F-B87B-0B23E908C89D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43</xdr:row>
      <xdr:rowOff>61479</xdr:rowOff>
    </xdr:from>
    <xdr:to>
      <xdr:col>28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261" name="Entrada de lápiz 260">
              <a:extLst>
                <a:ext uri="{FF2B5EF4-FFF2-40B4-BE49-F238E27FC236}">
                  <a16:creationId xmlns:a16="http://schemas.microsoft.com/office/drawing/2014/main" id="{F1291677-5C09-4279-950F-B549E391ECA7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379BEA2F-7574-4E3C-AE34-10306FCFF76A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D9DE8977-4EBC-4ABE-9BF0-4EB1A5C301B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16687</xdr:colOff>
      <xdr:row>43</xdr:row>
      <xdr:rowOff>61479</xdr:rowOff>
    </xdr:from>
    <xdr:to>
      <xdr:col>30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7ADF2C14-1C8C-44A6-96E2-70F30C9F7C6F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265" name="Entrada de lápiz 264">
              <a:extLst>
                <a:ext uri="{FF2B5EF4-FFF2-40B4-BE49-F238E27FC236}">
                  <a16:creationId xmlns:a16="http://schemas.microsoft.com/office/drawing/2014/main" id="{A637A8A4-82BB-49E2-9A5E-9DD0B735700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35C30A9F-83E7-46C6-A9EC-825C4C7F6853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5E7D11C8-6C6C-4B85-B816-F0CF41DD972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16687</xdr:colOff>
      <xdr:row>43</xdr:row>
      <xdr:rowOff>61479</xdr:rowOff>
    </xdr:from>
    <xdr:to>
      <xdr:col>30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A09C710B-AD75-4D36-9028-19A8CBEF679D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4CD577E8-8B01-44B5-8EEB-2EDDC17549E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270" name="Entrada de lápiz 269">
              <a:extLst>
                <a:ext uri="{FF2B5EF4-FFF2-40B4-BE49-F238E27FC236}">
                  <a16:creationId xmlns:a16="http://schemas.microsoft.com/office/drawing/2014/main" id="{867F0FB7-6A05-4339-A4E3-E3F8F861CC7F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546DB105-3DE4-4590-B7A8-BCF18237BB3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272" name="Entrada de lápiz 271">
              <a:extLst>
                <a:ext uri="{FF2B5EF4-FFF2-40B4-BE49-F238E27FC236}">
                  <a16:creationId xmlns:a16="http://schemas.microsoft.com/office/drawing/2014/main" id="{00F3C3D7-B027-4906-9D76-3DC834693CC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0C375AB9-5C68-4F1E-ABED-2D3EB2D62A4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274" name="Entrada de lápiz 273">
              <a:extLst>
                <a:ext uri="{FF2B5EF4-FFF2-40B4-BE49-F238E27FC236}">
                  <a16:creationId xmlns:a16="http://schemas.microsoft.com/office/drawing/2014/main" id="{032688AC-EDF1-469E-ADE7-1E0D49590EE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42</xdr:row>
      <xdr:rowOff>72678</xdr:rowOff>
    </xdr:from>
    <xdr:to>
      <xdr:col>31</xdr:col>
      <xdr:colOff>50477</xdr:colOff>
      <xdr:row>42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79C83256-7EB7-4AF1-802B-DC230D8937D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16687</xdr:colOff>
      <xdr:row>43</xdr:row>
      <xdr:rowOff>61479</xdr:rowOff>
    </xdr:from>
    <xdr:to>
      <xdr:col>30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276" name="Entrada de lápiz 275">
              <a:extLst>
                <a:ext uri="{FF2B5EF4-FFF2-40B4-BE49-F238E27FC236}">
                  <a16:creationId xmlns:a16="http://schemas.microsoft.com/office/drawing/2014/main" id="{E6356B71-9867-4459-88A9-73793F912CBF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16687</xdr:colOff>
      <xdr:row>43</xdr:row>
      <xdr:rowOff>61479</xdr:rowOff>
    </xdr:from>
    <xdr:to>
      <xdr:col>30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277" name="Entrada de lápiz 276">
              <a:extLst>
                <a:ext uri="{FF2B5EF4-FFF2-40B4-BE49-F238E27FC236}">
                  <a16:creationId xmlns:a16="http://schemas.microsoft.com/office/drawing/2014/main" id="{50CA940E-DE22-41AF-A884-B7E3380B78AE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16687</xdr:colOff>
      <xdr:row>43</xdr:row>
      <xdr:rowOff>61479</xdr:rowOff>
    </xdr:from>
    <xdr:to>
      <xdr:col>30</xdr:col>
      <xdr:colOff>61867</xdr:colOff>
      <xdr:row>43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A934B9C3-E225-4DD5-90EE-D475B8B52450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279" name="Entrada de lápiz 278">
              <a:extLst>
                <a:ext uri="{FF2B5EF4-FFF2-40B4-BE49-F238E27FC236}">
                  <a16:creationId xmlns:a16="http://schemas.microsoft.com/office/drawing/2014/main" id="{BCF574DD-5041-4B0E-88AB-3334B3B98E12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D506CD81-6FB7-42E4-8E5C-2E6A2B61A79A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281" name="Entrada de lápiz 280">
              <a:extLst>
                <a:ext uri="{FF2B5EF4-FFF2-40B4-BE49-F238E27FC236}">
                  <a16:creationId xmlns:a16="http://schemas.microsoft.com/office/drawing/2014/main" id="{489F47C5-8A2C-427F-A771-7D5F391ED92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4811C53C-B530-4606-AEC1-E570D11E46D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46</xdr:row>
      <xdr:rowOff>61479</xdr:rowOff>
    </xdr:from>
    <xdr:to>
      <xdr:col>24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283" name="Entrada de lápiz 282">
              <a:extLst>
                <a:ext uri="{FF2B5EF4-FFF2-40B4-BE49-F238E27FC236}">
                  <a16:creationId xmlns:a16="http://schemas.microsoft.com/office/drawing/2014/main" id="{BF9DEAD1-4A50-473B-90C3-6F994C120297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284" name="Entrada de lápiz 283">
              <a:extLst>
                <a:ext uri="{FF2B5EF4-FFF2-40B4-BE49-F238E27FC236}">
                  <a16:creationId xmlns:a16="http://schemas.microsoft.com/office/drawing/2014/main" id="{853D62ED-1CDB-4310-9288-6801BC732D3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22037</xdr:colOff>
      <xdr:row>45</xdr:row>
      <xdr:rowOff>72678</xdr:rowOff>
    </xdr:from>
    <xdr:to>
      <xdr:col>23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285" name="Entrada de lápiz 284">
              <a:extLst>
                <a:ext uri="{FF2B5EF4-FFF2-40B4-BE49-F238E27FC236}">
                  <a16:creationId xmlns:a16="http://schemas.microsoft.com/office/drawing/2014/main" id="{0F7E9C13-EBF2-46D2-B54D-47F0F8AD679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16687</xdr:colOff>
      <xdr:row>46</xdr:row>
      <xdr:rowOff>61479</xdr:rowOff>
    </xdr:from>
    <xdr:to>
      <xdr:col>22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6809FB16-F4AA-441F-AFA5-902FF4A21990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22037</xdr:colOff>
      <xdr:row>45</xdr:row>
      <xdr:rowOff>72678</xdr:rowOff>
    </xdr:from>
    <xdr:to>
      <xdr:col>23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287" name="Entrada de lápiz 286">
              <a:extLst>
                <a:ext uri="{FF2B5EF4-FFF2-40B4-BE49-F238E27FC236}">
                  <a16:creationId xmlns:a16="http://schemas.microsoft.com/office/drawing/2014/main" id="{8F006380-C76E-4FCE-AB9B-5A303FAED0D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22037</xdr:colOff>
      <xdr:row>45</xdr:row>
      <xdr:rowOff>72678</xdr:rowOff>
    </xdr:from>
    <xdr:to>
      <xdr:col>23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288" name="Entrada de lápiz 287">
              <a:extLst>
                <a:ext uri="{FF2B5EF4-FFF2-40B4-BE49-F238E27FC236}">
                  <a16:creationId xmlns:a16="http://schemas.microsoft.com/office/drawing/2014/main" id="{76F3513E-81C1-441F-88B3-37D791FB33F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16687</xdr:colOff>
      <xdr:row>46</xdr:row>
      <xdr:rowOff>61479</xdr:rowOff>
    </xdr:from>
    <xdr:to>
      <xdr:col>22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7F46F86C-BB96-4926-BA0B-C13B0CE72DC7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22037</xdr:colOff>
      <xdr:row>45</xdr:row>
      <xdr:rowOff>72678</xdr:rowOff>
    </xdr:from>
    <xdr:to>
      <xdr:col>23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290" name="Entrada de lápiz 289">
              <a:extLst>
                <a:ext uri="{FF2B5EF4-FFF2-40B4-BE49-F238E27FC236}">
                  <a16:creationId xmlns:a16="http://schemas.microsoft.com/office/drawing/2014/main" id="{D98AFB4C-8EAB-445B-8B88-D17F6C7AAAE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291" name="Entrada de lápiz 290">
              <a:extLst>
                <a:ext uri="{FF2B5EF4-FFF2-40B4-BE49-F238E27FC236}">
                  <a16:creationId xmlns:a16="http://schemas.microsoft.com/office/drawing/2014/main" id="{A3703C93-8B55-4FC3-AF61-766553704E2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46</xdr:row>
      <xdr:rowOff>61479</xdr:rowOff>
    </xdr:from>
    <xdr:to>
      <xdr:col>26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B86AB75E-E0C1-4A2A-BFED-C26A3727FF6E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93" name="Entrada de lápiz 292">
              <a:extLst>
                <a:ext uri="{FF2B5EF4-FFF2-40B4-BE49-F238E27FC236}">
                  <a16:creationId xmlns:a16="http://schemas.microsoft.com/office/drawing/2014/main" id="{C21A9451-AFB7-403E-BE5C-B64629A1EE5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94" name="Entrada de lápiz 293">
              <a:extLst>
                <a:ext uri="{FF2B5EF4-FFF2-40B4-BE49-F238E27FC236}">
                  <a16:creationId xmlns:a16="http://schemas.microsoft.com/office/drawing/2014/main" id="{14B7E32D-A920-4CE4-B263-4150310B325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46</xdr:row>
      <xdr:rowOff>61479</xdr:rowOff>
    </xdr:from>
    <xdr:to>
      <xdr:col>28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95" name="Entrada de lápiz 294">
              <a:extLst>
                <a:ext uri="{FF2B5EF4-FFF2-40B4-BE49-F238E27FC236}">
                  <a16:creationId xmlns:a16="http://schemas.microsoft.com/office/drawing/2014/main" id="{96109782-716E-43C8-9CEC-FB3B7E5F0FD8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96" name="Entrada de lápiz 295">
              <a:extLst>
                <a:ext uri="{FF2B5EF4-FFF2-40B4-BE49-F238E27FC236}">
                  <a16:creationId xmlns:a16="http://schemas.microsoft.com/office/drawing/2014/main" id="{96FCB15E-DE5D-442A-AAD0-F467D35817D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97" name="Entrada de lápiz 296">
              <a:extLst>
                <a:ext uri="{FF2B5EF4-FFF2-40B4-BE49-F238E27FC236}">
                  <a16:creationId xmlns:a16="http://schemas.microsoft.com/office/drawing/2014/main" id="{7E496153-9741-443C-B2C2-8BC58A246C4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98" name="Entrada de lápiz 297">
              <a:extLst>
                <a:ext uri="{FF2B5EF4-FFF2-40B4-BE49-F238E27FC236}">
                  <a16:creationId xmlns:a16="http://schemas.microsoft.com/office/drawing/2014/main" id="{B02D110B-7D9D-42F2-B1F4-0EC76946169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46</xdr:row>
      <xdr:rowOff>72678</xdr:rowOff>
    </xdr:from>
    <xdr:to>
      <xdr:col>25</xdr:col>
      <xdr:colOff>50477</xdr:colOff>
      <xdr:row>46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B34A98C2-FC59-49AB-BF3A-E0703F73DA2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300" name="Entrada de lápiz 299">
              <a:extLst>
                <a:ext uri="{FF2B5EF4-FFF2-40B4-BE49-F238E27FC236}">
                  <a16:creationId xmlns:a16="http://schemas.microsoft.com/office/drawing/2014/main" id="{00E8AF46-68A1-4FAF-8B0F-AB13EACFF94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301" name="Entrada de lápiz 300">
              <a:extLst>
                <a:ext uri="{FF2B5EF4-FFF2-40B4-BE49-F238E27FC236}">
                  <a16:creationId xmlns:a16="http://schemas.microsoft.com/office/drawing/2014/main" id="{DC857AEA-598C-4F8C-B017-50C964423E08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46</xdr:row>
      <xdr:rowOff>61479</xdr:rowOff>
    </xdr:from>
    <xdr:to>
      <xdr:col>24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302" name="Entrada de lápiz 301">
              <a:extLst>
                <a:ext uri="{FF2B5EF4-FFF2-40B4-BE49-F238E27FC236}">
                  <a16:creationId xmlns:a16="http://schemas.microsoft.com/office/drawing/2014/main" id="{572E6EB1-8672-4CBB-A1BE-A9C3E75EE662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303" name="Entrada de lápiz 302">
              <a:extLst>
                <a:ext uri="{FF2B5EF4-FFF2-40B4-BE49-F238E27FC236}">
                  <a16:creationId xmlns:a16="http://schemas.microsoft.com/office/drawing/2014/main" id="{447EFECD-74A7-4E76-B3A9-D8A5167B2933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46</xdr:row>
      <xdr:rowOff>61479</xdr:rowOff>
    </xdr:from>
    <xdr:to>
      <xdr:col>24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304" name="Entrada de lápiz 303">
              <a:extLst>
                <a:ext uri="{FF2B5EF4-FFF2-40B4-BE49-F238E27FC236}">
                  <a16:creationId xmlns:a16="http://schemas.microsoft.com/office/drawing/2014/main" id="{3D39DC64-62DF-49FE-8502-7213459D8483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305" name="Entrada de lápiz 304">
              <a:extLst>
                <a:ext uri="{FF2B5EF4-FFF2-40B4-BE49-F238E27FC236}">
                  <a16:creationId xmlns:a16="http://schemas.microsoft.com/office/drawing/2014/main" id="{948FE30C-A1A3-4443-A29C-F3048B070DE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306" name="Entrada de lápiz 305">
              <a:extLst>
                <a:ext uri="{FF2B5EF4-FFF2-40B4-BE49-F238E27FC236}">
                  <a16:creationId xmlns:a16="http://schemas.microsoft.com/office/drawing/2014/main" id="{39518C51-482E-49EE-9F46-0D1355970FE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46</xdr:row>
      <xdr:rowOff>61479</xdr:rowOff>
    </xdr:from>
    <xdr:to>
      <xdr:col>24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307" name="Entrada de lápiz 306">
              <a:extLst>
                <a:ext uri="{FF2B5EF4-FFF2-40B4-BE49-F238E27FC236}">
                  <a16:creationId xmlns:a16="http://schemas.microsoft.com/office/drawing/2014/main" id="{39E5DC7E-254F-4574-9554-F5E32D7F4D4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308" name="Entrada de lápiz 307">
              <a:extLst>
                <a:ext uri="{FF2B5EF4-FFF2-40B4-BE49-F238E27FC236}">
                  <a16:creationId xmlns:a16="http://schemas.microsoft.com/office/drawing/2014/main" id="{74259261-2C1F-4EBB-AFDF-1A4198DA390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309" name="Entrada de lápiz 308">
              <a:extLst>
                <a:ext uri="{FF2B5EF4-FFF2-40B4-BE49-F238E27FC236}">
                  <a16:creationId xmlns:a16="http://schemas.microsoft.com/office/drawing/2014/main" id="{1FD00638-8123-465E-8426-1B479CD3C55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310" name="Entrada de lápiz 309">
              <a:extLst>
                <a:ext uri="{FF2B5EF4-FFF2-40B4-BE49-F238E27FC236}">
                  <a16:creationId xmlns:a16="http://schemas.microsoft.com/office/drawing/2014/main" id="{E4796B0F-06A3-440D-9269-EFDF69A2928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311" name="Entrada de lápiz 310">
              <a:extLst>
                <a:ext uri="{FF2B5EF4-FFF2-40B4-BE49-F238E27FC236}">
                  <a16:creationId xmlns:a16="http://schemas.microsoft.com/office/drawing/2014/main" id="{4A619E3A-68B1-4CE7-BF99-7B8D0D42964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312" name="Entrada de lápiz 311">
              <a:extLst>
                <a:ext uri="{FF2B5EF4-FFF2-40B4-BE49-F238E27FC236}">
                  <a16:creationId xmlns:a16="http://schemas.microsoft.com/office/drawing/2014/main" id="{F111902C-1481-4390-8469-489C8D9E094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313" name="Entrada de lápiz 312">
              <a:extLst>
                <a:ext uri="{FF2B5EF4-FFF2-40B4-BE49-F238E27FC236}">
                  <a16:creationId xmlns:a16="http://schemas.microsoft.com/office/drawing/2014/main" id="{B70A9F9F-7DE9-4658-8966-995B43331D4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45</xdr:row>
      <xdr:rowOff>72678</xdr:rowOff>
    </xdr:from>
    <xdr:to>
      <xdr:col>25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314" name="Entrada de lápiz 313">
              <a:extLst>
                <a:ext uri="{FF2B5EF4-FFF2-40B4-BE49-F238E27FC236}">
                  <a16:creationId xmlns:a16="http://schemas.microsoft.com/office/drawing/2014/main" id="{C0B34CA6-E434-4A87-93DA-51CBBC5D7D8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46</xdr:row>
      <xdr:rowOff>61479</xdr:rowOff>
    </xdr:from>
    <xdr:to>
      <xdr:col>24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075D6C64-58CC-4FCE-9762-334B6BD3AA01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46</xdr:row>
      <xdr:rowOff>61479</xdr:rowOff>
    </xdr:from>
    <xdr:to>
      <xdr:col>24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316" name="Entrada de lápiz 315">
              <a:extLst>
                <a:ext uri="{FF2B5EF4-FFF2-40B4-BE49-F238E27FC236}">
                  <a16:creationId xmlns:a16="http://schemas.microsoft.com/office/drawing/2014/main" id="{015836D2-32A0-4E62-B1DC-5BAAE4205837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46</xdr:row>
      <xdr:rowOff>61479</xdr:rowOff>
    </xdr:from>
    <xdr:to>
      <xdr:col>24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317" name="Entrada de lápiz 316">
              <a:extLst>
                <a:ext uri="{FF2B5EF4-FFF2-40B4-BE49-F238E27FC236}">
                  <a16:creationId xmlns:a16="http://schemas.microsoft.com/office/drawing/2014/main" id="{4FF7128A-BA84-4FDB-93D6-EDDAFD3F6714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318" name="Entrada de lápiz 317">
              <a:extLst>
                <a:ext uri="{FF2B5EF4-FFF2-40B4-BE49-F238E27FC236}">
                  <a16:creationId xmlns:a16="http://schemas.microsoft.com/office/drawing/2014/main" id="{6FD5F031-4CB9-4063-AC6E-A0F7D057635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46</xdr:row>
      <xdr:rowOff>61479</xdr:rowOff>
    </xdr:from>
    <xdr:to>
      <xdr:col>26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319" name="Entrada de lápiz 318">
              <a:extLst>
                <a:ext uri="{FF2B5EF4-FFF2-40B4-BE49-F238E27FC236}">
                  <a16:creationId xmlns:a16="http://schemas.microsoft.com/office/drawing/2014/main" id="{33B25498-C86D-466F-8FA5-CE8F765AFE19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320" name="Entrada de lápiz 319">
              <a:extLst>
                <a:ext uri="{FF2B5EF4-FFF2-40B4-BE49-F238E27FC236}">
                  <a16:creationId xmlns:a16="http://schemas.microsoft.com/office/drawing/2014/main" id="{6C50C663-5D60-4F9C-9D1D-A23A2A3089F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ABC4700F-5994-4DD1-BD52-8290F30658E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322" name="Entrada de lápiz 321">
              <a:extLst>
                <a:ext uri="{FF2B5EF4-FFF2-40B4-BE49-F238E27FC236}">
                  <a16:creationId xmlns:a16="http://schemas.microsoft.com/office/drawing/2014/main" id="{78489836-2501-48ED-9D45-D248B6AF910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323" name="Entrada de lápiz 322">
              <a:extLst>
                <a:ext uri="{FF2B5EF4-FFF2-40B4-BE49-F238E27FC236}">
                  <a16:creationId xmlns:a16="http://schemas.microsoft.com/office/drawing/2014/main" id="{0D5A4DF0-15E4-4C35-BA65-53ADB9424AE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324" name="Entrada de lápiz 323">
              <a:extLst>
                <a:ext uri="{FF2B5EF4-FFF2-40B4-BE49-F238E27FC236}">
                  <a16:creationId xmlns:a16="http://schemas.microsoft.com/office/drawing/2014/main" id="{C8B424F5-3CCC-43A2-8EB2-508F2C76250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325" name="Entrada de lápiz 324">
              <a:extLst>
                <a:ext uri="{FF2B5EF4-FFF2-40B4-BE49-F238E27FC236}">
                  <a16:creationId xmlns:a16="http://schemas.microsoft.com/office/drawing/2014/main" id="{FDE0AB84-EE41-44E9-BF58-381E1B90891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45</xdr:row>
      <xdr:rowOff>72678</xdr:rowOff>
    </xdr:from>
    <xdr:to>
      <xdr:col>27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326" name="Entrada de lápiz 325">
              <a:extLst>
                <a:ext uri="{FF2B5EF4-FFF2-40B4-BE49-F238E27FC236}">
                  <a16:creationId xmlns:a16="http://schemas.microsoft.com/office/drawing/2014/main" id="{E62F90BF-7A47-43E2-85DD-78204903C1F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46</xdr:row>
      <xdr:rowOff>61479</xdr:rowOff>
    </xdr:from>
    <xdr:to>
      <xdr:col>26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327" name="Entrada de lápiz 326">
              <a:extLst>
                <a:ext uri="{FF2B5EF4-FFF2-40B4-BE49-F238E27FC236}">
                  <a16:creationId xmlns:a16="http://schemas.microsoft.com/office/drawing/2014/main" id="{7434C402-FCEA-4C42-B0EC-8E7A7372A4EE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46</xdr:row>
      <xdr:rowOff>61479</xdr:rowOff>
    </xdr:from>
    <xdr:to>
      <xdr:col>26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328" name="Entrada de lápiz 327">
              <a:extLst>
                <a:ext uri="{FF2B5EF4-FFF2-40B4-BE49-F238E27FC236}">
                  <a16:creationId xmlns:a16="http://schemas.microsoft.com/office/drawing/2014/main" id="{EB5243A9-1D0D-45D4-96C0-E866B43CCFA5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46</xdr:row>
      <xdr:rowOff>61479</xdr:rowOff>
    </xdr:from>
    <xdr:to>
      <xdr:col>26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329" name="Entrada de lápiz 328">
              <a:extLst>
                <a:ext uri="{FF2B5EF4-FFF2-40B4-BE49-F238E27FC236}">
                  <a16:creationId xmlns:a16="http://schemas.microsoft.com/office/drawing/2014/main" id="{8E8868FC-5BE2-4B87-97FF-6487AACF96CF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330" name="Entrada de lápiz 329">
              <a:extLst>
                <a:ext uri="{FF2B5EF4-FFF2-40B4-BE49-F238E27FC236}">
                  <a16:creationId xmlns:a16="http://schemas.microsoft.com/office/drawing/2014/main" id="{0E82230F-A903-407A-9856-A2BDF341948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46</xdr:row>
      <xdr:rowOff>61479</xdr:rowOff>
    </xdr:from>
    <xdr:to>
      <xdr:col>28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331" name="Entrada de lápiz 330">
              <a:extLst>
                <a:ext uri="{FF2B5EF4-FFF2-40B4-BE49-F238E27FC236}">
                  <a16:creationId xmlns:a16="http://schemas.microsoft.com/office/drawing/2014/main" id="{D4B36A34-7425-4DC0-B458-2E6383A137D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332" name="Entrada de lápiz 331">
              <a:extLst>
                <a:ext uri="{FF2B5EF4-FFF2-40B4-BE49-F238E27FC236}">
                  <a16:creationId xmlns:a16="http://schemas.microsoft.com/office/drawing/2014/main" id="{745D77C3-3B44-4531-966F-EA166C5BA44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333" name="Entrada de lápiz 332">
              <a:extLst>
                <a:ext uri="{FF2B5EF4-FFF2-40B4-BE49-F238E27FC236}">
                  <a16:creationId xmlns:a16="http://schemas.microsoft.com/office/drawing/2014/main" id="{5950F1CB-3376-4D33-BE69-126A27C2EF1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334" name="Entrada de lápiz 333">
              <a:extLst>
                <a:ext uri="{FF2B5EF4-FFF2-40B4-BE49-F238E27FC236}">
                  <a16:creationId xmlns:a16="http://schemas.microsoft.com/office/drawing/2014/main" id="{E60F55CF-4182-41B8-8FF1-CA87EFFBF33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335" name="Entrada de lápiz 334">
              <a:extLst>
                <a:ext uri="{FF2B5EF4-FFF2-40B4-BE49-F238E27FC236}">
                  <a16:creationId xmlns:a16="http://schemas.microsoft.com/office/drawing/2014/main" id="{DFEB91E9-2B0C-4C91-B075-1AC6F4695D5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336" name="Entrada de lápiz 335">
              <a:extLst>
                <a:ext uri="{FF2B5EF4-FFF2-40B4-BE49-F238E27FC236}">
                  <a16:creationId xmlns:a16="http://schemas.microsoft.com/office/drawing/2014/main" id="{318235A8-9FED-45B0-A4ED-098E3B422D8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337" name="Entrada de lápiz 336">
              <a:extLst>
                <a:ext uri="{FF2B5EF4-FFF2-40B4-BE49-F238E27FC236}">
                  <a16:creationId xmlns:a16="http://schemas.microsoft.com/office/drawing/2014/main" id="{684534C3-A36B-46F9-8A05-18940816F1C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45</xdr:row>
      <xdr:rowOff>72678</xdr:rowOff>
    </xdr:from>
    <xdr:to>
      <xdr:col>29</xdr:col>
      <xdr:colOff>50477</xdr:colOff>
      <xdr:row>45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338" name="Entrada de lápiz 337">
              <a:extLst>
                <a:ext uri="{FF2B5EF4-FFF2-40B4-BE49-F238E27FC236}">
                  <a16:creationId xmlns:a16="http://schemas.microsoft.com/office/drawing/2014/main" id="{CA2F5C9E-33D8-404D-BEEE-E962A1C648E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46</xdr:row>
      <xdr:rowOff>61479</xdr:rowOff>
    </xdr:from>
    <xdr:to>
      <xdr:col>28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09CE66FE-05DE-4BD5-8032-1054CA9FCD7D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46</xdr:row>
      <xdr:rowOff>61479</xdr:rowOff>
    </xdr:from>
    <xdr:to>
      <xdr:col>28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340" name="Entrada de lápiz 339">
              <a:extLst>
                <a:ext uri="{FF2B5EF4-FFF2-40B4-BE49-F238E27FC236}">
                  <a16:creationId xmlns:a16="http://schemas.microsoft.com/office/drawing/2014/main" id="{62334F94-3B72-4205-8273-BF8758BBB56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46</xdr:row>
      <xdr:rowOff>61479</xdr:rowOff>
    </xdr:from>
    <xdr:to>
      <xdr:col>28</xdr:col>
      <xdr:colOff>61867</xdr:colOff>
      <xdr:row>46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341" name="Entrada de lápiz 340">
              <a:extLst>
                <a:ext uri="{FF2B5EF4-FFF2-40B4-BE49-F238E27FC236}">
                  <a16:creationId xmlns:a16="http://schemas.microsoft.com/office/drawing/2014/main" id="{C81189C2-295E-4B72-B17D-456218285FE3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342" name="Entrada de lápiz 341">
              <a:extLst>
                <a:ext uri="{FF2B5EF4-FFF2-40B4-BE49-F238E27FC236}">
                  <a16:creationId xmlns:a16="http://schemas.microsoft.com/office/drawing/2014/main" id="{D5594A58-7C0B-4E28-B355-0C242ECFDF7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343" name="Entrada de lápiz 342">
              <a:extLst>
                <a:ext uri="{FF2B5EF4-FFF2-40B4-BE49-F238E27FC236}">
                  <a16:creationId xmlns:a16="http://schemas.microsoft.com/office/drawing/2014/main" id="{3EF5D858-D7ED-40C5-A864-639E4540C732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344" name="Entrada de lápiz 343">
              <a:extLst>
                <a:ext uri="{FF2B5EF4-FFF2-40B4-BE49-F238E27FC236}">
                  <a16:creationId xmlns:a16="http://schemas.microsoft.com/office/drawing/2014/main" id="{9C2B8F3A-9ABF-482E-903C-A0D692106047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345" name="Entrada de lápiz 344">
              <a:extLst>
                <a:ext uri="{FF2B5EF4-FFF2-40B4-BE49-F238E27FC236}">
                  <a16:creationId xmlns:a16="http://schemas.microsoft.com/office/drawing/2014/main" id="{7A7C7C69-24B0-48E6-9E66-B38CAF74BD5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346" name="Entrada de lápiz 345">
              <a:extLst>
                <a:ext uri="{FF2B5EF4-FFF2-40B4-BE49-F238E27FC236}">
                  <a16:creationId xmlns:a16="http://schemas.microsoft.com/office/drawing/2014/main" id="{B389BAD3-F9B8-4D72-B52B-58B52973CD8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49</xdr:row>
      <xdr:rowOff>61479</xdr:rowOff>
    </xdr:from>
    <xdr:to>
      <xdr:col>24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347" name="Entrada de lápiz 346">
              <a:extLst>
                <a:ext uri="{FF2B5EF4-FFF2-40B4-BE49-F238E27FC236}">
                  <a16:creationId xmlns:a16="http://schemas.microsoft.com/office/drawing/2014/main" id="{47E31CB6-8B8F-4FE1-95A8-003A6EE74A5A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348" name="Entrada de lápiz 347">
              <a:extLst>
                <a:ext uri="{FF2B5EF4-FFF2-40B4-BE49-F238E27FC236}">
                  <a16:creationId xmlns:a16="http://schemas.microsoft.com/office/drawing/2014/main" id="{F8692E51-FC2D-4B1E-9673-B17FCB5CEC6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349" name="Entrada de lápiz 348">
              <a:extLst>
                <a:ext uri="{FF2B5EF4-FFF2-40B4-BE49-F238E27FC236}">
                  <a16:creationId xmlns:a16="http://schemas.microsoft.com/office/drawing/2014/main" id="{3077C5BB-A487-45A2-B400-73B2A874E21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49</xdr:row>
      <xdr:rowOff>61479</xdr:rowOff>
    </xdr:from>
    <xdr:to>
      <xdr:col>26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350" name="Entrada de lápiz 349">
              <a:extLst>
                <a:ext uri="{FF2B5EF4-FFF2-40B4-BE49-F238E27FC236}">
                  <a16:creationId xmlns:a16="http://schemas.microsoft.com/office/drawing/2014/main" id="{9327D51B-E0FF-4C69-A713-E3BD328F6C94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351" name="Entrada de lápiz 350">
              <a:extLst>
                <a:ext uri="{FF2B5EF4-FFF2-40B4-BE49-F238E27FC236}">
                  <a16:creationId xmlns:a16="http://schemas.microsoft.com/office/drawing/2014/main" id="{137BC80A-D70D-49FB-ACDD-65C0F5C8714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352" name="Entrada de lápiz 351">
              <a:extLst>
                <a:ext uri="{FF2B5EF4-FFF2-40B4-BE49-F238E27FC236}">
                  <a16:creationId xmlns:a16="http://schemas.microsoft.com/office/drawing/2014/main" id="{11B96C83-FF5B-4E04-8AF8-C9C16E7B429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49</xdr:row>
      <xdr:rowOff>61479</xdr:rowOff>
    </xdr:from>
    <xdr:to>
      <xdr:col>28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353" name="Entrada de lápiz 352">
              <a:extLst>
                <a:ext uri="{FF2B5EF4-FFF2-40B4-BE49-F238E27FC236}">
                  <a16:creationId xmlns:a16="http://schemas.microsoft.com/office/drawing/2014/main" id="{723E3E99-C667-42C3-98EA-B46DFA47DF5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354" name="Entrada de lápiz 353">
              <a:extLst>
                <a:ext uri="{FF2B5EF4-FFF2-40B4-BE49-F238E27FC236}">
                  <a16:creationId xmlns:a16="http://schemas.microsoft.com/office/drawing/2014/main" id="{003D108D-F093-4938-9BA9-6F196C7CD15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355" name="Entrada de lápiz 354">
              <a:extLst>
                <a:ext uri="{FF2B5EF4-FFF2-40B4-BE49-F238E27FC236}">
                  <a16:creationId xmlns:a16="http://schemas.microsoft.com/office/drawing/2014/main" id="{7A50F3A4-CFFA-4519-8F8B-6CF6393EE9A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356" name="Entrada de lápiz 355">
              <a:extLst>
                <a:ext uri="{FF2B5EF4-FFF2-40B4-BE49-F238E27FC236}">
                  <a16:creationId xmlns:a16="http://schemas.microsoft.com/office/drawing/2014/main" id="{FB376E4A-7BA3-44A3-A44C-6B4297364FD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49</xdr:row>
      <xdr:rowOff>72678</xdr:rowOff>
    </xdr:from>
    <xdr:to>
      <xdr:col>25</xdr:col>
      <xdr:colOff>50477</xdr:colOff>
      <xdr:row>49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357" name="Entrada de lápiz 356">
              <a:extLst>
                <a:ext uri="{FF2B5EF4-FFF2-40B4-BE49-F238E27FC236}">
                  <a16:creationId xmlns:a16="http://schemas.microsoft.com/office/drawing/2014/main" id="{053502AA-AB80-4518-B62D-F473D356755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358" name="Entrada de lápiz 357">
              <a:extLst>
                <a:ext uri="{FF2B5EF4-FFF2-40B4-BE49-F238E27FC236}">
                  <a16:creationId xmlns:a16="http://schemas.microsoft.com/office/drawing/2014/main" id="{5E78F27C-1934-452C-B444-60C2DD79DBAA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359" name="Entrada de lápiz 358">
              <a:extLst>
                <a:ext uri="{FF2B5EF4-FFF2-40B4-BE49-F238E27FC236}">
                  <a16:creationId xmlns:a16="http://schemas.microsoft.com/office/drawing/2014/main" id="{D9337092-1872-475C-B0BD-867D93C7C254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49</xdr:row>
      <xdr:rowOff>61479</xdr:rowOff>
    </xdr:from>
    <xdr:to>
      <xdr:col>24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360" name="Entrada de lápiz 359">
              <a:extLst>
                <a:ext uri="{FF2B5EF4-FFF2-40B4-BE49-F238E27FC236}">
                  <a16:creationId xmlns:a16="http://schemas.microsoft.com/office/drawing/2014/main" id="{22202043-FF6B-4593-9EF7-00A6C57257E6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361" name="Entrada de lápiz 360">
              <a:extLst>
                <a:ext uri="{FF2B5EF4-FFF2-40B4-BE49-F238E27FC236}">
                  <a16:creationId xmlns:a16="http://schemas.microsoft.com/office/drawing/2014/main" id="{1D629936-7ABA-43DF-A571-210E6388169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49</xdr:row>
      <xdr:rowOff>61479</xdr:rowOff>
    </xdr:from>
    <xdr:to>
      <xdr:col>24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362" name="Entrada de lápiz 361">
              <a:extLst>
                <a:ext uri="{FF2B5EF4-FFF2-40B4-BE49-F238E27FC236}">
                  <a16:creationId xmlns:a16="http://schemas.microsoft.com/office/drawing/2014/main" id="{D5000915-BDFA-464B-9431-4A64649D211C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363" name="Entrada de lápiz 362">
              <a:extLst>
                <a:ext uri="{FF2B5EF4-FFF2-40B4-BE49-F238E27FC236}">
                  <a16:creationId xmlns:a16="http://schemas.microsoft.com/office/drawing/2014/main" id="{4DB559B2-727F-4089-A8FA-5238397858A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364" name="Entrada de lápiz 363">
              <a:extLst>
                <a:ext uri="{FF2B5EF4-FFF2-40B4-BE49-F238E27FC236}">
                  <a16:creationId xmlns:a16="http://schemas.microsoft.com/office/drawing/2014/main" id="{08F90D87-B489-4D0C-A980-B1B7C088FBB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49</xdr:row>
      <xdr:rowOff>61479</xdr:rowOff>
    </xdr:from>
    <xdr:to>
      <xdr:col>24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365" name="Entrada de lápiz 364">
              <a:extLst>
                <a:ext uri="{FF2B5EF4-FFF2-40B4-BE49-F238E27FC236}">
                  <a16:creationId xmlns:a16="http://schemas.microsoft.com/office/drawing/2014/main" id="{FE3E2E51-7249-4376-B6FA-3FBB46A80616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366" name="Entrada de lápiz 365">
              <a:extLst>
                <a:ext uri="{FF2B5EF4-FFF2-40B4-BE49-F238E27FC236}">
                  <a16:creationId xmlns:a16="http://schemas.microsoft.com/office/drawing/2014/main" id="{E9C6FE0E-D95A-4BB5-ACDD-9D2F5DAF8B3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367" name="Entrada de lápiz 366">
              <a:extLst>
                <a:ext uri="{FF2B5EF4-FFF2-40B4-BE49-F238E27FC236}">
                  <a16:creationId xmlns:a16="http://schemas.microsoft.com/office/drawing/2014/main" id="{21712EFB-F2F9-4668-ABE1-22F89F924DF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368" name="Entrada de lápiz 367">
              <a:extLst>
                <a:ext uri="{FF2B5EF4-FFF2-40B4-BE49-F238E27FC236}">
                  <a16:creationId xmlns:a16="http://schemas.microsoft.com/office/drawing/2014/main" id="{BB645AE8-86A7-495C-9505-E8A7E59186EF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369" name="Entrada de lápiz 368">
              <a:extLst>
                <a:ext uri="{FF2B5EF4-FFF2-40B4-BE49-F238E27FC236}">
                  <a16:creationId xmlns:a16="http://schemas.microsoft.com/office/drawing/2014/main" id="{0B94B574-9DFC-4D16-8ECD-2A706360B483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370" name="Entrada de lápiz 369">
              <a:extLst>
                <a:ext uri="{FF2B5EF4-FFF2-40B4-BE49-F238E27FC236}">
                  <a16:creationId xmlns:a16="http://schemas.microsoft.com/office/drawing/2014/main" id="{2315EB11-117F-465C-9B69-38DB7486089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1">
          <xdr14:nvContentPartPr>
            <xdr14:cNvPr id="371" name="Entrada de lápiz 370">
              <a:extLst>
                <a:ext uri="{FF2B5EF4-FFF2-40B4-BE49-F238E27FC236}">
                  <a16:creationId xmlns:a16="http://schemas.microsoft.com/office/drawing/2014/main" id="{5C076F39-188E-4959-BE77-F048041F3A0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22037</xdr:colOff>
      <xdr:row>48</xdr:row>
      <xdr:rowOff>72678</xdr:rowOff>
    </xdr:from>
    <xdr:to>
      <xdr:col>25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372" name="Entrada de lápiz 371">
              <a:extLst>
                <a:ext uri="{FF2B5EF4-FFF2-40B4-BE49-F238E27FC236}">
                  <a16:creationId xmlns:a16="http://schemas.microsoft.com/office/drawing/2014/main" id="{540ABA87-B55F-4889-80F3-82026AC4D37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49</xdr:row>
      <xdr:rowOff>61479</xdr:rowOff>
    </xdr:from>
    <xdr:to>
      <xdr:col>24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373" name="Entrada de lápiz 372">
              <a:extLst>
                <a:ext uri="{FF2B5EF4-FFF2-40B4-BE49-F238E27FC236}">
                  <a16:creationId xmlns:a16="http://schemas.microsoft.com/office/drawing/2014/main" id="{8F97F902-E538-4FB2-8533-690D5FC91BF2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49</xdr:row>
      <xdr:rowOff>61479</xdr:rowOff>
    </xdr:from>
    <xdr:to>
      <xdr:col>24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374" name="Entrada de lápiz 373">
              <a:extLst>
                <a:ext uri="{FF2B5EF4-FFF2-40B4-BE49-F238E27FC236}">
                  <a16:creationId xmlns:a16="http://schemas.microsoft.com/office/drawing/2014/main" id="{3DF93AF6-C7C2-4BE3-8F96-E1F46552261F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16687</xdr:colOff>
      <xdr:row>49</xdr:row>
      <xdr:rowOff>61479</xdr:rowOff>
    </xdr:from>
    <xdr:to>
      <xdr:col>24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375" name="Entrada de lápiz 374">
              <a:extLst>
                <a:ext uri="{FF2B5EF4-FFF2-40B4-BE49-F238E27FC236}">
                  <a16:creationId xmlns:a16="http://schemas.microsoft.com/office/drawing/2014/main" id="{31D53912-BAC0-441E-BB43-D50FF608E297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6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A6F133EA-F813-43D5-9467-FE9613AE881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49</xdr:row>
      <xdr:rowOff>61479</xdr:rowOff>
    </xdr:from>
    <xdr:to>
      <xdr:col>26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377" name="Entrada de lápiz 376">
              <a:extLst>
                <a:ext uri="{FF2B5EF4-FFF2-40B4-BE49-F238E27FC236}">
                  <a16:creationId xmlns:a16="http://schemas.microsoft.com/office/drawing/2014/main" id="{BADD1B3A-CBB0-4CA0-AD08-1201682F3AB4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378" name="Entrada de lápiz 377">
              <a:extLst>
                <a:ext uri="{FF2B5EF4-FFF2-40B4-BE49-F238E27FC236}">
                  <a16:creationId xmlns:a16="http://schemas.microsoft.com/office/drawing/2014/main" id="{68DA70B0-B8CB-4437-BF89-D6FAAEA1ABB0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379" name="Entrada de lápiz 378">
              <a:extLst>
                <a:ext uri="{FF2B5EF4-FFF2-40B4-BE49-F238E27FC236}">
                  <a16:creationId xmlns:a16="http://schemas.microsoft.com/office/drawing/2014/main" id="{271295A9-5CD4-4F85-9F68-C49F7C37D10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380" name="Entrada de lápiz 379">
              <a:extLst>
                <a:ext uri="{FF2B5EF4-FFF2-40B4-BE49-F238E27FC236}">
                  <a16:creationId xmlns:a16="http://schemas.microsoft.com/office/drawing/2014/main" id="{C343D3DF-FC7A-4BD0-AEF0-E766A9C421A8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1">
          <xdr14:nvContentPartPr>
            <xdr14:cNvPr id="381" name="Entrada de lápiz 380">
              <a:extLst>
                <a:ext uri="{FF2B5EF4-FFF2-40B4-BE49-F238E27FC236}">
                  <a16:creationId xmlns:a16="http://schemas.microsoft.com/office/drawing/2014/main" id="{A339006E-056E-4229-B6BD-84FECA067C0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382" name="Entrada de lápiz 381">
              <a:extLst>
                <a:ext uri="{FF2B5EF4-FFF2-40B4-BE49-F238E27FC236}">
                  <a16:creationId xmlns:a16="http://schemas.microsoft.com/office/drawing/2014/main" id="{646F43BB-AAE7-4341-91B3-4E8A56C42541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383" name="Entrada de lápiz 382">
              <a:extLst>
                <a:ext uri="{FF2B5EF4-FFF2-40B4-BE49-F238E27FC236}">
                  <a16:creationId xmlns:a16="http://schemas.microsoft.com/office/drawing/2014/main" id="{BCA8E2C5-B1F0-46E3-B753-44F49629DBE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22037</xdr:colOff>
      <xdr:row>48</xdr:row>
      <xdr:rowOff>72678</xdr:rowOff>
    </xdr:from>
    <xdr:to>
      <xdr:col>27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384" name="Entrada de lápiz 383">
              <a:extLst>
                <a:ext uri="{FF2B5EF4-FFF2-40B4-BE49-F238E27FC236}">
                  <a16:creationId xmlns:a16="http://schemas.microsoft.com/office/drawing/2014/main" id="{698DDB54-1550-41E7-83B6-8ED3F5058FD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49</xdr:row>
      <xdr:rowOff>61479</xdr:rowOff>
    </xdr:from>
    <xdr:to>
      <xdr:col>26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385" name="Entrada de lápiz 384">
              <a:extLst>
                <a:ext uri="{FF2B5EF4-FFF2-40B4-BE49-F238E27FC236}">
                  <a16:creationId xmlns:a16="http://schemas.microsoft.com/office/drawing/2014/main" id="{666FEF46-AF77-4DB6-B5D4-C392C40D12FF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49</xdr:row>
      <xdr:rowOff>61479</xdr:rowOff>
    </xdr:from>
    <xdr:to>
      <xdr:col>26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386" name="Entrada de lápiz 385">
              <a:extLst>
                <a:ext uri="{FF2B5EF4-FFF2-40B4-BE49-F238E27FC236}">
                  <a16:creationId xmlns:a16="http://schemas.microsoft.com/office/drawing/2014/main" id="{204E556C-4372-464D-B893-62ED389EFE4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16687</xdr:colOff>
      <xdr:row>49</xdr:row>
      <xdr:rowOff>61479</xdr:rowOff>
    </xdr:from>
    <xdr:to>
      <xdr:col>26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387" name="Entrada de lápiz 386">
              <a:extLst>
                <a:ext uri="{FF2B5EF4-FFF2-40B4-BE49-F238E27FC236}">
                  <a16:creationId xmlns:a16="http://schemas.microsoft.com/office/drawing/2014/main" id="{48CBC521-8B03-465D-A544-59B393845F4D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388" name="Entrada de lápiz 387">
              <a:extLst>
                <a:ext uri="{FF2B5EF4-FFF2-40B4-BE49-F238E27FC236}">
                  <a16:creationId xmlns:a16="http://schemas.microsoft.com/office/drawing/2014/main" id="{33BA58E8-349B-4230-BCEC-FAA4D2C22A89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49</xdr:row>
      <xdr:rowOff>61479</xdr:rowOff>
    </xdr:from>
    <xdr:to>
      <xdr:col>28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389" name="Entrada de lápiz 388">
              <a:extLst>
                <a:ext uri="{FF2B5EF4-FFF2-40B4-BE49-F238E27FC236}">
                  <a16:creationId xmlns:a16="http://schemas.microsoft.com/office/drawing/2014/main" id="{507124CC-F3F0-49EA-8AEB-16469A691585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390" name="Entrada de lápiz 389">
              <a:extLst>
                <a:ext uri="{FF2B5EF4-FFF2-40B4-BE49-F238E27FC236}">
                  <a16:creationId xmlns:a16="http://schemas.microsoft.com/office/drawing/2014/main" id="{5A033C70-7573-47D8-8400-BB28B7C2F4BE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391" name="Entrada de lápiz 390">
              <a:extLst>
                <a:ext uri="{FF2B5EF4-FFF2-40B4-BE49-F238E27FC236}">
                  <a16:creationId xmlns:a16="http://schemas.microsoft.com/office/drawing/2014/main" id="{CB9D4E91-4FFD-4DF5-814A-6CE6A1688BB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392" name="Entrada de lápiz 391">
              <a:extLst>
                <a:ext uri="{FF2B5EF4-FFF2-40B4-BE49-F238E27FC236}">
                  <a16:creationId xmlns:a16="http://schemas.microsoft.com/office/drawing/2014/main" id="{3977EC69-D230-48A3-939A-C43D880FF66D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393" name="Entrada de lápiz 392">
              <a:extLst>
                <a:ext uri="{FF2B5EF4-FFF2-40B4-BE49-F238E27FC236}">
                  <a16:creationId xmlns:a16="http://schemas.microsoft.com/office/drawing/2014/main" id="{A5D29B9A-69F3-4449-A17F-34CCBD01205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4">
          <xdr14:nvContentPartPr>
            <xdr14:cNvPr id="394" name="Entrada de lápiz 393">
              <a:extLst>
                <a:ext uri="{FF2B5EF4-FFF2-40B4-BE49-F238E27FC236}">
                  <a16:creationId xmlns:a16="http://schemas.microsoft.com/office/drawing/2014/main" id="{196AB3BA-4006-4EC4-A115-D9B92E3FA52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395" name="Entrada de lápiz 394">
              <a:extLst>
                <a:ext uri="{FF2B5EF4-FFF2-40B4-BE49-F238E27FC236}">
                  <a16:creationId xmlns:a16="http://schemas.microsoft.com/office/drawing/2014/main" id="{62430EFC-06DE-4D70-B953-BADA71DF1E9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22037</xdr:colOff>
      <xdr:row>48</xdr:row>
      <xdr:rowOff>72678</xdr:rowOff>
    </xdr:from>
    <xdr:to>
      <xdr:col>29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396" name="Entrada de lápiz 395">
              <a:extLst>
                <a:ext uri="{FF2B5EF4-FFF2-40B4-BE49-F238E27FC236}">
                  <a16:creationId xmlns:a16="http://schemas.microsoft.com/office/drawing/2014/main" id="{AC51E5C6-A198-43B6-9213-2A14722452B4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49</xdr:row>
      <xdr:rowOff>61479</xdr:rowOff>
    </xdr:from>
    <xdr:to>
      <xdr:col>28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397" name="Entrada de lápiz 396">
              <a:extLst>
                <a:ext uri="{FF2B5EF4-FFF2-40B4-BE49-F238E27FC236}">
                  <a16:creationId xmlns:a16="http://schemas.microsoft.com/office/drawing/2014/main" id="{D1336030-8194-4D7B-87B8-577C2C6F6D80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49</xdr:row>
      <xdr:rowOff>61479</xdr:rowOff>
    </xdr:from>
    <xdr:to>
      <xdr:col>28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398" name="Entrada de lápiz 397">
              <a:extLst>
                <a:ext uri="{FF2B5EF4-FFF2-40B4-BE49-F238E27FC236}">
                  <a16:creationId xmlns:a16="http://schemas.microsoft.com/office/drawing/2014/main" id="{E2BB6476-0772-4E9A-8BE2-D68977B78FEE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16687</xdr:colOff>
      <xdr:row>49</xdr:row>
      <xdr:rowOff>61479</xdr:rowOff>
    </xdr:from>
    <xdr:to>
      <xdr:col>28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9">
          <xdr14:nvContentPartPr>
            <xdr14:cNvPr id="399" name="Entrada de lápiz 398">
              <a:extLst>
                <a:ext uri="{FF2B5EF4-FFF2-40B4-BE49-F238E27FC236}">
                  <a16:creationId xmlns:a16="http://schemas.microsoft.com/office/drawing/2014/main" id="{3A498570-D3A3-4368-B622-D9DAB8645684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400" name="Entrada de lápiz 399">
              <a:extLst>
                <a:ext uri="{FF2B5EF4-FFF2-40B4-BE49-F238E27FC236}">
                  <a16:creationId xmlns:a16="http://schemas.microsoft.com/office/drawing/2014/main" id="{D3345A3F-9C9F-442F-8A72-E69927E2F787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401" name="Entrada de lápiz 400">
              <a:extLst>
                <a:ext uri="{FF2B5EF4-FFF2-40B4-BE49-F238E27FC236}">
                  <a16:creationId xmlns:a16="http://schemas.microsoft.com/office/drawing/2014/main" id="{29A5A384-8A32-4280-98F3-D37DCAE09FA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16687</xdr:colOff>
      <xdr:row>49</xdr:row>
      <xdr:rowOff>61479</xdr:rowOff>
    </xdr:from>
    <xdr:to>
      <xdr:col>30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402" name="Entrada de lápiz 401">
              <a:extLst>
                <a:ext uri="{FF2B5EF4-FFF2-40B4-BE49-F238E27FC236}">
                  <a16:creationId xmlns:a16="http://schemas.microsoft.com/office/drawing/2014/main" id="{6F5176E6-C7FB-435D-8497-DD6A203951B6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403" name="Entrada de lápiz 402">
              <a:extLst>
                <a:ext uri="{FF2B5EF4-FFF2-40B4-BE49-F238E27FC236}">
                  <a16:creationId xmlns:a16="http://schemas.microsoft.com/office/drawing/2014/main" id="{ED90CB78-2AF5-42F1-813C-C8780A0C3917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404" name="Entrada de lápiz 403">
              <a:extLst>
                <a:ext uri="{FF2B5EF4-FFF2-40B4-BE49-F238E27FC236}">
                  <a16:creationId xmlns:a16="http://schemas.microsoft.com/office/drawing/2014/main" id="{C37DAE1D-82BB-4BF8-9DAB-8F98230B4AA4}"/>
                </a:ext>
              </a:extLst>
            </xdr14:cNvPr>
            <xdr14:cNvContentPartPr/>
          </xdr14:nvContentPartPr>
          <xdr14:nvPr macro=""/>
          <xdr14:xfrm>
            <a:off x="4399989655" y="6846634"/>
            <a:ext cx="28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290E431-8044-4514-B72C-AC28441AD9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842314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405" name="Entrada de lápiz 404">
              <a:extLst>
                <a:ext uri="{FF2B5EF4-FFF2-40B4-BE49-F238E27FC236}">
                  <a16:creationId xmlns:a16="http://schemas.microsoft.com/office/drawing/2014/main" id="{EC7349C4-A4A0-40C8-9D4A-C8FA1D78D5A6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16687</xdr:colOff>
      <xdr:row>49</xdr:row>
      <xdr:rowOff>61479</xdr:rowOff>
    </xdr:from>
    <xdr:to>
      <xdr:col>30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406" name="Entrada de lápiz 405">
              <a:extLst>
                <a:ext uri="{FF2B5EF4-FFF2-40B4-BE49-F238E27FC236}">
                  <a16:creationId xmlns:a16="http://schemas.microsoft.com/office/drawing/2014/main" id="{144E7B3B-DEE5-47A7-B784-D45BB9CADD6A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407" name="Entrada de lápiz 406">
              <a:extLst>
                <a:ext uri="{FF2B5EF4-FFF2-40B4-BE49-F238E27FC236}">
                  <a16:creationId xmlns:a16="http://schemas.microsoft.com/office/drawing/2014/main" id="{76D4845D-99EE-42F7-9FBD-AE54E9F17995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408" name="Entrada de lápiz 407">
              <a:extLst>
                <a:ext uri="{FF2B5EF4-FFF2-40B4-BE49-F238E27FC236}">
                  <a16:creationId xmlns:a16="http://schemas.microsoft.com/office/drawing/2014/main" id="{5F897CDF-941D-49F0-AF2B-0DFB5A7D9C33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409" name="Entrada de lápiz 408">
              <a:extLst>
                <a:ext uri="{FF2B5EF4-FFF2-40B4-BE49-F238E27FC236}">
                  <a16:creationId xmlns:a16="http://schemas.microsoft.com/office/drawing/2014/main" id="{6B8B16AA-827C-4E1E-9955-97AC3243569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410" name="Entrada de lápiz 409">
              <a:extLst>
                <a:ext uri="{FF2B5EF4-FFF2-40B4-BE49-F238E27FC236}">
                  <a16:creationId xmlns:a16="http://schemas.microsoft.com/office/drawing/2014/main" id="{FA6537B8-D914-46FD-8667-D09453E63F92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411" name="Entrada de lápiz 410">
              <a:extLst>
                <a:ext uri="{FF2B5EF4-FFF2-40B4-BE49-F238E27FC236}">
                  <a16:creationId xmlns:a16="http://schemas.microsoft.com/office/drawing/2014/main" id="{894A59B6-FE9D-46D4-B4D2-51BF90B1CCBC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412" name="Entrada de lápiz 411">
              <a:extLst>
                <a:ext uri="{FF2B5EF4-FFF2-40B4-BE49-F238E27FC236}">
                  <a16:creationId xmlns:a16="http://schemas.microsoft.com/office/drawing/2014/main" id="{EC562C96-09E1-443D-9A7D-F92073DBB76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22037</xdr:colOff>
      <xdr:row>48</xdr:row>
      <xdr:rowOff>72678</xdr:rowOff>
    </xdr:from>
    <xdr:to>
      <xdr:col>31</xdr:col>
      <xdr:colOff>50477</xdr:colOff>
      <xdr:row>48</xdr:row>
      <xdr:rowOff>73038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413" name="Entrada de lápiz 412">
              <a:extLst>
                <a:ext uri="{FF2B5EF4-FFF2-40B4-BE49-F238E27FC236}">
                  <a16:creationId xmlns:a16="http://schemas.microsoft.com/office/drawing/2014/main" id="{AE70FA6A-D47B-4328-876B-10A128AD976B}"/>
                </a:ext>
              </a:extLst>
            </xdr14:cNvPr>
            <xdr14:cNvContentPartPr/>
          </xdr14:nvContentPartPr>
          <xdr14:nvPr macro=""/>
          <xdr14:xfrm>
            <a:off x="4399989655" y="6325560"/>
            <a:ext cx="2844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0334D6C-6A3E-47CB-9D68-F4FCB81196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99985335" y="6321240"/>
              <a:ext cx="370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16687</xdr:colOff>
      <xdr:row>49</xdr:row>
      <xdr:rowOff>61479</xdr:rowOff>
    </xdr:from>
    <xdr:to>
      <xdr:col>30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414" name="Entrada de lápiz 413">
              <a:extLst>
                <a:ext uri="{FF2B5EF4-FFF2-40B4-BE49-F238E27FC236}">
                  <a16:creationId xmlns:a16="http://schemas.microsoft.com/office/drawing/2014/main" id="{B982E4C0-CB80-4009-954B-26BACBC18975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16687</xdr:colOff>
      <xdr:row>49</xdr:row>
      <xdr:rowOff>61479</xdr:rowOff>
    </xdr:from>
    <xdr:to>
      <xdr:col>30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415" name="Entrada de lápiz 414">
              <a:extLst>
                <a:ext uri="{FF2B5EF4-FFF2-40B4-BE49-F238E27FC236}">
                  <a16:creationId xmlns:a16="http://schemas.microsoft.com/office/drawing/2014/main" id="{AED104FE-B699-4812-9FDA-1E336FF34723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16687</xdr:colOff>
      <xdr:row>49</xdr:row>
      <xdr:rowOff>61479</xdr:rowOff>
    </xdr:from>
    <xdr:to>
      <xdr:col>30</xdr:col>
      <xdr:colOff>61867</xdr:colOff>
      <xdr:row>49</xdr:row>
      <xdr:rowOff>67239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6">
          <xdr14:nvContentPartPr>
            <xdr14:cNvPr id="416" name="Entrada de lápiz 415">
              <a:extLst>
                <a:ext uri="{FF2B5EF4-FFF2-40B4-BE49-F238E27FC236}">
                  <a16:creationId xmlns:a16="http://schemas.microsoft.com/office/drawing/2014/main" id="{DD2113FF-952E-44F6-ADDA-A1702DEFA08B}"/>
                </a:ext>
              </a:extLst>
            </xdr14:cNvPr>
            <xdr14:cNvContentPartPr/>
          </xdr14:nvContentPartPr>
          <xdr14:nvPr macro=""/>
          <xdr14:xfrm>
            <a:off x="4405906177" y="9093420"/>
            <a:ext cx="45180" cy="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D0C2CBFB-0BB9-4F95-9654-33ACEA9CAD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05901908" y="9089100"/>
              <a:ext cx="53718" cy="14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80211</xdr:colOff>
      <xdr:row>2</xdr:row>
      <xdr:rowOff>69169</xdr:rowOff>
    </xdr:from>
    <xdr:to>
      <xdr:col>119</xdr:col>
      <xdr:colOff>80211</xdr:colOff>
      <xdr:row>31</xdr:row>
      <xdr:rowOff>70184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609448947" y="410064"/>
          <a:ext cx="16282737" cy="4362462"/>
        </a:xfrm>
        <a:custGeom>
          <a:avLst/>
          <a:gdLst>
            <a:gd name="connsiteX0" fmla="*/ 16282737 w 16282737"/>
            <a:gd name="connsiteY0" fmla="*/ 4362462 h 4362462"/>
            <a:gd name="connsiteX1" fmla="*/ 12352421 w 16282737"/>
            <a:gd name="connsiteY1" fmla="*/ 602594 h 4362462"/>
            <a:gd name="connsiteX2" fmla="*/ 12111790 w 16282737"/>
            <a:gd name="connsiteY2" fmla="*/ 1214199 h 4362462"/>
            <a:gd name="connsiteX3" fmla="*/ 11379869 w 16282737"/>
            <a:gd name="connsiteY3" fmla="*/ 592568 h 4362462"/>
            <a:gd name="connsiteX4" fmla="*/ 10537658 w 16282737"/>
            <a:gd name="connsiteY4" fmla="*/ 1015 h 4362462"/>
            <a:gd name="connsiteX5" fmla="*/ 9695448 w 16282737"/>
            <a:gd name="connsiteY5" fmla="*/ 462225 h 4362462"/>
            <a:gd name="connsiteX6" fmla="*/ 8843211 w 16282737"/>
            <a:gd name="connsiteY6" fmla="*/ 903383 h 4362462"/>
            <a:gd name="connsiteX7" fmla="*/ 7960895 w 16282737"/>
            <a:gd name="connsiteY7" fmla="*/ 1354568 h 4362462"/>
            <a:gd name="connsiteX8" fmla="*/ 7860632 w 16282737"/>
            <a:gd name="connsiteY8" fmla="*/ 1525015 h 4362462"/>
            <a:gd name="connsiteX9" fmla="*/ 7589921 w 16282737"/>
            <a:gd name="connsiteY9" fmla="*/ 1514989 h 4362462"/>
            <a:gd name="connsiteX10" fmla="*/ 7168816 w 16282737"/>
            <a:gd name="connsiteY10" fmla="*/ 1956147 h 4362462"/>
            <a:gd name="connsiteX11" fmla="*/ 7038474 w 16282737"/>
            <a:gd name="connsiteY11" fmla="*/ 2276989 h 4362462"/>
            <a:gd name="connsiteX12" fmla="*/ 6747711 w 16282737"/>
            <a:gd name="connsiteY12" fmla="*/ 1946120 h 4362462"/>
            <a:gd name="connsiteX13" fmla="*/ 6436895 w 16282737"/>
            <a:gd name="connsiteY13" fmla="*/ 1966173 h 4362462"/>
            <a:gd name="connsiteX14" fmla="*/ 6336632 w 16282737"/>
            <a:gd name="connsiteY14" fmla="*/ 2126594 h 4362462"/>
            <a:gd name="connsiteX15" fmla="*/ 6025816 w 16282737"/>
            <a:gd name="connsiteY15" fmla="*/ 2106541 h 4362462"/>
            <a:gd name="connsiteX16" fmla="*/ 5905500 w 16282737"/>
            <a:gd name="connsiteY16" fmla="*/ 2407331 h 4362462"/>
            <a:gd name="connsiteX17" fmla="*/ 5785185 w 16282737"/>
            <a:gd name="connsiteY17" fmla="*/ 2718147 h 4362462"/>
            <a:gd name="connsiteX18" fmla="*/ 5484395 w 16282737"/>
            <a:gd name="connsiteY18" fmla="*/ 3028962 h 4362462"/>
            <a:gd name="connsiteX19" fmla="*/ 5323974 w 16282737"/>
            <a:gd name="connsiteY19" fmla="*/ 3309699 h 4362462"/>
            <a:gd name="connsiteX20" fmla="*/ 5213685 w 16282737"/>
            <a:gd name="connsiteY20" fmla="*/ 2988857 h 4362462"/>
            <a:gd name="connsiteX21" fmla="*/ 5073316 w 16282737"/>
            <a:gd name="connsiteY21" fmla="*/ 2718147 h 4362462"/>
            <a:gd name="connsiteX22" fmla="*/ 4953000 w 16282737"/>
            <a:gd name="connsiteY22" fmla="*/ 2868541 h 4362462"/>
            <a:gd name="connsiteX23" fmla="*/ 4752474 w 16282737"/>
            <a:gd name="connsiteY23" fmla="*/ 2858515 h 4362462"/>
            <a:gd name="connsiteX24" fmla="*/ 4662237 w 16282737"/>
            <a:gd name="connsiteY24" fmla="*/ 2988857 h 4362462"/>
            <a:gd name="connsiteX25" fmla="*/ 4511842 w 16282737"/>
            <a:gd name="connsiteY25" fmla="*/ 2858515 h 4362462"/>
            <a:gd name="connsiteX26" fmla="*/ 4371474 w 16282737"/>
            <a:gd name="connsiteY26" fmla="*/ 2708120 h 4362462"/>
            <a:gd name="connsiteX27" fmla="*/ 4050632 w 16282737"/>
            <a:gd name="connsiteY27" fmla="*/ 2698094 h 4362462"/>
            <a:gd name="connsiteX28" fmla="*/ 3950369 w 16282737"/>
            <a:gd name="connsiteY28" fmla="*/ 2527647 h 4362462"/>
            <a:gd name="connsiteX29" fmla="*/ 3779921 w 16282737"/>
            <a:gd name="connsiteY29" fmla="*/ 2527647 h 4362462"/>
            <a:gd name="connsiteX30" fmla="*/ 3659606 w 16282737"/>
            <a:gd name="connsiteY30" fmla="*/ 2708120 h 4362462"/>
            <a:gd name="connsiteX31" fmla="*/ 3519237 w 16282737"/>
            <a:gd name="connsiteY31" fmla="*/ 2537673 h 4362462"/>
            <a:gd name="connsiteX32" fmla="*/ 3388895 w 16282737"/>
            <a:gd name="connsiteY32" fmla="*/ 2708120 h 4362462"/>
            <a:gd name="connsiteX33" fmla="*/ 3068053 w 16282737"/>
            <a:gd name="connsiteY33" fmla="*/ 2728173 h 4362462"/>
            <a:gd name="connsiteX34" fmla="*/ 2967790 w 16282737"/>
            <a:gd name="connsiteY34" fmla="*/ 2427383 h 4362462"/>
            <a:gd name="connsiteX35" fmla="*/ 2807369 w 16282737"/>
            <a:gd name="connsiteY35" fmla="*/ 2547699 h 4362462"/>
            <a:gd name="connsiteX36" fmla="*/ 2677027 w 16282737"/>
            <a:gd name="connsiteY36" fmla="*/ 2126594 h 4362462"/>
            <a:gd name="connsiteX37" fmla="*/ 2496553 w 16282737"/>
            <a:gd name="connsiteY37" fmla="*/ 1805752 h 4362462"/>
            <a:gd name="connsiteX38" fmla="*/ 2376237 w 16282737"/>
            <a:gd name="connsiteY38" fmla="*/ 1344541 h 4362462"/>
            <a:gd name="connsiteX39" fmla="*/ 2245895 w 16282737"/>
            <a:gd name="connsiteY39" fmla="*/ 1535041 h 4362462"/>
            <a:gd name="connsiteX40" fmla="*/ 2125579 w 16282737"/>
            <a:gd name="connsiteY40" fmla="*/ 1815778 h 4362462"/>
            <a:gd name="connsiteX41" fmla="*/ 1965158 w 16282737"/>
            <a:gd name="connsiteY41" fmla="*/ 2106541 h 4362462"/>
            <a:gd name="connsiteX42" fmla="*/ 1834816 w 16282737"/>
            <a:gd name="connsiteY42" fmla="*/ 2266962 h 4362462"/>
            <a:gd name="connsiteX43" fmla="*/ 1694448 w 16282737"/>
            <a:gd name="connsiteY43" fmla="*/ 2708120 h 4362462"/>
            <a:gd name="connsiteX44" fmla="*/ 1544053 w 16282737"/>
            <a:gd name="connsiteY44" fmla="*/ 3309699 h 4362462"/>
            <a:gd name="connsiteX45" fmla="*/ 1393658 w 16282737"/>
            <a:gd name="connsiteY45" fmla="*/ 3590436 h 4362462"/>
            <a:gd name="connsiteX46" fmla="*/ 1263316 w 16282737"/>
            <a:gd name="connsiteY46" fmla="*/ 3319725 h 4362462"/>
            <a:gd name="connsiteX47" fmla="*/ 1132974 w 16282737"/>
            <a:gd name="connsiteY47" fmla="*/ 3460094 h 4362462"/>
            <a:gd name="connsiteX48" fmla="*/ 1002632 w 16282737"/>
            <a:gd name="connsiteY48" fmla="*/ 3770910 h 4362462"/>
            <a:gd name="connsiteX49" fmla="*/ 822158 w 16282737"/>
            <a:gd name="connsiteY49" fmla="*/ 3770910 h 4362462"/>
            <a:gd name="connsiteX50" fmla="*/ 711869 w 16282737"/>
            <a:gd name="connsiteY50" fmla="*/ 3460094 h 4362462"/>
            <a:gd name="connsiteX51" fmla="*/ 511342 w 16282737"/>
            <a:gd name="connsiteY51" fmla="*/ 3460094 h 4362462"/>
            <a:gd name="connsiteX52" fmla="*/ 411079 w 16282737"/>
            <a:gd name="connsiteY52" fmla="*/ 3329752 h 4362462"/>
            <a:gd name="connsiteX53" fmla="*/ 280737 w 16282737"/>
            <a:gd name="connsiteY53" fmla="*/ 3149278 h 4362462"/>
            <a:gd name="connsiteX54" fmla="*/ 140369 w 16282737"/>
            <a:gd name="connsiteY54" fmla="*/ 3309699 h 4362462"/>
            <a:gd name="connsiteX55" fmla="*/ 0 w 16282737"/>
            <a:gd name="connsiteY55" fmla="*/ 3159304 h 4362462"/>
            <a:gd name="connsiteX0" fmla="*/ 16282737 w 16282737"/>
            <a:gd name="connsiteY0" fmla="*/ 4362462 h 4362462"/>
            <a:gd name="connsiteX1" fmla="*/ 12352421 w 16282737"/>
            <a:gd name="connsiteY1" fmla="*/ 602594 h 4362462"/>
            <a:gd name="connsiteX2" fmla="*/ 12111790 w 16282737"/>
            <a:gd name="connsiteY2" fmla="*/ 1214199 h 4362462"/>
            <a:gd name="connsiteX3" fmla="*/ 11379869 w 16282737"/>
            <a:gd name="connsiteY3" fmla="*/ 592568 h 4362462"/>
            <a:gd name="connsiteX4" fmla="*/ 10537658 w 16282737"/>
            <a:gd name="connsiteY4" fmla="*/ 1015 h 4362462"/>
            <a:gd name="connsiteX5" fmla="*/ 9695448 w 16282737"/>
            <a:gd name="connsiteY5" fmla="*/ 462225 h 4362462"/>
            <a:gd name="connsiteX6" fmla="*/ 8843211 w 16282737"/>
            <a:gd name="connsiteY6" fmla="*/ 903383 h 4362462"/>
            <a:gd name="connsiteX7" fmla="*/ 7960895 w 16282737"/>
            <a:gd name="connsiteY7" fmla="*/ 1354568 h 4362462"/>
            <a:gd name="connsiteX8" fmla="*/ 7860632 w 16282737"/>
            <a:gd name="connsiteY8" fmla="*/ 1525015 h 4362462"/>
            <a:gd name="connsiteX9" fmla="*/ 7589921 w 16282737"/>
            <a:gd name="connsiteY9" fmla="*/ 1514989 h 4362462"/>
            <a:gd name="connsiteX10" fmla="*/ 7168816 w 16282737"/>
            <a:gd name="connsiteY10" fmla="*/ 1956147 h 4362462"/>
            <a:gd name="connsiteX11" fmla="*/ 7038474 w 16282737"/>
            <a:gd name="connsiteY11" fmla="*/ 2276989 h 4362462"/>
            <a:gd name="connsiteX12" fmla="*/ 6747711 w 16282737"/>
            <a:gd name="connsiteY12" fmla="*/ 1946120 h 4362462"/>
            <a:gd name="connsiteX13" fmla="*/ 6436895 w 16282737"/>
            <a:gd name="connsiteY13" fmla="*/ 1966173 h 4362462"/>
            <a:gd name="connsiteX14" fmla="*/ 6336632 w 16282737"/>
            <a:gd name="connsiteY14" fmla="*/ 2126594 h 4362462"/>
            <a:gd name="connsiteX15" fmla="*/ 6025816 w 16282737"/>
            <a:gd name="connsiteY15" fmla="*/ 2106541 h 4362462"/>
            <a:gd name="connsiteX16" fmla="*/ 5905500 w 16282737"/>
            <a:gd name="connsiteY16" fmla="*/ 2407331 h 4362462"/>
            <a:gd name="connsiteX17" fmla="*/ 5785185 w 16282737"/>
            <a:gd name="connsiteY17" fmla="*/ 2718147 h 4362462"/>
            <a:gd name="connsiteX18" fmla="*/ 5484395 w 16282737"/>
            <a:gd name="connsiteY18" fmla="*/ 3028962 h 4362462"/>
            <a:gd name="connsiteX19" fmla="*/ 5323974 w 16282737"/>
            <a:gd name="connsiteY19" fmla="*/ 3309699 h 4362462"/>
            <a:gd name="connsiteX20" fmla="*/ 5213685 w 16282737"/>
            <a:gd name="connsiteY20" fmla="*/ 2988857 h 4362462"/>
            <a:gd name="connsiteX21" fmla="*/ 5073316 w 16282737"/>
            <a:gd name="connsiteY21" fmla="*/ 2718147 h 4362462"/>
            <a:gd name="connsiteX22" fmla="*/ 4953000 w 16282737"/>
            <a:gd name="connsiteY22" fmla="*/ 2868541 h 4362462"/>
            <a:gd name="connsiteX23" fmla="*/ 4752474 w 16282737"/>
            <a:gd name="connsiteY23" fmla="*/ 2858515 h 4362462"/>
            <a:gd name="connsiteX24" fmla="*/ 4662237 w 16282737"/>
            <a:gd name="connsiteY24" fmla="*/ 2988857 h 4362462"/>
            <a:gd name="connsiteX25" fmla="*/ 4511842 w 16282737"/>
            <a:gd name="connsiteY25" fmla="*/ 2858515 h 4362462"/>
            <a:gd name="connsiteX26" fmla="*/ 4371474 w 16282737"/>
            <a:gd name="connsiteY26" fmla="*/ 2708120 h 4362462"/>
            <a:gd name="connsiteX27" fmla="*/ 4050632 w 16282737"/>
            <a:gd name="connsiteY27" fmla="*/ 2698094 h 4362462"/>
            <a:gd name="connsiteX28" fmla="*/ 3950369 w 16282737"/>
            <a:gd name="connsiteY28" fmla="*/ 2527647 h 4362462"/>
            <a:gd name="connsiteX29" fmla="*/ 3779921 w 16282737"/>
            <a:gd name="connsiteY29" fmla="*/ 2527647 h 4362462"/>
            <a:gd name="connsiteX30" fmla="*/ 3659606 w 16282737"/>
            <a:gd name="connsiteY30" fmla="*/ 2708120 h 4362462"/>
            <a:gd name="connsiteX31" fmla="*/ 3519237 w 16282737"/>
            <a:gd name="connsiteY31" fmla="*/ 2537673 h 4362462"/>
            <a:gd name="connsiteX32" fmla="*/ 3388895 w 16282737"/>
            <a:gd name="connsiteY32" fmla="*/ 2708120 h 4362462"/>
            <a:gd name="connsiteX33" fmla="*/ 3068053 w 16282737"/>
            <a:gd name="connsiteY33" fmla="*/ 2728173 h 4362462"/>
            <a:gd name="connsiteX34" fmla="*/ 2967790 w 16282737"/>
            <a:gd name="connsiteY34" fmla="*/ 2427383 h 4362462"/>
            <a:gd name="connsiteX35" fmla="*/ 2807369 w 16282737"/>
            <a:gd name="connsiteY35" fmla="*/ 2547699 h 4362462"/>
            <a:gd name="connsiteX36" fmla="*/ 2677027 w 16282737"/>
            <a:gd name="connsiteY36" fmla="*/ 2126594 h 4362462"/>
            <a:gd name="connsiteX37" fmla="*/ 2496553 w 16282737"/>
            <a:gd name="connsiteY37" fmla="*/ 1805752 h 4362462"/>
            <a:gd name="connsiteX38" fmla="*/ 2376237 w 16282737"/>
            <a:gd name="connsiteY38" fmla="*/ 1344541 h 4362462"/>
            <a:gd name="connsiteX39" fmla="*/ 2245895 w 16282737"/>
            <a:gd name="connsiteY39" fmla="*/ 1535041 h 4362462"/>
            <a:gd name="connsiteX40" fmla="*/ 2125579 w 16282737"/>
            <a:gd name="connsiteY40" fmla="*/ 1815778 h 4362462"/>
            <a:gd name="connsiteX41" fmla="*/ 1965158 w 16282737"/>
            <a:gd name="connsiteY41" fmla="*/ 2106541 h 4362462"/>
            <a:gd name="connsiteX42" fmla="*/ 1834816 w 16282737"/>
            <a:gd name="connsiteY42" fmla="*/ 2266962 h 4362462"/>
            <a:gd name="connsiteX43" fmla="*/ 1694448 w 16282737"/>
            <a:gd name="connsiteY43" fmla="*/ 2708120 h 4362462"/>
            <a:gd name="connsiteX44" fmla="*/ 1544053 w 16282737"/>
            <a:gd name="connsiteY44" fmla="*/ 3309699 h 4362462"/>
            <a:gd name="connsiteX45" fmla="*/ 1393658 w 16282737"/>
            <a:gd name="connsiteY45" fmla="*/ 3590436 h 4362462"/>
            <a:gd name="connsiteX46" fmla="*/ 1263316 w 16282737"/>
            <a:gd name="connsiteY46" fmla="*/ 3319725 h 4362462"/>
            <a:gd name="connsiteX47" fmla="*/ 1132974 w 16282737"/>
            <a:gd name="connsiteY47" fmla="*/ 3460094 h 4362462"/>
            <a:gd name="connsiteX48" fmla="*/ 1002632 w 16282737"/>
            <a:gd name="connsiteY48" fmla="*/ 3770910 h 4362462"/>
            <a:gd name="connsiteX49" fmla="*/ 822158 w 16282737"/>
            <a:gd name="connsiteY49" fmla="*/ 3770910 h 4362462"/>
            <a:gd name="connsiteX50" fmla="*/ 711869 w 16282737"/>
            <a:gd name="connsiteY50" fmla="*/ 3460094 h 4362462"/>
            <a:gd name="connsiteX51" fmla="*/ 511342 w 16282737"/>
            <a:gd name="connsiteY51" fmla="*/ 3460094 h 4362462"/>
            <a:gd name="connsiteX52" fmla="*/ 411079 w 16282737"/>
            <a:gd name="connsiteY52" fmla="*/ 3329752 h 4362462"/>
            <a:gd name="connsiteX53" fmla="*/ 280737 w 16282737"/>
            <a:gd name="connsiteY53" fmla="*/ 3149278 h 4362462"/>
            <a:gd name="connsiteX54" fmla="*/ 140369 w 16282737"/>
            <a:gd name="connsiteY54" fmla="*/ 3309699 h 4362462"/>
            <a:gd name="connsiteX55" fmla="*/ 0 w 16282737"/>
            <a:gd name="connsiteY55" fmla="*/ 3159304 h 4362462"/>
            <a:gd name="connsiteX0" fmla="*/ 16282737 w 16282737"/>
            <a:gd name="connsiteY0" fmla="*/ 4362462 h 4362462"/>
            <a:gd name="connsiteX1" fmla="*/ 12352421 w 16282737"/>
            <a:gd name="connsiteY1" fmla="*/ 602594 h 4362462"/>
            <a:gd name="connsiteX2" fmla="*/ 12111790 w 16282737"/>
            <a:gd name="connsiteY2" fmla="*/ 1214199 h 4362462"/>
            <a:gd name="connsiteX3" fmla="*/ 11379869 w 16282737"/>
            <a:gd name="connsiteY3" fmla="*/ 592568 h 4362462"/>
            <a:gd name="connsiteX4" fmla="*/ 10537658 w 16282737"/>
            <a:gd name="connsiteY4" fmla="*/ 1015 h 4362462"/>
            <a:gd name="connsiteX5" fmla="*/ 9695448 w 16282737"/>
            <a:gd name="connsiteY5" fmla="*/ 462225 h 4362462"/>
            <a:gd name="connsiteX6" fmla="*/ 8843211 w 16282737"/>
            <a:gd name="connsiteY6" fmla="*/ 903383 h 4362462"/>
            <a:gd name="connsiteX7" fmla="*/ 7960895 w 16282737"/>
            <a:gd name="connsiteY7" fmla="*/ 1354568 h 4362462"/>
            <a:gd name="connsiteX8" fmla="*/ 7860632 w 16282737"/>
            <a:gd name="connsiteY8" fmla="*/ 1525015 h 4362462"/>
            <a:gd name="connsiteX9" fmla="*/ 7589921 w 16282737"/>
            <a:gd name="connsiteY9" fmla="*/ 1514989 h 4362462"/>
            <a:gd name="connsiteX10" fmla="*/ 7168816 w 16282737"/>
            <a:gd name="connsiteY10" fmla="*/ 1956147 h 4362462"/>
            <a:gd name="connsiteX11" fmla="*/ 7038474 w 16282737"/>
            <a:gd name="connsiteY11" fmla="*/ 2276989 h 4362462"/>
            <a:gd name="connsiteX12" fmla="*/ 6747711 w 16282737"/>
            <a:gd name="connsiteY12" fmla="*/ 1946120 h 4362462"/>
            <a:gd name="connsiteX13" fmla="*/ 6436895 w 16282737"/>
            <a:gd name="connsiteY13" fmla="*/ 1966173 h 4362462"/>
            <a:gd name="connsiteX14" fmla="*/ 6336632 w 16282737"/>
            <a:gd name="connsiteY14" fmla="*/ 2126594 h 4362462"/>
            <a:gd name="connsiteX15" fmla="*/ 6025816 w 16282737"/>
            <a:gd name="connsiteY15" fmla="*/ 2106541 h 4362462"/>
            <a:gd name="connsiteX16" fmla="*/ 5905500 w 16282737"/>
            <a:gd name="connsiteY16" fmla="*/ 2407331 h 4362462"/>
            <a:gd name="connsiteX17" fmla="*/ 5785185 w 16282737"/>
            <a:gd name="connsiteY17" fmla="*/ 2718147 h 4362462"/>
            <a:gd name="connsiteX18" fmla="*/ 5484395 w 16282737"/>
            <a:gd name="connsiteY18" fmla="*/ 3028962 h 4362462"/>
            <a:gd name="connsiteX19" fmla="*/ 5323974 w 16282737"/>
            <a:gd name="connsiteY19" fmla="*/ 3309699 h 4362462"/>
            <a:gd name="connsiteX20" fmla="*/ 5213685 w 16282737"/>
            <a:gd name="connsiteY20" fmla="*/ 2988857 h 4362462"/>
            <a:gd name="connsiteX21" fmla="*/ 5073316 w 16282737"/>
            <a:gd name="connsiteY21" fmla="*/ 2718147 h 4362462"/>
            <a:gd name="connsiteX22" fmla="*/ 4953000 w 16282737"/>
            <a:gd name="connsiteY22" fmla="*/ 2868541 h 4362462"/>
            <a:gd name="connsiteX23" fmla="*/ 4752474 w 16282737"/>
            <a:gd name="connsiteY23" fmla="*/ 2858515 h 4362462"/>
            <a:gd name="connsiteX24" fmla="*/ 4662237 w 16282737"/>
            <a:gd name="connsiteY24" fmla="*/ 2988857 h 4362462"/>
            <a:gd name="connsiteX25" fmla="*/ 4511842 w 16282737"/>
            <a:gd name="connsiteY25" fmla="*/ 2858515 h 4362462"/>
            <a:gd name="connsiteX26" fmla="*/ 4371474 w 16282737"/>
            <a:gd name="connsiteY26" fmla="*/ 2708120 h 4362462"/>
            <a:gd name="connsiteX27" fmla="*/ 4050632 w 16282737"/>
            <a:gd name="connsiteY27" fmla="*/ 2698094 h 4362462"/>
            <a:gd name="connsiteX28" fmla="*/ 3950369 w 16282737"/>
            <a:gd name="connsiteY28" fmla="*/ 2527647 h 4362462"/>
            <a:gd name="connsiteX29" fmla="*/ 3779921 w 16282737"/>
            <a:gd name="connsiteY29" fmla="*/ 2527647 h 4362462"/>
            <a:gd name="connsiteX30" fmla="*/ 3659606 w 16282737"/>
            <a:gd name="connsiteY30" fmla="*/ 2708120 h 4362462"/>
            <a:gd name="connsiteX31" fmla="*/ 3519237 w 16282737"/>
            <a:gd name="connsiteY31" fmla="*/ 2537673 h 4362462"/>
            <a:gd name="connsiteX32" fmla="*/ 3388895 w 16282737"/>
            <a:gd name="connsiteY32" fmla="*/ 2708120 h 4362462"/>
            <a:gd name="connsiteX33" fmla="*/ 3068053 w 16282737"/>
            <a:gd name="connsiteY33" fmla="*/ 2728173 h 4362462"/>
            <a:gd name="connsiteX34" fmla="*/ 2967790 w 16282737"/>
            <a:gd name="connsiteY34" fmla="*/ 2427383 h 4362462"/>
            <a:gd name="connsiteX35" fmla="*/ 2807369 w 16282737"/>
            <a:gd name="connsiteY35" fmla="*/ 2547699 h 4362462"/>
            <a:gd name="connsiteX36" fmla="*/ 2677027 w 16282737"/>
            <a:gd name="connsiteY36" fmla="*/ 2126594 h 4362462"/>
            <a:gd name="connsiteX37" fmla="*/ 2496553 w 16282737"/>
            <a:gd name="connsiteY37" fmla="*/ 1805752 h 4362462"/>
            <a:gd name="connsiteX38" fmla="*/ 2376237 w 16282737"/>
            <a:gd name="connsiteY38" fmla="*/ 1344541 h 4362462"/>
            <a:gd name="connsiteX39" fmla="*/ 2245895 w 16282737"/>
            <a:gd name="connsiteY39" fmla="*/ 1535041 h 4362462"/>
            <a:gd name="connsiteX40" fmla="*/ 2125579 w 16282737"/>
            <a:gd name="connsiteY40" fmla="*/ 1815778 h 4362462"/>
            <a:gd name="connsiteX41" fmla="*/ 1965158 w 16282737"/>
            <a:gd name="connsiteY41" fmla="*/ 2106541 h 4362462"/>
            <a:gd name="connsiteX42" fmla="*/ 1834816 w 16282737"/>
            <a:gd name="connsiteY42" fmla="*/ 2266962 h 4362462"/>
            <a:gd name="connsiteX43" fmla="*/ 1694448 w 16282737"/>
            <a:gd name="connsiteY43" fmla="*/ 2708120 h 4362462"/>
            <a:gd name="connsiteX44" fmla="*/ 1544053 w 16282737"/>
            <a:gd name="connsiteY44" fmla="*/ 3309699 h 4362462"/>
            <a:gd name="connsiteX45" fmla="*/ 1393658 w 16282737"/>
            <a:gd name="connsiteY45" fmla="*/ 3590436 h 4362462"/>
            <a:gd name="connsiteX46" fmla="*/ 1263316 w 16282737"/>
            <a:gd name="connsiteY46" fmla="*/ 3319725 h 4362462"/>
            <a:gd name="connsiteX47" fmla="*/ 1132974 w 16282737"/>
            <a:gd name="connsiteY47" fmla="*/ 3460094 h 4362462"/>
            <a:gd name="connsiteX48" fmla="*/ 1002632 w 16282737"/>
            <a:gd name="connsiteY48" fmla="*/ 3770910 h 4362462"/>
            <a:gd name="connsiteX49" fmla="*/ 822158 w 16282737"/>
            <a:gd name="connsiteY49" fmla="*/ 3770910 h 4362462"/>
            <a:gd name="connsiteX50" fmla="*/ 711869 w 16282737"/>
            <a:gd name="connsiteY50" fmla="*/ 3460094 h 4362462"/>
            <a:gd name="connsiteX51" fmla="*/ 511342 w 16282737"/>
            <a:gd name="connsiteY51" fmla="*/ 3460094 h 4362462"/>
            <a:gd name="connsiteX52" fmla="*/ 411079 w 16282737"/>
            <a:gd name="connsiteY52" fmla="*/ 3329752 h 4362462"/>
            <a:gd name="connsiteX53" fmla="*/ 280737 w 16282737"/>
            <a:gd name="connsiteY53" fmla="*/ 3149278 h 4362462"/>
            <a:gd name="connsiteX54" fmla="*/ 140369 w 16282737"/>
            <a:gd name="connsiteY54" fmla="*/ 3309699 h 4362462"/>
            <a:gd name="connsiteX55" fmla="*/ 0 w 16282737"/>
            <a:gd name="connsiteY55" fmla="*/ 3159304 h 4362462"/>
            <a:gd name="connsiteX0" fmla="*/ 16282737 w 16282737"/>
            <a:gd name="connsiteY0" fmla="*/ 4362462 h 4362462"/>
            <a:gd name="connsiteX1" fmla="*/ 12352421 w 16282737"/>
            <a:gd name="connsiteY1" fmla="*/ 602594 h 4362462"/>
            <a:gd name="connsiteX2" fmla="*/ 12111790 w 16282737"/>
            <a:gd name="connsiteY2" fmla="*/ 1214199 h 4362462"/>
            <a:gd name="connsiteX3" fmla="*/ 11379869 w 16282737"/>
            <a:gd name="connsiteY3" fmla="*/ 592568 h 4362462"/>
            <a:gd name="connsiteX4" fmla="*/ 10537658 w 16282737"/>
            <a:gd name="connsiteY4" fmla="*/ 1015 h 4362462"/>
            <a:gd name="connsiteX5" fmla="*/ 9695448 w 16282737"/>
            <a:gd name="connsiteY5" fmla="*/ 462225 h 4362462"/>
            <a:gd name="connsiteX6" fmla="*/ 8843211 w 16282737"/>
            <a:gd name="connsiteY6" fmla="*/ 903383 h 4362462"/>
            <a:gd name="connsiteX7" fmla="*/ 8001000 w 16282737"/>
            <a:gd name="connsiteY7" fmla="*/ 1354568 h 4362462"/>
            <a:gd name="connsiteX8" fmla="*/ 7860632 w 16282737"/>
            <a:gd name="connsiteY8" fmla="*/ 1525015 h 4362462"/>
            <a:gd name="connsiteX9" fmla="*/ 7589921 w 16282737"/>
            <a:gd name="connsiteY9" fmla="*/ 1514989 h 4362462"/>
            <a:gd name="connsiteX10" fmla="*/ 7168816 w 16282737"/>
            <a:gd name="connsiteY10" fmla="*/ 1956147 h 4362462"/>
            <a:gd name="connsiteX11" fmla="*/ 7038474 w 16282737"/>
            <a:gd name="connsiteY11" fmla="*/ 2276989 h 4362462"/>
            <a:gd name="connsiteX12" fmla="*/ 6747711 w 16282737"/>
            <a:gd name="connsiteY12" fmla="*/ 1946120 h 4362462"/>
            <a:gd name="connsiteX13" fmla="*/ 6436895 w 16282737"/>
            <a:gd name="connsiteY13" fmla="*/ 1966173 h 4362462"/>
            <a:gd name="connsiteX14" fmla="*/ 6336632 w 16282737"/>
            <a:gd name="connsiteY14" fmla="*/ 2126594 h 4362462"/>
            <a:gd name="connsiteX15" fmla="*/ 6025816 w 16282737"/>
            <a:gd name="connsiteY15" fmla="*/ 2106541 h 4362462"/>
            <a:gd name="connsiteX16" fmla="*/ 5905500 w 16282737"/>
            <a:gd name="connsiteY16" fmla="*/ 2407331 h 4362462"/>
            <a:gd name="connsiteX17" fmla="*/ 5785185 w 16282737"/>
            <a:gd name="connsiteY17" fmla="*/ 2718147 h 4362462"/>
            <a:gd name="connsiteX18" fmla="*/ 5484395 w 16282737"/>
            <a:gd name="connsiteY18" fmla="*/ 3028962 h 4362462"/>
            <a:gd name="connsiteX19" fmla="*/ 5323974 w 16282737"/>
            <a:gd name="connsiteY19" fmla="*/ 3309699 h 4362462"/>
            <a:gd name="connsiteX20" fmla="*/ 5213685 w 16282737"/>
            <a:gd name="connsiteY20" fmla="*/ 2988857 h 4362462"/>
            <a:gd name="connsiteX21" fmla="*/ 5073316 w 16282737"/>
            <a:gd name="connsiteY21" fmla="*/ 2718147 h 4362462"/>
            <a:gd name="connsiteX22" fmla="*/ 4953000 w 16282737"/>
            <a:gd name="connsiteY22" fmla="*/ 2868541 h 4362462"/>
            <a:gd name="connsiteX23" fmla="*/ 4752474 w 16282737"/>
            <a:gd name="connsiteY23" fmla="*/ 2858515 h 4362462"/>
            <a:gd name="connsiteX24" fmla="*/ 4662237 w 16282737"/>
            <a:gd name="connsiteY24" fmla="*/ 2988857 h 4362462"/>
            <a:gd name="connsiteX25" fmla="*/ 4511842 w 16282737"/>
            <a:gd name="connsiteY25" fmla="*/ 2858515 h 4362462"/>
            <a:gd name="connsiteX26" fmla="*/ 4371474 w 16282737"/>
            <a:gd name="connsiteY26" fmla="*/ 2708120 h 4362462"/>
            <a:gd name="connsiteX27" fmla="*/ 4050632 w 16282737"/>
            <a:gd name="connsiteY27" fmla="*/ 2698094 h 4362462"/>
            <a:gd name="connsiteX28" fmla="*/ 3950369 w 16282737"/>
            <a:gd name="connsiteY28" fmla="*/ 2527647 h 4362462"/>
            <a:gd name="connsiteX29" fmla="*/ 3779921 w 16282737"/>
            <a:gd name="connsiteY29" fmla="*/ 2527647 h 4362462"/>
            <a:gd name="connsiteX30" fmla="*/ 3659606 w 16282737"/>
            <a:gd name="connsiteY30" fmla="*/ 2708120 h 4362462"/>
            <a:gd name="connsiteX31" fmla="*/ 3519237 w 16282737"/>
            <a:gd name="connsiteY31" fmla="*/ 2537673 h 4362462"/>
            <a:gd name="connsiteX32" fmla="*/ 3388895 w 16282737"/>
            <a:gd name="connsiteY32" fmla="*/ 2708120 h 4362462"/>
            <a:gd name="connsiteX33" fmla="*/ 3068053 w 16282737"/>
            <a:gd name="connsiteY33" fmla="*/ 2728173 h 4362462"/>
            <a:gd name="connsiteX34" fmla="*/ 2967790 w 16282737"/>
            <a:gd name="connsiteY34" fmla="*/ 2427383 h 4362462"/>
            <a:gd name="connsiteX35" fmla="*/ 2807369 w 16282737"/>
            <a:gd name="connsiteY35" fmla="*/ 2547699 h 4362462"/>
            <a:gd name="connsiteX36" fmla="*/ 2677027 w 16282737"/>
            <a:gd name="connsiteY36" fmla="*/ 2126594 h 4362462"/>
            <a:gd name="connsiteX37" fmla="*/ 2496553 w 16282737"/>
            <a:gd name="connsiteY37" fmla="*/ 1805752 h 4362462"/>
            <a:gd name="connsiteX38" fmla="*/ 2376237 w 16282737"/>
            <a:gd name="connsiteY38" fmla="*/ 1344541 h 4362462"/>
            <a:gd name="connsiteX39" fmla="*/ 2245895 w 16282737"/>
            <a:gd name="connsiteY39" fmla="*/ 1535041 h 4362462"/>
            <a:gd name="connsiteX40" fmla="*/ 2125579 w 16282737"/>
            <a:gd name="connsiteY40" fmla="*/ 1815778 h 4362462"/>
            <a:gd name="connsiteX41" fmla="*/ 1965158 w 16282737"/>
            <a:gd name="connsiteY41" fmla="*/ 2106541 h 4362462"/>
            <a:gd name="connsiteX42" fmla="*/ 1834816 w 16282737"/>
            <a:gd name="connsiteY42" fmla="*/ 2266962 h 4362462"/>
            <a:gd name="connsiteX43" fmla="*/ 1694448 w 16282737"/>
            <a:gd name="connsiteY43" fmla="*/ 2708120 h 4362462"/>
            <a:gd name="connsiteX44" fmla="*/ 1544053 w 16282737"/>
            <a:gd name="connsiteY44" fmla="*/ 3309699 h 4362462"/>
            <a:gd name="connsiteX45" fmla="*/ 1393658 w 16282737"/>
            <a:gd name="connsiteY45" fmla="*/ 3590436 h 4362462"/>
            <a:gd name="connsiteX46" fmla="*/ 1263316 w 16282737"/>
            <a:gd name="connsiteY46" fmla="*/ 3319725 h 4362462"/>
            <a:gd name="connsiteX47" fmla="*/ 1132974 w 16282737"/>
            <a:gd name="connsiteY47" fmla="*/ 3460094 h 4362462"/>
            <a:gd name="connsiteX48" fmla="*/ 1002632 w 16282737"/>
            <a:gd name="connsiteY48" fmla="*/ 3770910 h 4362462"/>
            <a:gd name="connsiteX49" fmla="*/ 822158 w 16282737"/>
            <a:gd name="connsiteY49" fmla="*/ 3770910 h 4362462"/>
            <a:gd name="connsiteX50" fmla="*/ 711869 w 16282737"/>
            <a:gd name="connsiteY50" fmla="*/ 3460094 h 4362462"/>
            <a:gd name="connsiteX51" fmla="*/ 511342 w 16282737"/>
            <a:gd name="connsiteY51" fmla="*/ 3460094 h 4362462"/>
            <a:gd name="connsiteX52" fmla="*/ 411079 w 16282737"/>
            <a:gd name="connsiteY52" fmla="*/ 3329752 h 4362462"/>
            <a:gd name="connsiteX53" fmla="*/ 280737 w 16282737"/>
            <a:gd name="connsiteY53" fmla="*/ 3149278 h 4362462"/>
            <a:gd name="connsiteX54" fmla="*/ 140369 w 16282737"/>
            <a:gd name="connsiteY54" fmla="*/ 3309699 h 4362462"/>
            <a:gd name="connsiteX55" fmla="*/ 0 w 16282737"/>
            <a:gd name="connsiteY55" fmla="*/ 3159304 h 4362462"/>
            <a:gd name="connsiteX0" fmla="*/ 16282737 w 16282737"/>
            <a:gd name="connsiteY0" fmla="*/ 4362462 h 4362462"/>
            <a:gd name="connsiteX1" fmla="*/ 12352421 w 16282737"/>
            <a:gd name="connsiteY1" fmla="*/ 602594 h 4362462"/>
            <a:gd name="connsiteX2" fmla="*/ 12111790 w 16282737"/>
            <a:gd name="connsiteY2" fmla="*/ 1214199 h 4362462"/>
            <a:gd name="connsiteX3" fmla="*/ 11379869 w 16282737"/>
            <a:gd name="connsiteY3" fmla="*/ 592568 h 4362462"/>
            <a:gd name="connsiteX4" fmla="*/ 10537658 w 16282737"/>
            <a:gd name="connsiteY4" fmla="*/ 1015 h 4362462"/>
            <a:gd name="connsiteX5" fmla="*/ 9695448 w 16282737"/>
            <a:gd name="connsiteY5" fmla="*/ 462225 h 4362462"/>
            <a:gd name="connsiteX6" fmla="*/ 8843211 w 16282737"/>
            <a:gd name="connsiteY6" fmla="*/ 903383 h 4362462"/>
            <a:gd name="connsiteX7" fmla="*/ 8001000 w 16282737"/>
            <a:gd name="connsiteY7" fmla="*/ 1354568 h 4362462"/>
            <a:gd name="connsiteX8" fmla="*/ 7890711 w 16282737"/>
            <a:gd name="connsiteY8" fmla="*/ 1504962 h 4362462"/>
            <a:gd name="connsiteX9" fmla="*/ 7589921 w 16282737"/>
            <a:gd name="connsiteY9" fmla="*/ 1514989 h 4362462"/>
            <a:gd name="connsiteX10" fmla="*/ 7168816 w 16282737"/>
            <a:gd name="connsiteY10" fmla="*/ 1956147 h 4362462"/>
            <a:gd name="connsiteX11" fmla="*/ 7038474 w 16282737"/>
            <a:gd name="connsiteY11" fmla="*/ 2276989 h 4362462"/>
            <a:gd name="connsiteX12" fmla="*/ 6747711 w 16282737"/>
            <a:gd name="connsiteY12" fmla="*/ 1946120 h 4362462"/>
            <a:gd name="connsiteX13" fmla="*/ 6436895 w 16282737"/>
            <a:gd name="connsiteY13" fmla="*/ 1966173 h 4362462"/>
            <a:gd name="connsiteX14" fmla="*/ 6336632 w 16282737"/>
            <a:gd name="connsiteY14" fmla="*/ 2126594 h 4362462"/>
            <a:gd name="connsiteX15" fmla="*/ 6025816 w 16282737"/>
            <a:gd name="connsiteY15" fmla="*/ 2106541 h 4362462"/>
            <a:gd name="connsiteX16" fmla="*/ 5905500 w 16282737"/>
            <a:gd name="connsiteY16" fmla="*/ 2407331 h 4362462"/>
            <a:gd name="connsiteX17" fmla="*/ 5785185 w 16282737"/>
            <a:gd name="connsiteY17" fmla="*/ 2718147 h 4362462"/>
            <a:gd name="connsiteX18" fmla="*/ 5484395 w 16282737"/>
            <a:gd name="connsiteY18" fmla="*/ 3028962 h 4362462"/>
            <a:gd name="connsiteX19" fmla="*/ 5323974 w 16282737"/>
            <a:gd name="connsiteY19" fmla="*/ 3309699 h 4362462"/>
            <a:gd name="connsiteX20" fmla="*/ 5213685 w 16282737"/>
            <a:gd name="connsiteY20" fmla="*/ 2988857 h 4362462"/>
            <a:gd name="connsiteX21" fmla="*/ 5073316 w 16282737"/>
            <a:gd name="connsiteY21" fmla="*/ 2718147 h 4362462"/>
            <a:gd name="connsiteX22" fmla="*/ 4953000 w 16282737"/>
            <a:gd name="connsiteY22" fmla="*/ 2868541 h 4362462"/>
            <a:gd name="connsiteX23" fmla="*/ 4752474 w 16282737"/>
            <a:gd name="connsiteY23" fmla="*/ 2858515 h 4362462"/>
            <a:gd name="connsiteX24" fmla="*/ 4662237 w 16282737"/>
            <a:gd name="connsiteY24" fmla="*/ 2988857 h 4362462"/>
            <a:gd name="connsiteX25" fmla="*/ 4511842 w 16282737"/>
            <a:gd name="connsiteY25" fmla="*/ 2858515 h 4362462"/>
            <a:gd name="connsiteX26" fmla="*/ 4371474 w 16282737"/>
            <a:gd name="connsiteY26" fmla="*/ 2708120 h 4362462"/>
            <a:gd name="connsiteX27" fmla="*/ 4050632 w 16282737"/>
            <a:gd name="connsiteY27" fmla="*/ 2698094 h 4362462"/>
            <a:gd name="connsiteX28" fmla="*/ 3950369 w 16282737"/>
            <a:gd name="connsiteY28" fmla="*/ 2527647 h 4362462"/>
            <a:gd name="connsiteX29" fmla="*/ 3779921 w 16282737"/>
            <a:gd name="connsiteY29" fmla="*/ 2527647 h 4362462"/>
            <a:gd name="connsiteX30" fmla="*/ 3659606 w 16282737"/>
            <a:gd name="connsiteY30" fmla="*/ 2708120 h 4362462"/>
            <a:gd name="connsiteX31" fmla="*/ 3519237 w 16282737"/>
            <a:gd name="connsiteY31" fmla="*/ 2537673 h 4362462"/>
            <a:gd name="connsiteX32" fmla="*/ 3388895 w 16282737"/>
            <a:gd name="connsiteY32" fmla="*/ 2708120 h 4362462"/>
            <a:gd name="connsiteX33" fmla="*/ 3068053 w 16282737"/>
            <a:gd name="connsiteY33" fmla="*/ 2728173 h 4362462"/>
            <a:gd name="connsiteX34" fmla="*/ 2967790 w 16282737"/>
            <a:gd name="connsiteY34" fmla="*/ 2427383 h 4362462"/>
            <a:gd name="connsiteX35" fmla="*/ 2807369 w 16282737"/>
            <a:gd name="connsiteY35" fmla="*/ 2547699 h 4362462"/>
            <a:gd name="connsiteX36" fmla="*/ 2677027 w 16282737"/>
            <a:gd name="connsiteY36" fmla="*/ 2126594 h 4362462"/>
            <a:gd name="connsiteX37" fmla="*/ 2496553 w 16282737"/>
            <a:gd name="connsiteY37" fmla="*/ 1805752 h 4362462"/>
            <a:gd name="connsiteX38" fmla="*/ 2376237 w 16282737"/>
            <a:gd name="connsiteY38" fmla="*/ 1344541 h 4362462"/>
            <a:gd name="connsiteX39" fmla="*/ 2245895 w 16282737"/>
            <a:gd name="connsiteY39" fmla="*/ 1535041 h 4362462"/>
            <a:gd name="connsiteX40" fmla="*/ 2125579 w 16282737"/>
            <a:gd name="connsiteY40" fmla="*/ 1815778 h 4362462"/>
            <a:gd name="connsiteX41" fmla="*/ 1965158 w 16282737"/>
            <a:gd name="connsiteY41" fmla="*/ 2106541 h 4362462"/>
            <a:gd name="connsiteX42" fmla="*/ 1834816 w 16282737"/>
            <a:gd name="connsiteY42" fmla="*/ 2266962 h 4362462"/>
            <a:gd name="connsiteX43" fmla="*/ 1694448 w 16282737"/>
            <a:gd name="connsiteY43" fmla="*/ 2708120 h 4362462"/>
            <a:gd name="connsiteX44" fmla="*/ 1544053 w 16282737"/>
            <a:gd name="connsiteY44" fmla="*/ 3309699 h 4362462"/>
            <a:gd name="connsiteX45" fmla="*/ 1393658 w 16282737"/>
            <a:gd name="connsiteY45" fmla="*/ 3590436 h 4362462"/>
            <a:gd name="connsiteX46" fmla="*/ 1263316 w 16282737"/>
            <a:gd name="connsiteY46" fmla="*/ 3319725 h 4362462"/>
            <a:gd name="connsiteX47" fmla="*/ 1132974 w 16282737"/>
            <a:gd name="connsiteY47" fmla="*/ 3460094 h 4362462"/>
            <a:gd name="connsiteX48" fmla="*/ 1002632 w 16282737"/>
            <a:gd name="connsiteY48" fmla="*/ 3770910 h 4362462"/>
            <a:gd name="connsiteX49" fmla="*/ 822158 w 16282737"/>
            <a:gd name="connsiteY49" fmla="*/ 3770910 h 4362462"/>
            <a:gd name="connsiteX50" fmla="*/ 711869 w 16282737"/>
            <a:gd name="connsiteY50" fmla="*/ 3460094 h 4362462"/>
            <a:gd name="connsiteX51" fmla="*/ 511342 w 16282737"/>
            <a:gd name="connsiteY51" fmla="*/ 3460094 h 4362462"/>
            <a:gd name="connsiteX52" fmla="*/ 411079 w 16282737"/>
            <a:gd name="connsiteY52" fmla="*/ 3329752 h 4362462"/>
            <a:gd name="connsiteX53" fmla="*/ 280737 w 16282737"/>
            <a:gd name="connsiteY53" fmla="*/ 3149278 h 4362462"/>
            <a:gd name="connsiteX54" fmla="*/ 140369 w 16282737"/>
            <a:gd name="connsiteY54" fmla="*/ 3309699 h 4362462"/>
            <a:gd name="connsiteX55" fmla="*/ 0 w 16282737"/>
            <a:gd name="connsiteY55" fmla="*/ 3159304 h 4362462"/>
            <a:gd name="connsiteX0" fmla="*/ 16282737 w 16282737"/>
            <a:gd name="connsiteY0" fmla="*/ 4362462 h 4362462"/>
            <a:gd name="connsiteX1" fmla="*/ 12352421 w 16282737"/>
            <a:gd name="connsiteY1" fmla="*/ 602594 h 4362462"/>
            <a:gd name="connsiteX2" fmla="*/ 12111790 w 16282737"/>
            <a:gd name="connsiteY2" fmla="*/ 1214199 h 4362462"/>
            <a:gd name="connsiteX3" fmla="*/ 11379869 w 16282737"/>
            <a:gd name="connsiteY3" fmla="*/ 592568 h 4362462"/>
            <a:gd name="connsiteX4" fmla="*/ 10537658 w 16282737"/>
            <a:gd name="connsiteY4" fmla="*/ 1015 h 4362462"/>
            <a:gd name="connsiteX5" fmla="*/ 9695448 w 16282737"/>
            <a:gd name="connsiteY5" fmla="*/ 462225 h 4362462"/>
            <a:gd name="connsiteX6" fmla="*/ 8843211 w 16282737"/>
            <a:gd name="connsiteY6" fmla="*/ 903383 h 4362462"/>
            <a:gd name="connsiteX7" fmla="*/ 8001000 w 16282737"/>
            <a:gd name="connsiteY7" fmla="*/ 1354568 h 4362462"/>
            <a:gd name="connsiteX8" fmla="*/ 7850606 w 16282737"/>
            <a:gd name="connsiteY8" fmla="*/ 1494936 h 4362462"/>
            <a:gd name="connsiteX9" fmla="*/ 7589921 w 16282737"/>
            <a:gd name="connsiteY9" fmla="*/ 1514989 h 4362462"/>
            <a:gd name="connsiteX10" fmla="*/ 7168816 w 16282737"/>
            <a:gd name="connsiteY10" fmla="*/ 1956147 h 4362462"/>
            <a:gd name="connsiteX11" fmla="*/ 7038474 w 16282737"/>
            <a:gd name="connsiteY11" fmla="*/ 2276989 h 4362462"/>
            <a:gd name="connsiteX12" fmla="*/ 6747711 w 16282737"/>
            <a:gd name="connsiteY12" fmla="*/ 1946120 h 4362462"/>
            <a:gd name="connsiteX13" fmla="*/ 6436895 w 16282737"/>
            <a:gd name="connsiteY13" fmla="*/ 1966173 h 4362462"/>
            <a:gd name="connsiteX14" fmla="*/ 6336632 w 16282737"/>
            <a:gd name="connsiteY14" fmla="*/ 2126594 h 4362462"/>
            <a:gd name="connsiteX15" fmla="*/ 6025816 w 16282737"/>
            <a:gd name="connsiteY15" fmla="*/ 2106541 h 4362462"/>
            <a:gd name="connsiteX16" fmla="*/ 5905500 w 16282737"/>
            <a:gd name="connsiteY16" fmla="*/ 2407331 h 4362462"/>
            <a:gd name="connsiteX17" fmla="*/ 5785185 w 16282737"/>
            <a:gd name="connsiteY17" fmla="*/ 2718147 h 4362462"/>
            <a:gd name="connsiteX18" fmla="*/ 5484395 w 16282737"/>
            <a:gd name="connsiteY18" fmla="*/ 3028962 h 4362462"/>
            <a:gd name="connsiteX19" fmla="*/ 5323974 w 16282737"/>
            <a:gd name="connsiteY19" fmla="*/ 3309699 h 4362462"/>
            <a:gd name="connsiteX20" fmla="*/ 5213685 w 16282737"/>
            <a:gd name="connsiteY20" fmla="*/ 2988857 h 4362462"/>
            <a:gd name="connsiteX21" fmla="*/ 5073316 w 16282737"/>
            <a:gd name="connsiteY21" fmla="*/ 2718147 h 4362462"/>
            <a:gd name="connsiteX22" fmla="*/ 4953000 w 16282737"/>
            <a:gd name="connsiteY22" fmla="*/ 2868541 h 4362462"/>
            <a:gd name="connsiteX23" fmla="*/ 4752474 w 16282737"/>
            <a:gd name="connsiteY23" fmla="*/ 2858515 h 4362462"/>
            <a:gd name="connsiteX24" fmla="*/ 4662237 w 16282737"/>
            <a:gd name="connsiteY24" fmla="*/ 2988857 h 4362462"/>
            <a:gd name="connsiteX25" fmla="*/ 4511842 w 16282737"/>
            <a:gd name="connsiteY25" fmla="*/ 2858515 h 4362462"/>
            <a:gd name="connsiteX26" fmla="*/ 4371474 w 16282737"/>
            <a:gd name="connsiteY26" fmla="*/ 2708120 h 4362462"/>
            <a:gd name="connsiteX27" fmla="*/ 4050632 w 16282737"/>
            <a:gd name="connsiteY27" fmla="*/ 2698094 h 4362462"/>
            <a:gd name="connsiteX28" fmla="*/ 3950369 w 16282737"/>
            <a:gd name="connsiteY28" fmla="*/ 2527647 h 4362462"/>
            <a:gd name="connsiteX29" fmla="*/ 3779921 w 16282737"/>
            <a:gd name="connsiteY29" fmla="*/ 2527647 h 4362462"/>
            <a:gd name="connsiteX30" fmla="*/ 3659606 w 16282737"/>
            <a:gd name="connsiteY30" fmla="*/ 2708120 h 4362462"/>
            <a:gd name="connsiteX31" fmla="*/ 3519237 w 16282737"/>
            <a:gd name="connsiteY31" fmla="*/ 2537673 h 4362462"/>
            <a:gd name="connsiteX32" fmla="*/ 3388895 w 16282737"/>
            <a:gd name="connsiteY32" fmla="*/ 2708120 h 4362462"/>
            <a:gd name="connsiteX33" fmla="*/ 3068053 w 16282737"/>
            <a:gd name="connsiteY33" fmla="*/ 2728173 h 4362462"/>
            <a:gd name="connsiteX34" fmla="*/ 2967790 w 16282737"/>
            <a:gd name="connsiteY34" fmla="*/ 2427383 h 4362462"/>
            <a:gd name="connsiteX35" fmla="*/ 2807369 w 16282737"/>
            <a:gd name="connsiteY35" fmla="*/ 2547699 h 4362462"/>
            <a:gd name="connsiteX36" fmla="*/ 2677027 w 16282737"/>
            <a:gd name="connsiteY36" fmla="*/ 2126594 h 4362462"/>
            <a:gd name="connsiteX37" fmla="*/ 2496553 w 16282737"/>
            <a:gd name="connsiteY37" fmla="*/ 1805752 h 4362462"/>
            <a:gd name="connsiteX38" fmla="*/ 2376237 w 16282737"/>
            <a:gd name="connsiteY38" fmla="*/ 1344541 h 4362462"/>
            <a:gd name="connsiteX39" fmla="*/ 2245895 w 16282737"/>
            <a:gd name="connsiteY39" fmla="*/ 1535041 h 4362462"/>
            <a:gd name="connsiteX40" fmla="*/ 2125579 w 16282737"/>
            <a:gd name="connsiteY40" fmla="*/ 1815778 h 4362462"/>
            <a:gd name="connsiteX41" fmla="*/ 1965158 w 16282737"/>
            <a:gd name="connsiteY41" fmla="*/ 2106541 h 4362462"/>
            <a:gd name="connsiteX42" fmla="*/ 1834816 w 16282737"/>
            <a:gd name="connsiteY42" fmla="*/ 2266962 h 4362462"/>
            <a:gd name="connsiteX43" fmla="*/ 1694448 w 16282737"/>
            <a:gd name="connsiteY43" fmla="*/ 2708120 h 4362462"/>
            <a:gd name="connsiteX44" fmla="*/ 1544053 w 16282737"/>
            <a:gd name="connsiteY44" fmla="*/ 3309699 h 4362462"/>
            <a:gd name="connsiteX45" fmla="*/ 1393658 w 16282737"/>
            <a:gd name="connsiteY45" fmla="*/ 3590436 h 4362462"/>
            <a:gd name="connsiteX46" fmla="*/ 1263316 w 16282737"/>
            <a:gd name="connsiteY46" fmla="*/ 3319725 h 4362462"/>
            <a:gd name="connsiteX47" fmla="*/ 1132974 w 16282737"/>
            <a:gd name="connsiteY47" fmla="*/ 3460094 h 4362462"/>
            <a:gd name="connsiteX48" fmla="*/ 1002632 w 16282737"/>
            <a:gd name="connsiteY48" fmla="*/ 3770910 h 4362462"/>
            <a:gd name="connsiteX49" fmla="*/ 822158 w 16282737"/>
            <a:gd name="connsiteY49" fmla="*/ 3770910 h 4362462"/>
            <a:gd name="connsiteX50" fmla="*/ 711869 w 16282737"/>
            <a:gd name="connsiteY50" fmla="*/ 3460094 h 4362462"/>
            <a:gd name="connsiteX51" fmla="*/ 511342 w 16282737"/>
            <a:gd name="connsiteY51" fmla="*/ 3460094 h 4362462"/>
            <a:gd name="connsiteX52" fmla="*/ 411079 w 16282737"/>
            <a:gd name="connsiteY52" fmla="*/ 3329752 h 4362462"/>
            <a:gd name="connsiteX53" fmla="*/ 280737 w 16282737"/>
            <a:gd name="connsiteY53" fmla="*/ 3149278 h 4362462"/>
            <a:gd name="connsiteX54" fmla="*/ 140369 w 16282737"/>
            <a:gd name="connsiteY54" fmla="*/ 3309699 h 4362462"/>
            <a:gd name="connsiteX55" fmla="*/ 0 w 16282737"/>
            <a:gd name="connsiteY55" fmla="*/ 3159304 h 43624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</a:cxnLst>
          <a:rect l="l" t="t" r="r" b="b"/>
          <a:pathLst>
            <a:path w="16282737" h="4362462">
              <a:moveTo>
                <a:pt x="16282737" y="4362462"/>
              </a:moveTo>
              <a:cubicBezTo>
                <a:pt x="14665158" y="2744883"/>
                <a:pt x="13047579" y="1127304"/>
                <a:pt x="12352421" y="602594"/>
              </a:cubicBezTo>
              <a:cubicBezTo>
                <a:pt x="12088395" y="649383"/>
                <a:pt x="12273882" y="1215870"/>
                <a:pt x="12111790" y="1214199"/>
              </a:cubicBezTo>
              <a:cubicBezTo>
                <a:pt x="11949698" y="1212528"/>
                <a:pt x="11642224" y="794765"/>
                <a:pt x="11379869" y="592568"/>
              </a:cubicBezTo>
              <a:cubicBezTo>
                <a:pt x="11117514" y="390371"/>
                <a:pt x="10818395" y="22739"/>
                <a:pt x="10537658" y="1015"/>
              </a:cubicBezTo>
              <a:cubicBezTo>
                <a:pt x="10256921" y="-20709"/>
                <a:pt x="9977856" y="311830"/>
                <a:pt x="9695448" y="462225"/>
              </a:cubicBezTo>
              <a:cubicBezTo>
                <a:pt x="9413040" y="612620"/>
                <a:pt x="9125619" y="754659"/>
                <a:pt x="8843211" y="903383"/>
              </a:cubicBezTo>
              <a:cubicBezTo>
                <a:pt x="8560803" y="1052107"/>
                <a:pt x="8166434" y="1255976"/>
                <a:pt x="8001000" y="1354568"/>
              </a:cubicBezTo>
              <a:cubicBezTo>
                <a:pt x="7835566" y="1453160"/>
                <a:pt x="7919119" y="1468199"/>
                <a:pt x="7850606" y="1494936"/>
              </a:cubicBezTo>
              <a:cubicBezTo>
                <a:pt x="7782093" y="1521673"/>
                <a:pt x="7703553" y="1438121"/>
                <a:pt x="7589921" y="1514989"/>
              </a:cubicBezTo>
              <a:cubicBezTo>
                <a:pt x="7476289" y="1591857"/>
                <a:pt x="7260724" y="1829147"/>
                <a:pt x="7168816" y="1956147"/>
              </a:cubicBezTo>
              <a:cubicBezTo>
                <a:pt x="7076908" y="2083147"/>
                <a:pt x="7108658" y="2278660"/>
                <a:pt x="7038474" y="2276989"/>
              </a:cubicBezTo>
              <a:cubicBezTo>
                <a:pt x="6968290" y="2275318"/>
                <a:pt x="6847974" y="1997923"/>
                <a:pt x="6747711" y="1946120"/>
              </a:cubicBezTo>
              <a:cubicBezTo>
                <a:pt x="6647448" y="1894317"/>
                <a:pt x="6505408" y="1936094"/>
                <a:pt x="6436895" y="1966173"/>
              </a:cubicBezTo>
              <a:cubicBezTo>
                <a:pt x="6368382" y="1996252"/>
                <a:pt x="6405145" y="2103199"/>
                <a:pt x="6336632" y="2126594"/>
              </a:cubicBezTo>
              <a:cubicBezTo>
                <a:pt x="6268119" y="2149989"/>
                <a:pt x="6097671" y="2059752"/>
                <a:pt x="6025816" y="2106541"/>
              </a:cubicBezTo>
              <a:cubicBezTo>
                <a:pt x="5953961" y="2153330"/>
                <a:pt x="5945605" y="2305397"/>
                <a:pt x="5905500" y="2407331"/>
              </a:cubicBezTo>
              <a:cubicBezTo>
                <a:pt x="5865395" y="2509265"/>
                <a:pt x="5855369" y="2614542"/>
                <a:pt x="5785185" y="2718147"/>
              </a:cubicBezTo>
              <a:cubicBezTo>
                <a:pt x="5715001" y="2821752"/>
                <a:pt x="5561263" y="2930370"/>
                <a:pt x="5484395" y="3028962"/>
              </a:cubicBezTo>
              <a:cubicBezTo>
                <a:pt x="5407526" y="3127554"/>
                <a:pt x="5369092" y="3316383"/>
                <a:pt x="5323974" y="3309699"/>
              </a:cubicBezTo>
              <a:cubicBezTo>
                <a:pt x="5278856" y="3303015"/>
                <a:pt x="5255461" y="3087449"/>
                <a:pt x="5213685" y="2988857"/>
              </a:cubicBezTo>
              <a:cubicBezTo>
                <a:pt x="5171909" y="2890265"/>
                <a:pt x="5116763" y="2738200"/>
                <a:pt x="5073316" y="2718147"/>
              </a:cubicBezTo>
              <a:cubicBezTo>
                <a:pt x="5029869" y="2698094"/>
                <a:pt x="5006474" y="2845146"/>
                <a:pt x="4953000" y="2868541"/>
              </a:cubicBezTo>
              <a:cubicBezTo>
                <a:pt x="4899526" y="2891936"/>
                <a:pt x="4800934" y="2838462"/>
                <a:pt x="4752474" y="2858515"/>
              </a:cubicBezTo>
              <a:cubicBezTo>
                <a:pt x="4704014" y="2878568"/>
                <a:pt x="4702342" y="2988857"/>
                <a:pt x="4662237" y="2988857"/>
              </a:cubicBezTo>
              <a:cubicBezTo>
                <a:pt x="4622132" y="2988857"/>
                <a:pt x="4560302" y="2905304"/>
                <a:pt x="4511842" y="2858515"/>
              </a:cubicBezTo>
              <a:cubicBezTo>
                <a:pt x="4463381" y="2811725"/>
                <a:pt x="4448342" y="2734857"/>
                <a:pt x="4371474" y="2708120"/>
              </a:cubicBezTo>
              <a:cubicBezTo>
                <a:pt x="4294606" y="2681383"/>
                <a:pt x="4120816" y="2728173"/>
                <a:pt x="4050632" y="2698094"/>
              </a:cubicBezTo>
              <a:cubicBezTo>
                <a:pt x="3980448" y="2668015"/>
                <a:pt x="3995487" y="2556055"/>
                <a:pt x="3950369" y="2527647"/>
              </a:cubicBezTo>
              <a:cubicBezTo>
                <a:pt x="3905251" y="2499239"/>
                <a:pt x="3828381" y="2497568"/>
                <a:pt x="3779921" y="2527647"/>
              </a:cubicBezTo>
              <a:cubicBezTo>
                <a:pt x="3731460" y="2557726"/>
                <a:pt x="3703053" y="2706449"/>
                <a:pt x="3659606" y="2708120"/>
              </a:cubicBezTo>
              <a:cubicBezTo>
                <a:pt x="3616159" y="2709791"/>
                <a:pt x="3564355" y="2537673"/>
                <a:pt x="3519237" y="2537673"/>
              </a:cubicBezTo>
              <a:cubicBezTo>
                <a:pt x="3474119" y="2537673"/>
                <a:pt x="3464092" y="2676370"/>
                <a:pt x="3388895" y="2708120"/>
              </a:cubicBezTo>
              <a:cubicBezTo>
                <a:pt x="3313698" y="2739870"/>
                <a:pt x="3138237" y="2774962"/>
                <a:pt x="3068053" y="2728173"/>
              </a:cubicBezTo>
              <a:cubicBezTo>
                <a:pt x="2997869" y="2681384"/>
                <a:pt x="3011237" y="2457462"/>
                <a:pt x="2967790" y="2427383"/>
              </a:cubicBezTo>
              <a:cubicBezTo>
                <a:pt x="2924343" y="2397304"/>
                <a:pt x="2855829" y="2597830"/>
                <a:pt x="2807369" y="2547699"/>
              </a:cubicBezTo>
              <a:cubicBezTo>
                <a:pt x="2758909" y="2497568"/>
                <a:pt x="2728830" y="2250252"/>
                <a:pt x="2677027" y="2126594"/>
              </a:cubicBezTo>
              <a:cubicBezTo>
                <a:pt x="2625224" y="2002936"/>
                <a:pt x="2546685" y="1936094"/>
                <a:pt x="2496553" y="1805752"/>
              </a:cubicBezTo>
              <a:cubicBezTo>
                <a:pt x="2446421" y="1675410"/>
                <a:pt x="2418013" y="1389659"/>
                <a:pt x="2376237" y="1344541"/>
              </a:cubicBezTo>
              <a:cubicBezTo>
                <a:pt x="2334461" y="1299423"/>
                <a:pt x="2287671" y="1456502"/>
                <a:pt x="2245895" y="1535041"/>
              </a:cubicBezTo>
              <a:cubicBezTo>
                <a:pt x="2204119" y="1613580"/>
                <a:pt x="2172368" y="1720528"/>
                <a:pt x="2125579" y="1815778"/>
              </a:cubicBezTo>
              <a:cubicBezTo>
                <a:pt x="2078790" y="1911028"/>
                <a:pt x="2013618" y="2031344"/>
                <a:pt x="1965158" y="2106541"/>
              </a:cubicBezTo>
              <a:cubicBezTo>
                <a:pt x="1916698" y="2181738"/>
                <a:pt x="1879934" y="2166699"/>
                <a:pt x="1834816" y="2266962"/>
              </a:cubicBezTo>
              <a:cubicBezTo>
                <a:pt x="1789698" y="2367225"/>
                <a:pt x="1742908" y="2534331"/>
                <a:pt x="1694448" y="2708120"/>
              </a:cubicBezTo>
              <a:cubicBezTo>
                <a:pt x="1645988" y="2881909"/>
                <a:pt x="1594185" y="3162646"/>
                <a:pt x="1544053" y="3309699"/>
              </a:cubicBezTo>
              <a:cubicBezTo>
                <a:pt x="1493921" y="3456752"/>
                <a:pt x="1440447" y="3588765"/>
                <a:pt x="1393658" y="3590436"/>
              </a:cubicBezTo>
              <a:cubicBezTo>
                <a:pt x="1346869" y="3592107"/>
                <a:pt x="1306763" y="3341449"/>
                <a:pt x="1263316" y="3319725"/>
              </a:cubicBezTo>
              <a:cubicBezTo>
                <a:pt x="1219869" y="3298001"/>
                <a:pt x="1176421" y="3384896"/>
                <a:pt x="1132974" y="3460094"/>
              </a:cubicBezTo>
              <a:cubicBezTo>
                <a:pt x="1089527" y="3535291"/>
                <a:pt x="1054435" y="3719107"/>
                <a:pt x="1002632" y="3770910"/>
              </a:cubicBezTo>
              <a:cubicBezTo>
                <a:pt x="950829" y="3822713"/>
                <a:pt x="870619" y="3822713"/>
                <a:pt x="822158" y="3770910"/>
              </a:cubicBezTo>
              <a:cubicBezTo>
                <a:pt x="773697" y="3719107"/>
                <a:pt x="763672" y="3511897"/>
                <a:pt x="711869" y="3460094"/>
              </a:cubicBezTo>
              <a:cubicBezTo>
                <a:pt x="660066" y="3408291"/>
                <a:pt x="561474" y="3481818"/>
                <a:pt x="511342" y="3460094"/>
              </a:cubicBezTo>
              <a:cubicBezTo>
                <a:pt x="461210" y="3438370"/>
                <a:pt x="449513" y="3381555"/>
                <a:pt x="411079" y="3329752"/>
              </a:cubicBezTo>
              <a:cubicBezTo>
                <a:pt x="372645" y="3277949"/>
                <a:pt x="325855" y="3152620"/>
                <a:pt x="280737" y="3149278"/>
              </a:cubicBezTo>
              <a:cubicBezTo>
                <a:pt x="235619" y="3145936"/>
                <a:pt x="187158" y="3308028"/>
                <a:pt x="140369" y="3309699"/>
              </a:cubicBezTo>
              <a:cubicBezTo>
                <a:pt x="93580" y="3311370"/>
                <a:pt x="46790" y="3235337"/>
                <a:pt x="0" y="315930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119</xdr:col>
      <xdr:colOff>90238</xdr:colOff>
      <xdr:row>20</xdr:row>
      <xdr:rowOff>76615</xdr:rowOff>
    </xdr:from>
    <xdr:to>
      <xdr:col>125</xdr:col>
      <xdr:colOff>133350</xdr:colOff>
      <xdr:row>24</xdr:row>
      <xdr:rowOff>90448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632548075" y="3162715"/>
          <a:ext cx="900362" cy="623433"/>
        </a:xfrm>
        <a:custGeom>
          <a:avLst/>
          <a:gdLst>
            <a:gd name="connsiteX0" fmla="*/ 832184 w 832184"/>
            <a:gd name="connsiteY0" fmla="*/ 277012 h 467723"/>
            <a:gd name="connsiteX1" fmla="*/ 721895 w 832184"/>
            <a:gd name="connsiteY1" fmla="*/ 467512 h 467723"/>
            <a:gd name="connsiteX2" fmla="*/ 581527 w 832184"/>
            <a:gd name="connsiteY2" fmla="*/ 317117 h 467723"/>
            <a:gd name="connsiteX3" fmla="*/ 441158 w 832184"/>
            <a:gd name="connsiteY3" fmla="*/ 447459 h 467723"/>
            <a:gd name="connsiteX4" fmla="*/ 290763 w 832184"/>
            <a:gd name="connsiteY4" fmla="*/ 146670 h 467723"/>
            <a:gd name="connsiteX5" fmla="*/ 150395 w 832184"/>
            <a:gd name="connsiteY5" fmla="*/ 16328 h 467723"/>
            <a:gd name="connsiteX6" fmla="*/ 0 w 832184"/>
            <a:gd name="connsiteY6" fmla="*/ 6301 h 467723"/>
            <a:gd name="connsiteX0" fmla="*/ 841975 w 841975"/>
            <a:gd name="connsiteY0" fmla="*/ 383221 h 573932"/>
            <a:gd name="connsiteX1" fmla="*/ 731686 w 841975"/>
            <a:gd name="connsiteY1" fmla="*/ 573721 h 573932"/>
            <a:gd name="connsiteX2" fmla="*/ 591318 w 841975"/>
            <a:gd name="connsiteY2" fmla="*/ 423326 h 573932"/>
            <a:gd name="connsiteX3" fmla="*/ 450949 w 841975"/>
            <a:gd name="connsiteY3" fmla="*/ 553668 h 573932"/>
            <a:gd name="connsiteX4" fmla="*/ 300554 w 841975"/>
            <a:gd name="connsiteY4" fmla="*/ 252879 h 573932"/>
            <a:gd name="connsiteX5" fmla="*/ 160186 w 841975"/>
            <a:gd name="connsiteY5" fmla="*/ 122537 h 573932"/>
            <a:gd name="connsiteX6" fmla="*/ 0 w 841975"/>
            <a:gd name="connsiteY6" fmla="*/ 303 h 573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841975" h="573932">
              <a:moveTo>
                <a:pt x="841975" y="383221"/>
              </a:moveTo>
              <a:cubicBezTo>
                <a:pt x="807718" y="475129"/>
                <a:pt x="773462" y="567037"/>
                <a:pt x="731686" y="573721"/>
              </a:cubicBezTo>
              <a:cubicBezTo>
                <a:pt x="689910" y="580405"/>
                <a:pt x="638107" y="426668"/>
                <a:pt x="591318" y="423326"/>
              </a:cubicBezTo>
              <a:cubicBezTo>
                <a:pt x="544528" y="419984"/>
                <a:pt x="499410" y="582076"/>
                <a:pt x="450949" y="553668"/>
              </a:cubicBezTo>
              <a:cubicBezTo>
                <a:pt x="402488" y="525260"/>
                <a:pt x="349014" y="324734"/>
                <a:pt x="300554" y="252879"/>
              </a:cubicBezTo>
              <a:cubicBezTo>
                <a:pt x="252094" y="181024"/>
                <a:pt x="208646" y="145932"/>
                <a:pt x="160186" y="122537"/>
              </a:cubicBezTo>
              <a:cubicBezTo>
                <a:pt x="111725" y="99142"/>
                <a:pt x="50967" y="-6381"/>
                <a:pt x="0" y="30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125</xdr:col>
      <xdr:colOff>85725</xdr:colOff>
      <xdr:row>15</xdr:row>
      <xdr:rowOff>76200</xdr:rowOff>
    </xdr:from>
    <xdr:to>
      <xdr:col>134</xdr:col>
      <xdr:colOff>57150</xdr:colOff>
      <xdr:row>20</xdr:row>
      <xdr:rowOff>95250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BF2E8F71-A789-4C49-85B1-628E16A5043D}"/>
            </a:ext>
          </a:extLst>
        </xdr:cNvPr>
        <xdr:cNvSpPr/>
      </xdr:nvSpPr>
      <xdr:spPr>
        <a:xfrm>
          <a:off x="2631338400" y="2400300"/>
          <a:ext cx="1257300" cy="781050"/>
        </a:xfrm>
        <a:custGeom>
          <a:avLst/>
          <a:gdLst>
            <a:gd name="connsiteX0" fmla="*/ 1257300 w 1257300"/>
            <a:gd name="connsiteY0" fmla="*/ 752475 h 781050"/>
            <a:gd name="connsiteX1" fmla="*/ 1133475 w 1257300"/>
            <a:gd name="connsiteY1" fmla="*/ 428625 h 781050"/>
            <a:gd name="connsiteX2" fmla="*/ 981075 w 1257300"/>
            <a:gd name="connsiteY2" fmla="*/ 781050 h 781050"/>
            <a:gd name="connsiteX3" fmla="*/ 847725 w 1257300"/>
            <a:gd name="connsiteY3" fmla="*/ 466725 h 781050"/>
            <a:gd name="connsiteX4" fmla="*/ 695325 w 1257300"/>
            <a:gd name="connsiteY4" fmla="*/ 771525 h 781050"/>
            <a:gd name="connsiteX5" fmla="*/ 561975 w 1257300"/>
            <a:gd name="connsiteY5" fmla="*/ 314325 h 781050"/>
            <a:gd name="connsiteX6" fmla="*/ 419100 w 1257300"/>
            <a:gd name="connsiteY6" fmla="*/ 152400 h 781050"/>
            <a:gd name="connsiteX7" fmla="*/ 276225 w 1257300"/>
            <a:gd name="connsiteY7" fmla="*/ 600075 h 781050"/>
            <a:gd name="connsiteX8" fmla="*/ 123825 w 1257300"/>
            <a:gd name="connsiteY8" fmla="*/ 447675 h 781050"/>
            <a:gd name="connsiteX9" fmla="*/ 0 w 1257300"/>
            <a:gd name="connsiteY9" fmla="*/ 0 h 781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257300" h="781050">
              <a:moveTo>
                <a:pt x="1257300" y="752475"/>
              </a:moveTo>
              <a:lnTo>
                <a:pt x="1133475" y="428625"/>
              </a:lnTo>
              <a:lnTo>
                <a:pt x="981075" y="781050"/>
              </a:lnTo>
              <a:lnTo>
                <a:pt x="847725" y="466725"/>
              </a:lnTo>
              <a:lnTo>
                <a:pt x="695325" y="771525"/>
              </a:lnTo>
              <a:lnTo>
                <a:pt x="561975" y="314325"/>
              </a:lnTo>
              <a:lnTo>
                <a:pt x="419100" y="152400"/>
              </a:lnTo>
              <a:lnTo>
                <a:pt x="276225" y="600075"/>
              </a:lnTo>
              <a:lnTo>
                <a:pt x="123825" y="447675"/>
              </a:lnTo>
              <a:lnTo>
                <a:pt x="0" y="0"/>
              </a:lnTo>
            </a:path>
          </a:pathLst>
        </a:cu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134</xdr:col>
      <xdr:colOff>40443</xdr:colOff>
      <xdr:row>9</xdr:row>
      <xdr:rowOff>23965</xdr:rowOff>
    </xdr:from>
    <xdr:to>
      <xdr:col>142</xdr:col>
      <xdr:colOff>121709</xdr:colOff>
      <xdr:row>16</xdr:row>
      <xdr:rowOff>104257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6B9DC028-E6A0-4C58-8D3F-5DD5038C4BB5}"/>
            </a:ext>
          </a:extLst>
        </xdr:cNvPr>
        <xdr:cNvSpPr/>
      </xdr:nvSpPr>
      <xdr:spPr>
        <a:xfrm>
          <a:off x="3003121996" y="1424700"/>
          <a:ext cx="1381149" cy="1139249"/>
        </a:xfrm>
        <a:custGeom>
          <a:avLst/>
          <a:gdLst>
            <a:gd name="connsiteX0" fmla="*/ 704850 w 704850"/>
            <a:gd name="connsiteY0" fmla="*/ 628650 h 808225"/>
            <a:gd name="connsiteX1" fmla="*/ 638175 w 704850"/>
            <a:gd name="connsiteY1" fmla="*/ 619125 h 808225"/>
            <a:gd name="connsiteX2" fmla="*/ 571500 w 704850"/>
            <a:gd name="connsiteY2" fmla="*/ 619125 h 808225"/>
            <a:gd name="connsiteX3" fmla="*/ 438150 w 704850"/>
            <a:gd name="connsiteY3" fmla="*/ 800100 h 808225"/>
            <a:gd name="connsiteX4" fmla="*/ 266700 w 704850"/>
            <a:gd name="connsiteY4" fmla="*/ 762000 h 808225"/>
            <a:gd name="connsiteX5" fmla="*/ 200025 w 704850"/>
            <a:gd name="connsiteY5" fmla="*/ 628650 h 808225"/>
            <a:gd name="connsiteX6" fmla="*/ 142875 w 704850"/>
            <a:gd name="connsiteY6" fmla="*/ 485775 h 808225"/>
            <a:gd name="connsiteX7" fmla="*/ 0 w 704850"/>
            <a:gd name="connsiteY7" fmla="*/ 0 h 808225"/>
            <a:gd name="connsiteX0" fmla="*/ 704850 w 704850"/>
            <a:gd name="connsiteY0" fmla="*/ 628650 h 808225"/>
            <a:gd name="connsiteX1" fmla="*/ 677135 w 704850"/>
            <a:gd name="connsiteY1" fmla="*/ 625748 h 808225"/>
            <a:gd name="connsiteX2" fmla="*/ 571500 w 704850"/>
            <a:gd name="connsiteY2" fmla="*/ 619125 h 808225"/>
            <a:gd name="connsiteX3" fmla="*/ 438150 w 704850"/>
            <a:gd name="connsiteY3" fmla="*/ 800100 h 808225"/>
            <a:gd name="connsiteX4" fmla="*/ 266700 w 704850"/>
            <a:gd name="connsiteY4" fmla="*/ 762000 h 808225"/>
            <a:gd name="connsiteX5" fmla="*/ 200025 w 704850"/>
            <a:gd name="connsiteY5" fmla="*/ 628650 h 808225"/>
            <a:gd name="connsiteX6" fmla="*/ 142875 w 704850"/>
            <a:gd name="connsiteY6" fmla="*/ 485775 h 808225"/>
            <a:gd name="connsiteX7" fmla="*/ 0 w 704850"/>
            <a:gd name="connsiteY7" fmla="*/ 0 h 808225"/>
            <a:gd name="connsiteX0" fmla="*/ 704850 w 736424"/>
            <a:gd name="connsiteY0" fmla="*/ 628650 h 808225"/>
            <a:gd name="connsiteX1" fmla="*/ 732095 w 736424"/>
            <a:gd name="connsiteY1" fmla="*/ 669291 h 808225"/>
            <a:gd name="connsiteX2" fmla="*/ 571500 w 736424"/>
            <a:gd name="connsiteY2" fmla="*/ 619125 h 808225"/>
            <a:gd name="connsiteX3" fmla="*/ 438150 w 736424"/>
            <a:gd name="connsiteY3" fmla="*/ 800100 h 808225"/>
            <a:gd name="connsiteX4" fmla="*/ 266700 w 736424"/>
            <a:gd name="connsiteY4" fmla="*/ 762000 h 808225"/>
            <a:gd name="connsiteX5" fmla="*/ 200025 w 736424"/>
            <a:gd name="connsiteY5" fmla="*/ 628650 h 808225"/>
            <a:gd name="connsiteX6" fmla="*/ 142875 w 736424"/>
            <a:gd name="connsiteY6" fmla="*/ 485775 h 808225"/>
            <a:gd name="connsiteX7" fmla="*/ 0 w 736424"/>
            <a:gd name="connsiteY7" fmla="*/ 0 h 808225"/>
            <a:gd name="connsiteX0" fmla="*/ 704850 w 750574"/>
            <a:gd name="connsiteY0" fmla="*/ 628650 h 808225"/>
            <a:gd name="connsiteX1" fmla="*/ 732095 w 750574"/>
            <a:gd name="connsiteY1" fmla="*/ 669291 h 808225"/>
            <a:gd name="connsiteX2" fmla="*/ 571500 w 750574"/>
            <a:gd name="connsiteY2" fmla="*/ 619125 h 808225"/>
            <a:gd name="connsiteX3" fmla="*/ 438150 w 750574"/>
            <a:gd name="connsiteY3" fmla="*/ 800100 h 808225"/>
            <a:gd name="connsiteX4" fmla="*/ 266700 w 750574"/>
            <a:gd name="connsiteY4" fmla="*/ 762000 h 808225"/>
            <a:gd name="connsiteX5" fmla="*/ 200025 w 750574"/>
            <a:gd name="connsiteY5" fmla="*/ 628650 h 808225"/>
            <a:gd name="connsiteX6" fmla="*/ 142875 w 750574"/>
            <a:gd name="connsiteY6" fmla="*/ 485775 h 808225"/>
            <a:gd name="connsiteX7" fmla="*/ 0 w 750574"/>
            <a:gd name="connsiteY7" fmla="*/ 0 h 808225"/>
            <a:gd name="connsiteX0" fmla="*/ 704850 w 750574"/>
            <a:gd name="connsiteY0" fmla="*/ 628650 h 808225"/>
            <a:gd name="connsiteX1" fmla="*/ 732095 w 750574"/>
            <a:gd name="connsiteY1" fmla="*/ 669291 h 808225"/>
            <a:gd name="connsiteX2" fmla="*/ 571500 w 750574"/>
            <a:gd name="connsiteY2" fmla="*/ 619125 h 808225"/>
            <a:gd name="connsiteX3" fmla="*/ 438150 w 750574"/>
            <a:gd name="connsiteY3" fmla="*/ 800100 h 808225"/>
            <a:gd name="connsiteX4" fmla="*/ 266700 w 750574"/>
            <a:gd name="connsiteY4" fmla="*/ 762000 h 808225"/>
            <a:gd name="connsiteX5" fmla="*/ 200025 w 750574"/>
            <a:gd name="connsiteY5" fmla="*/ 628650 h 808225"/>
            <a:gd name="connsiteX6" fmla="*/ 134512 w 750574"/>
            <a:gd name="connsiteY6" fmla="*/ 258612 h 808225"/>
            <a:gd name="connsiteX7" fmla="*/ 0 w 750574"/>
            <a:gd name="connsiteY7" fmla="*/ 0 h 808225"/>
            <a:gd name="connsiteX0" fmla="*/ 704850 w 750574"/>
            <a:gd name="connsiteY0" fmla="*/ 628650 h 808882"/>
            <a:gd name="connsiteX1" fmla="*/ 732095 w 750574"/>
            <a:gd name="connsiteY1" fmla="*/ 669291 h 808882"/>
            <a:gd name="connsiteX2" fmla="*/ 571500 w 750574"/>
            <a:gd name="connsiteY2" fmla="*/ 619125 h 808882"/>
            <a:gd name="connsiteX3" fmla="*/ 438150 w 750574"/>
            <a:gd name="connsiteY3" fmla="*/ 800100 h 808882"/>
            <a:gd name="connsiteX4" fmla="*/ 266700 w 750574"/>
            <a:gd name="connsiteY4" fmla="*/ 762000 h 808882"/>
            <a:gd name="connsiteX5" fmla="*/ 233476 w 750574"/>
            <a:gd name="connsiteY5" fmla="*/ 600255 h 808882"/>
            <a:gd name="connsiteX6" fmla="*/ 134512 w 750574"/>
            <a:gd name="connsiteY6" fmla="*/ 258612 h 808882"/>
            <a:gd name="connsiteX7" fmla="*/ 0 w 750574"/>
            <a:gd name="connsiteY7" fmla="*/ 0 h 808882"/>
            <a:gd name="connsiteX0" fmla="*/ 704850 w 750574"/>
            <a:gd name="connsiteY0" fmla="*/ 628650 h 808882"/>
            <a:gd name="connsiteX1" fmla="*/ 732095 w 750574"/>
            <a:gd name="connsiteY1" fmla="*/ 669291 h 808882"/>
            <a:gd name="connsiteX2" fmla="*/ 571500 w 750574"/>
            <a:gd name="connsiteY2" fmla="*/ 619125 h 808882"/>
            <a:gd name="connsiteX3" fmla="*/ 438150 w 750574"/>
            <a:gd name="connsiteY3" fmla="*/ 800100 h 808882"/>
            <a:gd name="connsiteX4" fmla="*/ 266700 w 750574"/>
            <a:gd name="connsiteY4" fmla="*/ 762000 h 808882"/>
            <a:gd name="connsiteX5" fmla="*/ 233476 w 750574"/>
            <a:gd name="connsiteY5" fmla="*/ 600255 h 808882"/>
            <a:gd name="connsiteX6" fmla="*/ 134512 w 750574"/>
            <a:gd name="connsiteY6" fmla="*/ 258612 h 808882"/>
            <a:gd name="connsiteX7" fmla="*/ 0 w 750574"/>
            <a:gd name="connsiteY7" fmla="*/ 0 h 808882"/>
            <a:gd name="connsiteX0" fmla="*/ 704850 w 750574"/>
            <a:gd name="connsiteY0" fmla="*/ 628650 h 808882"/>
            <a:gd name="connsiteX1" fmla="*/ 732095 w 750574"/>
            <a:gd name="connsiteY1" fmla="*/ 669291 h 808882"/>
            <a:gd name="connsiteX2" fmla="*/ 571500 w 750574"/>
            <a:gd name="connsiteY2" fmla="*/ 619125 h 808882"/>
            <a:gd name="connsiteX3" fmla="*/ 438150 w 750574"/>
            <a:gd name="connsiteY3" fmla="*/ 800100 h 808882"/>
            <a:gd name="connsiteX4" fmla="*/ 266700 w 750574"/>
            <a:gd name="connsiteY4" fmla="*/ 762000 h 808882"/>
            <a:gd name="connsiteX5" fmla="*/ 233476 w 750574"/>
            <a:gd name="connsiteY5" fmla="*/ 600255 h 808882"/>
            <a:gd name="connsiteX6" fmla="*/ 134512 w 750574"/>
            <a:gd name="connsiteY6" fmla="*/ 258612 h 808882"/>
            <a:gd name="connsiteX7" fmla="*/ 39708 w 750574"/>
            <a:gd name="connsiteY7" fmla="*/ 89804 h 808882"/>
            <a:gd name="connsiteX8" fmla="*/ 0 w 750574"/>
            <a:gd name="connsiteY8" fmla="*/ 0 h 808882"/>
            <a:gd name="connsiteX0" fmla="*/ 1013114 w 1058838"/>
            <a:gd name="connsiteY0" fmla="*/ 546273 h 726505"/>
            <a:gd name="connsiteX1" fmla="*/ 1040359 w 1058838"/>
            <a:gd name="connsiteY1" fmla="*/ 586914 h 726505"/>
            <a:gd name="connsiteX2" fmla="*/ 879764 w 1058838"/>
            <a:gd name="connsiteY2" fmla="*/ 536748 h 726505"/>
            <a:gd name="connsiteX3" fmla="*/ 746414 w 1058838"/>
            <a:gd name="connsiteY3" fmla="*/ 717723 h 726505"/>
            <a:gd name="connsiteX4" fmla="*/ 574964 w 1058838"/>
            <a:gd name="connsiteY4" fmla="*/ 679623 h 726505"/>
            <a:gd name="connsiteX5" fmla="*/ 541740 w 1058838"/>
            <a:gd name="connsiteY5" fmla="*/ 517878 h 726505"/>
            <a:gd name="connsiteX6" fmla="*/ 442776 w 1058838"/>
            <a:gd name="connsiteY6" fmla="*/ 176235 h 726505"/>
            <a:gd name="connsiteX7" fmla="*/ 347972 w 1058838"/>
            <a:gd name="connsiteY7" fmla="*/ 7427 h 726505"/>
            <a:gd name="connsiteX8" fmla="*/ 0 w 1058838"/>
            <a:gd name="connsiteY8" fmla="*/ 108587 h 726505"/>
            <a:gd name="connsiteX0" fmla="*/ 1013114 w 1058838"/>
            <a:gd name="connsiteY0" fmla="*/ 616462 h 796694"/>
            <a:gd name="connsiteX1" fmla="*/ 1040359 w 1058838"/>
            <a:gd name="connsiteY1" fmla="*/ 657103 h 796694"/>
            <a:gd name="connsiteX2" fmla="*/ 879764 w 1058838"/>
            <a:gd name="connsiteY2" fmla="*/ 606937 h 796694"/>
            <a:gd name="connsiteX3" fmla="*/ 746414 w 1058838"/>
            <a:gd name="connsiteY3" fmla="*/ 787912 h 796694"/>
            <a:gd name="connsiteX4" fmla="*/ 574964 w 1058838"/>
            <a:gd name="connsiteY4" fmla="*/ 749812 h 796694"/>
            <a:gd name="connsiteX5" fmla="*/ 541740 w 1058838"/>
            <a:gd name="connsiteY5" fmla="*/ 588067 h 796694"/>
            <a:gd name="connsiteX6" fmla="*/ 442776 w 1058838"/>
            <a:gd name="connsiteY6" fmla="*/ 246424 h 796694"/>
            <a:gd name="connsiteX7" fmla="*/ 186002 w 1058838"/>
            <a:gd name="connsiteY7" fmla="*/ 5359 h 796694"/>
            <a:gd name="connsiteX8" fmla="*/ 0 w 1058838"/>
            <a:gd name="connsiteY8" fmla="*/ 178776 h 796694"/>
            <a:gd name="connsiteX0" fmla="*/ 1013114 w 1058838"/>
            <a:gd name="connsiteY0" fmla="*/ 616462 h 796694"/>
            <a:gd name="connsiteX1" fmla="*/ 1040359 w 1058838"/>
            <a:gd name="connsiteY1" fmla="*/ 657103 h 796694"/>
            <a:gd name="connsiteX2" fmla="*/ 879764 w 1058838"/>
            <a:gd name="connsiteY2" fmla="*/ 606937 h 796694"/>
            <a:gd name="connsiteX3" fmla="*/ 746414 w 1058838"/>
            <a:gd name="connsiteY3" fmla="*/ 787912 h 796694"/>
            <a:gd name="connsiteX4" fmla="*/ 574964 w 1058838"/>
            <a:gd name="connsiteY4" fmla="*/ 749812 h 796694"/>
            <a:gd name="connsiteX5" fmla="*/ 541740 w 1058838"/>
            <a:gd name="connsiteY5" fmla="*/ 588067 h 796694"/>
            <a:gd name="connsiteX6" fmla="*/ 442776 w 1058838"/>
            <a:gd name="connsiteY6" fmla="*/ 246424 h 796694"/>
            <a:gd name="connsiteX7" fmla="*/ 316624 w 1058838"/>
            <a:gd name="connsiteY7" fmla="*/ 144711 h 796694"/>
            <a:gd name="connsiteX8" fmla="*/ 186002 w 1058838"/>
            <a:gd name="connsiteY8" fmla="*/ 5359 h 796694"/>
            <a:gd name="connsiteX9" fmla="*/ 0 w 1058838"/>
            <a:gd name="connsiteY9" fmla="*/ 178776 h 796694"/>
            <a:gd name="connsiteX0" fmla="*/ 1013114 w 1058838"/>
            <a:gd name="connsiteY0" fmla="*/ 637989 h 818221"/>
            <a:gd name="connsiteX1" fmla="*/ 1040359 w 1058838"/>
            <a:gd name="connsiteY1" fmla="*/ 678630 h 818221"/>
            <a:gd name="connsiteX2" fmla="*/ 879764 w 1058838"/>
            <a:gd name="connsiteY2" fmla="*/ 628464 h 818221"/>
            <a:gd name="connsiteX3" fmla="*/ 746414 w 1058838"/>
            <a:gd name="connsiteY3" fmla="*/ 809439 h 818221"/>
            <a:gd name="connsiteX4" fmla="*/ 574964 w 1058838"/>
            <a:gd name="connsiteY4" fmla="*/ 771339 h 818221"/>
            <a:gd name="connsiteX5" fmla="*/ 541740 w 1058838"/>
            <a:gd name="connsiteY5" fmla="*/ 609594 h 818221"/>
            <a:gd name="connsiteX6" fmla="*/ 442776 w 1058838"/>
            <a:gd name="connsiteY6" fmla="*/ 267951 h 818221"/>
            <a:gd name="connsiteX7" fmla="*/ 280050 w 1058838"/>
            <a:gd name="connsiteY7" fmla="*/ 16563 h 818221"/>
            <a:gd name="connsiteX8" fmla="*/ 186002 w 1058838"/>
            <a:gd name="connsiteY8" fmla="*/ 26886 h 818221"/>
            <a:gd name="connsiteX9" fmla="*/ 0 w 1058838"/>
            <a:gd name="connsiteY9" fmla="*/ 200303 h 818221"/>
            <a:gd name="connsiteX0" fmla="*/ 1013114 w 1058838"/>
            <a:gd name="connsiteY0" fmla="*/ 642196 h 822428"/>
            <a:gd name="connsiteX1" fmla="*/ 1040359 w 1058838"/>
            <a:gd name="connsiteY1" fmla="*/ 682837 h 822428"/>
            <a:gd name="connsiteX2" fmla="*/ 879764 w 1058838"/>
            <a:gd name="connsiteY2" fmla="*/ 632671 h 822428"/>
            <a:gd name="connsiteX3" fmla="*/ 746414 w 1058838"/>
            <a:gd name="connsiteY3" fmla="*/ 813646 h 822428"/>
            <a:gd name="connsiteX4" fmla="*/ 574964 w 1058838"/>
            <a:gd name="connsiteY4" fmla="*/ 775546 h 822428"/>
            <a:gd name="connsiteX5" fmla="*/ 541740 w 1058838"/>
            <a:gd name="connsiteY5" fmla="*/ 613801 h 822428"/>
            <a:gd name="connsiteX6" fmla="*/ 442776 w 1058838"/>
            <a:gd name="connsiteY6" fmla="*/ 272158 h 822428"/>
            <a:gd name="connsiteX7" fmla="*/ 280050 w 1058838"/>
            <a:gd name="connsiteY7" fmla="*/ 20770 h 822428"/>
            <a:gd name="connsiteX8" fmla="*/ 163508 w 1058838"/>
            <a:gd name="connsiteY8" fmla="*/ 15738 h 822428"/>
            <a:gd name="connsiteX9" fmla="*/ 0 w 1058838"/>
            <a:gd name="connsiteY9" fmla="*/ 204510 h 822428"/>
            <a:gd name="connsiteX0" fmla="*/ 1013114 w 1058838"/>
            <a:gd name="connsiteY0" fmla="*/ 632875 h 813107"/>
            <a:gd name="connsiteX1" fmla="*/ 1040359 w 1058838"/>
            <a:gd name="connsiteY1" fmla="*/ 673516 h 813107"/>
            <a:gd name="connsiteX2" fmla="*/ 879764 w 1058838"/>
            <a:gd name="connsiteY2" fmla="*/ 623350 h 813107"/>
            <a:gd name="connsiteX3" fmla="*/ 746414 w 1058838"/>
            <a:gd name="connsiteY3" fmla="*/ 804325 h 813107"/>
            <a:gd name="connsiteX4" fmla="*/ 574964 w 1058838"/>
            <a:gd name="connsiteY4" fmla="*/ 766225 h 813107"/>
            <a:gd name="connsiteX5" fmla="*/ 541740 w 1058838"/>
            <a:gd name="connsiteY5" fmla="*/ 604480 h 813107"/>
            <a:gd name="connsiteX6" fmla="*/ 442776 w 1058838"/>
            <a:gd name="connsiteY6" fmla="*/ 262837 h 813107"/>
            <a:gd name="connsiteX7" fmla="*/ 280050 w 1058838"/>
            <a:gd name="connsiteY7" fmla="*/ 11449 h 813107"/>
            <a:gd name="connsiteX8" fmla="*/ 163508 w 1058838"/>
            <a:gd name="connsiteY8" fmla="*/ 6417 h 813107"/>
            <a:gd name="connsiteX9" fmla="*/ 0 w 1058838"/>
            <a:gd name="connsiteY9" fmla="*/ 195189 h 813107"/>
            <a:gd name="connsiteX0" fmla="*/ 1013114 w 1058838"/>
            <a:gd name="connsiteY0" fmla="*/ 633301 h 813533"/>
            <a:gd name="connsiteX1" fmla="*/ 1040359 w 1058838"/>
            <a:gd name="connsiteY1" fmla="*/ 673942 h 813533"/>
            <a:gd name="connsiteX2" fmla="*/ 879764 w 1058838"/>
            <a:gd name="connsiteY2" fmla="*/ 623776 h 813533"/>
            <a:gd name="connsiteX3" fmla="*/ 746414 w 1058838"/>
            <a:gd name="connsiteY3" fmla="*/ 804751 h 813533"/>
            <a:gd name="connsiteX4" fmla="*/ 574964 w 1058838"/>
            <a:gd name="connsiteY4" fmla="*/ 766651 h 813533"/>
            <a:gd name="connsiteX5" fmla="*/ 541740 w 1058838"/>
            <a:gd name="connsiteY5" fmla="*/ 604906 h 813533"/>
            <a:gd name="connsiteX6" fmla="*/ 442776 w 1058838"/>
            <a:gd name="connsiteY6" fmla="*/ 263263 h 813533"/>
            <a:gd name="connsiteX7" fmla="*/ 280050 w 1058838"/>
            <a:gd name="connsiteY7" fmla="*/ 11875 h 813533"/>
            <a:gd name="connsiteX8" fmla="*/ 163508 w 1058838"/>
            <a:gd name="connsiteY8" fmla="*/ 6843 h 813533"/>
            <a:gd name="connsiteX9" fmla="*/ 0 w 1058838"/>
            <a:gd name="connsiteY9" fmla="*/ 195615 h 813533"/>
            <a:gd name="connsiteX0" fmla="*/ 1013114 w 1058838"/>
            <a:gd name="connsiteY0" fmla="*/ 633301 h 813533"/>
            <a:gd name="connsiteX1" fmla="*/ 1040359 w 1058838"/>
            <a:gd name="connsiteY1" fmla="*/ 673942 h 813533"/>
            <a:gd name="connsiteX2" fmla="*/ 879764 w 1058838"/>
            <a:gd name="connsiteY2" fmla="*/ 623776 h 813533"/>
            <a:gd name="connsiteX3" fmla="*/ 746414 w 1058838"/>
            <a:gd name="connsiteY3" fmla="*/ 804751 h 813533"/>
            <a:gd name="connsiteX4" fmla="*/ 574964 w 1058838"/>
            <a:gd name="connsiteY4" fmla="*/ 766651 h 813533"/>
            <a:gd name="connsiteX5" fmla="*/ 541740 w 1058838"/>
            <a:gd name="connsiteY5" fmla="*/ 604906 h 813533"/>
            <a:gd name="connsiteX6" fmla="*/ 442776 w 1058838"/>
            <a:gd name="connsiteY6" fmla="*/ 263263 h 813533"/>
            <a:gd name="connsiteX7" fmla="*/ 280050 w 1058838"/>
            <a:gd name="connsiteY7" fmla="*/ 11875 h 813533"/>
            <a:gd name="connsiteX8" fmla="*/ 163508 w 1058838"/>
            <a:gd name="connsiteY8" fmla="*/ 6843 h 813533"/>
            <a:gd name="connsiteX9" fmla="*/ 0 w 1058838"/>
            <a:gd name="connsiteY9" fmla="*/ 195615 h 813533"/>
            <a:gd name="connsiteX0" fmla="*/ 1013114 w 1058838"/>
            <a:gd name="connsiteY0" fmla="*/ 633301 h 813533"/>
            <a:gd name="connsiteX1" fmla="*/ 1040359 w 1058838"/>
            <a:gd name="connsiteY1" fmla="*/ 673942 h 813533"/>
            <a:gd name="connsiteX2" fmla="*/ 879764 w 1058838"/>
            <a:gd name="connsiteY2" fmla="*/ 623776 h 813533"/>
            <a:gd name="connsiteX3" fmla="*/ 746414 w 1058838"/>
            <a:gd name="connsiteY3" fmla="*/ 804751 h 813533"/>
            <a:gd name="connsiteX4" fmla="*/ 574964 w 1058838"/>
            <a:gd name="connsiteY4" fmla="*/ 766651 h 813533"/>
            <a:gd name="connsiteX5" fmla="*/ 541740 w 1058838"/>
            <a:gd name="connsiteY5" fmla="*/ 604906 h 813533"/>
            <a:gd name="connsiteX6" fmla="*/ 442776 w 1058838"/>
            <a:gd name="connsiteY6" fmla="*/ 263263 h 813533"/>
            <a:gd name="connsiteX7" fmla="*/ 280050 w 1058838"/>
            <a:gd name="connsiteY7" fmla="*/ 11875 h 813533"/>
            <a:gd name="connsiteX8" fmla="*/ 163508 w 1058838"/>
            <a:gd name="connsiteY8" fmla="*/ 6843 h 813533"/>
            <a:gd name="connsiteX9" fmla="*/ 0 w 1058838"/>
            <a:gd name="connsiteY9" fmla="*/ 195615 h 813533"/>
            <a:gd name="connsiteX0" fmla="*/ 1013114 w 1058838"/>
            <a:gd name="connsiteY0" fmla="*/ 622005 h 802237"/>
            <a:gd name="connsiteX1" fmla="*/ 1040359 w 1058838"/>
            <a:gd name="connsiteY1" fmla="*/ 662646 h 802237"/>
            <a:gd name="connsiteX2" fmla="*/ 879764 w 1058838"/>
            <a:gd name="connsiteY2" fmla="*/ 612480 h 802237"/>
            <a:gd name="connsiteX3" fmla="*/ 746414 w 1058838"/>
            <a:gd name="connsiteY3" fmla="*/ 793455 h 802237"/>
            <a:gd name="connsiteX4" fmla="*/ 574964 w 1058838"/>
            <a:gd name="connsiteY4" fmla="*/ 755355 h 802237"/>
            <a:gd name="connsiteX5" fmla="*/ 541740 w 1058838"/>
            <a:gd name="connsiteY5" fmla="*/ 593610 h 802237"/>
            <a:gd name="connsiteX6" fmla="*/ 442776 w 1058838"/>
            <a:gd name="connsiteY6" fmla="*/ 251967 h 802237"/>
            <a:gd name="connsiteX7" fmla="*/ 280050 w 1058838"/>
            <a:gd name="connsiteY7" fmla="*/ 579 h 802237"/>
            <a:gd name="connsiteX8" fmla="*/ 0 w 1058838"/>
            <a:gd name="connsiteY8" fmla="*/ 184319 h 802237"/>
            <a:gd name="connsiteX0" fmla="*/ 1013114 w 1058838"/>
            <a:gd name="connsiteY0" fmla="*/ 661813 h 842045"/>
            <a:gd name="connsiteX1" fmla="*/ 1040359 w 1058838"/>
            <a:gd name="connsiteY1" fmla="*/ 702454 h 842045"/>
            <a:gd name="connsiteX2" fmla="*/ 879764 w 1058838"/>
            <a:gd name="connsiteY2" fmla="*/ 652288 h 842045"/>
            <a:gd name="connsiteX3" fmla="*/ 746414 w 1058838"/>
            <a:gd name="connsiteY3" fmla="*/ 833263 h 842045"/>
            <a:gd name="connsiteX4" fmla="*/ 574964 w 1058838"/>
            <a:gd name="connsiteY4" fmla="*/ 795163 h 842045"/>
            <a:gd name="connsiteX5" fmla="*/ 541740 w 1058838"/>
            <a:gd name="connsiteY5" fmla="*/ 633418 h 842045"/>
            <a:gd name="connsiteX6" fmla="*/ 442776 w 1058838"/>
            <a:gd name="connsiteY6" fmla="*/ 291775 h 842045"/>
            <a:gd name="connsiteX7" fmla="*/ 299330 w 1058838"/>
            <a:gd name="connsiteY7" fmla="*/ 466 h 842045"/>
            <a:gd name="connsiteX8" fmla="*/ 0 w 1058838"/>
            <a:gd name="connsiteY8" fmla="*/ 224127 h 842045"/>
            <a:gd name="connsiteX0" fmla="*/ 1013114 w 1058838"/>
            <a:gd name="connsiteY0" fmla="*/ 671766 h 851998"/>
            <a:gd name="connsiteX1" fmla="*/ 1040359 w 1058838"/>
            <a:gd name="connsiteY1" fmla="*/ 712407 h 851998"/>
            <a:gd name="connsiteX2" fmla="*/ 879764 w 1058838"/>
            <a:gd name="connsiteY2" fmla="*/ 662241 h 851998"/>
            <a:gd name="connsiteX3" fmla="*/ 746414 w 1058838"/>
            <a:gd name="connsiteY3" fmla="*/ 843216 h 851998"/>
            <a:gd name="connsiteX4" fmla="*/ 574964 w 1058838"/>
            <a:gd name="connsiteY4" fmla="*/ 805116 h 851998"/>
            <a:gd name="connsiteX5" fmla="*/ 541740 w 1058838"/>
            <a:gd name="connsiteY5" fmla="*/ 643371 h 851998"/>
            <a:gd name="connsiteX6" fmla="*/ 442776 w 1058838"/>
            <a:gd name="connsiteY6" fmla="*/ 301728 h 851998"/>
            <a:gd name="connsiteX7" fmla="*/ 299330 w 1058838"/>
            <a:gd name="connsiteY7" fmla="*/ 10419 h 851998"/>
            <a:gd name="connsiteX8" fmla="*/ 187251 w 1058838"/>
            <a:gd name="connsiteY8" fmla="*/ 80675 h 851998"/>
            <a:gd name="connsiteX9" fmla="*/ 0 w 1058838"/>
            <a:gd name="connsiteY9" fmla="*/ 234080 h 851998"/>
            <a:gd name="connsiteX0" fmla="*/ 1013114 w 1058838"/>
            <a:gd name="connsiteY0" fmla="*/ 674659 h 854891"/>
            <a:gd name="connsiteX1" fmla="*/ 1040359 w 1058838"/>
            <a:gd name="connsiteY1" fmla="*/ 715300 h 854891"/>
            <a:gd name="connsiteX2" fmla="*/ 879764 w 1058838"/>
            <a:gd name="connsiteY2" fmla="*/ 665134 h 854891"/>
            <a:gd name="connsiteX3" fmla="*/ 746414 w 1058838"/>
            <a:gd name="connsiteY3" fmla="*/ 846109 h 854891"/>
            <a:gd name="connsiteX4" fmla="*/ 574964 w 1058838"/>
            <a:gd name="connsiteY4" fmla="*/ 808009 h 854891"/>
            <a:gd name="connsiteX5" fmla="*/ 541740 w 1058838"/>
            <a:gd name="connsiteY5" fmla="*/ 646264 h 854891"/>
            <a:gd name="connsiteX6" fmla="*/ 442776 w 1058838"/>
            <a:gd name="connsiteY6" fmla="*/ 304621 h 854891"/>
            <a:gd name="connsiteX7" fmla="*/ 299330 w 1058838"/>
            <a:gd name="connsiteY7" fmla="*/ 13312 h 854891"/>
            <a:gd name="connsiteX8" fmla="*/ 142264 w 1058838"/>
            <a:gd name="connsiteY8" fmla="*/ 68214 h 854891"/>
            <a:gd name="connsiteX9" fmla="*/ 0 w 1058838"/>
            <a:gd name="connsiteY9" fmla="*/ 236973 h 854891"/>
            <a:gd name="connsiteX0" fmla="*/ 993833 w 1039557"/>
            <a:gd name="connsiteY0" fmla="*/ 674659 h 854891"/>
            <a:gd name="connsiteX1" fmla="*/ 1021078 w 1039557"/>
            <a:gd name="connsiteY1" fmla="*/ 715300 h 854891"/>
            <a:gd name="connsiteX2" fmla="*/ 860483 w 1039557"/>
            <a:gd name="connsiteY2" fmla="*/ 665134 h 854891"/>
            <a:gd name="connsiteX3" fmla="*/ 727133 w 1039557"/>
            <a:gd name="connsiteY3" fmla="*/ 846109 h 854891"/>
            <a:gd name="connsiteX4" fmla="*/ 555683 w 1039557"/>
            <a:gd name="connsiteY4" fmla="*/ 808009 h 854891"/>
            <a:gd name="connsiteX5" fmla="*/ 522459 w 1039557"/>
            <a:gd name="connsiteY5" fmla="*/ 646264 h 854891"/>
            <a:gd name="connsiteX6" fmla="*/ 423495 w 1039557"/>
            <a:gd name="connsiteY6" fmla="*/ 304621 h 854891"/>
            <a:gd name="connsiteX7" fmla="*/ 280049 w 1039557"/>
            <a:gd name="connsiteY7" fmla="*/ 13312 h 854891"/>
            <a:gd name="connsiteX8" fmla="*/ 122983 w 1039557"/>
            <a:gd name="connsiteY8" fmla="*/ 68214 h 854891"/>
            <a:gd name="connsiteX9" fmla="*/ 0 w 1039557"/>
            <a:gd name="connsiteY9" fmla="*/ 252327 h 854891"/>
            <a:gd name="connsiteX0" fmla="*/ 1019768 w 1065492"/>
            <a:gd name="connsiteY0" fmla="*/ 674659 h 854891"/>
            <a:gd name="connsiteX1" fmla="*/ 1047013 w 1065492"/>
            <a:gd name="connsiteY1" fmla="*/ 715300 h 854891"/>
            <a:gd name="connsiteX2" fmla="*/ 886418 w 1065492"/>
            <a:gd name="connsiteY2" fmla="*/ 665134 h 854891"/>
            <a:gd name="connsiteX3" fmla="*/ 753068 w 1065492"/>
            <a:gd name="connsiteY3" fmla="*/ 846109 h 854891"/>
            <a:gd name="connsiteX4" fmla="*/ 581618 w 1065492"/>
            <a:gd name="connsiteY4" fmla="*/ 808009 h 854891"/>
            <a:gd name="connsiteX5" fmla="*/ 548394 w 1065492"/>
            <a:gd name="connsiteY5" fmla="*/ 646264 h 854891"/>
            <a:gd name="connsiteX6" fmla="*/ 449430 w 1065492"/>
            <a:gd name="connsiteY6" fmla="*/ 304621 h 854891"/>
            <a:gd name="connsiteX7" fmla="*/ 305984 w 1065492"/>
            <a:gd name="connsiteY7" fmla="*/ 13312 h 854891"/>
            <a:gd name="connsiteX8" fmla="*/ 148918 w 1065492"/>
            <a:gd name="connsiteY8" fmla="*/ 68214 h 854891"/>
            <a:gd name="connsiteX9" fmla="*/ 0 w 1065492"/>
            <a:gd name="connsiteY9" fmla="*/ 252327 h 8548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65492" h="854891">
              <a:moveTo>
                <a:pt x="1019768" y="674659"/>
              </a:moveTo>
              <a:cubicBezTo>
                <a:pt x="997543" y="670690"/>
                <a:pt x="1107710" y="782202"/>
                <a:pt x="1047013" y="715300"/>
              </a:cubicBezTo>
              <a:cubicBezTo>
                <a:pt x="986316" y="648398"/>
                <a:pt x="935409" y="643333"/>
                <a:pt x="886418" y="665134"/>
              </a:cubicBezTo>
              <a:cubicBezTo>
                <a:pt x="837427" y="686935"/>
                <a:pt x="803868" y="822297"/>
                <a:pt x="753068" y="846109"/>
              </a:cubicBezTo>
              <a:cubicBezTo>
                <a:pt x="702268" y="869921"/>
                <a:pt x="615730" y="841317"/>
                <a:pt x="581618" y="808009"/>
              </a:cubicBezTo>
              <a:cubicBezTo>
                <a:pt x="547506" y="774702"/>
                <a:pt x="587150" y="751459"/>
                <a:pt x="548394" y="646264"/>
              </a:cubicBezTo>
              <a:cubicBezTo>
                <a:pt x="509638" y="541069"/>
                <a:pt x="486949" y="378514"/>
                <a:pt x="449430" y="304621"/>
              </a:cubicBezTo>
              <a:cubicBezTo>
                <a:pt x="411911" y="230728"/>
                <a:pt x="356069" y="52713"/>
                <a:pt x="305984" y="13312"/>
              </a:cubicBezTo>
              <a:cubicBezTo>
                <a:pt x="255899" y="-26089"/>
                <a:pt x="198806" y="30937"/>
                <a:pt x="148918" y="68214"/>
              </a:cubicBezTo>
              <a:cubicBezTo>
                <a:pt x="99030" y="105491"/>
                <a:pt x="31208" y="226760"/>
                <a:pt x="0" y="25232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142</xdr:col>
      <xdr:colOff>123264</xdr:colOff>
      <xdr:row>7</xdr:row>
      <xdr:rowOff>56030</xdr:rowOff>
    </xdr:from>
    <xdr:to>
      <xdr:col>149</xdr:col>
      <xdr:colOff>84042</xdr:colOff>
      <xdr:row>12</xdr:row>
      <xdr:rowOff>95250</xdr:rowOff>
    </xdr:to>
    <xdr:sp macro="" textlink="">
      <xdr:nvSpPr>
        <xdr:cNvPr id="6" name="Forma libre: forma 5">
          <a:extLst>
            <a:ext uri="{FF2B5EF4-FFF2-40B4-BE49-F238E27FC236}">
              <a16:creationId xmlns:a16="http://schemas.microsoft.com/office/drawing/2014/main" id="{CAE5463F-D87B-4B93-B976-D9B124A5B767}"/>
            </a:ext>
          </a:extLst>
        </xdr:cNvPr>
        <xdr:cNvSpPr/>
      </xdr:nvSpPr>
      <xdr:spPr>
        <a:xfrm>
          <a:off x="3002022266" y="1154206"/>
          <a:ext cx="1098175" cy="795618"/>
        </a:xfrm>
        <a:custGeom>
          <a:avLst/>
          <a:gdLst>
            <a:gd name="connsiteX0" fmla="*/ 935691 w 935691"/>
            <a:gd name="connsiteY0" fmla="*/ 184897 h 330574"/>
            <a:gd name="connsiteX1" fmla="*/ 644338 w 935691"/>
            <a:gd name="connsiteY1" fmla="*/ 168088 h 330574"/>
            <a:gd name="connsiteX2" fmla="*/ 476250 w 935691"/>
            <a:gd name="connsiteY2" fmla="*/ 319368 h 330574"/>
            <a:gd name="connsiteX3" fmla="*/ 184897 w 935691"/>
            <a:gd name="connsiteY3" fmla="*/ 0 h 330574"/>
            <a:gd name="connsiteX4" fmla="*/ 0 w 935691"/>
            <a:gd name="connsiteY4" fmla="*/ 330574 h 330574"/>
            <a:gd name="connsiteX0" fmla="*/ 935691 w 935691"/>
            <a:gd name="connsiteY0" fmla="*/ 184897 h 330574"/>
            <a:gd name="connsiteX1" fmla="*/ 644338 w 935691"/>
            <a:gd name="connsiteY1" fmla="*/ 168088 h 330574"/>
            <a:gd name="connsiteX2" fmla="*/ 476250 w 935691"/>
            <a:gd name="connsiteY2" fmla="*/ 319368 h 330574"/>
            <a:gd name="connsiteX3" fmla="*/ 184897 w 935691"/>
            <a:gd name="connsiteY3" fmla="*/ 0 h 330574"/>
            <a:gd name="connsiteX4" fmla="*/ 78441 w 935691"/>
            <a:gd name="connsiteY4" fmla="*/ 201706 h 330574"/>
            <a:gd name="connsiteX5" fmla="*/ 0 w 935691"/>
            <a:gd name="connsiteY5" fmla="*/ 330574 h 330574"/>
            <a:gd name="connsiteX0" fmla="*/ 1865779 w 1865779"/>
            <a:gd name="connsiteY0" fmla="*/ 184897 h 319368"/>
            <a:gd name="connsiteX1" fmla="*/ 1574426 w 1865779"/>
            <a:gd name="connsiteY1" fmla="*/ 168088 h 319368"/>
            <a:gd name="connsiteX2" fmla="*/ 1406338 w 1865779"/>
            <a:gd name="connsiteY2" fmla="*/ 319368 h 319368"/>
            <a:gd name="connsiteX3" fmla="*/ 1114985 w 1865779"/>
            <a:gd name="connsiteY3" fmla="*/ 0 h 319368"/>
            <a:gd name="connsiteX4" fmla="*/ 1008529 w 1865779"/>
            <a:gd name="connsiteY4" fmla="*/ 201706 h 319368"/>
            <a:gd name="connsiteX5" fmla="*/ 0 w 1865779"/>
            <a:gd name="connsiteY5" fmla="*/ 39221 h 319368"/>
            <a:gd name="connsiteX0" fmla="*/ 1865779 w 1865779"/>
            <a:gd name="connsiteY0" fmla="*/ 184897 h 352986"/>
            <a:gd name="connsiteX1" fmla="*/ 1574426 w 1865779"/>
            <a:gd name="connsiteY1" fmla="*/ 168088 h 352986"/>
            <a:gd name="connsiteX2" fmla="*/ 1406338 w 1865779"/>
            <a:gd name="connsiteY2" fmla="*/ 319368 h 352986"/>
            <a:gd name="connsiteX3" fmla="*/ 1114985 w 1865779"/>
            <a:gd name="connsiteY3" fmla="*/ 0 h 352986"/>
            <a:gd name="connsiteX4" fmla="*/ 946896 w 1865779"/>
            <a:gd name="connsiteY4" fmla="*/ 352986 h 352986"/>
            <a:gd name="connsiteX5" fmla="*/ 0 w 1865779"/>
            <a:gd name="connsiteY5" fmla="*/ 39221 h 352986"/>
            <a:gd name="connsiteX0" fmla="*/ 1131793 w 1131793"/>
            <a:gd name="connsiteY0" fmla="*/ 470647 h 638736"/>
            <a:gd name="connsiteX1" fmla="*/ 840440 w 1131793"/>
            <a:gd name="connsiteY1" fmla="*/ 453838 h 638736"/>
            <a:gd name="connsiteX2" fmla="*/ 672352 w 1131793"/>
            <a:gd name="connsiteY2" fmla="*/ 605118 h 638736"/>
            <a:gd name="connsiteX3" fmla="*/ 380999 w 1131793"/>
            <a:gd name="connsiteY3" fmla="*/ 285750 h 638736"/>
            <a:gd name="connsiteX4" fmla="*/ 212910 w 1131793"/>
            <a:gd name="connsiteY4" fmla="*/ 638736 h 638736"/>
            <a:gd name="connsiteX5" fmla="*/ 0 w 1131793"/>
            <a:gd name="connsiteY5" fmla="*/ 0 h 638736"/>
            <a:gd name="connsiteX0" fmla="*/ 1081366 w 1081366"/>
            <a:gd name="connsiteY0" fmla="*/ 465044 h 633133"/>
            <a:gd name="connsiteX1" fmla="*/ 790013 w 1081366"/>
            <a:gd name="connsiteY1" fmla="*/ 448235 h 633133"/>
            <a:gd name="connsiteX2" fmla="*/ 621925 w 1081366"/>
            <a:gd name="connsiteY2" fmla="*/ 599515 h 633133"/>
            <a:gd name="connsiteX3" fmla="*/ 330572 w 1081366"/>
            <a:gd name="connsiteY3" fmla="*/ 280147 h 633133"/>
            <a:gd name="connsiteX4" fmla="*/ 162483 w 1081366"/>
            <a:gd name="connsiteY4" fmla="*/ 633133 h 633133"/>
            <a:gd name="connsiteX5" fmla="*/ 0 w 1081366"/>
            <a:gd name="connsiteY5" fmla="*/ 0 h 633133"/>
            <a:gd name="connsiteX0" fmla="*/ 1098175 w 1098175"/>
            <a:gd name="connsiteY0" fmla="*/ 627529 h 795618"/>
            <a:gd name="connsiteX1" fmla="*/ 806822 w 1098175"/>
            <a:gd name="connsiteY1" fmla="*/ 610720 h 795618"/>
            <a:gd name="connsiteX2" fmla="*/ 638734 w 1098175"/>
            <a:gd name="connsiteY2" fmla="*/ 762000 h 795618"/>
            <a:gd name="connsiteX3" fmla="*/ 347381 w 1098175"/>
            <a:gd name="connsiteY3" fmla="*/ 442632 h 795618"/>
            <a:gd name="connsiteX4" fmla="*/ 179292 w 1098175"/>
            <a:gd name="connsiteY4" fmla="*/ 795618 h 795618"/>
            <a:gd name="connsiteX5" fmla="*/ 0 w 1098175"/>
            <a:gd name="connsiteY5" fmla="*/ 0 h 7956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098175" h="795618">
              <a:moveTo>
                <a:pt x="1098175" y="627529"/>
              </a:moveTo>
              <a:lnTo>
                <a:pt x="806822" y="610720"/>
              </a:lnTo>
              <a:lnTo>
                <a:pt x="638734" y="762000"/>
              </a:lnTo>
              <a:lnTo>
                <a:pt x="347381" y="442632"/>
              </a:lnTo>
              <a:lnTo>
                <a:pt x="179292" y="795618"/>
              </a:lnTo>
              <a:cubicBezTo>
                <a:pt x="125131" y="584574"/>
                <a:pt x="54161" y="211044"/>
                <a:pt x="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0</xdr:row>
      <xdr:rowOff>111918</xdr:rowOff>
    </xdr:from>
    <xdr:to>
      <xdr:col>14</xdr:col>
      <xdr:colOff>90487</xdr:colOff>
      <xdr:row>16</xdr:row>
      <xdr:rowOff>102393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3BE17D-832F-4861-A17C-C7F7586E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538162</xdr:colOff>
      <xdr:row>16</xdr:row>
      <xdr:rowOff>173831</xdr:rowOff>
    </xdr:from>
    <xdr:to>
      <xdr:col>14</xdr:col>
      <xdr:colOff>80962</xdr:colOff>
      <xdr:row>32</xdr:row>
      <xdr:rowOff>107156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418F9A-7024-4B50-934F-87F5A9BC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9</xdr:row>
      <xdr:rowOff>9525</xdr:rowOff>
    </xdr:from>
    <xdr:to>
      <xdr:col>33</xdr:col>
      <xdr:colOff>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7-23T13:34:00.617"/>
    </inkml:context>
    <inkml:brush xml:id="br0">
      <inkml:brushProperty name="width" value="0.025" units="cm"/>
      <inkml:brushProperty name="height" value="0.025" units="cm"/>
    </inkml:brush>
  </inkml:definitions>
  <inkml:traceGroup>
    <inkml:annotationXML>
      <emma:emma xmlns:emma="http://www.w3.org/2003/04/emma" version="1.0">
        <emma:interpretation id="{51A89445-A0A8-45E7-86F2-ACFD373ED9A1}" emma:medium="tactile" emma:mode="ink">
          <msink:context xmlns:msink="http://schemas.microsoft.com/ink/2010/main" type="inkDrawing" rotatedBoundingBox="12222193,17571 12222271,17571 12222271,17586 12222193,17586" shapeName="Other"/>
        </emma:interpretation>
      </emma:emma>
    </inkml:annotationXML>
    <inkml:trace contextRef="#ctx0" brushRef="#br0">4065013 17572 2944,'0'0'1120,"0"0"-576,0 0-576,15 0 224,-15 0-224,16 0-32,0 0-1248,15 0-480</inkml:trace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12-27T03:07:27.9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4.4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4.48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4.4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4.4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4.4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4.48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6.58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6.5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6.5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7.05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12-27T03:08:01.97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7.0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7.0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7.4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7.43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07T21:45:07.4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17T11:41:13.55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17T11:41:13.5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17T11:41:13.5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17T11:41:13.56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17T11:41:13.56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12-27T03:08:01.97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17T11:41:13.5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6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6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6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12-27T03:08:01.9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7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7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07.3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0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1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1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12-27T03:08:01.98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1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1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1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1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4.7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6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4T10:09:34.9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6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6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7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5.8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4T10:09:37.51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3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3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3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4T10:09:38.5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3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28T05:34:36.8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3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3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3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4T10:09:39.69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3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4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4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4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4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4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4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4T10:09:40.77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4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5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5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5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5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7-23T13:36:16.087"/>
    </inkml:context>
    <inkml:brush xml:id="br0">
      <inkml:brushProperty name="width" value="0.025" units="cm"/>
      <inkml:brushProperty name="height" value="0.025" units="cm"/>
    </inkml:brush>
  </inkml:definitions>
  <inkml:traceGroup>
    <inkml:annotationXML>
      <emma:emma xmlns:emma="http://www.w3.org/2003/04/emma" version="1.0">
        <emma:interpretation id="{F366BFCB-7839-4E67-8DC8-915C021FC248}" emma:medium="tactile" emma:mode="ink">
          <msink:context xmlns:msink="http://schemas.microsoft.com/ink/2010/main" type="inkDrawing" rotatedBoundingBox="12222193,19018 12222271,19018 12222271,19033 12222193,19033" shapeName="Other"/>
        </emma:interpretation>
      </emma:emma>
    </inkml:annotationXML>
    <inkml:trace contextRef="#ctx0" brushRef="#br0">4065013 17572 2944,'0'0'1120,"0"0"-576,0 0-576,15 0 224,-15 0-224,16 0-32,0 0-1248,15 0-480</inkml:trace>
  </inkml:traceGroup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7:29.06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6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6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6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6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2:45.2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7:29.0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0.99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0.9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0.9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0.99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0.99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0.99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0.9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0.9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0.99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0.99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7:35.9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0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0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0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0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0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0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7:48.4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1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1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1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1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1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1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7:48.4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2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2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2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7:48.4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3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3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31.0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3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4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7:48.46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4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4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4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4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4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4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5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7:57.7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3:40.15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5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5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5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5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8:08.13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6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6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6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6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8:11.1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6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7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7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7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7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7-23T13:36:30.429"/>
    </inkml:context>
    <inkml:brush xml:id="br0">
      <inkml:brushProperty name="width" value="0.025" units="cm"/>
      <inkml:brushProperty name="height" value="0.025" units="cm"/>
    </inkml:brush>
  </inkml:definitions>
  <inkml:traceGroup>
    <inkml:annotationXML>
      <emma:emma xmlns:emma="http://www.w3.org/2003/04/emma" version="1.0">
        <emma:interpretation id="{2885AEF5-9DED-4F4C-993C-E8F20809A490}" emma:medium="tactile" emma:mode="ink">
          <msink:context xmlns:msink="http://schemas.microsoft.com/ink/2010/main" type="writingRegion" rotatedBoundingBox="12238628,25259 12238754,25259 12238754,25274 12238628,25274"/>
        </emma:interpretation>
      </emma:emma>
    </inkml:annotationXML>
    <inkml:traceGroup>
      <inkml:annotationXML>
        <emma:emma xmlns:emma="http://www.w3.org/2003/04/emma" version="1.0">
          <emma:interpretation id="{576B247E-4F0C-4FA6-B954-561D458656AF}" emma:medium="tactile" emma:mode="ink">
            <msink:context xmlns:msink="http://schemas.microsoft.com/ink/2010/main" type="paragraph" rotatedBoundingBox="12238628,25259 12238754,25259 12238754,25274 12238628,2527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558E574-8859-4A9E-AFCD-8C6002B11E8D}" emma:medium="tactile" emma:mode="ink">
              <msink:context xmlns:msink="http://schemas.microsoft.com/ink/2010/main" type="line" rotatedBoundingBox="12238628,25259 12238754,25259 12238754,25274 12238628,25274"/>
            </emma:interpretation>
          </emma:emma>
        </inkml:annotationXML>
        <inkml:traceGroup>
          <inkml:annotationXML>
            <emma:emma xmlns:emma="http://www.w3.org/2003/04/emma" version="1.0">
              <emma:interpretation id="{3CC5ADA7-3F06-40A5-A45D-598A6A2956CF}" emma:medium="tactile" emma:mode="ink">
                <msink:context xmlns:msink="http://schemas.microsoft.com/ink/2010/main" type="inkWord" rotatedBoundingBox="12238628,25259 12238754,25259 12238754,25274 12238628,25274"/>
              </emma:interpretation>
            </emma:emma>
          </inkml:annotationXML>
          <inkml:trace contextRef="#ctx0" brushRef="#br0">4084187 25261 10528,'31'15'-928,"1"-15"-480,31 0-1216</inkml:trace>
        </inkml:traceGroup>
      </inkml:traceGroup>
    </inkml:traceGroup>
  </inkml:traceGroup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8:14.4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7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8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8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8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8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8:15.93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8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9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9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9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9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9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8:21.13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69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0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0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0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0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0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0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28:35.1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0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1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1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1:44:13.71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4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5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42:03.22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5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5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5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6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6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43:04.7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6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6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6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7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43:04.7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7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7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7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7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8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8T22:43:14.8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8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8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8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8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9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2T07:06:21.6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9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9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9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9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2.99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3.00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2T07:06:21.63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3.0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3.0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3.00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2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8-20T14:06:50.6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2T07:06:37.8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2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2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3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3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1T22:00:57.03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4T06:13:00.16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4T06:13:01.27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12T13:28:16.2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3.1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3.13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3.1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4.8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4.86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4.8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8-26T19:36:23.1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5.5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5.5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5.5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6.20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6.2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6.2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6.9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6.98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6.98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7.90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12-27T03:07:27.9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7.90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5:37.90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7:47.78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7:47.7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6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12-27T03:07:27.9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6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7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7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7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7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12-27T03:07:27.93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7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5T20:48:07.8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8:44.80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8:44.80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8:44.81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9:00.12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9:00.1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9:00.1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9:03.35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9:03.3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12-27T03:07:27.9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9:03.3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9:08.3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9:08.3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08:39:08.3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10:07:34.9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10:07:34.9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10:07:34.9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10:07:34.9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10:07:34.9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4084187 25261 10528,'31'15'-928,"1"-15"-480,31 0-1216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19T10:07:34.9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4065013 17572 2944,'0'0'1120,"0"0"-576,0 0-576,15 0 224,-15 0-224,16 0-32,0 0-1248,15 0-480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6"/>
  <sheetViews>
    <sheetView rightToLeft="1" topLeftCell="D33" zoomScaleNormal="100" workbookViewId="0">
      <selection activeCell="AF37" sqref="AF37:AF59"/>
    </sheetView>
  </sheetViews>
  <sheetFormatPr baseColWidth="10" defaultColWidth="3.5625" defaultRowHeight="13.5" customHeight="1"/>
  <cols>
    <col min="1" max="1" width="2.4375" style="47" customWidth="1"/>
    <col min="2" max="2" width="9.4375" style="102" customWidth="1"/>
    <col min="3" max="3" width="13.5625" style="102" customWidth="1"/>
    <col min="4" max="28" width="4.5625" style="102" customWidth="1"/>
    <col min="29" max="29" width="4.4375" style="102" customWidth="1"/>
    <col min="30" max="30" width="5.6875" style="102" customWidth="1"/>
    <col min="31" max="31" width="7.4375" style="102" customWidth="1"/>
    <col min="32" max="33" width="3.5625" style="102"/>
    <col min="34" max="34" width="3.875" style="102" bestFit="1" customWidth="1"/>
    <col min="35" max="39" width="5.3125" style="102" customWidth="1"/>
    <col min="40" max="40" width="1" style="102" customWidth="1"/>
    <col min="41" max="45" width="4" style="102" customWidth="1"/>
    <col min="46" max="46" width="6.875" style="102" customWidth="1"/>
    <col min="47" max="47" width="4.5625" style="102" customWidth="1"/>
    <col min="48" max="48" width="5.5625" style="102" customWidth="1"/>
    <col min="49" max="16384" width="3.5625" style="102"/>
  </cols>
  <sheetData>
    <row r="1" spans="1:48" ht="13.5" customHeight="1">
      <c r="A1" s="198"/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0"/>
      <c r="AE1" s="600"/>
      <c r="AF1" s="1159">
        <v>95</v>
      </c>
      <c r="AG1" s="1160"/>
      <c r="AH1" s="48">
        <v>-5</v>
      </c>
      <c r="AI1" s="600"/>
      <c r="AJ1" s="600"/>
      <c r="AK1" s="600"/>
      <c r="AL1" s="600"/>
      <c r="AM1" s="600"/>
      <c r="AN1" s="600"/>
      <c r="AO1" s="600"/>
      <c r="AP1" s="600"/>
      <c r="AQ1" s="600"/>
      <c r="AR1" s="600"/>
      <c r="AS1" s="94"/>
      <c r="AT1" s="1135">
        <v>1</v>
      </c>
      <c r="AU1" s="94"/>
      <c r="AV1" s="1135">
        <v>1</v>
      </c>
    </row>
    <row r="2" spans="1:48" ht="13.5" customHeight="1">
      <c r="A2" s="198"/>
      <c r="B2" s="1152" t="s">
        <v>0</v>
      </c>
      <c r="C2" s="57" t="s">
        <v>1</v>
      </c>
      <c r="D2" s="1142" t="s">
        <v>2</v>
      </c>
      <c r="E2" s="1142"/>
      <c r="F2" s="1142"/>
      <c r="G2" s="1142"/>
      <c r="H2" s="1143"/>
      <c r="I2" s="1144" t="s">
        <v>3</v>
      </c>
      <c r="J2" s="1142"/>
      <c r="K2" s="1142"/>
      <c r="L2" s="1142"/>
      <c r="M2" s="1143"/>
      <c r="N2" s="1144" t="s">
        <v>4</v>
      </c>
      <c r="O2" s="1142"/>
      <c r="P2" s="1142"/>
      <c r="Q2" s="1142"/>
      <c r="R2" s="1143"/>
      <c r="S2" s="1144" t="s">
        <v>5</v>
      </c>
      <c r="T2" s="1142"/>
      <c r="U2" s="1142"/>
      <c r="V2" s="1142"/>
      <c r="W2" s="1143"/>
      <c r="X2" s="1144" t="s">
        <v>6</v>
      </c>
      <c r="Y2" s="1142"/>
      <c r="Z2" s="1142"/>
      <c r="AA2" s="1142"/>
      <c r="AB2" s="1143"/>
      <c r="AC2" s="1124" t="s">
        <v>7</v>
      </c>
      <c r="AD2" s="1125"/>
      <c r="AE2" s="1126"/>
      <c r="AF2" s="1124" t="s">
        <v>8</v>
      </c>
      <c r="AG2" s="1125"/>
      <c r="AH2" s="1126"/>
      <c r="AI2" s="1124" t="s">
        <v>9</v>
      </c>
      <c r="AJ2" s="1125"/>
      <c r="AK2" s="1125"/>
      <c r="AL2" s="1125"/>
      <c r="AM2" s="1126"/>
      <c r="AN2" s="600"/>
      <c r="AO2" s="1150" t="s">
        <v>10</v>
      </c>
      <c r="AP2" s="1151"/>
      <c r="AQ2" s="1151"/>
      <c r="AR2" s="30" t="s">
        <v>11</v>
      </c>
      <c r="AS2" s="1145">
        <v>30</v>
      </c>
      <c r="AT2" s="1135"/>
      <c r="AU2" s="1145">
        <v>30</v>
      </c>
      <c r="AV2" s="1135"/>
    </row>
    <row r="3" spans="1:48" ht="13.5" customHeight="1">
      <c r="A3" s="198"/>
      <c r="B3" s="1153"/>
      <c r="C3" s="57" t="s">
        <v>12</v>
      </c>
      <c r="D3" s="55" t="s">
        <v>11</v>
      </c>
      <c r="E3" s="37" t="s">
        <v>13</v>
      </c>
      <c r="F3" s="38" t="s">
        <v>14</v>
      </c>
      <c r="G3" s="39" t="s">
        <v>15</v>
      </c>
      <c r="H3" s="612" t="s">
        <v>16</v>
      </c>
      <c r="I3" s="69" t="s">
        <v>11</v>
      </c>
      <c r="J3" s="37" t="s">
        <v>13</v>
      </c>
      <c r="K3" s="38" t="s">
        <v>14</v>
      </c>
      <c r="L3" s="39" t="s">
        <v>15</v>
      </c>
      <c r="M3" s="612" t="s">
        <v>16</v>
      </c>
      <c r="N3" s="69" t="s">
        <v>11</v>
      </c>
      <c r="O3" s="37" t="s">
        <v>13</v>
      </c>
      <c r="P3" s="38" t="s">
        <v>14</v>
      </c>
      <c r="Q3" s="39" t="s">
        <v>15</v>
      </c>
      <c r="R3" s="612" t="s">
        <v>16</v>
      </c>
      <c r="S3" s="69" t="s">
        <v>11</v>
      </c>
      <c r="T3" s="37" t="s">
        <v>13</v>
      </c>
      <c r="U3" s="38" t="s">
        <v>14</v>
      </c>
      <c r="V3" s="39" t="s">
        <v>15</v>
      </c>
      <c r="W3" s="612" t="s">
        <v>16</v>
      </c>
      <c r="X3" s="69" t="s">
        <v>11</v>
      </c>
      <c r="Y3" s="37" t="s">
        <v>13</v>
      </c>
      <c r="Z3" s="38" t="s">
        <v>14</v>
      </c>
      <c r="AA3" s="39" t="s">
        <v>15</v>
      </c>
      <c r="AB3" s="612" t="s">
        <v>16</v>
      </c>
      <c r="AC3" s="1133"/>
      <c r="AD3" s="1134"/>
      <c r="AE3" s="1135"/>
      <c r="AF3" s="1133"/>
      <c r="AG3" s="1134"/>
      <c r="AH3" s="1135"/>
      <c r="AI3" s="2" t="s">
        <v>11</v>
      </c>
      <c r="AJ3" s="3" t="s">
        <v>13</v>
      </c>
      <c r="AK3" s="4" t="s">
        <v>14</v>
      </c>
      <c r="AL3" s="5" t="s">
        <v>15</v>
      </c>
      <c r="AM3" s="614" t="s">
        <v>16</v>
      </c>
      <c r="AN3" s="600"/>
      <c r="AO3" s="6"/>
      <c r="AP3" s="6"/>
      <c r="AQ3" s="6"/>
      <c r="AR3" s="6"/>
      <c r="AS3" s="1145"/>
      <c r="AT3" s="1166">
        <v>0</v>
      </c>
      <c r="AU3" s="1145"/>
      <c r="AV3" s="1135">
        <v>1</v>
      </c>
    </row>
    <row r="4" spans="1:48" ht="13.5" customHeight="1" thickBot="1">
      <c r="A4" s="198"/>
      <c r="B4" s="1154"/>
      <c r="C4" s="56" t="s">
        <v>17</v>
      </c>
      <c r="D4" s="105" t="s">
        <v>18</v>
      </c>
      <c r="E4" s="105"/>
      <c r="F4" s="105" t="s">
        <v>19</v>
      </c>
      <c r="G4" s="105"/>
      <c r="H4" s="105" t="s">
        <v>20</v>
      </c>
      <c r="I4" s="73" t="s">
        <v>18</v>
      </c>
      <c r="J4" s="73"/>
      <c r="K4" s="73" t="s">
        <v>19</v>
      </c>
      <c r="L4" s="73"/>
      <c r="M4" s="73" t="s">
        <v>20</v>
      </c>
      <c r="N4" s="73" t="s">
        <v>18</v>
      </c>
      <c r="O4" s="73"/>
      <c r="P4" s="73" t="s">
        <v>19</v>
      </c>
      <c r="Q4" s="73"/>
      <c r="R4" s="73" t="s">
        <v>20</v>
      </c>
      <c r="S4" s="73" t="s">
        <v>18</v>
      </c>
      <c r="T4" s="73"/>
      <c r="U4" s="73" t="s">
        <v>19</v>
      </c>
      <c r="V4" s="73"/>
      <c r="W4" s="73" t="s">
        <v>20</v>
      </c>
      <c r="X4" s="73" t="s">
        <v>18</v>
      </c>
      <c r="Y4" s="73"/>
      <c r="Z4" s="73" t="s">
        <v>19</v>
      </c>
      <c r="AA4" s="73"/>
      <c r="AB4" s="73" t="s">
        <v>20</v>
      </c>
      <c r="AC4" s="617" t="s">
        <v>21</v>
      </c>
      <c r="AD4" s="617" t="s">
        <v>22</v>
      </c>
      <c r="AE4" s="613" t="s">
        <v>23</v>
      </c>
      <c r="AF4" s="1136"/>
      <c r="AG4" s="1137"/>
      <c r="AH4" s="1138"/>
      <c r="AI4" s="73" t="s">
        <v>18</v>
      </c>
      <c r="AJ4" s="73"/>
      <c r="AK4" s="73" t="s">
        <v>19</v>
      </c>
      <c r="AL4" s="73"/>
      <c r="AM4" s="73" t="s">
        <v>20</v>
      </c>
      <c r="AN4" s="600"/>
      <c r="AO4" s="1155" t="s">
        <v>24</v>
      </c>
      <c r="AP4" s="1156"/>
      <c r="AQ4" s="1156"/>
      <c r="AR4" s="31" t="s">
        <v>13</v>
      </c>
      <c r="AS4" s="1145">
        <v>40</v>
      </c>
      <c r="AT4" s="1166"/>
      <c r="AU4" s="1145">
        <v>40</v>
      </c>
      <c r="AV4" s="1135"/>
    </row>
    <row r="5" spans="1:48" ht="13.5" customHeight="1">
      <c r="A5" s="198">
        <v>0</v>
      </c>
      <c r="B5" s="1146" t="s">
        <v>25</v>
      </c>
      <c r="C5" s="104" t="s">
        <v>26</v>
      </c>
      <c r="D5" s="106">
        <v>1</v>
      </c>
      <c r="E5" s="107">
        <v>1</v>
      </c>
      <c r="F5" s="107">
        <v>1</v>
      </c>
      <c r="G5" s="107">
        <v>1</v>
      </c>
      <c r="H5" s="108">
        <v>1</v>
      </c>
      <c r="I5" s="608" t="s">
        <v>27</v>
      </c>
      <c r="J5" s="608" t="s">
        <v>27</v>
      </c>
      <c r="K5" s="608" t="s">
        <v>27</v>
      </c>
      <c r="L5" s="608" t="s">
        <v>27</v>
      </c>
      <c r="M5" s="606" t="s">
        <v>27</v>
      </c>
      <c r="N5" s="605">
        <v>1</v>
      </c>
      <c r="O5" s="608">
        <v>1</v>
      </c>
      <c r="P5" s="608">
        <v>1</v>
      </c>
      <c r="Q5" s="608">
        <v>1</v>
      </c>
      <c r="R5" s="606" t="s">
        <v>27</v>
      </c>
      <c r="S5" s="605">
        <v>1</v>
      </c>
      <c r="T5" s="608" t="s">
        <v>27</v>
      </c>
      <c r="U5" s="608" t="s">
        <v>27</v>
      </c>
      <c r="V5" s="608" t="s">
        <v>27</v>
      </c>
      <c r="W5" s="606" t="s">
        <v>27</v>
      </c>
      <c r="X5" s="70"/>
      <c r="Y5" s="71"/>
      <c r="Z5" s="71"/>
      <c r="AA5" s="71"/>
      <c r="AB5" s="72"/>
      <c r="AC5" s="1102">
        <f>SUM(D5:W5)</f>
        <v>10</v>
      </c>
      <c r="AD5" s="1087">
        <f>AC5/20</f>
        <v>0.5</v>
      </c>
      <c r="AE5" s="1102">
        <f>SUM(D5:W5)/4</f>
        <v>2.5</v>
      </c>
      <c r="AF5" s="1091">
        <v>94</v>
      </c>
      <c r="AG5" s="1104"/>
      <c r="AH5" s="1116">
        <f>AF5-AF1</f>
        <v>-1</v>
      </c>
      <c r="AI5" s="7">
        <f>SUM(S5,N5,I5,D5)*0.25</f>
        <v>0.75</v>
      </c>
      <c r="AJ5" s="7">
        <f>SUM(T5,O5,J5,E5)*0.25</f>
        <v>0.5</v>
      </c>
      <c r="AK5" s="7">
        <f>SUM(U5,P5,K5,F5)*0.25</f>
        <v>0.5</v>
      </c>
      <c r="AL5" s="7">
        <f>SUM(V5,Q5,L5,G5)*0.25</f>
        <v>0.5</v>
      </c>
      <c r="AM5" s="8">
        <f>SUM(W5,R5,M5,H5)*0.25</f>
        <v>0.25</v>
      </c>
      <c r="AN5" s="600"/>
      <c r="AO5" s="6"/>
      <c r="AP5" s="6"/>
      <c r="AQ5" s="6"/>
      <c r="AR5" s="6"/>
      <c r="AS5" s="1145"/>
      <c r="AT5" s="1165">
        <v>0</v>
      </c>
      <c r="AU5" s="1145"/>
      <c r="AV5" s="1165">
        <v>0</v>
      </c>
    </row>
    <row r="6" spans="1:48" ht="13.5" customHeight="1" thickBot="1">
      <c r="A6" s="198"/>
      <c r="B6" s="1146"/>
      <c r="C6" s="628" t="s">
        <v>28</v>
      </c>
      <c r="D6" s="86"/>
      <c r="E6" s="74"/>
      <c r="F6" s="74"/>
      <c r="G6" s="74"/>
      <c r="H6" s="87"/>
      <c r="I6" s="85"/>
      <c r="J6" s="76"/>
      <c r="K6" s="76"/>
      <c r="L6" s="76"/>
      <c r="M6" s="77"/>
      <c r="N6" s="75"/>
      <c r="O6" s="76"/>
      <c r="P6" s="76"/>
      <c r="Q6" s="76"/>
      <c r="R6" s="77"/>
      <c r="S6" s="75"/>
      <c r="T6" s="76"/>
      <c r="U6" s="76"/>
      <c r="V6" s="76"/>
      <c r="W6" s="77"/>
      <c r="X6" s="1118"/>
      <c r="Y6" s="1119"/>
      <c r="Z6" s="1119"/>
      <c r="AA6" s="1119"/>
      <c r="AB6" s="1120"/>
      <c r="AC6" s="1103"/>
      <c r="AD6" s="1088"/>
      <c r="AE6" s="1103"/>
      <c r="AF6" s="1095"/>
      <c r="AG6" s="1105"/>
      <c r="AH6" s="1123"/>
      <c r="AI6" s="82">
        <f>SUM(S6,N6,I6,D6)*0.0625</f>
        <v>0</v>
      </c>
      <c r="AJ6" s="82"/>
      <c r="AK6" s="82">
        <f>SUM(U6,P6,K6,F6)*0.0625</f>
        <v>0</v>
      </c>
      <c r="AL6" s="82"/>
      <c r="AM6" s="83">
        <f>SUM(W6,R6,M6,H6)*0.0625</f>
        <v>0</v>
      </c>
      <c r="AN6" s="600"/>
      <c r="AO6" s="1157" t="s">
        <v>29</v>
      </c>
      <c r="AP6" s="1158"/>
      <c r="AQ6" s="1158"/>
      <c r="AR6" s="32" t="s">
        <v>14</v>
      </c>
      <c r="AS6" s="1145">
        <v>50</v>
      </c>
      <c r="AT6" s="1165"/>
      <c r="AU6" s="1145">
        <v>50</v>
      </c>
      <c r="AV6" s="1165"/>
    </row>
    <row r="7" spans="1:48" ht="13.5" customHeight="1">
      <c r="A7" s="198">
        <v>4</v>
      </c>
      <c r="B7" s="1146" t="s">
        <v>30</v>
      </c>
      <c r="C7" s="59" t="s">
        <v>31</v>
      </c>
      <c r="D7" s="608">
        <v>1</v>
      </c>
      <c r="E7" s="608">
        <v>1</v>
      </c>
      <c r="F7" s="608">
        <v>1</v>
      </c>
      <c r="G7" s="608">
        <v>1</v>
      </c>
      <c r="H7" s="606" t="s">
        <v>27</v>
      </c>
      <c r="I7" s="618">
        <v>1</v>
      </c>
      <c r="J7" s="620" t="s">
        <v>27</v>
      </c>
      <c r="K7" s="620" t="s">
        <v>27</v>
      </c>
      <c r="L7" s="620" t="s">
        <v>27</v>
      </c>
      <c r="M7" s="619" t="s">
        <v>27</v>
      </c>
      <c r="N7" s="618" t="s">
        <v>27</v>
      </c>
      <c r="O7" s="620">
        <v>1</v>
      </c>
      <c r="P7" s="620" t="s">
        <v>27</v>
      </c>
      <c r="Q7" s="620">
        <v>1</v>
      </c>
      <c r="R7" s="619" t="s">
        <v>27</v>
      </c>
      <c r="S7" s="618">
        <v>1</v>
      </c>
      <c r="T7" s="620">
        <v>1</v>
      </c>
      <c r="U7" s="620" t="s">
        <v>27</v>
      </c>
      <c r="V7" s="620" t="s">
        <v>27</v>
      </c>
      <c r="W7" s="619" t="s">
        <v>27</v>
      </c>
      <c r="X7" s="609"/>
      <c r="Y7" s="610"/>
      <c r="Z7" s="610"/>
      <c r="AA7" s="610"/>
      <c r="AB7" s="611"/>
      <c r="AC7" s="1102">
        <f>SUM(D7:W7)</f>
        <v>9</v>
      </c>
      <c r="AD7" s="1087">
        <f>AC7/20</f>
        <v>0.45</v>
      </c>
      <c r="AE7" s="1102">
        <f>SUM(D7:W7)/4</f>
        <v>2.25</v>
      </c>
      <c r="AF7" s="1091">
        <v>94</v>
      </c>
      <c r="AG7" s="1104"/>
      <c r="AH7" s="1106">
        <f>AF7-AF5</f>
        <v>0</v>
      </c>
      <c r="AI7" s="7">
        <f>SUM(S7,N7,I7,D7)*0.25</f>
        <v>0.75</v>
      </c>
      <c r="AJ7" s="7">
        <f>SUM(T7,O7,J7,E7)*0.25</f>
        <v>0.75</v>
      </c>
      <c r="AK7" s="7">
        <f>SUM(U7,P7,K7,F7)*0.25</f>
        <v>0.25</v>
      </c>
      <c r="AL7" s="7">
        <f>SUM(V7,Q7,L7,G7)*0.25</f>
        <v>0.5</v>
      </c>
      <c r="AM7" s="8">
        <f>SUM(W7,R7,M7,H7)*0.25</f>
        <v>0</v>
      </c>
      <c r="AN7" s="600"/>
      <c r="AO7" s="6"/>
      <c r="AP7" s="6"/>
      <c r="AQ7" s="6"/>
      <c r="AR7" s="6"/>
      <c r="AS7" s="1145"/>
      <c r="AT7" s="1117">
        <v>-1</v>
      </c>
      <c r="AU7" s="1145"/>
      <c r="AV7" s="1166">
        <v>0</v>
      </c>
    </row>
    <row r="8" spans="1:48" ht="13.5" customHeight="1" thickBot="1">
      <c r="A8" s="198"/>
      <c r="B8" s="1146"/>
      <c r="C8" s="60" t="s">
        <v>28</v>
      </c>
      <c r="D8" s="75"/>
      <c r="E8" s="76"/>
      <c r="F8" s="76"/>
      <c r="G8" s="76"/>
      <c r="H8" s="77"/>
      <c r="I8" s="75"/>
      <c r="J8" s="76"/>
      <c r="K8" s="76"/>
      <c r="L8" s="76"/>
      <c r="M8" s="77"/>
      <c r="N8" s="75"/>
      <c r="O8" s="76"/>
      <c r="P8" s="76"/>
      <c r="Q8" s="76"/>
      <c r="R8" s="77"/>
      <c r="S8" s="75"/>
      <c r="T8" s="76"/>
      <c r="U8" s="76"/>
      <c r="V8" s="76"/>
      <c r="W8" s="77"/>
      <c r="X8" s="1118"/>
      <c r="Y8" s="1119"/>
      <c r="Z8" s="1119"/>
      <c r="AA8" s="1119"/>
      <c r="AB8" s="1120"/>
      <c r="AC8" s="1103"/>
      <c r="AD8" s="1088"/>
      <c r="AE8" s="1103"/>
      <c r="AF8" s="1095"/>
      <c r="AG8" s="1105"/>
      <c r="AH8" s="1107"/>
      <c r="AI8" s="82">
        <f>SUM(S8,N8,I8,D8)*0.0625</f>
        <v>0</v>
      </c>
      <c r="AJ8" s="82"/>
      <c r="AK8" s="82">
        <f>SUM(U8,P8,K8,F8)*0.0625</f>
        <v>0</v>
      </c>
      <c r="AL8" s="82"/>
      <c r="AM8" s="83">
        <f>SUM(W8,R8,M8,H8)*0.0625</f>
        <v>0</v>
      </c>
      <c r="AN8" s="600"/>
      <c r="AO8" s="1161" t="s">
        <v>32</v>
      </c>
      <c r="AP8" s="1162"/>
      <c r="AQ8" s="1162"/>
      <c r="AR8" s="11" t="s">
        <v>15</v>
      </c>
      <c r="AS8" s="1145">
        <v>60</v>
      </c>
      <c r="AT8" s="1117"/>
      <c r="AU8" s="1145">
        <v>60</v>
      </c>
      <c r="AV8" s="1166"/>
    </row>
    <row r="9" spans="1:48" ht="13.5" customHeight="1">
      <c r="A9" s="198">
        <v>8</v>
      </c>
      <c r="B9" s="1146" t="s">
        <v>33</v>
      </c>
      <c r="C9" s="58" t="s">
        <v>26</v>
      </c>
      <c r="D9" s="9">
        <v>1</v>
      </c>
      <c r="E9" s="10">
        <v>1</v>
      </c>
      <c r="F9" s="620" t="s">
        <v>27</v>
      </c>
      <c r="G9" s="620" t="s">
        <v>27</v>
      </c>
      <c r="H9" s="620" t="s">
        <v>27</v>
      </c>
      <c r="I9" s="21">
        <v>1</v>
      </c>
      <c r="J9" s="22">
        <v>1</v>
      </c>
      <c r="K9" s="22">
        <v>1</v>
      </c>
      <c r="L9" s="16">
        <v>1</v>
      </c>
      <c r="M9" s="17">
        <v>1</v>
      </c>
      <c r="N9" s="15" t="s">
        <v>27</v>
      </c>
      <c r="O9" s="16" t="s">
        <v>27</v>
      </c>
      <c r="P9" s="16">
        <v>1</v>
      </c>
      <c r="Q9" s="16">
        <v>1</v>
      </c>
      <c r="R9" s="17" t="s">
        <v>27</v>
      </c>
      <c r="S9" s="620" t="s">
        <v>27</v>
      </c>
      <c r="T9" s="620">
        <v>1</v>
      </c>
      <c r="U9" s="620" t="s">
        <v>27</v>
      </c>
      <c r="V9" s="620">
        <v>1</v>
      </c>
      <c r="W9" s="619" t="s">
        <v>27</v>
      </c>
      <c r="X9" s="618">
        <v>1</v>
      </c>
      <c r="Y9" s="620" t="s">
        <v>27</v>
      </c>
      <c r="Z9" s="620">
        <v>1</v>
      </c>
      <c r="AA9" s="620">
        <v>1</v>
      </c>
      <c r="AB9" s="619" t="s">
        <v>27</v>
      </c>
      <c r="AC9" s="1102">
        <f>SUM(D9:AB9)</f>
        <v>14</v>
      </c>
      <c r="AD9" s="1087">
        <f>AC9/25</f>
        <v>0.56000000000000005</v>
      </c>
      <c r="AE9" s="1102">
        <f>SUM(D9:AB9)/5</f>
        <v>2.8</v>
      </c>
      <c r="AF9" s="1091">
        <v>94</v>
      </c>
      <c r="AG9" s="1104"/>
      <c r="AH9" s="1106">
        <f>AF9-AF7</f>
        <v>0</v>
      </c>
      <c r="AI9" s="7">
        <f>SUM(D9,I9,N9,S9,X9)*0.2</f>
        <v>0.60000000000000009</v>
      </c>
      <c r="AJ9" s="7">
        <f>SUM(E9,J9,O9,T9,Y9)*0.2</f>
        <v>0.60000000000000009</v>
      </c>
      <c r="AK9" s="7">
        <f>SUM(F9,K9,P9,U9,Z9)*0.2</f>
        <v>0.60000000000000009</v>
      </c>
      <c r="AL9" s="7">
        <f>SUM(G9,L9,Q9,V9,AA9)*0.2</f>
        <v>0.8</v>
      </c>
      <c r="AM9" s="8">
        <f>SUM(H9,M9,R9,W9,AB9)*0.2</f>
        <v>0.2</v>
      </c>
      <c r="AN9" s="600"/>
      <c r="AO9" s="600"/>
      <c r="AP9" s="600"/>
      <c r="AQ9" s="600"/>
      <c r="AR9" s="600"/>
      <c r="AS9" s="1145"/>
      <c r="AT9" s="1117">
        <v>-1</v>
      </c>
      <c r="AU9" s="1145"/>
      <c r="AV9" s="1117">
        <v>-1</v>
      </c>
    </row>
    <row r="10" spans="1:48" ht="13.5" customHeight="1" thickBot="1">
      <c r="A10" s="198"/>
      <c r="B10" s="1146"/>
      <c r="C10" s="61" t="s">
        <v>34</v>
      </c>
      <c r="D10" s="75">
        <v>0</v>
      </c>
      <c r="E10" s="76"/>
      <c r="F10" s="76">
        <v>0</v>
      </c>
      <c r="G10" s="76"/>
      <c r="H10" s="84">
        <v>0</v>
      </c>
      <c r="I10" s="86">
        <v>3</v>
      </c>
      <c r="J10" s="74"/>
      <c r="K10" s="74">
        <v>3</v>
      </c>
      <c r="L10" s="74"/>
      <c r="M10" s="87">
        <v>3</v>
      </c>
      <c r="N10" s="91">
        <v>5</v>
      </c>
      <c r="O10" s="92"/>
      <c r="P10" s="92">
        <v>4</v>
      </c>
      <c r="Q10" s="92"/>
      <c r="R10" s="93">
        <v>5</v>
      </c>
      <c r="S10" s="85">
        <v>3</v>
      </c>
      <c r="T10" s="76"/>
      <c r="U10" s="76">
        <v>2</v>
      </c>
      <c r="V10" s="76"/>
      <c r="W10" s="77">
        <v>3</v>
      </c>
      <c r="X10" s="75">
        <v>2</v>
      </c>
      <c r="Y10" s="76"/>
      <c r="Z10" s="76">
        <v>1</v>
      </c>
      <c r="AA10" s="76"/>
      <c r="AB10" s="77">
        <v>2</v>
      </c>
      <c r="AC10" s="1103"/>
      <c r="AD10" s="1088"/>
      <c r="AE10" s="1103"/>
      <c r="AF10" s="1095"/>
      <c r="AG10" s="1105"/>
      <c r="AH10" s="1107"/>
      <c r="AI10" s="116">
        <f>SUM(D10,I10,N10,S10,X10)*0.05</f>
        <v>0.65</v>
      </c>
      <c r="AJ10" s="116"/>
      <c r="AK10" s="116">
        <f>SUM(F10,K10,P10,U10,Z10)*0.05</f>
        <v>0.5</v>
      </c>
      <c r="AL10" s="116"/>
      <c r="AM10" s="117">
        <f>SUM(H10,M10,R10,W10,AB10)*0.05</f>
        <v>0.65</v>
      </c>
      <c r="AN10" s="600"/>
      <c r="AO10" s="1147" t="s">
        <v>35</v>
      </c>
      <c r="AP10" s="1148"/>
      <c r="AQ10" s="1148"/>
      <c r="AR10" s="33" t="s">
        <v>16</v>
      </c>
      <c r="AS10" s="1145">
        <v>70</v>
      </c>
      <c r="AT10" s="1117"/>
      <c r="AU10" s="1145">
        <v>70</v>
      </c>
      <c r="AV10" s="1117"/>
    </row>
    <row r="11" spans="1:48" ht="13.5" customHeight="1">
      <c r="A11" s="198">
        <v>13</v>
      </c>
      <c r="B11" s="1146" t="s">
        <v>36</v>
      </c>
      <c r="C11" s="59" t="s">
        <v>31</v>
      </c>
      <c r="D11" s="618">
        <v>1</v>
      </c>
      <c r="E11" s="620">
        <v>1</v>
      </c>
      <c r="F11" s="620" t="s">
        <v>27</v>
      </c>
      <c r="G11" s="620" t="s">
        <v>27</v>
      </c>
      <c r="H11" s="619" t="s">
        <v>27</v>
      </c>
      <c r="I11" s="21">
        <v>1</v>
      </c>
      <c r="J11" s="22">
        <v>1</v>
      </c>
      <c r="K11" s="22">
        <v>1</v>
      </c>
      <c r="L11" s="16" t="s">
        <v>27</v>
      </c>
      <c r="M11" s="17">
        <v>1</v>
      </c>
      <c r="N11" s="21">
        <v>1</v>
      </c>
      <c r="O11" s="22">
        <v>1</v>
      </c>
      <c r="P11" s="22">
        <v>1</v>
      </c>
      <c r="Q11" s="16">
        <v>1</v>
      </c>
      <c r="R11" s="17" t="s">
        <v>27</v>
      </c>
      <c r="S11" s="618" t="s">
        <v>27</v>
      </c>
      <c r="T11" s="620" t="s">
        <v>27</v>
      </c>
      <c r="U11" s="620" t="s">
        <v>27</v>
      </c>
      <c r="V11" s="620">
        <v>1</v>
      </c>
      <c r="W11" s="619" t="s">
        <v>27</v>
      </c>
      <c r="X11" s="609"/>
      <c r="Y11" s="610"/>
      <c r="Z11" s="610"/>
      <c r="AA11" s="610"/>
      <c r="AB11" s="611"/>
      <c r="AC11" s="1102">
        <f>SUM(D11:W11)</f>
        <v>11</v>
      </c>
      <c r="AD11" s="1087">
        <f>AC11/20</f>
        <v>0.55000000000000004</v>
      </c>
      <c r="AE11" s="1102">
        <f>SUM(D11:W11)/4</f>
        <v>2.75</v>
      </c>
      <c r="AF11" s="1091">
        <f>SUM(AF9)-1</f>
        <v>93</v>
      </c>
      <c r="AG11" s="1104"/>
      <c r="AH11" s="1116">
        <f>AF11-AF9</f>
        <v>-1</v>
      </c>
      <c r="AI11" s="7">
        <f>SUM(S11,N11,I11,D11)*0.25</f>
        <v>0.75</v>
      </c>
      <c r="AJ11" s="7">
        <f>SUM(T11,O11,J11,E11)*0.25</f>
        <v>0.75</v>
      </c>
      <c r="AK11" s="7">
        <f>SUM(U11,P11,K11,F11)*0.25</f>
        <v>0.5</v>
      </c>
      <c r="AL11" s="7">
        <f>SUM(V11,Q11,L11,G11)*0.25</f>
        <v>0.5</v>
      </c>
      <c r="AM11" s="8">
        <f>SUM(W11,R11,M11,H11)*0.25</f>
        <v>0.25</v>
      </c>
      <c r="AN11" s="600"/>
      <c r="AO11" s="600"/>
      <c r="AP11" s="600"/>
      <c r="AQ11" s="600"/>
      <c r="AR11" s="600"/>
      <c r="AS11" s="1145"/>
      <c r="AT11" s="1117"/>
      <c r="AU11" s="1145"/>
      <c r="AV11" s="1117"/>
    </row>
    <row r="12" spans="1:48" ht="13.5" customHeight="1" thickBot="1">
      <c r="A12" s="198"/>
      <c r="B12" s="1146"/>
      <c r="C12" s="61" t="s">
        <v>34</v>
      </c>
      <c r="D12" s="75">
        <v>2</v>
      </c>
      <c r="E12" s="76"/>
      <c r="F12" s="76">
        <v>1</v>
      </c>
      <c r="G12" s="76"/>
      <c r="H12" s="77">
        <v>2</v>
      </c>
      <c r="I12" s="88">
        <v>3</v>
      </c>
      <c r="J12" s="89"/>
      <c r="K12" s="89">
        <v>3</v>
      </c>
      <c r="L12" s="89"/>
      <c r="M12" s="90">
        <v>3</v>
      </c>
      <c r="N12" s="91">
        <v>4</v>
      </c>
      <c r="O12" s="92"/>
      <c r="P12" s="92">
        <v>4</v>
      </c>
      <c r="Q12" s="92"/>
      <c r="R12" s="93">
        <v>4</v>
      </c>
      <c r="S12" s="75">
        <v>0</v>
      </c>
      <c r="T12" s="76"/>
      <c r="U12" s="76">
        <v>0</v>
      </c>
      <c r="V12" s="76"/>
      <c r="W12" s="77">
        <v>0</v>
      </c>
      <c r="X12" s="1118"/>
      <c r="Y12" s="1119"/>
      <c r="Z12" s="1119"/>
      <c r="AA12" s="1119"/>
      <c r="AB12" s="1120"/>
      <c r="AC12" s="1103"/>
      <c r="AD12" s="1088"/>
      <c r="AE12" s="1103"/>
      <c r="AF12" s="1095"/>
      <c r="AG12" s="1105"/>
      <c r="AH12" s="1123"/>
      <c r="AI12" s="82">
        <f>SUM(S12,N12,I12,D12)*0.0625</f>
        <v>0.5625</v>
      </c>
      <c r="AJ12" s="82"/>
      <c r="AK12" s="82">
        <f>SUM(U12,P12,K12,F12)*0.0625</f>
        <v>0.5</v>
      </c>
      <c r="AL12" s="82"/>
      <c r="AM12" s="83">
        <f>SUM(W12,R12,M12,H12)*0.0625</f>
        <v>0.5625</v>
      </c>
      <c r="AN12" s="600"/>
      <c r="AO12" s="1147" t="s">
        <v>37</v>
      </c>
      <c r="AP12" s="1148"/>
      <c r="AQ12" s="1148"/>
      <c r="AR12" s="33" t="s">
        <v>38</v>
      </c>
      <c r="AS12" s="1145">
        <v>80</v>
      </c>
      <c r="AT12" s="1117"/>
      <c r="AU12" s="1145">
        <v>80</v>
      </c>
      <c r="AV12" s="1117"/>
    </row>
    <row r="13" spans="1:48" ht="13.5" customHeight="1">
      <c r="A13" s="198">
        <v>17</v>
      </c>
      <c r="B13" s="1101" t="s">
        <v>39</v>
      </c>
      <c r="C13" s="627"/>
      <c r="D13" s="618" t="s">
        <v>27</v>
      </c>
      <c r="E13" s="620" t="s">
        <v>27</v>
      </c>
      <c r="F13" s="620" t="s">
        <v>27</v>
      </c>
      <c r="G13" s="620">
        <v>1</v>
      </c>
      <c r="H13" s="620" t="s">
        <v>27</v>
      </c>
      <c r="I13" s="21">
        <v>1</v>
      </c>
      <c r="J13" s="22">
        <v>1</v>
      </c>
      <c r="K13" s="22">
        <v>1</v>
      </c>
      <c r="L13" s="16">
        <v>2</v>
      </c>
      <c r="M13" s="17" t="s">
        <v>27</v>
      </c>
      <c r="N13" s="620">
        <v>1</v>
      </c>
      <c r="O13" s="620">
        <v>1</v>
      </c>
      <c r="P13" s="620" t="s">
        <v>27</v>
      </c>
      <c r="Q13" s="620" t="s">
        <v>27</v>
      </c>
      <c r="R13" s="619" t="s">
        <v>27</v>
      </c>
      <c r="S13" s="21">
        <v>1</v>
      </c>
      <c r="T13" s="22">
        <v>1</v>
      </c>
      <c r="U13" s="22">
        <v>1</v>
      </c>
      <c r="V13" s="16">
        <v>1</v>
      </c>
      <c r="W13" s="17" t="s">
        <v>27</v>
      </c>
      <c r="X13" s="609"/>
      <c r="Y13" s="610"/>
      <c r="Z13" s="610"/>
      <c r="AA13" s="610"/>
      <c r="AB13" s="611"/>
      <c r="AC13" s="1102">
        <f>SUM(D13:W13)</f>
        <v>12</v>
      </c>
      <c r="AD13" s="1087">
        <f>AC13/20</f>
        <v>0.6</v>
      </c>
      <c r="AE13" s="1102">
        <f>SUM(D13:W13)/4</f>
        <v>3</v>
      </c>
      <c r="AF13" s="1091">
        <f>SUM(AF11)-1</f>
        <v>92</v>
      </c>
      <c r="AG13" s="1104"/>
      <c r="AH13" s="1116">
        <f>AF13-AF11</f>
        <v>-1</v>
      </c>
      <c r="AI13" s="7">
        <f>SUM(S13,N13,I13,D13)*0.25</f>
        <v>0.75</v>
      </c>
      <c r="AJ13" s="7">
        <f>SUM(T13,O13,J13,E13)*0.25</f>
        <v>0.75</v>
      </c>
      <c r="AK13" s="7">
        <f>SUM(U13,P13,K13,F13)*0.25</f>
        <v>0.5</v>
      </c>
      <c r="AL13" s="99">
        <f>SUM(V13,Q13,L13,G13)*0.25</f>
        <v>1</v>
      </c>
      <c r="AM13" s="8">
        <f>SUM(W13,R13,M13,H13)*0.25</f>
        <v>0</v>
      </c>
      <c r="AN13" s="600"/>
      <c r="AO13" s="600"/>
      <c r="AP13" s="600"/>
      <c r="AQ13" s="600"/>
      <c r="AR13" s="600"/>
      <c r="AS13" s="1145"/>
      <c r="AT13" s="1149"/>
      <c r="AU13" s="1145"/>
      <c r="AV13" s="1149"/>
    </row>
    <row r="14" spans="1:48" ht="13.5" customHeight="1" thickBot="1">
      <c r="A14" s="198"/>
      <c r="B14" s="1101"/>
      <c r="C14" s="627"/>
      <c r="D14" s="75">
        <v>1</v>
      </c>
      <c r="E14" s="76"/>
      <c r="F14" s="76">
        <v>1</v>
      </c>
      <c r="G14" s="76"/>
      <c r="H14" s="84">
        <v>1</v>
      </c>
      <c r="I14" s="86">
        <v>3</v>
      </c>
      <c r="J14" s="74"/>
      <c r="K14" s="74">
        <v>3</v>
      </c>
      <c r="L14" s="74"/>
      <c r="M14" s="87">
        <v>3</v>
      </c>
      <c r="N14" s="85">
        <v>2</v>
      </c>
      <c r="O14" s="76"/>
      <c r="P14" s="76">
        <v>2</v>
      </c>
      <c r="Q14" s="76"/>
      <c r="R14" s="77">
        <v>2</v>
      </c>
      <c r="S14" s="88">
        <v>4</v>
      </c>
      <c r="T14" s="89"/>
      <c r="U14" s="89">
        <v>3</v>
      </c>
      <c r="V14" s="89"/>
      <c r="W14" s="90">
        <v>4</v>
      </c>
      <c r="X14" s="1118"/>
      <c r="Y14" s="1119"/>
      <c r="Z14" s="1119"/>
      <c r="AA14" s="1119"/>
      <c r="AB14" s="1120"/>
      <c r="AC14" s="1103"/>
      <c r="AD14" s="1088"/>
      <c r="AE14" s="1103"/>
      <c r="AF14" s="1095"/>
      <c r="AG14" s="1105"/>
      <c r="AH14" s="1123"/>
      <c r="AI14" s="82">
        <f>SUM(S14,N14,I14,D14)*0.0625</f>
        <v>0.625</v>
      </c>
      <c r="AJ14" s="82"/>
      <c r="AK14" s="116">
        <f>SUM(U14,P14,K14,F14)*0.0625</f>
        <v>0.5625</v>
      </c>
      <c r="AL14" s="82"/>
      <c r="AM14" s="83">
        <f>SUM(W14,R14,M14,H14)*0.0625</f>
        <v>0.625</v>
      </c>
      <c r="AN14" s="600"/>
      <c r="AO14" s="1127" t="s">
        <v>40</v>
      </c>
      <c r="AP14" s="1128"/>
      <c r="AQ14" s="34" t="s">
        <v>20</v>
      </c>
      <c r="AR14" s="600"/>
      <c r="AS14" s="1145">
        <v>90</v>
      </c>
      <c r="AT14" s="1149"/>
      <c r="AU14" s="1145">
        <v>90</v>
      </c>
      <c r="AV14" s="1149"/>
    </row>
    <row r="15" spans="1:48" ht="13.5" customHeight="1">
      <c r="A15" s="198">
        <v>21</v>
      </c>
      <c r="B15" s="1101" t="s">
        <v>41</v>
      </c>
      <c r="C15" s="58" t="s">
        <v>26</v>
      </c>
      <c r="D15" s="618">
        <v>1</v>
      </c>
      <c r="E15" s="620" t="s">
        <v>27</v>
      </c>
      <c r="F15" s="620">
        <v>1</v>
      </c>
      <c r="G15" s="620">
        <v>1</v>
      </c>
      <c r="H15" s="620" t="s">
        <v>27</v>
      </c>
      <c r="I15" s="21">
        <v>1</v>
      </c>
      <c r="J15" s="22">
        <v>1</v>
      </c>
      <c r="K15" s="22">
        <v>1</v>
      </c>
      <c r="L15" s="16">
        <v>1</v>
      </c>
      <c r="M15" s="17" t="s">
        <v>27</v>
      </c>
      <c r="N15" s="620" t="s">
        <v>27</v>
      </c>
      <c r="O15" s="620">
        <v>1</v>
      </c>
      <c r="P15" s="620">
        <v>1</v>
      </c>
      <c r="Q15" s="620">
        <v>1</v>
      </c>
      <c r="R15" s="619" t="s">
        <v>27</v>
      </c>
      <c r="S15" s="12">
        <v>1</v>
      </c>
      <c r="T15" s="13" t="s">
        <v>27</v>
      </c>
      <c r="U15" s="13" t="s">
        <v>27</v>
      </c>
      <c r="V15" s="13" t="s">
        <v>27</v>
      </c>
      <c r="W15" s="14" t="s">
        <v>27</v>
      </c>
      <c r="X15" s="618">
        <v>1</v>
      </c>
      <c r="Y15" s="620">
        <v>1</v>
      </c>
      <c r="Z15" s="620" t="s">
        <v>27</v>
      </c>
      <c r="AA15" s="620">
        <v>1</v>
      </c>
      <c r="AB15" s="619">
        <v>1</v>
      </c>
      <c r="AC15" s="1102">
        <f>SUM(D15:AB15)</f>
        <v>15</v>
      </c>
      <c r="AD15" s="1087">
        <f>AC15/25</f>
        <v>0.6</v>
      </c>
      <c r="AE15" s="1102">
        <f>SUM(D15:AB15)/5</f>
        <v>3</v>
      </c>
      <c r="AF15" s="1091">
        <f>SUM(AF13)-1</f>
        <v>91</v>
      </c>
      <c r="AG15" s="1104"/>
      <c r="AH15" s="1116">
        <f>AF15-AF13</f>
        <v>-1</v>
      </c>
      <c r="AI15" s="7">
        <f>SUM(D15,I15,N15,S15,X15)*0.2</f>
        <v>0.8</v>
      </c>
      <c r="AJ15" s="7">
        <f>SUM(E15,J15,O15,T15,Y15)*0.2</f>
        <v>0.60000000000000009</v>
      </c>
      <c r="AK15" s="7">
        <f>SUM(F15,K15,P15,U15,Z15)*0.2</f>
        <v>0.60000000000000009</v>
      </c>
      <c r="AL15" s="7">
        <f>SUM(G15,L15,Q15,V15,AA15)*0.2</f>
        <v>0.8</v>
      </c>
      <c r="AM15" s="8">
        <f>SUM(H15,M15,R15,W15,AB15)*0.2</f>
        <v>0.2</v>
      </c>
      <c r="AN15" s="600"/>
      <c r="AO15" s="1129" t="s">
        <v>42</v>
      </c>
      <c r="AP15" s="1130"/>
      <c r="AQ15" s="35" t="s">
        <v>19</v>
      </c>
      <c r="AR15" s="600"/>
      <c r="AS15" s="1145"/>
      <c r="AT15" s="1149"/>
      <c r="AU15" s="1145"/>
      <c r="AV15" s="1149"/>
    </row>
    <row r="16" spans="1:48" ht="13.5" customHeight="1" thickBot="1">
      <c r="A16" s="198"/>
      <c r="B16" s="1101"/>
      <c r="C16" s="61" t="s">
        <v>43</v>
      </c>
      <c r="D16" s="75">
        <v>2</v>
      </c>
      <c r="E16" s="76"/>
      <c r="F16" s="76">
        <v>2</v>
      </c>
      <c r="G16" s="76"/>
      <c r="H16" s="84">
        <v>3</v>
      </c>
      <c r="I16" s="88">
        <v>4</v>
      </c>
      <c r="J16" s="89"/>
      <c r="K16" s="89">
        <v>4</v>
      </c>
      <c r="L16" s="89"/>
      <c r="M16" s="90">
        <v>3</v>
      </c>
      <c r="N16" s="85">
        <v>2</v>
      </c>
      <c r="O16" s="76"/>
      <c r="P16" s="76">
        <v>0</v>
      </c>
      <c r="Q16" s="76"/>
      <c r="R16" s="77">
        <v>2</v>
      </c>
      <c r="S16" s="96">
        <v>1</v>
      </c>
      <c r="T16" s="97"/>
      <c r="U16" s="97">
        <v>1</v>
      </c>
      <c r="V16" s="97"/>
      <c r="W16" s="98">
        <v>1</v>
      </c>
      <c r="X16" s="75">
        <v>0</v>
      </c>
      <c r="Y16" s="76"/>
      <c r="Z16" s="76">
        <v>0</v>
      </c>
      <c r="AA16" s="76"/>
      <c r="AB16" s="77">
        <v>2</v>
      </c>
      <c r="AC16" s="1103"/>
      <c r="AD16" s="1088"/>
      <c r="AE16" s="1103"/>
      <c r="AF16" s="1095"/>
      <c r="AG16" s="1105"/>
      <c r="AH16" s="1123"/>
      <c r="AI16" s="82">
        <f>SUM(D16,I16,N16,S16,X16)*0.05</f>
        <v>0.45</v>
      </c>
      <c r="AJ16" s="82"/>
      <c r="AK16" s="82">
        <f>SUM(F16,K16,P16,U16,Z16)*0.05</f>
        <v>0.35000000000000003</v>
      </c>
      <c r="AL16" s="82"/>
      <c r="AM16" s="83">
        <f>SUM(H16,M16,R16,W16,AB16)*0.05</f>
        <v>0.55000000000000004</v>
      </c>
      <c r="AN16" s="600"/>
      <c r="AO16" s="1131" t="s">
        <v>37</v>
      </c>
      <c r="AP16" s="1132"/>
      <c r="AQ16" s="36" t="s">
        <v>18</v>
      </c>
      <c r="AR16" s="600"/>
      <c r="AS16" s="1145">
        <v>100</v>
      </c>
      <c r="AT16" s="1149"/>
      <c r="AU16" s="1145">
        <v>100</v>
      </c>
      <c r="AV16" s="1149"/>
    </row>
    <row r="17" spans="1:48" ht="13.5" customHeight="1">
      <c r="A17" s="198" t="s">
        <v>19</v>
      </c>
      <c r="B17" s="1139" t="s">
        <v>0</v>
      </c>
      <c r="C17" s="57" t="s">
        <v>1</v>
      </c>
      <c r="D17" s="1142" t="s">
        <v>2</v>
      </c>
      <c r="E17" s="1142"/>
      <c r="F17" s="1142"/>
      <c r="G17" s="1142"/>
      <c r="H17" s="1143"/>
      <c r="I17" s="1144" t="s">
        <v>3</v>
      </c>
      <c r="J17" s="1142"/>
      <c r="K17" s="1142"/>
      <c r="L17" s="1142"/>
      <c r="M17" s="1143"/>
      <c r="N17" s="1144" t="s">
        <v>4</v>
      </c>
      <c r="O17" s="1142"/>
      <c r="P17" s="1142"/>
      <c r="Q17" s="1142"/>
      <c r="R17" s="1143"/>
      <c r="S17" s="1144" t="s">
        <v>5</v>
      </c>
      <c r="T17" s="1142"/>
      <c r="U17" s="1142"/>
      <c r="V17" s="1142"/>
      <c r="W17" s="1143"/>
      <c r="X17" s="1144" t="s">
        <v>6</v>
      </c>
      <c r="Y17" s="1142"/>
      <c r="Z17" s="1142"/>
      <c r="AA17" s="1142"/>
      <c r="AB17" s="1143"/>
      <c r="AC17" s="1124" t="s">
        <v>7</v>
      </c>
      <c r="AD17" s="1125"/>
      <c r="AE17" s="1126"/>
      <c r="AF17" s="1124" t="s">
        <v>8</v>
      </c>
      <c r="AG17" s="1125"/>
      <c r="AH17" s="1126"/>
      <c r="AI17" s="1124" t="s">
        <v>9</v>
      </c>
      <c r="AJ17" s="1125"/>
      <c r="AK17" s="1125"/>
      <c r="AL17" s="1125"/>
      <c r="AM17" s="1126"/>
      <c r="AN17" s="600"/>
      <c r="AO17" s="1127" t="s">
        <v>44</v>
      </c>
      <c r="AP17" s="1128"/>
      <c r="AQ17" s="34" t="s">
        <v>45</v>
      </c>
      <c r="AR17" s="600"/>
      <c r="AS17" s="1145"/>
      <c r="AT17" s="615"/>
      <c r="AU17" s="1145"/>
      <c r="AV17" s="615"/>
    </row>
    <row r="18" spans="1:48" ht="13.5" customHeight="1">
      <c r="A18" s="600"/>
      <c r="B18" s="1140"/>
      <c r="C18" s="57" t="s">
        <v>12</v>
      </c>
      <c r="D18" s="55" t="s">
        <v>11</v>
      </c>
      <c r="E18" s="37" t="s">
        <v>13</v>
      </c>
      <c r="F18" s="38" t="s">
        <v>14</v>
      </c>
      <c r="G18" s="39" t="s">
        <v>15</v>
      </c>
      <c r="H18" s="612" t="s">
        <v>38</v>
      </c>
      <c r="I18" s="69" t="s">
        <v>11</v>
      </c>
      <c r="J18" s="37" t="s">
        <v>13</v>
      </c>
      <c r="K18" s="38" t="s">
        <v>14</v>
      </c>
      <c r="L18" s="39" t="s">
        <v>15</v>
      </c>
      <c r="M18" s="612" t="s">
        <v>38</v>
      </c>
      <c r="N18" s="69" t="s">
        <v>11</v>
      </c>
      <c r="O18" s="37" t="s">
        <v>13</v>
      </c>
      <c r="P18" s="38" t="s">
        <v>14</v>
      </c>
      <c r="Q18" s="39" t="s">
        <v>15</v>
      </c>
      <c r="R18" s="612" t="s">
        <v>38</v>
      </c>
      <c r="S18" s="69" t="s">
        <v>11</v>
      </c>
      <c r="T18" s="37" t="s">
        <v>13</v>
      </c>
      <c r="U18" s="38" t="s">
        <v>14</v>
      </c>
      <c r="V18" s="39" t="s">
        <v>15</v>
      </c>
      <c r="W18" s="612" t="s">
        <v>38</v>
      </c>
      <c r="X18" s="69" t="s">
        <v>11</v>
      </c>
      <c r="Y18" s="37" t="s">
        <v>13</v>
      </c>
      <c r="Z18" s="38" t="s">
        <v>14</v>
      </c>
      <c r="AA18" s="39" t="s">
        <v>15</v>
      </c>
      <c r="AB18" s="612" t="s">
        <v>38</v>
      </c>
      <c r="AC18" s="1133"/>
      <c r="AD18" s="1134"/>
      <c r="AE18" s="1135"/>
      <c r="AF18" s="1133"/>
      <c r="AG18" s="1134"/>
      <c r="AH18" s="1135"/>
      <c r="AI18" s="2" t="s">
        <v>11</v>
      </c>
      <c r="AJ18" s="3" t="s">
        <v>13</v>
      </c>
      <c r="AK18" s="4" t="s">
        <v>14</v>
      </c>
      <c r="AL18" s="5" t="s">
        <v>15</v>
      </c>
      <c r="AM18" s="614" t="s">
        <v>38</v>
      </c>
      <c r="AN18" s="600"/>
      <c r="AO18" s="1129" t="s">
        <v>46</v>
      </c>
      <c r="AP18" s="1130"/>
      <c r="AQ18" s="35" t="s">
        <v>47</v>
      </c>
      <c r="AR18" s="600"/>
      <c r="AS18" s="1163" t="s">
        <v>48</v>
      </c>
      <c r="AT18" s="1164"/>
      <c r="AU18" s="1163" t="s">
        <v>49</v>
      </c>
      <c r="AV18" s="1164"/>
    </row>
    <row r="19" spans="1:48" ht="13.5" customHeight="1" thickBot="1">
      <c r="A19" s="198" t="s">
        <v>20</v>
      </c>
      <c r="B19" s="1141"/>
      <c r="C19" s="56" t="s">
        <v>17</v>
      </c>
      <c r="D19" s="73" t="s">
        <v>19</v>
      </c>
      <c r="E19" s="73"/>
      <c r="F19" s="73" t="s">
        <v>47</v>
      </c>
      <c r="G19" s="73"/>
      <c r="H19" s="73" t="s">
        <v>45</v>
      </c>
      <c r="I19" s="73" t="s">
        <v>19</v>
      </c>
      <c r="J19" s="73"/>
      <c r="K19" s="73" t="s">
        <v>47</v>
      </c>
      <c r="L19" s="73"/>
      <c r="M19" s="73" t="s">
        <v>45</v>
      </c>
      <c r="N19" s="73" t="s">
        <v>19</v>
      </c>
      <c r="O19" s="73"/>
      <c r="P19" s="73" t="s">
        <v>47</v>
      </c>
      <c r="Q19" s="73"/>
      <c r="R19" s="73" t="s">
        <v>45</v>
      </c>
      <c r="S19" s="73" t="s">
        <v>19</v>
      </c>
      <c r="T19" s="73"/>
      <c r="U19" s="73" t="s">
        <v>47</v>
      </c>
      <c r="V19" s="73"/>
      <c r="W19" s="73" t="s">
        <v>45</v>
      </c>
      <c r="X19" s="73" t="s">
        <v>19</v>
      </c>
      <c r="Y19" s="73"/>
      <c r="Z19" s="73" t="s">
        <v>47</v>
      </c>
      <c r="AA19" s="73"/>
      <c r="AB19" s="73" t="s">
        <v>45</v>
      </c>
      <c r="AC19" s="617" t="s">
        <v>21</v>
      </c>
      <c r="AD19" s="617" t="s">
        <v>22</v>
      </c>
      <c r="AE19" s="613" t="s">
        <v>23</v>
      </c>
      <c r="AF19" s="1136"/>
      <c r="AG19" s="1137"/>
      <c r="AH19" s="1138"/>
      <c r="AI19" s="73" t="s">
        <v>18</v>
      </c>
      <c r="AJ19" s="73"/>
      <c r="AK19" s="73" t="s">
        <v>19</v>
      </c>
      <c r="AL19" s="73"/>
      <c r="AM19" s="73" t="s">
        <v>20</v>
      </c>
      <c r="AN19" s="600"/>
      <c r="AO19" s="1131" t="s">
        <v>42</v>
      </c>
      <c r="AP19" s="1132"/>
      <c r="AQ19" s="36" t="s">
        <v>19</v>
      </c>
      <c r="AR19" s="600"/>
      <c r="AS19" s="100"/>
      <c r="AT19" s="101"/>
      <c r="AU19" s="600"/>
      <c r="AV19" s="600"/>
    </row>
    <row r="20" spans="1:48" ht="13.5" customHeight="1">
      <c r="A20" s="198">
        <v>26</v>
      </c>
      <c r="B20" s="1101" t="s">
        <v>50</v>
      </c>
      <c r="C20" s="59"/>
      <c r="D20" s="618" t="s">
        <v>27</v>
      </c>
      <c r="E20" s="620" t="s">
        <v>27</v>
      </c>
      <c r="F20" s="620">
        <v>1</v>
      </c>
      <c r="G20" s="620" t="s">
        <v>27</v>
      </c>
      <c r="H20" s="619" t="s">
        <v>27</v>
      </c>
      <c r="I20" s="605" t="s">
        <v>27</v>
      </c>
      <c r="J20" s="608">
        <v>1</v>
      </c>
      <c r="K20" s="608">
        <v>1</v>
      </c>
      <c r="L20" s="608" t="s">
        <v>27</v>
      </c>
      <c r="M20" s="606">
        <v>1</v>
      </c>
      <c r="N20" s="12"/>
      <c r="O20" s="13"/>
      <c r="P20" s="13"/>
      <c r="Q20" s="13"/>
      <c r="R20" s="14"/>
      <c r="S20" s="12"/>
      <c r="T20" s="13"/>
      <c r="U20" s="13"/>
      <c r="V20" s="13"/>
      <c r="W20" s="14"/>
      <c r="X20" s="609"/>
      <c r="Y20" s="610"/>
      <c r="Z20" s="610"/>
      <c r="AA20" s="610"/>
      <c r="AB20" s="611"/>
      <c r="AC20" s="1102">
        <f>SUM(D20:M20)</f>
        <v>4</v>
      </c>
      <c r="AD20" s="1087">
        <f>AC20/10</f>
        <v>0.4</v>
      </c>
      <c r="AE20" s="1102">
        <f>SUM(D20:M20)/2</f>
        <v>2</v>
      </c>
      <c r="AF20" s="1091">
        <f>SUM(AF15)-2</f>
        <v>89</v>
      </c>
      <c r="AG20" s="1104"/>
      <c r="AH20" s="1116">
        <f>AF20-AF15</f>
        <v>-2</v>
      </c>
      <c r="AI20" s="7">
        <f>SUM(S20,N20,I20,D20)*0.25</f>
        <v>0</v>
      </c>
      <c r="AJ20" s="7">
        <f>SUM(T20,O20,J20,E20)*0.25</f>
        <v>0.25</v>
      </c>
      <c r="AK20" s="7">
        <f>SUM(U20,P20,K20,F20)*0.25</f>
        <v>0.5</v>
      </c>
      <c r="AL20" s="7">
        <f>SUM(V20,Q20,L20,G20)*0.25</f>
        <v>0</v>
      </c>
      <c r="AM20" s="8">
        <f>SUM(W20,R20,M20,H20)*0.25</f>
        <v>0.25</v>
      </c>
      <c r="AN20" s="600"/>
      <c r="AO20" s="21">
        <v>1</v>
      </c>
      <c r="AP20" s="22">
        <v>1</v>
      </c>
      <c r="AQ20" s="22">
        <v>1</v>
      </c>
      <c r="AR20" s="22">
        <v>1</v>
      </c>
      <c r="AS20" s="23">
        <v>1</v>
      </c>
      <c r="AT20" s="40" t="s">
        <v>51</v>
      </c>
      <c r="AU20" s="600"/>
      <c r="AV20" s="600"/>
    </row>
    <row r="21" spans="1:48" ht="13.5" customHeight="1" thickBot="1">
      <c r="A21" s="198"/>
      <c r="B21" s="1101"/>
      <c r="C21" s="61"/>
      <c r="D21" s="75">
        <v>1</v>
      </c>
      <c r="E21" s="76"/>
      <c r="F21" s="76">
        <v>0</v>
      </c>
      <c r="G21" s="76"/>
      <c r="H21" s="77">
        <v>1</v>
      </c>
      <c r="I21" s="75">
        <v>3</v>
      </c>
      <c r="J21" s="76"/>
      <c r="K21" s="76">
        <v>2</v>
      </c>
      <c r="L21" s="76"/>
      <c r="M21" s="77">
        <v>1</v>
      </c>
      <c r="N21" s="78"/>
      <c r="O21" s="79"/>
      <c r="P21" s="79"/>
      <c r="Q21" s="79"/>
      <c r="R21" s="80"/>
      <c r="S21" s="81"/>
      <c r="T21" s="79"/>
      <c r="U21" s="79"/>
      <c r="V21" s="79"/>
      <c r="W21" s="80"/>
      <c r="X21" s="1118"/>
      <c r="Y21" s="1119"/>
      <c r="Z21" s="1119"/>
      <c r="AA21" s="1119"/>
      <c r="AB21" s="1120"/>
      <c r="AC21" s="1103"/>
      <c r="AD21" s="1088"/>
      <c r="AE21" s="1103"/>
      <c r="AF21" s="1095"/>
      <c r="AG21" s="1105"/>
      <c r="AH21" s="1123"/>
      <c r="AI21" s="82">
        <f>SUM(S21,N21,I21,D21)*0.0625</f>
        <v>0.25</v>
      </c>
      <c r="AJ21" s="82"/>
      <c r="AK21" s="82">
        <f>SUM(U21,P21,K21,F21)*0.0625</f>
        <v>0.125</v>
      </c>
      <c r="AL21" s="82"/>
      <c r="AM21" s="83">
        <f>SUM(W21,R21,M21,H21)*0.0625</f>
        <v>0.125</v>
      </c>
      <c r="AN21" s="600"/>
      <c r="AO21" s="24">
        <v>4</v>
      </c>
      <c r="AP21" s="25"/>
      <c r="AQ21" s="25">
        <v>2</v>
      </c>
      <c r="AR21" s="25"/>
      <c r="AS21" s="26">
        <v>2</v>
      </c>
      <c r="AT21" s="41" t="s">
        <v>52</v>
      </c>
      <c r="AU21" s="600"/>
      <c r="AV21" s="600"/>
    </row>
    <row r="22" spans="1:48" ht="13.5" customHeight="1" thickBot="1">
      <c r="A22" s="198">
        <v>30</v>
      </c>
      <c r="B22" s="1101" t="s">
        <v>53</v>
      </c>
      <c r="C22" s="627"/>
      <c r="D22" s="12"/>
      <c r="E22" s="13"/>
      <c r="F22" s="13"/>
      <c r="G22" s="13"/>
      <c r="H22" s="14"/>
      <c r="I22" s="618" t="s">
        <v>27</v>
      </c>
      <c r="J22" s="620" t="s">
        <v>27</v>
      </c>
      <c r="K22" s="620" t="s">
        <v>27</v>
      </c>
      <c r="L22" s="620" t="s">
        <v>27</v>
      </c>
      <c r="M22" s="619">
        <v>1</v>
      </c>
      <c r="N22" s="618">
        <v>1</v>
      </c>
      <c r="O22" s="620">
        <v>1</v>
      </c>
      <c r="P22" s="620" t="s">
        <v>27</v>
      </c>
      <c r="Q22" s="620">
        <v>1</v>
      </c>
      <c r="R22" s="619" t="s">
        <v>27</v>
      </c>
      <c r="S22" s="618" t="s">
        <v>27</v>
      </c>
      <c r="T22" s="620" t="s">
        <v>27</v>
      </c>
      <c r="U22" s="620" t="s">
        <v>27</v>
      </c>
      <c r="V22" s="620" t="s">
        <v>27</v>
      </c>
      <c r="W22" s="619" t="s">
        <v>27</v>
      </c>
      <c r="X22" s="618" t="s">
        <v>27</v>
      </c>
      <c r="Y22" s="620" t="s">
        <v>27</v>
      </c>
      <c r="Z22" s="620" t="s">
        <v>27</v>
      </c>
      <c r="AA22" s="620">
        <v>1</v>
      </c>
      <c r="AB22" s="619" t="s">
        <v>27</v>
      </c>
      <c r="AC22" s="1102">
        <f>SUM(I22:AB22)</f>
        <v>5</v>
      </c>
      <c r="AD22" s="1087">
        <f>AC22/20</f>
        <v>0.25</v>
      </c>
      <c r="AE22" s="1102">
        <f>SUM(I22:AB22)/4</f>
        <v>1.25</v>
      </c>
      <c r="AF22" s="1091">
        <v>90</v>
      </c>
      <c r="AG22" s="1104"/>
      <c r="AH22" s="1121">
        <f>AF22-AF20</f>
        <v>1</v>
      </c>
      <c r="AI22" s="7">
        <f>SUM(D22,I22,N22,S22,X22)*0.2</f>
        <v>0.2</v>
      </c>
      <c r="AJ22" s="7">
        <f>SUM(E22,J22,O22,T22,Y22)*0.2</f>
        <v>0.2</v>
      </c>
      <c r="AK22" s="7">
        <f>SUM(F22,K22,P22,U22,Z22)*0.2</f>
        <v>0</v>
      </c>
      <c r="AL22" s="7">
        <f>SUM(G22,L22,Q22,V22,AA22)*0.2</f>
        <v>0.4</v>
      </c>
      <c r="AM22" s="8">
        <f>SUM(H22,M22,R22,W22,AB22)*0.2</f>
        <v>0.2</v>
      </c>
      <c r="AN22" s="600"/>
      <c r="AO22" s="600"/>
      <c r="AP22" s="600"/>
      <c r="AQ22" s="600"/>
      <c r="AR22" s="600"/>
      <c r="AS22" s="600"/>
      <c r="AT22" s="600"/>
      <c r="AU22" s="600"/>
      <c r="AV22" s="600"/>
    </row>
    <row r="23" spans="1:48" ht="13.5" customHeight="1">
      <c r="A23" s="198"/>
      <c r="B23" s="1101"/>
      <c r="C23" s="627"/>
      <c r="D23" s="78"/>
      <c r="E23" s="79"/>
      <c r="F23" s="79"/>
      <c r="G23" s="79"/>
      <c r="H23" s="80"/>
      <c r="I23" s="75">
        <v>1</v>
      </c>
      <c r="J23" s="76"/>
      <c r="K23" s="76">
        <v>0</v>
      </c>
      <c r="L23" s="76"/>
      <c r="M23" s="77">
        <v>0</v>
      </c>
      <c r="N23" s="75">
        <v>1</v>
      </c>
      <c r="O23" s="76"/>
      <c r="P23" s="76">
        <v>1</v>
      </c>
      <c r="Q23" s="76"/>
      <c r="R23" s="77">
        <v>1</v>
      </c>
      <c r="S23" s="75">
        <v>0</v>
      </c>
      <c r="T23" s="76"/>
      <c r="U23" s="76">
        <v>0</v>
      </c>
      <c r="V23" s="76"/>
      <c r="W23" s="77">
        <v>0</v>
      </c>
      <c r="X23" s="75">
        <v>0</v>
      </c>
      <c r="Y23" s="76"/>
      <c r="Z23" s="76">
        <v>0</v>
      </c>
      <c r="AA23" s="76"/>
      <c r="AB23" s="77">
        <v>0</v>
      </c>
      <c r="AC23" s="1103"/>
      <c r="AD23" s="1088"/>
      <c r="AE23" s="1103"/>
      <c r="AF23" s="1095"/>
      <c r="AG23" s="1105"/>
      <c r="AH23" s="1122"/>
      <c r="AI23" s="82">
        <f>SUM(D23,I23,N23,S23,X23)*0.05</f>
        <v>0.1</v>
      </c>
      <c r="AJ23" s="82"/>
      <c r="AK23" s="82">
        <f>SUM(F23,K23,P23,U23,Z23)*0.05</f>
        <v>0.05</v>
      </c>
      <c r="AL23" s="82"/>
      <c r="AM23" s="83">
        <f>SUM(H23,M23,R23,W23,AB23)*0.05</f>
        <v>0.05</v>
      </c>
      <c r="AN23" s="600"/>
      <c r="AO23" s="15">
        <v>1</v>
      </c>
      <c r="AP23" s="16">
        <v>1</v>
      </c>
      <c r="AQ23" s="16">
        <v>1</v>
      </c>
      <c r="AR23" s="16">
        <v>1</v>
      </c>
      <c r="AS23" s="17">
        <v>1</v>
      </c>
      <c r="AT23" s="1079" t="s">
        <v>51</v>
      </c>
      <c r="AU23" s="600"/>
      <c r="AV23" s="600"/>
    </row>
    <row r="24" spans="1:48" ht="13.5" customHeight="1" thickBot="1">
      <c r="A24" s="198">
        <v>35</v>
      </c>
      <c r="B24" s="1101" t="s">
        <v>54</v>
      </c>
      <c r="C24" s="59"/>
      <c r="D24" s="618" t="s">
        <v>27</v>
      </c>
      <c r="E24" s="620" t="s">
        <v>27</v>
      </c>
      <c r="F24" s="620" t="s">
        <v>27</v>
      </c>
      <c r="G24" s="620" t="s">
        <v>27</v>
      </c>
      <c r="H24" s="619" t="s">
        <v>27</v>
      </c>
      <c r="I24" s="618" t="s">
        <v>27</v>
      </c>
      <c r="J24" s="620" t="s">
        <v>27</v>
      </c>
      <c r="K24" s="620" t="s">
        <v>27</v>
      </c>
      <c r="L24" s="620">
        <v>1</v>
      </c>
      <c r="M24" s="619">
        <v>1</v>
      </c>
      <c r="N24" s="12" t="s">
        <v>27</v>
      </c>
      <c r="O24" s="13" t="s">
        <v>27</v>
      </c>
      <c r="P24" s="13" t="s">
        <v>27</v>
      </c>
      <c r="Q24" s="13" t="s">
        <v>27</v>
      </c>
      <c r="R24" s="14" t="s">
        <v>27</v>
      </c>
      <c r="S24" s="618" t="s">
        <v>27</v>
      </c>
      <c r="T24" s="620" t="s">
        <v>27</v>
      </c>
      <c r="U24" s="620" t="s">
        <v>27</v>
      </c>
      <c r="V24" s="620">
        <v>1</v>
      </c>
      <c r="W24" s="619" t="s">
        <v>27</v>
      </c>
      <c r="X24" s="609"/>
      <c r="Y24" s="610"/>
      <c r="Z24" s="610"/>
      <c r="AA24" s="610"/>
      <c r="AB24" s="611"/>
      <c r="AC24" s="1102">
        <f>SUM(D24:W24)</f>
        <v>3</v>
      </c>
      <c r="AD24" s="1087">
        <f>AC24/20</f>
        <v>0.15</v>
      </c>
      <c r="AE24" s="1102">
        <f>SUM(D24:W24)/4</f>
        <v>0.75</v>
      </c>
      <c r="AF24" s="1091">
        <v>91</v>
      </c>
      <c r="AG24" s="1104"/>
      <c r="AH24" s="1121">
        <f>AF24-AF22</f>
        <v>1</v>
      </c>
      <c r="AI24" s="7">
        <f>SUM(S24,N24,I24,D24)*0.25</f>
        <v>0</v>
      </c>
      <c r="AJ24" s="7">
        <f>SUM(T24,O24,J24,E24)*0.25</f>
        <v>0</v>
      </c>
      <c r="AK24" s="7">
        <f>SUM(U24,P24,K24,F24)*0.25</f>
        <v>0</v>
      </c>
      <c r="AL24" s="7">
        <f>SUM(V24,Q24,L24,G24)*0.25</f>
        <v>0.5</v>
      </c>
      <c r="AM24" s="8">
        <f>SUM(W24,R24,M24,H24)*0.25</f>
        <v>0.25</v>
      </c>
      <c r="AN24" s="600"/>
      <c r="AO24" s="27">
        <v>2</v>
      </c>
      <c r="AP24" s="28"/>
      <c r="AQ24" s="28">
        <v>1</v>
      </c>
      <c r="AR24" s="28"/>
      <c r="AS24" s="29">
        <v>2</v>
      </c>
      <c r="AT24" s="1080"/>
      <c r="AU24" s="600"/>
      <c r="AV24" s="600"/>
    </row>
    <row r="25" spans="1:48" ht="13.5" customHeight="1" thickBot="1">
      <c r="A25" s="198"/>
      <c r="B25" s="1101"/>
      <c r="C25" s="61"/>
      <c r="D25" s="75">
        <v>0</v>
      </c>
      <c r="E25" s="76"/>
      <c r="F25" s="76">
        <v>0</v>
      </c>
      <c r="G25" s="76"/>
      <c r="H25" s="77">
        <v>0</v>
      </c>
      <c r="I25" s="75">
        <v>2</v>
      </c>
      <c r="J25" s="76"/>
      <c r="K25" s="76">
        <v>0</v>
      </c>
      <c r="L25" s="76"/>
      <c r="M25" s="77">
        <v>0</v>
      </c>
      <c r="N25" s="96">
        <v>1</v>
      </c>
      <c r="O25" s="97"/>
      <c r="P25" s="97">
        <v>0</v>
      </c>
      <c r="Q25" s="97"/>
      <c r="R25" s="98">
        <v>0</v>
      </c>
      <c r="S25" s="75">
        <v>0</v>
      </c>
      <c r="T25" s="76"/>
      <c r="U25" s="76">
        <v>0</v>
      </c>
      <c r="V25" s="76"/>
      <c r="W25" s="77">
        <v>0</v>
      </c>
      <c r="X25" s="1118"/>
      <c r="Y25" s="1119"/>
      <c r="Z25" s="1119"/>
      <c r="AA25" s="1119"/>
      <c r="AB25" s="1120"/>
      <c r="AC25" s="1103"/>
      <c r="AD25" s="1088"/>
      <c r="AE25" s="1103"/>
      <c r="AF25" s="1095"/>
      <c r="AG25" s="1105"/>
      <c r="AH25" s="1122"/>
      <c r="AI25" s="82">
        <f>SUM(S25,N25,I25,D25)*0.0625</f>
        <v>0.1875</v>
      </c>
      <c r="AJ25" s="82"/>
      <c r="AK25" s="82">
        <f>SUM(U25,P25,K25,F25)*0.0625</f>
        <v>0</v>
      </c>
      <c r="AL25" s="82"/>
      <c r="AM25" s="83">
        <f>SUM(W25,R25,M25,H25)*0.0625</f>
        <v>0</v>
      </c>
      <c r="AN25" s="600"/>
      <c r="AO25" s="600"/>
      <c r="AP25" s="600"/>
      <c r="AQ25" s="600"/>
      <c r="AR25" s="600"/>
      <c r="AS25" s="600"/>
      <c r="AT25" s="600"/>
      <c r="AU25" s="600"/>
      <c r="AV25" s="600"/>
    </row>
    <row r="26" spans="1:48" ht="13.5" customHeight="1">
      <c r="A26" s="198">
        <v>39</v>
      </c>
      <c r="B26" s="1101" t="s">
        <v>55</v>
      </c>
      <c r="C26" s="59" t="s">
        <v>56</v>
      </c>
      <c r="D26" s="618" t="s">
        <v>27</v>
      </c>
      <c r="E26" s="620" t="s">
        <v>27</v>
      </c>
      <c r="F26" s="620" t="s">
        <v>27</v>
      </c>
      <c r="G26" s="620">
        <v>1</v>
      </c>
      <c r="H26" s="619">
        <v>1</v>
      </c>
      <c r="I26" s="618">
        <v>1</v>
      </c>
      <c r="J26" s="620" t="s">
        <v>27</v>
      </c>
      <c r="K26" s="620" t="s">
        <v>27</v>
      </c>
      <c r="L26" s="620">
        <v>2</v>
      </c>
      <c r="M26" s="619" t="s">
        <v>27</v>
      </c>
      <c r="N26" s="618" t="s">
        <v>27</v>
      </c>
      <c r="O26" s="620">
        <v>1</v>
      </c>
      <c r="P26" s="620">
        <v>1</v>
      </c>
      <c r="Q26" s="620">
        <v>1</v>
      </c>
      <c r="R26" s="619" t="s">
        <v>27</v>
      </c>
      <c r="S26" s="111">
        <v>1</v>
      </c>
      <c r="T26" s="112">
        <v>1</v>
      </c>
      <c r="U26" s="112">
        <v>1</v>
      </c>
      <c r="V26" s="112" t="s">
        <v>27</v>
      </c>
      <c r="W26" s="113">
        <v>1</v>
      </c>
      <c r="X26" s="609"/>
      <c r="Y26" s="610"/>
      <c r="Z26" s="610"/>
      <c r="AA26" s="610"/>
      <c r="AB26" s="611"/>
      <c r="AC26" s="1102">
        <f>SUM(D26:W26)</f>
        <v>12</v>
      </c>
      <c r="AD26" s="1087">
        <f>AC26/20</f>
        <v>0.6</v>
      </c>
      <c r="AE26" s="1102">
        <f>SUM(D26:W26)/4</f>
        <v>3</v>
      </c>
      <c r="AF26" s="1091">
        <v>91</v>
      </c>
      <c r="AG26" s="1104"/>
      <c r="AH26" s="1106">
        <f>AF26-AF24</f>
        <v>0</v>
      </c>
      <c r="AI26" s="7">
        <f>SUM(S26,N26,I26,D26)*0.25</f>
        <v>0.5</v>
      </c>
      <c r="AJ26" s="7">
        <f>SUM(T26,O26,J26,E26)*0.25</f>
        <v>0.5</v>
      </c>
      <c r="AK26" s="7">
        <f>SUM(U26,P26,K26,F26)*0.25</f>
        <v>0.5</v>
      </c>
      <c r="AL26" s="110">
        <f>SUM(V26,Q26,L26,G26)*0.25</f>
        <v>1</v>
      </c>
      <c r="AM26" s="8">
        <f>SUM(W26,R26,M26,H26)*0.25</f>
        <v>0.5</v>
      </c>
      <c r="AN26" s="600"/>
      <c r="AO26" s="111">
        <v>1</v>
      </c>
      <c r="AP26" s="112" t="s">
        <v>27</v>
      </c>
      <c r="AQ26" s="112">
        <v>1</v>
      </c>
      <c r="AR26" s="112" t="s">
        <v>27</v>
      </c>
      <c r="AS26" s="113">
        <v>1</v>
      </c>
      <c r="AT26" s="1108" t="s">
        <v>52</v>
      </c>
      <c r="AU26" s="600" t="s">
        <v>20</v>
      </c>
      <c r="AV26" s="600"/>
    </row>
    <row r="27" spans="1:48" ht="13.5" customHeight="1" thickBot="1">
      <c r="A27" s="198"/>
      <c r="B27" s="1101"/>
      <c r="C27" s="61"/>
      <c r="D27" s="75">
        <v>2</v>
      </c>
      <c r="E27" s="76"/>
      <c r="F27" s="76">
        <v>2</v>
      </c>
      <c r="G27" s="76"/>
      <c r="H27" s="77">
        <v>2</v>
      </c>
      <c r="I27" s="75">
        <v>1</v>
      </c>
      <c r="J27" s="76"/>
      <c r="K27" s="76">
        <v>2</v>
      </c>
      <c r="L27" s="76"/>
      <c r="M27" s="77">
        <v>1</v>
      </c>
      <c r="N27" s="75">
        <v>3</v>
      </c>
      <c r="O27" s="76" t="s">
        <v>57</v>
      </c>
      <c r="P27" s="76">
        <v>2</v>
      </c>
      <c r="Q27" s="76"/>
      <c r="R27" s="77">
        <v>2</v>
      </c>
      <c r="S27" s="91">
        <v>4</v>
      </c>
      <c r="T27" s="92"/>
      <c r="U27" s="92">
        <v>2</v>
      </c>
      <c r="V27" s="92"/>
      <c r="W27" s="93">
        <v>2</v>
      </c>
      <c r="X27" s="1118"/>
      <c r="Y27" s="1119"/>
      <c r="Z27" s="1119"/>
      <c r="AA27" s="1119"/>
      <c r="AB27" s="1120"/>
      <c r="AC27" s="1103"/>
      <c r="AD27" s="1088"/>
      <c r="AE27" s="1103"/>
      <c r="AF27" s="1095"/>
      <c r="AG27" s="1105"/>
      <c r="AH27" s="1107"/>
      <c r="AI27" s="82">
        <f>SUM(S27,N27,I27,D27)*0.0625</f>
        <v>0.625</v>
      </c>
      <c r="AJ27" s="82"/>
      <c r="AK27" s="82">
        <f>SUM(U27,P27,K27,F27)*0.0625</f>
        <v>0.5</v>
      </c>
      <c r="AL27" s="82"/>
      <c r="AM27" s="83">
        <f>SUM(W27,R27,M27,H27)*0.0625</f>
        <v>0.4375</v>
      </c>
      <c r="AN27" s="600"/>
      <c r="AO27" s="42">
        <v>4</v>
      </c>
      <c r="AP27" s="43"/>
      <c r="AQ27" s="43">
        <v>2</v>
      </c>
      <c r="AR27" s="43"/>
      <c r="AS27" s="44">
        <v>2</v>
      </c>
      <c r="AT27" s="1109"/>
      <c r="AU27" s="600"/>
      <c r="AV27" s="600"/>
    </row>
    <row r="28" spans="1:48" ht="13.5" customHeight="1" thickBot="1">
      <c r="A28" s="198">
        <v>43</v>
      </c>
      <c r="B28" s="1101" t="s">
        <v>58</v>
      </c>
      <c r="C28" s="58" t="s">
        <v>59</v>
      </c>
      <c r="D28" s="618" t="s">
        <v>27</v>
      </c>
      <c r="E28" s="620">
        <v>1</v>
      </c>
      <c r="F28" s="620" t="s">
        <v>27</v>
      </c>
      <c r="G28" s="620" t="s">
        <v>27</v>
      </c>
      <c r="H28" s="619">
        <v>1</v>
      </c>
      <c r="I28" s="618">
        <v>1</v>
      </c>
      <c r="J28" s="620">
        <v>1</v>
      </c>
      <c r="K28" s="620" t="s">
        <v>27</v>
      </c>
      <c r="L28" s="620" t="s">
        <v>27</v>
      </c>
      <c r="M28" s="619">
        <v>1</v>
      </c>
      <c r="N28" s="618">
        <v>1</v>
      </c>
      <c r="O28" s="620">
        <v>1</v>
      </c>
      <c r="P28" s="620">
        <v>1</v>
      </c>
      <c r="Q28" s="620" t="s">
        <v>27</v>
      </c>
      <c r="R28" s="619">
        <v>1</v>
      </c>
      <c r="S28" s="618">
        <v>1</v>
      </c>
      <c r="T28" s="620">
        <v>1</v>
      </c>
      <c r="U28" s="620">
        <v>1</v>
      </c>
      <c r="V28" s="620" t="s">
        <v>27</v>
      </c>
      <c r="W28" s="619">
        <v>1</v>
      </c>
      <c r="X28" s="618" t="s">
        <v>27</v>
      </c>
      <c r="Y28" s="620" t="s">
        <v>27</v>
      </c>
      <c r="Z28" s="620" t="s">
        <v>27</v>
      </c>
      <c r="AA28" s="620">
        <v>1</v>
      </c>
      <c r="AB28" s="619">
        <v>1</v>
      </c>
      <c r="AC28" s="1102">
        <f>SUM(D28:AB28)</f>
        <v>15</v>
      </c>
      <c r="AD28" s="1087">
        <f>AC28/25</f>
        <v>0.6</v>
      </c>
      <c r="AE28" s="1102">
        <f>SUM(D28:AB28)/5</f>
        <v>3</v>
      </c>
      <c r="AF28" s="1091">
        <v>91</v>
      </c>
      <c r="AG28" s="1104"/>
      <c r="AH28" s="1106">
        <f>AF28-AF26</f>
        <v>0</v>
      </c>
      <c r="AI28" s="7">
        <f>SUM(D28,I28,N28,S28,X28)*0.2</f>
        <v>0.60000000000000009</v>
      </c>
      <c r="AJ28" s="7">
        <f>SUM(E28,J28,O28,T28,Y28)*0.2</f>
        <v>0.8</v>
      </c>
      <c r="AK28" s="7">
        <f>SUM(F28,K28,P28,U28,Z28)*0.2</f>
        <v>0.4</v>
      </c>
      <c r="AL28" s="7">
        <f>SUM(G28,L28,Q28,V28,AA28)*0.2</f>
        <v>0.2</v>
      </c>
      <c r="AM28" s="115">
        <f>SUM(H28,M28,R28,W28,AB28)*0.2</f>
        <v>1</v>
      </c>
      <c r="AN28" s="600"/>
      <c r="AO28" s="600"/>
      <c r="AP28" s="600"/>
      <c r="AQ28" s="600"/>
      <c r="AR28" s="600"/>
      <c r="AS28" s="600"/>
      <c r="AT28" s="600"/>
      <c r="AU28" s="600"/>
      <c r="AV28" s="600"/>
    </row>
    <row r="29" spans="1:48" ht="13.5" customHeight="1" thickBot="1">
      <c r="A29" s="198"/>
      <c r="B29" s="1101"/>
      <c r="C29" s="61" t="s">
        <v>60</v>
      </c>
      <c r="D29" s="75">
        <v>0</v>
      </c>
      <c r="E29" s="76"/>
      <c r="F29" s="76">
        <v>0</v>
      </c>
      <c r="G29" s="76"/>
      <c r="H29" s="77">
        <v>1</v>
      </c>
      <c r="I29" s="75">
        <v>2</v>
      </c>
      <c r="J29" s="76"/>
      <c r="K29" s="76">
        <v>1</v>
      </c>
      <c r="L29" s="76"/>
      <c r="M29" s="77">
        <v>1</v>
      </c>
      <c r="N29" s="75">
        <v>3</v>
      </c>
      <c r="O29" s="76"/>
      <c r="P29" s="76">
        <v>2</v>
      </c>
      <c r="Q29" s="76"/>
      <c r="R29" s="77">
        <v>2</v>
      </c>
      <c r="S29" s="75">
        <v>3</v>
      </c>
      <c r="T29" s="76"/>
      <c r="U29" s="76">
        <v>3</v>
      </c>
      <c r="V29" s="76"/>
      <c r="W29" s="77">
        <v>3</v>
      </c>
      <c r="X29" s="75">
        <v>1</v>
      </c>
      <c r="Y29" s="76"/>
      <c r="Z29" s="76">
        <v>1</v>
      </c>
      <c r="AA29" s="76"/>
      <c r="AB29" s="77">
        <v>1</v>
      </c>
      <c r="AC29" s="1103"/>
      <c r="AD29" s="1088"/>
      <c r="AE29" s="1103"/>
      <c r="AF29" s="1095"/>
      <c r="AG29" s="1105"/>
      <c r="AH29" s="1107"/>
      <c r="AI29" s="82">
        <f>SUM(D29,I29,N29,S29,X29)*0.05</f>
        <v>0.45</v>
      </c>
      <c r="AJ29" s="82"/>
      <c r="AK29" s="82">
        <f>SUM(F29,K29,P29,U29,Z29)*0.05</f>
        <v>0.35000000000000003</v>
      </c>
      <c r="AL29" s="82"/>
      <c r="AM29" s="83">
        <f>SUM(H29,M29,R29,W29,AB29)*0.05</f>
        <v>0.4</v>
      </c>
      <c r="AN29" s="600"/>
      <c r="AO29" s="15">
        <v>1</v>
      </c>
      <c r="AP29" s="16" t="s">
        <v>27</v>
      </c>
      <c r="AQ29" s="16">
        <v>1</v>
      </c>
      <c r="AR29" s="16" t="s">
        <v>27</v>
      </c>
      <c r="AS29" s="17">
        <v>1</v>
      </c>
      <c r="AT29" s="1108" t="s">
        <v>61</v>
      </c>
      <c r="AU29" s="600" t="s">
        <v>19</v>
      </c>
      <c r="AV29" s="600"/>
    </row>
    <row r="30" spans="1:48" ht="13.5" customHeight="1" thickBot="1">
      <c r="A30" s="198">
        <v>48</v>
      </c>
      <c r="B30" s="1110" t="s">
        <v>62</v>
      </c>
      <c r="C30" s="58" t="s">
        <v>59</v>
      </c>
      <c r="D30" s="111">
        <v>1</v>
      </c>
      <c r="E30" s="112">
        <v>1</v>
      </c>
      <c r="F30" s="112">
        <v>1</v>
      </c>
      <c r="G30" s="112" t="s">
        <v>27</v>
      </c>
      <c r="H30" s="113">
        <v>1</v>
      </c>
      <c r="I30" s="21">
        <v>1</v>
      </c>
      <c r="J30" s="22">
        <v>1</v>
      </c>
      <c r="K30" s="22">
        <v>1</v>
      </c>
      <c r="L30" s="22">
        <v>1</v>
      </c>
      <c r="M30" s="23">
        <v>1</v>
      </c>
      <c r="N30" s="618" t="s">
        <v>27</v>
      </c>
      <c r="O30" s="620" t="s">
        <v>27</v>
      </c>
      <c r="P30" s="620" t="s">
        <v>27</v>
      </c>
      <c r="Q30" s="620" t="s">
        <v>27</v>
      </c>
      <c r="R30" s="619" t="s">
        <v>27</v>
      </c>
      <c r="S30" s="21">
        <v>1</v>
      </c>
      <c r="T30" s="22">
        <v>1</v>
      </c>
      <c r="U30" s="22">
        <v>1</v>
      </c>
      <c r="V30" s="22">
        <v>1</v>
      </c>
      <c r="W30" s="23">
        <v>1</v>
      </c>
      <c r="X30" s="609"/>
      <c r="Y30" s="610"/>
      <c r="Z30" s="610"/>
      <c r="AA30" s="610"/>
      <c r="AB30" s="611"/>
      <c r="AC30" s="1102">
        <f>SUM(D30:W30)</f>
        <v>14</v>
      </c>
      <c r="AD30" s="1111">
        <f>AC30/20</f>
        <v>0.7</v>
      </c>
      <c r="AE30" s="1113">
        <f>SUM(D30:W30)/4</f>
        <v>3.5</v>
      </c>
      <c r="AF30" s="1091">
        <f>SUM(AF28)-1</f>
        <v>90</v>
      </c>
      <c r="AG30" s="1104"/>
      <c r="AH30" s="1116">
        <f>AF30-AF28</f>
        <v>-1</v>
      </c>
      <c r="AI30" s="7">
        <f>SUM(S30,N30,I30,D30)*0.25</f>
        <v>0.75</v>
      </c>
      <c r="AJ30" s="7">
        <f>SUM(T30,O30,J30,E30)*0.25</f>
        <v>0.75</v>
      </c>
      <c r="AK30" s="7">
        <f>SUM(U30,P30,K30,F30)*0.25</f>
        <v>0.75</v>
      </c>
      <c r="AL30" s="7">
        <f>SUM(V30,Q30,L30,G30)*0.25</f>
        <v>0.5</v>
      </c>
      <c r="AM30" s="8">
        <f>SUM(W30,R30,M30,H30)*0.25</f>
        <v>0.75</v>
      </c>
      <c r="AN30" s="600"/>
      <c r="AO30" s="42">
        <v>4</v>
      </c>
      <c r="AP30" s="43"/>
      <c r="AQ30" s="43">
        <v>4</v>
      </c>
      <c r="AR30" s="43"/>
      <c r="AS30" s="44">
        <v>4</v>
      </c>
      <c r="AT30" s="1109"/>
      <c r="AU30" s="600"/>
      <c r="AV30" s="600"/>
    </row>
    <row r="31" spans="1:48" ht="13.5" customHeight="1" thickBot="1">
      <c r="A31" s="198"/>
      <c r="B31" s="1110"/>
      <c r="C31" s="61" t="s">
        <v>63</v>
      </c>
      <c r="D31" s="91">
        <v>4</v>
      </c>
      <c r="E31" s="92" t="s">
        <v>27</v>
      </c>
      <c r="F31" s="92">
        <v>3</v>
      </c>
      <c r="G31" s="92" t="s">
        <v>27</v>
      </c>
      <c r="H31" s="93">
        <v>3</v>
      </c>
      <c r="I31" s="24">
        <v>4</v>
      </c>
      <c r="J31" s="25"/>
      <c r="K31" s="25">
        <v>3</v>
      </c>
      <c r="L31" s="25"/>
      <c r="M31" s="26">
        <v>3</v>
      </c>
      <c r="N31" s="75">
        <v>0</v>
      </c>
      <c r="O31" s="76"/>
      <c r="P31" s="76">
        <v>0</v>
      </c>
      <c r="Q31" s="76"/>
      <c r="R31" s="77">
        <v>0</v>
      </c>
      <c r="S31" s="24">
        <v>4</v>
      </c>
      <c r="T31" s="25"/>
      <c r="U31" s="25">
        <v>4</v>
      </c>
      <c r="V31" s="25"/>
      <c r="W31" s="26">
        <v>4</v>
      </c>
      <c r="X31" s="1118"/>
      <c r="Y31" s="1119"/>
      <c r="Z31" s="1119"/>
      <c r="AA31" s="1119"/>
      <c r="AB31" s="1120"/>
      <c r="AC31" s="1103"/>
      <c r="AD31" s="1112"/>
      <c r="AE31" s="1114"/>
      <c r="AF31" s="1093"/>
      <c r="AG31" s="1115"/>
      <c r="AH31" s="1117"/>
      <c r="AI31" s="82">
        <f>SUM(S31,N31,I31,D31)*0.0625</f>
        <v>0.75</v>
      </c>
      <c r="AJ31" s="82"/>
      <c r="AK31" s="82">
        <f>SUM(U31,P31,K31,F31)*0.0625</f>
        <v>0.625</v>
      </c>
      <c r="AL31" s="82"/>
      <c r="AM31" s="83">
        <f>SUM(W31,R31,M31,H31)*0.0625</f>
        <v>0.625</v>
      </c>
      <c r="AN31" s="600"/>
      <c r="AO31" s="600"/>
      <c r="AP31" s="600"/>
      <c r="AQ31" s="600"/>
      <c r="AR31" s="600"/>
      <c r="AS31" s="600"/>
      <c r="AT31" s="600"/>
      <c r="AU31" s="600"/>
      <c r="AV31" s="600"/>
    </row>
    <row r="32" spans="1:48" ht="13.5" customHeight="1">
      <c r="A32" s="198"/>
      <c r="B32" s="600"/>
      <c r="C32" s="601" t="s">
        <v>64</v>
      </c>
      <c r="D32" s="1070" t="s">
        <v>65</v>
      </c>
      <c r="E32" s="1070"/>
      <c r="F32" s="1070" t="s">
        <v>66</v>
      </c>
      <c r="G32" s="1070"/>
      <c r="H32" s="1070" t="s">
        <v>67</v>
      </c>
      <c r="I32" s="1070"/>
      <c r="J32" s="1070" t="s">
        <v>68</v>
      </c>
      <c r="K32" s="1070"/>
      <c r="L32" s="1070">
        <v>5</v>
      </c>
      <c r="M32" s="1070"/>
      <c r="N32" s="1081" t="s">
        <v>69</v>
      </c>
      <c r="O32" s="1081"/>
      <c r="P32" s="1070">
        <v>0</v>
      </c>
      <c r="Q32" s="1070"/>
      <c r="R32" s="1070">
        <v>1</v>
      </c>
      <c r="S32" s="1070"/>
      <c r="T32" s="1070">
        <v>2</v>
      </c>
      <c r="U32" s="1070"/>
      <c r="V32" s="1070">
        <v>3</v>
      </c>
      <c r="W32" s="1070"/>
      <c r="X32" s="1070">
        <v>4</v>
      </c>
      <c r="Y32" s="1070"/>
      <c r="Z32" s="1070">
        <v>5</v>
      </c>
      <c r="AA32" s="1070"/>
      <c r="AB32" s="600" t="s">
        <v>70</v>
      </c>
      <c r="AC32" s="1089">
        <f>SUM(AC5:AC31)</f>
        <v>124</v>
      </c>
      <c r="AD32" s="1087">
        <f>100/26000*AC32</f>
        <v>0.47692307692307695</v>
      </c>
      <c r="AE32" s="1077">
        <f>AC32/52</f>
        <v>2.3846153846153846</v>
      </c>
      <c r="AF32" s="1091">
        <v>90</v>
      </c>
      <c r="AG32" s="1092"/>
      <c r="AH32" s="1099">
        <f>AF30-AF1</f>
        <v>-5</v>
      </c>
      <c r="AI32" s="45"/>
      <c r="AJ32" s="45"/>
      <c r="AK32" s="45"/>
      <c r="AL32" s="45"/>
      <c r="AM32" s="45"/>
      <c r="AN32" s="600"/>
      <c r="AO32" s="15" t="s">
        <v>27</v>
      </c>
      <c r="AP32" s="16">
        <v>1</v>
      </c>
      <c r="AQ32" s="16">
        <v>1</v>
      </c>
      <c r="AR32" s="16" t="s">
        <v>27</v>
      </c>
      <c r="AS32" s="17" t="s">
        <v>27</v>
      </c>
      <c r="AT32" s="1067" t="s">
        <v>71</v>
      </c>
      <c r="AU32" s="600" t="s">
        <v>19</v>
      </c>
      <c r="AV32" s="600"/>
    </row>
    <row r="33" spans="3:47" ht="13.5" customHeight="1" thickBot="1">
      <c r="C33" s="600" t="s">
        <v>72</v>
      </c>
      <c r="D33" s="1069">
        <v>26</v>
      </c>
      <c r="E33" s="1069"/>
      <c r="F33" s="1069">
        <v>11</v>
      </c>
      <c r="G33" s="1069"/>
      <c r="H33" s="1069">
        <v>4</v>
      </c>
      <c r="I33" s="1069"/>
      <c r="J33" s="1069">
        <v>2</v>
      </c>
      <c r="K33" s="1069"/>
      <c r="L33" s="1069">
        <v>1</v>
      </c>
      <c r="M33" s="1069"/>
      <c r="N33" s="1082"/>
      <c r="O33" s="1082"/>
      <c r="P33" s="1083">
        <v>8</v>
      </c>
      <c r="Q33" s="1083"/>
      <c r="R33" s="1084">
        <v>9</v>
      </c>
      <c r="S33" s="1085"/>
      <c r="T33" s="1086">
        <v>11</v>
      </c>
      <c r="U33" s="1085"/>
      <c r="V33" s="1083">
        <v>8</v>
      </c>
      <c r="W33" s="1083"/>
      <c r="X33" s="1084">
        <v>11</v>
      </c>
      <c r="Y33" s="1085"/>
      <c r="Z33" s="1083">
        <v>5</v>
      </c>
      <c r="AA33" s="1083"/>
      <c r="AB33" s="625">
        <f>SUM(P33:Z33)</f>
        <v>52</v>
      </c>
      <c r="AC33" s="1090"/>
      <c r="AD33" s="1088"/>
      <c r="AE33" s="1078"/>
      <c r="AF33" s="1093"/>
      <c r="AG33" s="1094"/>
      <c r="AH33" s="1100"/>
      <c r="AI33" s="45"/>
      <c r="AJ33" s="600"/>
      <c r="AK33" s="45"/>
      <c r="AL33" s="600"/>
      <c r="AM33" s="45"/>
      <c r="AN33" s="600"/>
      <c r="AO33" s="18">
        <v>3</v>
      </c>
      <c r="AP33" s="19"/>
      <c r="AQ33" s="19">
        <v>3</v>
      </c>
      <c r="AR33" s="19"/>
      <c r="AS33" s="20">
        <v>3</v>
      </c>
      <c r="AT33" s="1068"/>
      <c r="AU33" s="600"/>
    </row>
    <row r="34" spans="3:47" ht="13.5" customHeight="1" thickBot="1">
      <c r="C34" s="600" t="s">
        <v>73</v>
      </c>
      <c r="D34" s="1071" t="s">
        <v>74</v>
      </c>
      <c r="E34" s="1069"/>
      <c r="F34" s="1071" t="s">
        <v>75</v>
      </c>
      <c r="G34" s="1069"/>
      <c r="H34" s="1069" t="s">
        <v>76</v>
      </c>
      <c r="I34" s="1069"/>
      <c r="J34" s="1069"/>
      <c r="K34" s="1069"/>
      <c r="L34" s="1069"/>
      <c r="M34" s="1069"/>
      <c r="N34" s="198"/>
      <c r="O34" s="6"/>
      <c r="P34" s="6"/>
      <c r="Q34" s="65" t="s">
        <v>59</v>
      </c>
      <c r="R34" s="64"/>
      <c r="S34" s="64"/>
      <c r="T34" s="65" t="s">
        <v>31</v>
      </c>
      <c r="U34" s="64"/>
      <c r="V34" s="64"/>
      <c r="W34" s="64"/>
      <c r="X34" s="64"/>
      <c r="Y34" s="103" t="s">
        <v>26</v>
      </c>
      <c r="Z34" s="6"/>
      <c r="AA34" s="6"/>
      <c r="AB34" s="66" t="s">
        <v>77</v>
      </c>
      <c r="AC34" s="600"/>
      <c r="AD34" s="600"/>
      <c r="AE34" s="1075" t="s">
        <v>78</v>
      </c>
      <c r="AF34" s="1093"/>
      <c r="AG34" s="1094"/>
      <c r="AH34" s="1072">
        <v>-10</v>
      </c>
      <c r="AI34" s="600"/>
      <c r="AJ34" s="600"/>
      <c r="AK34" s="600"/>
      <c r="AL34" s="600"/>
      <c r="AM34" s="600"/>
      <c r="AN34" s="600"/>
      <c r="AO34" s="600"/>
      <c r="AP34" s="600"/>
      <c r="AQ34" s="600"/>
      <c r="AR34" s="600"/>
      <c r="AS34" s="600"/>
      <c r="AT34" s="600"/>
      <c r="AU34" s="600"/>
    </row>
    <row r="35" spans="3:47" ht="13.5" customHeight="1">
      <c r="C35" s="600" t="s">
        <v>79</v>
      </c>
      <c r="D35" s="1069" t="s">
        <v>80</v>
      </c>
      <c r="E35" s="1069"/>
      <c r="F35" s="1074" t="s">
        <v>81</v>
      </c>
      <c r="G35" s="1074"/>
      <c r="H35" s="1069" t="s">
        <v>82</v>
      </c>
      <c r="I35" s="1069"/>
      <c r="J35" s="1069"/>
      <c r="K35" s="1069"/>
      <c r="L35" s="1069"/>
      <c r="M35" s="1069"/>
      <c r="N35" s="600"/>
      <c r="O35" s="625"/>
      <c r="P35" s="63"/>
      <c r="Q35" s="62" t="s">
        <v>83</v>
      </c>
      <c r="R35" s="625"/>
      <c r="S35" s="532"/>
      <c r="T35" s="533" t="s">
        <v>43</v>
      </c>
      <c r="U35" s="63"/>
      <c r="V35" s="625"/>
      <c r="W35" s="62" t="s">
        <v>34</v>
      </c>
      <c r="X35" s="63"/>
      <c r="Y35" s="62" t="s">
        <v>28</v>
      </c>
      <c r="Z35" s="625"/>
      <c r="AA35" s="625"/>
      <c r="AB35" s="67" t="s">
        <v>84</v>
      </c>
      <c r="AC35" s="600"/>
      <c r="AD35" s="600"/>
      <c r="AE35" s="1076"/>
      <c r="AF35" s="1095"/>
      <c r="AG35" s="1096"/>
      <c r="AH35" s="1073"/>
      <c r="AI35" s="600"/>
      <c r="AJ35" s="600"/>
      <c r="AK35" s="600"/>
      <c r="AL35" s="600"/>
      <c r="AM35" s="600"/>
      <c r="AN35" s="600"/>
      <c r="AO35" s="21">
        <v>1</v>
      </c>
      <c r="AP35" s="22">
        <v>1</v>
      </c>
      <c r="AQ35" s="22">
        <v>1</v>
      </c>
      <c r="AR35" s="49" t="s">
        <v>27</v>
      </c>
      <c r="AS35" s="50">
        <v>1</v>
      </c>
      <c r="AT35" s="1097" t="s">
        <v>85</v>
      </c>
      <c r="AU35" s="600" t="s">
        <v>19</v>
      </c>
    </row>
    <row r="36" spans="3:47" ht="13.5" customHeight="1" thickBot="1">
      <c r="C36" s="600"/>
      <c r="D36" s="600"/>
      <c r="E36" s="600"/>
      <c r="F36" s="600"/>
      <c r="G36" s="600"/>
      <c r="H36" s="600"/>
      <c r="I36" s="600"/>
      <c r="J36" s="600"/>
      <c r="K36" s="600"/>
      <c r="L36" s="600"/>
      <c r="M36" s="600"/>
      <c r="N36" s="600"/>
      <c r="O36" s="600"/>
      <c r="P36" s="600"/>
      <c r="Q36" s="600"/>
      <c r="R36" s="600"/>
      <c r="S36" s="625"/>
      <c r="T36" s="625"/>
      <c r="U36" s="625"/>
      <c r="V36" s="625"/>
      <c r="W36" s="625"/>
      <c r="X36" s="625"/>
      <c r="Y36" s="625"/>
      <c r="Z36" s="625"/>
      <c r="AA36" s="625"/>
      <c r="AB36" s="625"/>
      <c r="AC36" s="625"/>
      <c r="AD36" s="600"/>
      <c r="AE36" s="600"/>
      <c r="AF36" s="600"/>
      <c r="AG36" s="600"/>
      <c r="AH36" s="600"/>
      <c r="AI36" s="600"/>
      <c r="AJ36" s="600"/>
      <c r="AK36" s="600"/>
      <c r="AL36" s="600"/>
      <c r="AM36" s="600"/>
      <c r="AN36" s="600"/>
      <c r="AO36" s="51"/>
      <c r="AP36" s="52" t="s">
        <v>86</v>
      </c>
      <c r="AQ36" s="52" t="s">
        <v>87</v>
      </c>
      <c r="AR36" s="52"/>
      <c r="AS36" s="53" t="s">
        <v>86</v>
      </c>
      <c r="AT36" s="1098"/>
      <c r="AU36" s="600"/>
    </row>
  </sheetData>
  <mergeCells count="190">
    <mergeCell ref="AU18:AV18"/>
    <mergeCell ref="AS18:AT18"/>
    <mergeCell ref="AV1:AV2"/>
    <mergeCell ref="AU2:AU3"/>
    <mergeCell ref="AV3:AV4"/>
    <mergeCell ref="AU4:AU5"/>
    <mergeCell ref="AV5:AV6"/>
    <mergeCell ref="AU6:AU7"/>
    <mergeCell ref="AV7:AV8"/>
    <mergeCell ref="AU8:AU9"/>
    <mergeCell ref="AV9:AV10"/>
    <mergeCell ref="AU10:AU11"/>
    <mergeCell ref="AV11:AV12"/>
    <mergeCell ref="AU12:AU13"/>
    <mergeCell ref="AV13:AV14"/>
    <mergeCell ref="AU14:AU15"/>
    <mergeCell ref="AV15:AV16"/>
    <mergeCell ref="AU16:AU17"/>
    <mergeCell ref="AS2:AS3"/>
    <mergeCell ref="AT3:AT4"/>
    <mergeCell ref="AT15:AT16"/>
    <mergeCell ref="AS4:AS5"/>
    <mergeCell ref="AT5:AT6"/>
    <mergeCell ref="AS6:AS7"/>
    <mergeCell ref="AT7:AT8"/>
    <mergeCell ref="AF1:AG1"/>
    <mergeCell ref="AT1:AT2"/>
    <mergeCell ref="AF2:AH4"/>
    <mergeCell ref="AO8:AQ8"/>
    <mergeCell ref="AS8:AS9"/>
    <mergeCell ref="AT9:AT10"/>
    <mergeCell ref="AO10:AQ10"/>
    <mergeCell ref="AS10:AS11"/>
    <mergeCell ref="B5:B6"/>
    <mergeCell ref="AC5:AC6"/>
    <mergeCell ref="AD5:AD6"/>
    <mergeCell ref="AE5:AE6"/>
    <mergeCell ref="AF5:AG6"/>
    <mergeCell ref="AH5:AH6"/>
    <mergeCell ref="X6:AB6"/>
    <mergeCell ref="AI2:AM2"/>
    <mergeCell ref="AO2:AQ2"/>
    <mergeCell ref="B2:B4"/>
    <mergeCell ref="D2:H2"/>
    <mergeCell ref="I2:M2"/>
    <mergeCell ref="N2:R2"/>
    <mergeCell ref="S2:W2"/>
    <mergeCell ref="X2:AB2"/>
    <mergeCell ref="AC2:AE3"/>
    <mergeCell ref="AO4:AQ4"/>
    <mergeCell ref="AO6:AQ6"/>
    <mergeCell ref="B9:B10"/>
    <mergeCell ref="AC9:AC10"/>
    <mergeCell ref="AD9:AD10"/>
    <mergeCell ref="AE9:AE10"/>
    <mergeCell ref="AF9:AG10"/>
    <mergeCell ref="AH9:AH10"/>
    <mergeCell ref="B7:B8"/>
    <mergeCell ref="AC7:AC8"/>
    <mergeCell ref="AD7:AD8"/>
    <mergeCell ref="AE7:AE8"/>
    <mergeCell ref="AF7:AG8"/>
    <mergeCell ref="AH7:AH8"/>
    <mergeCell ref="X8:AB8"/>
    <mergeCell ref="AO16:AP16"/>
    <mergeCell ref="AS16:AS17"/>
    <mergeCell ref="B11:B12"/>
    <mergeCell ref="AC11:AC12"/>
    <mergeCell ref="AD11:AD12"/>
    <mergeCell ref="AE11:AE12"/>
    <mergeCell ref="AF11:AG12"/>
    <mergeCell ref="AH11:AH12"/>
    <mergeCell ref="AT11:AT12"/>
    <mergeCell ref="X12:AB12"/>
    <mergeCell ref="AO12:AQ12"/>
    <mergeCell ref="AS12:AS13"/>
    <mergeCell ref="B13:B14"/>
    <mergeCell ref="AC13:AC14"/>
    <mergeCell ref="AD13:AD14"/>
    <mergeCell ref="AE13:AE14"/>
    <mergeCell ref="AF13:AG14"/>
    <mergeCell ref="AH13:AH14"/>
    <mergeCell ref="AT13:AT14"/>
    <mergeCell ref="X14:AB14"/>
    <mergeCell ref="AO14:AP14"/>
    <mergeCell ref="AS14:AS15"/>
    <mergeCell ref="B15:B16"/>
    <mergeCell ref="X17:AB17"/>
    <mergeCell ref="B20:B21"/>
    <mergeCell ref="AC20:AC21"/>
    <mergeCell ref="AD20:AD21"/>
    <mergeCell ref="AF15:AG16"/>
    <mergeCell ref="AH15:AH16"/>
    <mergeCell ref="AI17:AM17"/>
    <mergeCell ref="AO17:AP17"/>
    <mergeCell ref="AO18:AP18"/>
    <mergeCell ref="AO19:AP19"/>
    <mergeCell ref="AO15:AP15"/>
    <mergeCell ref="AC15:AC16"/>
    <mergeCell ref="AD15:AD16"/>
    <mergeCell ref="AE15:AE16"/>
    <mergeCell ref="AE20:AE21"/>
    <mergeCell ref="AF20:AG21"/>
    <mergeCell ref="AH20:AH21"/>
    <mergeCell ref="X21:AB21"/>
    <mergeCell ref="AC17:AE18"/>
    <mergeCell ref="AF17:AH19"/>
    <mergeCell ref="B17:B19"/>
    <mergeCell ref="D17:H17"/>
    <mergeCell ref="I17:M17"/>
    <mergeCell ref="N17:R17"/>
    <mergeCell ref="S17:W17"/>
    <mergeCell ref="B24:B25"/>
    <mergeCell ref="AC24:AC25"/>
    <mergeCell ref="AD24:AD25"/>
    <mergeCell ref="AE24:AE25"/>
    <mergeCell ref="AF24:AG25"/>
    <mergeCell ref="AH24:AH25"/>
    <mergeCell ref="X25:AB25"/>
    <mergeCell ref="B22:B23"/>
    <mergeCell ref="AC22:AC23"/>
    <mergeCell ref="AD22:AD23"/>
    <mergeCell ref="AE22:AE23"/>
    <mergeCell ref="AF22:AG23"/>
    <mergeCell ref="AH22:AH23"/>
    <mergeCell ref="B28:B29"/>
    <mergeCell ref="AC28:AC29"/>
    <mergeCell ref="AD28:AD29"/>
    <mergeCell ref="AE28:AE29"/>
    <mergeCell ref="AF28:AG29"/>
    <mergeCell ref="AH28:AH29"/>
    <mergeCell ref="AT29:AT30"/>
    <mergeCell ref="B30:B31"/>
    <mergeCell ref="B26:B27"/>
    <mergeCell ref="AC26:AC27"/>
    <mergeCell ref="AD26:AD27"/>
    <mergeCell ref="AE26:AE27"/>
    <mergeCell ref="AF26:AG27"/>
    <mergeCell ref="AH26:AH27"/>
    <mergeCell ref="AC30:AC31"/>
    <mergeCell ref="AD30:AD31"/>
    <mergeCell ref="AE30:AE31"/>
    <mergeCell ref="AF30:AG31"/>
    <mergeCell ref="AH30:AH31"/>
    <mergeCell ref="X31:AB31"/>
    <mergeCell ref="AT26:AT27"/>
    <mergeCell ref="X27:AB27"/>
    <mergeCell ref="AT23:AT24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3"/>
    <mergeCell ref="P33:Q33"/>
    <mergeCell ref="R33:S33"/>
    <mergeCell ref="T33:U33"/>
    <mergeCell ref="V33:W33"/>
    <mergeCell ref="X33:Y33"/>
    <mergeCell ref="Z33:AA33"/>
    <mergeCell ref="AD32:AD33"/>
    <mergeCell ref="AC32:AC33"/>
    <mergeCell ref="AF32:AG35"/>
    <mergeCell ref="L35:M35"/>
    <mergeCell ref="AT35:AT36"/>
    <mergeCell ref="AH32:AH33"/>
    <mergeCell ref="AT32:AT33"/>
    <mergeCell ref="D33:E33"/>
    <mergeCell ref="F33:G33"/>
    <mergeCell ref="H33:I33"/>
    <mergeCell ref="J33:K33"/>
    <mergeCell ref="L33:M33"/>
    <mergeCell ref="P32:Q32"/>
    <mergeCell ref="D34:E34"/>
    <mergeCell ref="F34:G34"/>
    <mergeCell ref="H34:I34"/>
    <mergeCell ref="J34:K34"/>
    <mergeCell ref="L34:M34"/>
    <mergeCell ref="AH34:AH35"/>
    <mergeCell ref="D35:E35"/>
    <mergeCell ref="F35:G35"/>
    <mergeCell ref="H35:I35"/>
    <mergeCell ref="J35:K35"/>
    <mergeCell ref="AE34:AE35"/>
    <mergeCell ref="AE32:AE33"/>
  </mergeCells>
  <pageMargins left="0.7" right="0.7" top="0.75" bottom="0.75" header="0.3" footer="0.3"/>
  <pageSetup orientation="portrait" r:id="rId1"/>
  <ignoredErrors>
    <ignoredError sqref="AC28:AE28 AC9:AE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20AB-92D4-471B-8B7B-F8C34931DBD8}">
  <dimension ref="A1:H32"/>
  <sheetViews>
    <sheetView rightToLeft="1" workbookViewId="0">
      <selection activeCell="G17" sqref="G17"/>
    </sheetView>
  </sheetViews>
  <sheetFormatPr baseColWidth="10" defaultRowHeight="13.5"/>
  <cols>
    <col min="1" max="8" width="6" customWidth="1"/>
  </cols>
  <sheetData>
    <row r="1" spans="1:8">
      <c r="B1">
        <v>2011</v>
      </c>
      <c r="C1">
        <v>2012</v>
      </c>
      <c r="D1">
        <v>2013</v>
      </c>
      <c r="E1">
        <v>2014</v>
      </c>
      <c r="F1">
        <v>2015</v>
      </c>
      <c r="G1">
        <v>2017</v>
      </c>
      <c r="H1">
        <v>2018</v>
      </c>
    </row>
    <row r="2" spans="1:8" ht="13.5" customHeight="1">
      <c r="A2" t="s">
        <v>350</v>
      </c>
      <c r="B2" s="949">
        <v>10</v>
      </c>
      <c r="C2" s="950">
        <v>16</v>
      </c>
      <c r="D2" s="949">
        <v>8</v>
      </c>
      <c r="E2" s="949">
        <v>8</v>
      </c>
      <c r="F2" s="950">
        <v>7</v>
      </c>
      <c r="G2" s="949">
        <v>12</v>
      </c>
      <c r="H2" s="949">
        <v>5</v>
      </c>
    </row>
    <row r="3" spans="1:8" ht="13.5" customHeight="1">
      <c r="A3" t="s">
        <v>351</v>
      </c>
      <c r="B3" s="949">
        <v>9</v>
      </c>
      <c r="C3" s="949">
        <v>17</v>
      </c>
      <c r="D3" s="949">
        <v>4</v>
      </c>
      <c r="E3" s="949">
        <v>6</v>
      </c>
      <c r="F3" s="949">
        <v>13</v>
      </c>
      <c r="G3" s="949">
        <v>9</v>
      </c>
      <c r="H3" s="949"/>
    </row>
    <row r="4" spans="1:8" ht="13.5" customHeight="1">
      <c r="A4" t="s">
        <v>352</v>
      </c>
      <c r="B4" s="949">
        <v>14</v>
      </c>
      <c r="C4" s="949">
        <v>3</v>
      </c>
      <c r="D4" s="949">
        <v>12</v>
      </c>
      <c r="E4" s="949">
        <v>6</v>
      </c>
      <c r="F4" s="949">
        <v>17</v>
      </c>
      <c r="G4" s="949">
        <v>6</v>
      </c>
      <c r="H4" s="949"/>
    </row>
    <row r="5" spans="1:8" ht="13.5" customHeight="1">
      <c r="A5" t="s">
        <v>353</v>
      </c>
      <c r="B5" s="949">
        <v>11</v>
      </c>
      <c r="C5" s="949">
        <v>13</v>
      </c>
      <c r="D5" s="949">
        <v>9</v>
      </c>
      <c r="E5" s="949">
        <v>1</v>
      </c>
      <c r="F5" s="949">
        <v>19</v>
      </c>
      <c r="G5" s="949">
        <v>9</v>
      </c>
      <c r="H5" s="949"/>
    </row>
    <row r="6" spans="1:8" ht="13.5" customHeight="1">
      <c r="A6" t="s">
        <v>684</v>
      </c>
      <c r="B6" s="949">
        <v>12</v>
      </c>
      <c r="C6" s="949">
        <v>12</v>
      </c>
      <c r="D6" s="949">
        <v>3</v>
      </c>
      <c r="E6" s="949">
        <v>11</v>
      </c>
      <c r="F6" s="949">
        <v>14</v>
      </c>
      <c r="G6" s="949">
        <v>4</v>
      </c>
      <c r="H6" s="949"/>
    </row>
    <row r="7" spans="1:8" ht="13.5" customHeight="1">
      <c r="A7" t="s">
        <v>354</v>
      </c>
      <c r="B7" s="949">
        <v>15</v>
      </c>
      <c r="C7" s="949">
        <v>9</v>
      </c>
      <c r="D7" s="949">
        <v>11</v>
      </c>
      <c r="E7" s="949">
        <v>16</v>
      </c>
      <c r="F7" s="949">
        <v>11</v>
      </c>
      <c r="G7" s="949">
        <v>1</v>
      </c>
      <c r="H7" s="949"/>
    </row>
    <row r="8" spans="1:8" ht="13.5" customHeight="1">
      <c r="A8" t="s">
        <v>355</v>
      </c>
      <c r="B8" s="949">
        <v>4</v>
      </c>
      <c r="C8" s="949">
        <v>14</v>
      </c>
      <c r="D8" s="949">
        <v>11</v>
      </c>
      <c r="E8" s="949">
        <v>11</v>
      </c>
      <c r="F8" s="949">
        <v>8</v>
      </c>
      <c r="G8" s="949">
        <v>3</v>
      </c>
      <c r="H8" s="949"/>
    </row>
    <row r="9" spans="1:8" ht="13.5" customHeight="1">
      <c r="A9" t="s">
        <v>356</v>
      </c>
      <c r="B9" s="949">
        <v>5</v>
      </c>
      <c r="C9" s="949">
        <v>3</v>
      </c>
      <c r="D9" s="949">
        <v>1</v>
      </c>
      <c r="E9" s="949">
        <v>4</v>
      </c>
      <c r="F9" s="949">
        <v>10</v>
      </c>
      <c r="G9" s="949">
        <v>4</v>
      </c>
      <c r="H9" s="949"/>
    </row>
    <row r="10" spans="1:8" ht="13.5" customHeight="1">
      <c r="A10" t="s">
        <v>357</v>
      </c>
      <c r="B10" s="949">
        <v>3</v>
      </c>
      <c r="C10" s="949">
        <v>3</v>
      </c>
      <c r="D10" s="949">
        <v>16</v>
      </c>
      <c r="E10" s="949">
        <v>14</v>
      </c>
      <c r="F10" s="949">
        <v>17</v>
      </c>
      <c r="G10" s="949">
        <v>4</v>
      </c>
      <c r="H10" s="949"/>
    </row>
    <row r="11" spans="1:8" ht="13.5" customHeight="1">
      <c r="A11" t="s">
        <v>358</v>
      </c>
      <c r="B11" s="949">
        <v>12</v>
      </c>
      <c r="C11" s="949">
        <v>11</v>
      </c>
      <c r="D11" s="949">
        <v>12</v>
      </c>
      <c r="E11" s="949">
        <v>18</v>
      </c>
      <c r="F11" s="949">
        <v>20</v>
      </c>
      <c r="G11" s="949">
        <v>2</v>
      </c>
      <c r="H11" s="949"/>
    </row>
    <row r="12" spans="1:8" ht="13.5" customHeight="1">
      <c r="A12" t="s">
        <v>348</v>
      </c>
      <c r="B12" s="949">
        <v>15</v>
      </c>
      <c r="C12" s="949">
        <v>4</v>
      </c>
      <c r="D12" s="949">
        <v>6</v>
      </c>
      <c r="E12" s="949">
        <v>14</v>
      </c>
      <c r="F12" s="949">
        <v>10</v>
      </c>
      <c r="G12" s="949">
        <v>3</v>
      </c>
      <c r="H12" s="949"/>
    </row>
    <row r="13" spans="1:8" ht="13.5" customHeight="1">
      <c r="A13" t="s">
        <v>349</v>
      </c>
      <c r="B13" s="949">
        <v>14</v>
      </c>
      <c r="C13" s="949">
        <v>9</v>
      </c>
      <c r="D13" s="949">
        <v>11</v>
      </c>
      <c r="E13" s="949">
        <v>11</v>
      </c>
      <c r="F13" s="949">
        <v>14</v>
      </c>
      <c r="G13" s="949">
        <v>0</v>
      </c>
      <c r="H13" s="949"/>
    </row>
    <row r="14" spans="1:8" ht="13.9">
      <c r="B14" t="s">
        <v>685</v>
      </c>
      <c r="C14" t="s">
        <v>685</v>
      </c>
      <c r="D14" t="s">
        <v>686</v>
      </c>
      <c r="E14" s="410" t="s">
        <v>685</v>
      </c>
      <c r="F14" t="s">
        <v>238</v>
      </c>
      <c r="G14" t="s">
        <v>686</v>
      </c>
    </row>
    <row r="15" spans="1:8" ht="13.9">
      <c r="F15" s="578"/>
    </row>
    <row r="17" spans="1:8" ht="13.9">
      <c r="F17" s="578"/>
    </row>
    <row r="19" spans="1:8">
      <c r="B19">
        <v>2011</v>
      </c>
      <c r="C19">
        <v>2012</v>
      </c>
      <c r="D19">
        <v>2013</v>
      </c>
      <c r="E19">
        <v>2014</v>
      </c>
      <c r="F19">
        <v>2015</v>
      </c>
      <c r="G19">
        <v>2017</v>
      </c>
      <c r="H19">
        <v>2018</v>
      </c>
    </row>
    <row r="20" spans="1:8" ht="13.9">
      <c r="A20" t="s">
        <v>350</v>
      </c>
      <c r="B20" s="102">
        <v>207</v>
      </c>
      <c r="C20" s="1">
        <v>198</v>
      </c>
      <c r="D20" s="600">
        <v>187.00000000000003</v>
      </c>
      <c r="E20" s="410">
        <v>192.4</v>
      </c>
      <c r="F20" s="578">
        <v>179</v>
      </c>
      <c r="G20" s="726">
        <v>200.4</v>
      </c>
    </row>
    <row r="21" spans="1:8" ht="13.9">
      <c r="A21" t="s">
        <v>351</v>
      </c>
      <c r="B21" s="947">
        <v>207</v>
      </c>
      <c r="C21" s="947">
        <v>198</v>
      </c>
      <c r="D21" s="600">
        <v>189.20000000000002</v>
      </c>
      <c r="E21" s="410">
        <v>198.41579999999999</v>
      </c>
      <c r="F21" s="578">
        <v>174</v>
      </c>
      <c r="G21" s="785">
        <v>199</v>
      </c>
    </row>
    <row r="22" spans="1:8" ht="13.9">
      <c r="A22" t="s">
        <v>352</v>
      </c>
      <c r="B22" s="947">
        <v>207</v>
      </c>
      <c r="C22" s="947">
        <v>194</v>
      </c>
      <c r="D22" s="600">
        <v>189.20000000000002</v>
      </c>
      <c r="E22" s="410">
        <v>203</v>
      </c>
      <c r="F22" s="578">
        <v>175</v>
      </c>
      <c r="G22" s="726">
        <v>199</v>
      </c>
    </row>
    <row r="23" spans="1:8" ht="13.9">
      <c r="A23" t="s">
        <v>353</v>
      </c>
      <c r="B23" s="947">
        <v>205</v>
      </c>
      <c r="C23" s="947">
        <v>190</v>
      </c>
      <c r="D23" s="188">
        <v>189.20000000000002</v>
      </c>
      <c r="E23" s="410">
        <v>210</v>
      </c>
      <c r="F23" s="578">
        <v>178</v>
      </c>
      <c r="G23" s="726">
        <v>202.4</v>
      </c>
    </row>
    <row r="24" spans="1:8" ht="13.9">
      <c r="A24" t="s">
        <v>684</v>
      </c>
      <c r="B24" s="947">
        <v>203</v>
      </c>
      <c r="C24" s="947">
        <v>187</v>
      </c>
      <c r="D24" s="188">
        <v>192</v>
      </c>
      <c r="E24" s="410">
        <v>208</v>
      </c>
      <c r="F24" s="578">
        <v>178</v>
      </c>
      <c r="G24" s="785">
        <v>210</v>
      </c>
    </row>
    <row r="25" spans="1:8" ht="13.9">
      <c r="A25" t="s">
        <v>354</v>
      </c>
      <c r="B25" s="947">
        <v>201</v>
      </c>
      <c r="C25" s="947">
        <v>185</v>
      </c>
      <c r="D25" s="188">
        <v>191</v>
      </c>
      <c r="E25" s="410">
        <v>202.82503999999997</v>
      </c>
      <c r="F25" s="578">
        <v>181</v>
      </c>
      <c r="G25" s="726">
        <v>214</v>
      </c>
    </row>
    <row r="26" spans="1:8" ht="13.9">
      <c r="A26" t="s">
        <v>355</v>
      </c>
      <c r="B26" s="947">
        <v>196</v>
      </c>
      <c r="C26" s="947">
        <v>181</v>
      </c>
      <c r="D26" s="188">
        <v>189.5</v>
      </c>
      <c r="E26" s="410">
        <v>198.41579999999999</v>
      </c>
      <c r="F26" s="578">
        <v>182.98345999999998</v>
      </c>
      <c r="G26" s="726">
        <v>213</v>
      </c>
    </row>
    <row r="27" spans="1:8" ht="13.9">
      <c r="A27" t="s">
        <v>356</v>
      </c>
      <c r="B27" s="947">
        <v>198</v>
      </c>
      <c r="C27" s="947">
        <v>185</v>
      </c>
      <c r="D27" s="188">
        <v>192</v>
      </c>
      <c r="E27" s="410">
        <v>197</v>
      </c>
      <c r="F27" s="578">
        <v>181</v>
      </c>
      <c r="G27" s="726">
        <v>209</v>
      </c>
    </row>
    <row r="28" spans="1:8" ht="13.9">
      <c r="A28" t="s">
        <v>357</v>
      </c>
      <c r="B28" s="947">
        <v>201</v>
      </c>
      <c r="C28" s="947">
        <v>190</v>
      </c>
      <c r="D28" s="188">
        <v>190</v>
      </c>
      <c r="E28" s="410">
        <v>190</v>
      </c>
      <c r="F28" s="578">
        <v>183</v>
      </c>
      <c r="G28" s="726">
        <v>209</v>
      </c>
    </row>
    <row r="29" spans="1:8" ht="13.9">
      <c r="A29" t="s">
        <v>358</v>
      </c>
      <c r="B29" s="947">
        <v>201</v>
      </c>
      <c r="C29" s="947">
        <v>187</v>
      </c>
      <c r="D29" s="188">
        <v>189</v>
      </c>
      <c r="E29" s="410">
        <v>181</v>
      </c>
      <c r="F29" s="578">
        <v>181</v>
      </c>
      <c r="G29" s="726">
        <v>209</v>
      </c>
    </row>
    <row r="30" spans="1:8" ht="13.9">
      <c r="A30" t="s">
        <v>348</v>
      </c>
      <c r="B30" s="947">
        <v>201</v>
      </c>
      <c r="C30" s="947">
        <v>187</v>
      </c>
      <c r="D30" s="188">
        <v>189</v>
      </c>
      <c r="E30" s="410">
        <v>177</v>
      </c>
      <c r="F30" s="578">
        <v>184</v>
      </c>
      <c r="G30" s="726">
        <v>207</v>
      </c>
    </row>
    <row r="31" spans="1:8" ht="13.9">
      <c r="A31" t="s">
        <v>349</v>
      </c>
      <c r="B31" s="947">
        <v>198</v>
      </c>
      <c r="C31" s="947">
        <v>185</v>
      </c>
      <c r="D31" s="188">
        <v>193</v>
      </c>
      <c r="E31" s="410">
        <v>181</v>
      </c>
      <c r="F31" s="578">
        <v>181</v>
      </c>
      <c r="G31" s="726">
        <v>208</v>
      </c>
    </row>
    <row r="32" spans="1:8" ht="13.9">
      <c r="G32" s="726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63"/>
  <sheetViews>
    <sheetView rightToLeft="1" topLeftCell="A34" workbookViewId="0">
      <selection activeCell="I61" sqref="I61:I63"/>
    </sheetView>
  </sheetViews>
  <sheetFormatPr baseColWidth="10" defaultRowHeight="13.5"/>
  <cols>
    <col min="1" max="1" width="11" style="856"/>
    <col min="2" max="2" width="11.625" style="856" customWidth="1"/>
    <col min="3" max="9" width="14.75" style="856" customWidth="1"/>
    <col min="10" max="16384" width="11" style="856"/>
  </cols>
  <sheetData>
    <row r="1" spans="2:11">
      <c r="C1" s="1773" t="s">
        <v>537</v>
      </c>
      <c r="D1" s="1773" t="s">
        <v>538</v>
      </c>
      <c r="E1" s="1773" t="s">
        <v>539</v>
      </c>
      <c r="F1" s="1773" t="s">
        <v>540</v>
      </c>
      <c r="G1" s="1773" t="s">
        <v>541</v>
      </c>
      <c r="H1" s="1773" t="s">
        <v>542</v>
      </c>
      <c r="I1" s="1773" t="s">
        <v>543</v>
      </c>
    </row>
    <row r="2" spans="2:11">
      <c r="C2" s="1774"/>
      <c r="D2" s="1774"/>
      <c r="E2" s="1774"/>
      <c r="F2" s="1774"/>
      <c r="G2" s="1774"/>
      <c r="H2" s="1774"/>
      <c r="I2" s="1774"/>
    </row>
    <row r="3" spans="2:11">
      <c r="C3" s="1774"/>
      <c r="D3" s="1774"/>
      <c r="E3" s="1774"/>
      <c r="F3" s="1774"/>
      <c r="G3" s="1774"/>
      <c r="H3" s="1774"/>
      <c r="I3" s="1774"/>
    </row>
    <row r="5" spans="2:11">
      <c r="B5" s="1768"/>
      <c r="C5" s="1769">
        <v>42967</v>
      </c>
      <c r="D5" s="1769">
        <v>42968</v>
      </c>
      <c r="E5" s="1769">
        <v>42969</v>
      </c>
      <c r="F5" s="1769">
        <v>42970</v>
      </c>
      <c r="G5" s="1769">
        <v>42971</v>
      </c>
      <c r="H5" s="1769">
        <v>42972</v>
      </c>
      <c r="I5" s="1769">
        <v>42973</v>
      </c>
      <c r="J5" s="857"/>
      <c r="K5" s="857"/>
    </row>
    <row r="6" spans="2:11">
      <c r="B6" s="1768"/>
      <c r="C6" s="1765"/>
      <c r="D6" s="1765"/>
      <c r="E6" s="1765"/>
      <c r="F6" s="1765"/>
      <c r="G6" s="1765"/>
      <c r="H6" s="1765"/>
      <c r="I6" s="1765"/>
      <c r="J6" s="857"/>
      <c r="K6" s="857"/>
    </row>
    <row r="7" spans="2:11">
      <c r="B7" s="1768"/>
      <c r="C7" s="1765"/>
      <c r="D7" s="1765"/>
      <c r="E7" s="1765"/>
      <c r="F7" s="1765"/>
      <c r="G7" s="1765"/>
      <c r="H7" s="1765"/>
      <c r="I7" s="1765"/>
      <c r="J7" s="857"/>
      <c r="K7" s="857"/>
    </row>
    <row r="8" spans="2:11">
      <c r="B8" s="1765" t="s">
        <v>536</v>
      </c>
      <c r="C8" s="1772">
        <v>10</v>
      </c>
      <c r="D8" s="1777">
        <v>13</v>
      </c>
      <c r="E8" s="1772">
        <v>10</v>
      </c>
      <c r="F8" s="1766">
        <v>12</v>
      </c>
      <c r="G8" s="1772">
        <v>10</v>
      </c>
      <c r="H8" s="1766" t="s">
        <v>337</v>
      </c>
      <c r="I8" s="1775">
        <v>8</v>
      </c>
      <c r="J8" s="857"/>
      <c r="K8" s="857"/>
    </row>
    <row r="9" spans="2:11">
      <c r="B9" s="1765"/>
      <c r="C9" s="1772"/>
      <c r="D9" s="1777"/>
      <c r="E9" s="1772"/>
      <c r="F9" s="1766"/>
      <c r="G9" s="1772"/>
      <c r="H9" s="1766"/>
      <c r="I9" s="1775"/>
      <c r="J9" s="857"/>
      <c r="K9" s="857"/>
    </row>
    <row r="10" spans="2:11">
      <c r="B10" s="1765"/>
      <c r="C10" s="1772"/>
      <c r="D10" s="1777"/>
      <c r="E10" s="1772"/>
      <c r="F10" s="1766"/>
      <c r="G10" s="1772"/>
      <c r="H10" s="1766"/>
      <c r="I10" s="1775"/>
      <c r="J10" s="857"/>
      <c r="K10" s="857"/>
    </row>
    <row r="11" spans="2:11" ht="13.5" customHeight="1">
      <c r="B11" s="1765" t="s">
        <v>487</v>
      </c>
      <c r="C11" s="1771" t="s">
        <v>544</v>
      </c>
      <c r="D11" s="1776"/>
      <c r="E11" s="1771" t="s">
        <v>544</v>
      </c>
      <c r="F11" s="1766"/>
      <c r="G11" s="1776"/>
      <c r="H11" s="1767"/>
      <c r="I11" s="1770" t="s">
        <v>545</v>
      </c>
      <c r="J11" s="857"/>
      <c r="K11" s="857"/>
    </row>
    <row r="12" spans="2:11">
      <c r="B12" s="1765"/>
      <c r="C12" s="1771"/>
      <c r="D12" s="1776"/>
      <c r="E12" s="1771"/>
      <c r="F12" s="1766"/>
      <c r="G12" s="1776"/>
      <c r="H12" s="1767"/>
      <c r="I12" s="1770"/>
      <c r="J12" s="857"/>
      <c r="K12" s="857"/>
    </row>
    <row r="13" spans="2:11">
      <c r="B13" s="1765"/>
      <c r="C13" s="1771"/>
      <c r="D13" s="1776"/>
      <c r="E13" s="1771"/>
      <c r="F13" s="1766"/>
      <c r="G13" s="1776"/>
      <c r="H13" s="1767"/>
      <c r="I13" s="1770"/>
      <c r="J13" s="857"/>
      <c r="K13" s="857"/>
    </row>
    <row r="15" spans="2:11">
      <c r="B15" s="1768"/>
      <c r="C15" s="1769">
        <v>42974</v>
      </c>
      <c r="D15" s="1769">
        <v>42975</v>
      </c>
      <c r="E15" s="1769">
        <v>42976</v>
      </c>
      <c r="F15" s="1769">
        <v>42977</v>
      </c>
      <c r="G15" s="1769">
        <v>42978</v>
      </c>
      <c r="H15" s="1769">
        <v>42979</v>
      </c>
      <c r="I15" s="1769">
        <v>42980</v>
      </c>
    </row>
    <row r="16" spans="2:11">
      <c r="B16" s="1768"/>
      <c r="C16" s="1765"/>
      <c r="D16" s="1765"/>
      <c r="E16" s="1765"/>
      <c r="F16" s="1765"/>
      <c r="G16" s="1765"/>
      <c r="H16" s="1765"/>
      <c r="I16" s="1765"/>
    </row>
    <row r="17" spans="2:9">
      <c r="B17" s="1768"/>
      <c r="C17" s="1765"/>
      <c r="D17" s="1765"/>
      <c r="E17" s="1765"/>
      <c r="F17" s="1765"/>
      <c r="G17" s="1765"/>
      <c r="H17" s="1765"/>
      <c r="I17" s="1765"/>
    </row>
    <row r="18" spans="2:9">
      <c r="B18" s="1765" t="s">
        <v>536</v>
      </c>
      <c r="C18" s="1772">
        <v>9</v>
      </c>
      <c r="D18" s="1775">
        <v>6</v>
      </c>
      <c r="E18" s="1766" t="s">
        <v>337</v>
      </c>
      <c r="F18" s="1772">
        <v>10</v>
      </c>
      <c r="G18" s="1766" t="s">
        <v>337</v>
      </c>
      <c r="H18" s="1772">
        <v>10</v>
      </c>
      <c r="I18" s="1766" t="s">
        <v>337</v>
      </c>
    </row>
    <row r="19" spans="2:9">
      <c r="B19" s="1765"/>
      <c r="C19" s="1772"/>
      <c r="D19" s="1775"/>
      <c r="E19" s="1766"/>
      <c r="F19" s="1772"/>
      <c r="G19" s="1766"/>
      <c r="H19" s="1772"/>
      <c r="I19" s="1766"/>
    </row>
    <row r="20" spans="2:9">
      <c r="B20" s="1765"/>
      <c r="C20" s="1772"/>
      <c r="D20" s="1775"/>
      <c r="E20" s="1766"/>
      <c r="F20" s="1772"/>
      <c r="G20" s="1766"/>
      <c r="H20" s="1772"/>
      <c r="I20" s="1766"/>
    </row>
    <row r="21" spans="2:9">
      <c r="B21" s="1765" t="s">
        <v>487</v>
      </c>
      <c r="C21" s="1766"/>
      <c r="D21" s="1776"/>
      <c r="E21" s="1776"/>
      <c r="F21" s="1776"/>
      <c r="G21" s="1766"/>
      <c r="H21" s="1776"/>
      <c r="I21" s="1776"/>
    </row>
    <row r="22" spans="2:9">
      <c r="B22" s="1765"/>
      <c r="C22" s="1766"/>
      <c r="D22" s="1776"/>
      <c r="E22" s="1776"/>
      <c r="F22" s="1776"/>
      <c r="G22" s="1766"/>
      <c r="H22" s="1776"/>
      <c r="I22" s="1776"/>
    </row>
    <row r="23" spans="2:9">
      <c r="B23" s="1765"/>
      <c r="C23" s="1766"/>
      <c r="D23" s="1776"/>
      <c r="E23" s="1776"/>
      <c r="F23" s="1776"/>
      <c r="G23" s="1766"/>
      <c r="H23" s="1776"/>
      <c r="I23" s="1776"/>
    </row>
    <row r="25" spans="2:9">
      <c r="B25" s="1768"/>
      <c r="C25" s="1769">
        <v>42981</v>
      </c>
      <c r="D25" s="1769">
        <v>42982</v>
      </c>
      <c r="E25" s="1769">
        <v>42983</v>
      </c>
      <c r="F25" s="1769">
        <v>42984</v>
      </c>
      <c r="G25" s="1769">
        <v>42985</v>
      </c>
      <c r="H25" s="1769">
        <v>42986</v>
      </c>
      <c r="I25" s="1769">
        <v>42987</v>
      </c>
    </row>
    <row r="26" spans="2:9">
      <c r="B26" s="1768"/>
      <c r="C26" s="1765"/>
      <c r="D26" s="1765"/>
      <c r="E26" s="1765"/>
      <c r="F26" s="1765"/>
      <c r="G26" s="1765"/>
      <c r="H26" s="1765"/>
      <c r="I26" s="1765"/>
    </row>
    <row r="27" spans="2:9">
      <c r="B27" s="1768"/>
      <c r="C27" s="1765"/>
      <c r="D27" s="1765"/>
      <c r="E27" s="1765"/>
      <c r="F27" s="1765"/>
      <c r="G27" s="1765"/>
      <c r="H27" s="1765"/>
      <c r="I27" s="1765"/>
    </row>
    <row r="28" spans="2:9">
      <c r="B28" s="1765" t="s">
        <v>536</v>
      </c>
      <c r="C28" s="1766" t="s">
        <v>337</v>
      </c>
      <c r="D28" s="1772">
        <v>10</v>
      </c>
      <c r="E28" s="1766" t="s">
        <v>337</v>
      </c>
      <c r="F28" s="1775">
        <v>7</v>
      </c>
      <c r="G28" s="1775">
        <v>7</v>
      </c>
      <c r="H28" s="1766">
        <v>11</v>
      </c>
      <c r="I28" s="1766">
        <v>12</v>
      </c>
    </row>
    <row r="29" spans="2:9">
      <c r="B29" s="1765"/>
      <c r="C29" s="1766"/>
      <c r="D29" s="1772"/>
      <c r="E29" s="1766"/>
      <c r="F29" s="1775"/>
      <c r="G29" s="1775"/>
      <c r="H29" s="1766"/>
      <c r="I29" s="1766"/>
    </row>
    <row r="30" spans="2:9">
      <c r="B30" s="1765"/>
      <c r="C30" s="1766"/>
      <c r="D30" s="1772"/>
      <c r="E30" s="1766"/>
      <c r="F30" s="1775"/>
      <c r="G30" s="1775"/>
      <c r="H30" s="1766"/>
      <c r="I30" s="1766"/>
    </row>
    <row r="31" spans="2:9" ht="13.5" customHeight="1">
      <c r="B31" s="1765" t="s">
        <v>487</v>
      </c>
      <c r="C31" s="1776"/>
      <c r="D31" s="1766"/>
      <c r="E31" s="1767"/>
      <c r="F31" s="1771" t="s">
        <v>546</v>
      </c>
      <c r="G31" s="1771" t="s">
        <v>548</v>
      </c>
      <c r="H31" s="1767"/>
      <c r="I31" s="1767"/>
    </row>
    <row r="32" spans="2:9">
      <c r="B32" s="1765"/>
      <c r="C32" s="1776"/>
      <c r="D32" s="1766"/>
      <c r="E32" s="1767"/>
      <c r="F32" s="1771"/>
      <c r="G32" s="1771"/>
      <c r="H32" s="1767"/>
      <c r="I32" s="1767"/>
    </row>
    <row r="33" spans="2:9">
      <c r="B33" s="1765"/>
      <c r="C33" s="1776"/>
      <c r="D33" s="1766"/>
      <c r="E33" s="1767"/>
      <c r="F33" s="1771"/>
      <c r="G33" s="1771"/>
      <c r="H33" s="1767"/>
      <c r="I33" s="1767"/>
    </row>
    <row r="35" spans="2:9">
      <c r="B35" s="1768"/>
      <c r="C35" s="1769">
        <f>I25+1</f>
        <v>42988</v>
      </c>
      <c r="D35" s="1769">
        <f>C35+1</f>
        <v>42989</v>
      </c>
      <c r="E35" s="1769">
        <f t="shared" ref="E35:I35" si="0">D35+1</f>
        <v>42990</v>
      </c>
      <c r="F35" s="1769">
        <f t="shared" si="0"/>
        <v>42991</v>
      </c>
      <c r="G35" s="1769">
        <f t="shared" si="0"/>
        <v>42992</v>
      </c>
      <c r="H35" s="1769">
        <f t="shared" si="0"/>
        <v>42993</v>
      </c>
      <c r="I35" s="1769">
        <f t="shared" si="0"/>
        <v>42994</v>
      </c>
    </row>
    <row r="36" spans="2:9">
      <c r="B36" s="1768"/>
      <c r="C36" s="1765"/>
      <c r="D36" s="1765"/>
      <c r="E36" s="1765"/>
      <c r="F36" s="1765"/>
      <c r="G36" s="1765"/>
      <c r="H36" s="1765"/>
      <c r="I36" s="1765"/>
    </row>
    <row r="37" spans="2:9">
      <c r="B37" s="1768"/>
      <c r="C37" s="1765"/>
      <c r="D37" s="1765"/>
      <c r="E37" s="1765"/>
      <c r="F37" s="1765"/>
      <c r="G37" s="1765"/>
      <c r="H37" s="1765"/>
      <c r="I37" s="1765"/>
    </row>
    <row r="38" spans="2:9">
      <c r="B38" s="1765" t="s">
        <v>536</v>
      </c>
      <c r="C38" s="1766" t="s">
        <v>337</v>
      </c>
      <c r="D38" s="1766" t="s">
        <v>337</v>
      </c>
      <c r="E38" s="1772">
        <v>10</v>
      </c>
      <c r="F38" s="1766" t="s">
        <v>337</v>
      </c>
      <c r="G38" s="1766" t="s">
        <v>337</v>
      </c>
      <c r="H38" s="1766" t="s">
        <v>337</v>
      </c>
      <c r="I38" s="1766" t="s">
        <v>337</v>
      </c>
    </row>
    <row r="39" spans="2:9">
      <c r="B39" s="1765"/>
      <c r="C39" s="1766"/>
      <c r="D39" s="1766"/>
      <c r="E39" s="1772"/>
      <c r="F39" s="1766"/>
      <c r="G39" s="1766"/>
      <c r="H39" s="1766"/>
      <c r="I39" s="1766"/>
    </row>
    <row r="40" spans="2:9">
      <c r="B40" s="1765"/>
      <c r="C40" s="1766"/>
      <c r="D40" s="1766"/>
      <c r="E40" s="1772"/>
      <c r="F40" s="1766"/>
      <c r="G40" s="1766"/>
      <c r="H40" s="1766"/>
      <c r="I40" s="1766"/>
    </row>
    <row r="41" spans="2:9" ht="13.5" customHeight="1">
      <c r="B41" s="1765" t="s">
        <v>487</v>
      </c>
      <c r="C41" s="1770" t="s">
        <v>549</v>
      </c>
      <c r="D41" s="1767"/>
      <c r="E41" s="1767"/>
      <c r="F41" s="1767"/>
      <c r="G41" s="1770" t="s">
        <v>550</v>
      </c>
      <c r="H41" s="1771" t="s">
        <v>551</v>
      </c>
      <c r="I41" s="1767"/>
    </row>
    <row r="42" spans="2:9">
      <c r="B42" s="1765"/>
      <c r="C42" s="1770"/>
      <c r="D42" s="1767"/>
      <c r="E42" s="1767"/>
      <c r="F42" s="1767"/>
      <c r="G42" s="1770"/>
      <c r="H42" s="1771"/>
      <c r="I42" s="1767"/>
    </row>
    <row r="43" spans="2:9">
      <c r="B43" s="1765"/>
      <c r="C43" s="1770"/>
      <c r="D43" s="1767"/>
      <c r="E43" s="1767"/>
      <c r="F43" s="1767"/>
      <c r="G43" s="1770"/>
      <c r="H43" s="1771"/>
      <c r="I43" s="1767"/>
    </row>
    <row r="45" spans="2:9">
      <c r="B45" s="1768"/>
      <c r="C45" s="1769">
        <f>I35+1</f>
        <v>42995</v>
      </c>
      <c r="D45" s="1769">
        <f>C45+1</f>
        <v>42996</v>
      </c>
      <c r="E45" s="1769">
        <f t="shared" ref="E45" si="1">D45+1</f>
        <v>42997</v>
      </c>
      <c r="F45" s="1769">
        <f t="shared" ref="F45" si="2">E45+1</f>
        <v>42998</v>
      </c>
      <c r="G45" s="1769">
        <f t="shared" ref="G45" si="3">F45+1</f>
        <v>42999</v>
      </c>
      <c r="H45" s="1769">
        <f t="shared" ref="H45" si="4">G45+1</f>
        <v>43000</v>
      </c>
      <c r="I45" s="1769">
        <f t="shared" ref="I45" si="5">H45+1</f>
        <v>43001</v>
      </c>
    </row>
    <row r="46" spans="2:9">
      <c r="B46" s="1768"/>
      <c r="C46" s="1765"/>
      <c r="D46" s="1765"/>
      <c r="E46" s="1765"/>
      <c r="F46" s="1765"/>
      <c r="G46" s="1765"/>
      <c r="H46" s="1765"/>
      <c r="I46" s="1765"/>
    </row>
    <row r="47" spans="2:9">
      <c r="B47" s="1768"/>
      <c r="C47" s="1765"/>
      <c r="D47" s="1765"/>
      <c r="E47" s="1765"/>
      <c r="F47" s="1765"/>
      <c r="G47" s="1765"/>
      <c r="H47" s="1765"/>
      <c r="I47" s="1765"/>
    </row>
    <row r="48" spans="2:9">
      <c r="B48" s="1765" t="s">
        <v>536</v>
      </c>
      <c r="C48" s="1766" t="s">
        <v>337</v>
      </c>
      <c r="D48" s="1766" t="s">
        <v>337</v>
      </c>
      <c r="E48" s="1766" t="s">
        <v>337</v>
      </c>
      <c r="F48" s="1766" t="s">
        <v>337</v>
      </c>
      <c r="G48" s="1766" t="s">
        <v>337</v>
      </c>
      <c r="H48" s="1766" t="s">
        <v>337</v>
      </c>
      <c r="I48" s="1766" t="s">
        <v>337</v>
      </c>
    </row>
    <row r="49" spans="2:9">
      <c r="B49" s="1765"/>
      <c r="C49" s="1766"/>
      <c r="D49" s="1766"/>
      <c r="E49" s="1766"/>
      <c r="F49" s="1766"/>
      <c r="G49" s="1766"/>
      <c r="H49" s="1766"/>
      <c r="I49" s="1766"/>
    </row>
    <row r="50" spans="2:9">
      <c r="B50" s="1765"/>
      <c r="C50" s="1766"/>
      <c r="D50" s="1766"/>
      <c r="E50" s="1766"/>
      <c r="F50" s="1766"/>
      <c r="G50" s="1766"/>
      <c r="H50" s="1766"/>
      <c r="I50" s="1766"/>
    </row>
    <row r="51" spans="2:9">
      <c r="B51" s="1765" t="s">
        <v>487</v>
      </c>
      <c r="C51" s="1767"/>
      <c r="D51" s="1767"/>
      <c r="E51" s="1767"/>
      <c r="F51" s="1767"/>
      <c r="G51" s="1767"/>
      <c r="H51" s="1767"/>
      <c r="I51" s="1767"/>
    </row>
    <row r="52" spans="2:9">
      <c r="B52" s="1765"/>
      <c r="C52" s="1767"/>
      <c r="D52" s="1767"/>
      <c r="E52" s="1767"/>
      <c r="F52" s="1767"/>
      <c r="G52" s="1767"/>
      <c r="H52" s="1767"/>
      <c r="I52" s="1767"/>
    </row>
    <row r="53" spans="2:9">
      <c r="B53" s="1765"/>
      <c r="C53" s="1767"/>
      <c r="D53" s="1767"/>
      <c r="E53" s="1767"/>
      <c r="F53" s="1767"/>
      <c r="G53" s="1767"/>
      <c r="H53" s="1767"/>
      <c r="I53" s="1767"/>
    </row>
    <row r="55" spans="2:9">
      <c r="B55" s="1768"/>
      <c r="C55" s="1769">
        <f>I45+1</f>
        <v>43002</v>
      </c>
      <c r="D55" s="1769">
        <f>C55+1</f>
        <v>43003</v>
      </c>
      <c r="E55" s="1769">
        <f t="shared" ref="E55" si="6">D55+1</f>
        <v>43004</v>
      </c>
      <c r="F55" s="1769">
        <f t="shared" ref="F55" si="7">E55+1</f>
        <v>43005</v>
      </c>
      <c r="G55" s="1769">
        <f t="shared" ref="G55" si="8">F55+1</f>
        <v>43006</v>
      </c>
      <c r="H55" s="1769">
        <f t="shared" ref="H55" si="9">G55+1</f>
        <v>43007</v>
      </c>
      <c r="I55" s="1769">
        <f t="shared" ref="I55" si="10">H55+1</f>
        <v>43008</v>
      </c>
    </row>
    <row r="56" spans="2:9">
      <c r="B56" s="1768"/>
      <c r="C56" s="1765"/>
      <c r="D56" s="1765"/>
      <c r="E56" s="1765"/>
      <c r="F56" s="1765"/>
      <c r="G56" s="1765"/>
      <c r="H56" s="1765"/>
      <c r="I56" s="1765"/>
    </row>
    <row r="57" spans="2:9">
      <c r="B57" s="1768"/>
      <c r="C57" s="1765"/>
      <c r="D57" s="1765"/>
      <c r="E57" s="1765"/>
      <c r="F57" s="1765"/>
      <c r="G57" s="1765"/>
      <c r="H57" s="1765"/>
      <c r="I57" s="1765"/>
    </row>
    <row r="58" spans="2:9">
      <c r="B58" s="1765" t="s">
        <v>536</v>
      </c>
      <c r="C58" s="1766">
        <v>11</v>
      </c>
      <c r="D58" s="1772">
        <v>9</v>
      </c>
      <c r="E58" s="1766" t="s">
        <v>337</v>
      </c>
      <c r="F58" s="1766" t="s">
        <v>337</v>
      </c>
      <c r="G58" s="1766" t="s">
        <v>337</v>
      </c>
      <c r="H58" s="1766" t="s">
        <v>337</v>
      </c>
      <c r="I58" s="1766">
        <v>9</v>
      </c>
    </row>
    <row r="59" spans="2:9">
      <c r="B59" s="1765"/>
      <c r="C59" s="1766"/>
      <c r="D59" s="1772"/>
      <c r="E59" s="1766"/>
      <c r="F59" s="1766"/>
      <c r="G59" s="1766"/>
      <c r="H59" s="1766"/>
      <c r="I59" s="1766"/>
    </row>
    <row r="60" spans="2:9">
      <c r="B60" s="1765"/>
      <c r="C60" s="1766"/>
      <c r="D60" s="1772"/>
      <c r="E60" s="1766"/>
      <c r="F60" s="1766"/>
      <c r="G60" s="1766"/>
      <c r="H60" s="1766"/>
      <c r="I60" s="1766"/>
    </row>
    <row r="61" spans="2:9">
      <c r="B61" s="1765" t="s">
        <v>487</v>
      </c>
      <c r="C61" s="1767"/>
      <c r="D61" s="1767"/>
      <c r="E61" s="1767"/>
      <c r="F61" s="1767"/>
      <c r="G61" s="1767"/>
      <c r="H61" s="1767"/>
      <c r="I61" s="1767"/>
    </row>
    <row r="62" spans="2:9">
      <c r="B62" s="1765"/>
      <c r="C62" s="1767"/>
      <c r="D62" s="1767"/>
      <c r="E62" s="1767"/>
      <c r="F62" s="1767"/>
      <c r="G62" s="1767"/>
      <c r="H62" s="1767"/>
      <c r="I62" s="1767"/>
    </row>
    <row r="63" spans="2:9">
      <c r="B63" s="1765"/>
      <c r="C63" s="1767"/>
      <c r="D63" s="1767"/>
      <c r="E63" s="1767"/>
      <c r="F63" s="1767"/>
      <c r="G63" s="1767"/>
      <c r="H63" s="1767"/>
      <c r="I63" s="1767"/>
    </row>
  </sheetData>
  <mergeCells count="151">
    <mergeCell ref="B61:B63"/>
    <mergeCell ref="C61:C63"/>
    <mergeCell ref="D61:D63"/>
    <mergeCell ref="E61:E63"/>
    <mergeCell ref="F61:F63"/>
    <mergeCell ref="G61:G63"/>
    <mergeCell ref="H61:H63"/>
    <mergeCell ref="I61:I63"/>
    <mergeCell ref="B55:B57"/>
    <mergeCell ref="C55:C57"/>
    <mergeCell ref="D55:D57"/>
    <mergeCell ref="E55:E57"/>
    <mergeCell ref="F55:F57"/>
    <mergeCell ref="G55:G57"/>
    <mergeCell ref="H55:H57"/>
    <mergeCell ref="I55:I57"/>
    <mergeCell ref="B58:B60"/>
    <mergeCell ref="C58:C60"/>
    <mergeCell ref="D58:D60"/>
    <mergeCell ref="E58:E60"/>
    <mergeCell ref="F58:F60"/>
    <mergeCell ref="G58:G60"/>
    <mergeCell ref="H58:H60"/>
    <mergeCell ref="I58:I60"/>
    <mergeCell ref="B11:B13"/>
    <mergeCell ref="C5:C7"/>
    <mergeCell ref="D5:D7"/>
    <mergeCell ref="E5:E7"/>
    <mergeCell ref="C8:C10"/>
    <mergeCell ref="D8:D10"/>
    <mergeCell ref="E8:E10"/>
    <mergeCell ref="C11:C13"/>
    <mergeCell ref="F8:F10"/>
    <mergeCell ref="G8:G10"/>
    <mergeCell ref="H8:H10"/>
    <mergeCell ref="I8:I10"/>
    <mergeCell ref="F5:F7"/>
    <mergeCell ref="G5:G7"/>
    <mergeCell ref="H5:H7"/>
    <mergeCell ref="I5:I7"/>
    <mergeCell ref="B5:B7"/>
    <mergeCell ref="B8:B10"/>
    <mergeCell ref="C15:C17"/>
    <mergeCell ref="D15:D17"/>
    <mergeCell ref="E15:E17"/>
    <mergeCell ref="F15:F17"/>
    <mergeCell ref="G15:G17"/>
    <mergeCell ref="H15:H17"/>
    <mergeCell ref="I15:I17"/>
    <mergeCell ref="D11:D13"/>
    <mergeCell ref="E11:E13"/>
    <mergeCell ref="F11:F13"/>
    <mergeCell ref="G11:G13"/>
    <mergeCell ref="H11:H13"/>
    <mergeCell ref="I11:I13"/>
    <mergeCell ref="I31:I33"/>
    <mergeCell ref="B15:B17"/>
    <mergeCell ref="B18:B20"/>
    <mergeCell ref="B21:B23"/>
    <mergeCell ref="B25:B27"/>
    <mergeCell ref="B28:B30"/>
    <mergeCell ref="B31:B33"/>
    <mergeCell ref="C31:C33"/>
    <mergeCell ref="D31:D33"/>
    <mergeCell ref="E31:E33"/>
    <mergeCell ref="F31:F33"/>
    <mergeCell ref="G31:G33"/>
    <mergeCell ref="H31:H33"/>
    <mergeCell ref="I25:I27"/>
    <mergeCell ref="D25:D27"/>
    <mergeCell ref="E25:E27"/>
    <mergeCell ref="H25:H27"/>
    <mergeCell ref="I18:I20"/>
    <mergeCell ref="C21:C23"/>
    <mergeCell ref="D21:D23"/>
    <mergeCell ref="E21:E23"/>
    <mergeCell ref="F21:F23"/>
    <mergeCell ref="G21:G23"/>
    <mergeCell ref="H21:H23"/>
    <mergeCell ref="C28:C30"/>
    <mergeCell ref="D28:D30"/>
    <mergeCell ref="I1:I3"/>
    <mergeCell ref="C1:C3"/>
    <mergeCell ref="D1:D3"/>
    <mergeCell ref="E1:E3"/>
    <mergeCell ref="F1:F3"/>
    <mergeCell ref="G1:G3"/>
    <mergeCell ref="H1:H3"/>
    <mergeCell ref="H28:H30"/>
    <mergeCell ref="I28:I30"/>
    <mergeCell ref="F25:F27"/>
    <mergeCell ref="G25:G27"/>
    <mergeCell ref="E28:E30"/>
    <mergeCell ref="F28:F30"/>
    <mergeCell ref="G28:G30"/>
    <mergeCell ref="I21:I23"/>
    <mergeCell ref="C18:C20"/>
    <mergeCell ref="D18:D20"/>
    <mergeCell ref="E18:E20"/>
    <mergeCell ref="F18:F20"/>
    <mergeCell ref="G18:G20"/>
    <mergeCell ref="H18:H20"/>
    <mergeCell ref="C25:C27"/>
    <mergeCell ref="G35:G37"/>
    <mergeCell ref="H35:H37"/>
    <mergeCell ref="I35:I37"/>
    <mergeCell ref="B38:B40"/>
    <mergeCell ref="C38:C40"/>
    <mergeCell ref="D38:D40"/>
    <mergeCell ref="E38:E40"/>
    <mergeCell ref="F38:F40"/>
    <mergeCell ref="G38:G40"/>
    <mergeCell ref="H38:H40"/>
    <mergeCell ref="I38:I40"/>
    <mergeCell ref="B35:B37"/>
    <mergeCell ref="C35:C37"/>
    <mergeCell ref="D35:D37"/>
    <mergeCell ref="E35:E37"/>
    <mergeCell ref="F35:F37"/>
    <mergeCell ref="B45:B47"/>
    <mergeCell ref="C45:C47"/>
    <mergeCell ref="D45:D47"/>
    <mergeCell ref="E45:E47"/>
    <mergeCell ref="F45:F47"/>
    <mergeCell ref="G45:G47"/>
    <mergeCell ref="H45:H47"/>
    <mergeCell ref="I45:I47"/>
    <mergeCell ref="E41:E43"/>
    <mergeCell ref="G41:G43"/>
    <mergeCell ref="H41:H43"/>
    <mergeCell ref="I41:I43"/>
    <mergeCell ref="B41:B43"/>
    <mergeCell ref="D41:D43"/>
    <mergeCell ref="C41:C43"/>
    <mergeCell ref="F41:F43"/>
    <mergeCell ref="B48:B50"/>
    <mergeCell ref="C48:C50"/>
    <mergeCell ref="D48:D50"/>
    <mergeCell ref="E48:E50"/>
    <mergeCell ref="F48:F50"/>
    <mergeCell ref="G48:G50"/>
    <mergeCell ref="H48:H50"/>
    <mergeCell ref="I48:I50"/>
    <mergeCell ref="B51:B53"/>
    <mergeCell ref="C51:C53"/>
    <mergeCell ref="D51:D53"/>
    <mergeCell ref="E51:E53"/>
    <mergeCell ref="F51:F53"/>
    <mergeCell ref="G51:G53"/>
    <mergeCell ref="H51:H53"/>
    <mergeCell ref="I51:I5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CB05-AF99-4772-93D0-34844721709B}">
  <dimension ref="A2:F25"/>
  <sheetViews>
    <sheetView zoomScaleNormal="100" workbookViewId="0">
      <selection activeCell="C4" sqref="C4"/>
    </sheetView>
  </sheetViews>
  <sheetFormatPr baseColWidth="10" defaultRowHeight="13.5"/>
  <cols>
    <col min="1" max="1" width="11" style="960"/>
    <col min="2" max="5" width="12.125" style="958" customWidth="1"/>
    <col min="6" max="6" width="12.125" customWidth="1"/>
  </cols>
  <sheetData>
    <row r="2" spans="1:6" ht="13.9">
      <c r="A2" s="960" t="s">
        <v>699</v>
      </c>
      <c r="B2" s="959" t="s">
        <v>695</v>
      </c>
      <c r="C2" s="959" t="s">
        <v>696</v>
      </c>
      <c r="D2" s="959" t="s">
        <v>697</v>
      </c>
      <c r="E2" s="959" t="s">
        <v>698</v>
      </c>
    </row>
    <row r="3" spans="1:6" ht="14.75" customHeight="1">
      <c r="A3" s="962" t="s">
        <v>703</v>
      </c>
      <c r="B3" s="961" t="s">
        <v>734</v>
      </c>
      <c r="C3" s="961" t="s">
        <v>735</v>
      </c>
      <c r="D3" s="961" t="s">
        <v>706</v>
      </c>
      <c r="E3" s="961" t="s">
        <v>706</v>
      </c>
    </row>
    <row r="4" spans="1:6" ht="14.75" customHeight="1">
      <c r="A4" s="962" t="s">
        <v>704</v>
      </c>
      <c r="B4" s="961" t="s">
        <v>711</v>
      </c>
      <c r="C4" s="961" t="s">
        <v>711</v>
      </c>
      <c r="D4" s="961" t="s">
        <v>711</v>
      </c>
      <c r="E4" s="961" t="s">
        <v>711</v>
      </c>
    </row>
    <row r="5" spans="1:6" ht="14.75" customHeight="1">
      <c r="A5" s="962" t="s">
        <v>705</v>
      </c>
      <c r="B5" s="961" t="s">
        <v>715</v>
      </c>
      <c r="C5" s="961" t="s">
        <v>715</v>
      </c>
      <c r="D5" s="961" t="s">
        <v>715</v>
      </c>
      <c r="E5" s="961" t="s">
        <v>715</v>
      </c>
    </row>
    <row r="6" spans="1:6" ht="13.9">
      <c r="A6" s="960" t="s">
        <v>700</v>
      </c>
      <c r="B6" s="959" t="s">
        <v>695</v>
      </c>
      <c r="C6" s="959" t="s">
        <v>696</v>
      </c>
      <c r="D6" s="959" t="s">
        <v>697</v>
      </c>
      <c r="E6" s="959" t="s">
        <v>698</v>
      </c>
    </row>
    <row r="7" spans="1:6" ht="14.75" customHeight="1">
      <c r="A7" s="962" t="s">
        <v>703</v>
      </c>
      <c r="B7" s="961" t="s">
        <v>706</v>
      </c>
      <c r="C7" s="961" t="s">
        <v>706</v>
      </c>
      <c r="D7" s="961" t="s">
        <v>706</v>
      </c>
      <c r="E7" s="961" t="s">
        <v>706</v>
      </c>
      <c r="F7" s="960"/>
    </row>
    <row r="8" spans="1:6" ht="14.75" customHeight="1">
      <c r="A8" s="962" t="s">
        <v>704</v>
      </c>
      <c r="B8" s="961" t="s">
        <v>712</v>
      </c>
      <c r="C8" s="961" t="s">
        <v>712</v>
      </c>
      <c r="D8" s="961" t="s">
        <v>712</v>
      </c>
      <c r="E8" s="961" t="s">
        <v>712</v>
      </c>
      <c r="F8" s="960"/>
    </row>
    <row r="9" spans="1:6" ht="14.75" customHeight="1">
      <c r="A9" s="962" t="s">
        <v>705</v>
      </c>
      <c r="B9" s="961" t="s">
        <v>715</v>
      </c>
      <c r="C9" s="961" t="s">
        <v>715</v>
      </c>
      <c r="D9" s="961" t="s">
        <v>715</v>
      </c>
      <c r="E9" s="961" t="s">
        <v>715</v>
      </c>
      <c r="F9" s="960"/>
    </row>
    <row r="10" spans="1:6" ht="13.9">
      <c r="A10" s="960" t="s">
        <v>701</v>
      </c>
      <c r="B10" s="959" t="s">
        <v>695</v>
      </c>
      <c r="C10" s="959" t="s">
        <v>696</v>
      </c>
      <c r="D10" s="959" t="s">
        <v>697</v>
      </c>
      <c r="E10" s="959" t="s">
        <v>698</v>
      </c>
      <c r="F10" s="959" t="s">
        <v>702</v>
      </c>
    </row>
    <row r="11" spans="1:6" ht="14.75" customHeight="1">
      <c r="A11" s="962" t="s">
        <v>703</v>
      </c>
      <c r="B11" s="961" t="s">
        <v>706</v>
      </c>
      <c r="C11" s="961" t="s">
        <v>706</v>
      </c>
      <c r="D11" s="961" t="s">
        <v>706</v>
      </c>
      <c r="E11" s="961" t="s">
        <v>706</v>
      </c>
      <c r="F11" s="961" t="s">
        <v>706</v>
      </c>
    </row>
    <row r="12" spans="1:6" ht="14.75" customHeight="1">
      <c r="A12" s="962" t="s">
        <v>704</v>
      </c>
      <c r="B12" s="961" t="s">
        <v>713</v>
      </c>
      <c r="C12" s="961" t="s">
        <v>713</v>
      </c>
      <c r="D12" s="961" t="s">
        <v>713</v>
      </c>
      <c r="E12" s="961" t="s">
        <v>713</v>
      </c>
      <c r="F12" s="961" t="s">
        <v>713</v>
      </c>
    </row>
    <row r="13" spans="1:6" ht="14.75" customHeight="1">
      <c r="A13" s="962" t="s">
        <v>705</v>
      </c>
      <c r="B13" s="961" t="s">
        <v>715</v>
      </c>
      <c r="C13" s="961" t="s">
        <v>715</v>
      </c>
      <c r="D13" s="961" t="s">
        <v>715</v>
      </c>
      <c r="E13" s="961" t="s">
        <v>715</v>
      </c>
      <c r="F13" s="960"/>
    </row>
    <row r="14" spans="1:6" ht="13.9">
      <c r="A14" s="960" t="s">
        <v>710</v>
      </c>
      <c r="B14" s="959" t="s">
        <v>695</v>
      </c>
      <c r="C14" s="959" t="s">
        <v>696</v>
      </c>
      <c r="D14" s="959" t="s">
        <v>697</v>
      </c>
      <c r="E14" s="959" t="s">
        <v>698</v>
      </c>
    </row>
    <row r="15" spans="1:6" ht="14.75" customHeight="1">
      <c r="A15" s="962" t="s">
        <v>703</v>
      </c>
      <c r="B15" s="961" t="s">
        <v>706</v>
      </c>
      <c r="C15" s="961" t="s">
        <v>706</v>
      </c>
      <c r="D15" s="961" t="s">
        <v>706</v>
      </c>
      <c r="E15" s="961" t="s">
        <v>706</v>
      </c>
      <c r="F15" s="960"/>
    </row>
    <row r="16" spans="1:6" ht="14.75" customHeight="1">
      <c r="A16" s="962" t="s">
        <v>704</v>
      </c>
      <c r="B16" s="961" t="s">
        <v>713</v>
      </c>
      <c r="C16" s="961" t="s">
        <v>713</v>
      </c>
      <c r="D16" s="961" t="s">
        <v>713</v>
      </c>
      <c r="E16" s="961" t="s">
        <v>713</v>
      </c>
      <c r="F16" s="960"/>
    </row>
    <row r="17" spans="1:6" ht="14.75" customHeight="1">
      <c r="A17" s="962" t="s">
        <v>705</v>
      </c>
      <c r="B17" s="961" t="s">
        <v>715</v>
      </c>
      <c r="C17" s="961" t="s">
        <v>715</v>
      </c>
      <c r="D17" s="961" t="s">
        <v>715</v>
      </c>
      <c r="E17" s="961" t="s">
        <v>715</v>
      </c>
      <c r="F17" s="960"/>
    </row>
    <row r="18" spans="1:6" ht="13.9">
      <c r="A18" s="960" t="s">
        <v>709</v>
      </c>
      <c r="B18" s="959" t="s">
        <v>695</v>
      </c>
      <c r="C18" s="959" t="s">
        <v>696</v>
      </c>
      <c r="D18" s="959" t="s">
        <v>697</v>
      </c>
      <c r="E18" s="959" t="s">
        <v>698</v>
      </c>
    </row>
    <row r="19" spans="1:6" ht="14.75" customHeight="1">
      <c r="A19" s="962" t="s">
        <v>703</v>
      </c>
      <c r="B19" s="961" t="s">
        <v>707</v>
      </c>
      <c r="C19" s="961" t="s">
        <v>707</v>
      </c>
      <c r="D19" s="961" t="s">
        <v>707</v>
      </c>
      <c r="E19" s="961" t="s">
        <v>707</v>
      </c>
      <c r="F19" s="960"/>
    </row>
    <row r="20" spans="1:6" ht="14.75" customHeight="1">
      <c r="A20" s="962" t="s">
        <v>704</v>
      </c>
      <c r="B20" s="1778" t="s">
        <v>716</v>
      </c>
      <c r="C20" s="1778"/>
      <c r="D20" s="1778"/>
      <c r="E20" s="1778"/>
      <c r="F20" s="960"/>
    </row>
    <row r="21" spans="1:6" ht="14.75" customHeight="1">
      <c r="A21" s="962" t="s">
        <v>705</v>
      </c>
      <c r="B21" s="1778" t="s">
        <v>714</v>
      </c>
      <c r="C21" s="1778"/>
      <c r="D21" s="1778"/>
      <c r="E21" s="1778"/>
      <c r="F21" s="960"/>
    </row>
    <row r="22" spans="1:6" ht="13.9">
      <c r="A22" s="960" t="s">
        <v>708</v>
      </c>
      <c r="B22" s="959" t="s">
        <v>695</v>
      </c>
      <c r="C22" s="959" t="s">
        <v>696</v>
      </c>
      <c r="D22" s="959" t="s">
        <v>697</v>
      </c>
      <c r="E22" s="959" t="s">
        <v>698</v>
      </c>
      <c r="F22" s="959" t="s">
        <v>702</v>
      </c>
    </row>
    <row r="23" spans="1:6" ht="14.75" customHeight="1">
      <c r="A23" s="962" t="s">
        <v>703</v>
      </c>
      <c r="B23" s="961" t="s">
        <v>707</v>
      </c>
      <c r="C23" s="961" t="s">
        <v>707</v>
      </c>
      <c r="D23" s="961" t="s">
        <v>707</v>
      </c>
      <c r="E23" s="961" t="s">
        <v>707</v>
      </c>
      <c r="F23" s="961" t="s">
        <v>707</v>
      </c>
    </row>
    <row r="24" spans="1:6" ht="14.75" customHeight="1">
      <c r="A24" s="962" t="s">
        <v>704</v>
      </c>
      <c r="B24" s="1778" t="s">
        <v>717</v>
      </c>
      <c r="C24" s="1778"/>
      <c r="D24" s="1778"/>
      <c r="E24" s="1778"/>
      <c r="F24" s="1778"/>
    </row>
    <row r="25" spans="1:6" ht="14.75" customHeight="1">
      <c r="A25" s="962" t="s">
        <v>705</v>
      </c>
      <c r="B25" s="1778" t="s">
        <v>714</v>
      </c>
      <c r="C25" s="1778"/>
      <c r="D25" s="1778"/>
      <c r="E25" s="1778"/>
      <c r="F25" s="1778"/>
    </row>
  </sheetData>
  <mergeCells count="4">
    <mergeCell ref="B20:E20"/>
    <mergeCell ref="B24:F24"/>
    <mergeCell ref="B21:E21"/>
    <mergeCell ref="B25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AA47"/>
  <sheetViews>
    <sheetView topLeftCell="D19" workbookViewId="0">
      <selection activeCell="Q43" sqref="Q43"/>
    </sheetView>
  </sheetViews>
  <sheetFormatPr baseColWidth="10" defaultColWidth="6" defaultRowHeight="12.75"/>
  <cols>
    <col min="1" max="7" width="6" style="866"/>
    <col min="8" max="10" width="7" style="866" customWidth="1"/>
    <col min="11" max="11" width="8.6875" style="866" customWidth="1"/>
    <col min="12" max="12" width="7" style="866" customWidth="1"/>
    <col min="13" max="13" width="7.625" style="866" customWidth="1"/>
    <col min="14" max="20" width="7" style="866" customWidth="1"/>
    <col min="21" max="21" width="7.6875" style="866" customWidth="1"/>
    <col min="22" max="23" width="7" style="866" customWidth="1"/>
    <col min="24" max="24" width="6" style="866"/>
    <col min="25" max="25" width="7.6875" style="866" customWidth="1"/>
    <col min="26" max="16384" width="6" style="866"/>
  </cols>
  <sheetData>
    <row r="3" spans="2:26">
      <c r="B3" s="1805" t="s">
        <v>60</v>
      </c>
      <c r="C3" s="1805"/>
      <c r="D3" s="1805"/>
      <c r="E3" s="1805" t="s">
        <v>142</v>
      </c>
      <c r="F3" s="1805"/>
      <c r="G3" s="1805"/>
      <c r="H3" s="1805" t="s">
        <v>63</v>
      </c>
      <c r="I3" s="1805"/>
      <c r="J3" s="1805"/>
      <c r="K3" s="1805"/>
      <c r="L3" s="1805"/>
      <c r="M3" s="1805" t="s">
        <v>552</v>
      </c>
      <c r="N3" s="1805"/>
      <c r="O3" s="1805"/>
      <c r="P3" s="1805" t="s">
        <v>553</v>
      </c>
      <c r="Q3" s="1805"/>
      <c r="R3" s="1805"/>
    </row>
    <row r="4" spans="2:26">
      <c r="B4" s="866" t="s">
        <v>554</v>
      </c>
      <c r="C4" s="866" t="s">
        <v>555</v>
      </c>
      <c r="D4" s="866" t="s">
        <v>556</v>
      </c>
      <c r="E4" s="866" t="s">
        <v>503</v>
      </c>
      <c r="F4" s="866" t="s">
        <v>557</v>
      </c>
      <c r="G4" s="866" t="s">
        <v>558</v>
      </c>
      <c r="H4" s="866" t="s">
        <v>559</v>
      </c>
      <c r="J4" s="866" t="s">
        <v>560</v>
      </c>
      <c r="K4" s="866" t="s">
        <v>561</v>
      </c>
      <c r="L4" s="866" t="s">
        <v>558</v>
      </c>
      <c r="M4" s="866" t="s">
        <v>557</v>
      </c>
      <c r="N4" s="866" t="s">
        <v>503</v>
      </c>
      <c r="O4" s="866" t="s">
        <v>562</v>
      </c>
      <c r="P4" s="866" t="s">
        <v>563</v>
      </c>
      <c r="Q4" s="866" t="s">
        <v>564</v>
      </c>
    </row>
    <row r="5" spans="2:26">
      <c r="B5" s="866">
        <v>2</v>
      </c>
      <c r="C5" s="866">
        <v>2</v>
      </c>
      <c r="D5" s="866">
        <v>2</v>
      </c>
      <c r="E5" s="866">
        <v>1</v>
      </c>
      <c r="F5" s="866">
        <v>1</v>
      </c>
      <c r="G5" s="866">
        <v>1</v>
      </c>
      <c r="H5" s="866">
        <v>1</v>
      </c>
      <c r="J5" s="866">
        <v>1</v>
      </c>
      <c r="K5" s="866">
        <v>1</v>
      </c>
      <c r="L5" s="866">
        <v>1</v>
      </c>
      <c r="M5" s="866">
        <v>1</v>
      </c>
      <c r="N5" s="866">
        <v>1</v>
      </c>
      <c r="O5" s="866">
        <v>1</v>
      </c>
    </row>
    <row r="10" spans="2:26">
      <c r="B10" s="1805" t="s">
        <v>571</v>
      </c>
      <c r="C10" s="1805"/>
      <c r="D10" s="1805"/>
      <c r="E10" s="1805"/>
      <c r="F10" s="1805" t="s">
        <v>572</v>
      </c>
      <c r="G10" s="1805"/>
      <c r="H10" s="1805"/>
      <c r="I10" s="1805"/>
      <c r="J10" s="1805"/>
      <c r="K10" s="1805" t="s">
        <v>573</v>
      </c>
      <c r="L10" s="1805"/>
      <c r="M10" s="1805"/>
      <c r="N10" s="1805"/>
      <c r="O10" s="1805" t="s">
        <v>574</v>
      </c>
      <c r="P10" s="1805"/>
      <c r="Q10" s="1805"/>
      <c r="R10" s="1805"/>
      <c r="S10" s="1805" t="s">
        <v>575</v>
      </c>
      <c r="T10" s="1805"/>
      <c r="U10" s="1805"/>
      <c r="V10" s="1805"/>
      <c r="W10" s="1805" t="s">
        <v>576</v>
      </c>
      <c r="X10" s="1805"/>
      <c r="Y10" s="1805"/>
      <c r="Z10" s="1805"/>
    </row>
    <row r="14" spans="2:26" s="892" customFormat="1">
      <c r="E14" s="1798" t="s">
        <v>592</v>
      </c>
      <c r="F14" s="1798"/>
      <c r="G14" s="1798"/>
      <c r="I14" s="893"/>
    </row>
    <row r="15" spans="2:26" s="892" customFormat="1">
      <c r="I15" s="893"/>
    </row>
    <row r="16" spans="2:26" s="892" customFormat="1">
      <c r="E16" s="1798" t="s">
        <v>591</v>
      </c>
      <c r="F16" s="1798"/>
      <c r="G16" s="1798"/>
      <c r="I16" s="893"/>
    </row>
    <row r="17" spans="2:27" s="893" customFormat="1">
      <c r="E17" s="895"/>
      <c r="F17" s="895"/>
      <c r="G17" s="895"/>
    </row>
    <row r="18" spans="2:27" s="892" customFormat="1">
      <c r="B18" s="893"/>
      <c r="C18" s="893"/>
      <c r="D18" s="893"/>
      <c r="H18" s="893" t="s">
        <v>133</v>
      </c>
      <c r="I18" s="893" t="s">
        <v>134</v>
      </c>
    </row>
    <row r="19" spans="2:27" s="892" customFormat="1">
      <c r="B19" s="893"/>
      <c r="C19" s="893"/>
      <c r="D19" s="893"/>
      <c r="E19" s="1799" t="s">
        <v>593</v>
      </c>
      <c r="F19" s="1800"/>
      <c r="G19" s="1800"/>
      <c r="H19" s="1794">
        <f>SUM(K20:Y20)/15</f>
        <v>6.4666666666666668</v>
      </c>
      <c r="I19" s="1794">
        <f>SUM(K21:Y21)/15</f>
        <v>8.3333333333333339</v>
      </c>
      <c r="J19" s="900"/>
      <c r="K19" s="896" t="s">
        <v>599</v>
      </c>
      <c r="L19" s="896" t="s">
        <v>600</v>
      </c>
      <c r="M19" s="896" t="s">
        <v>604</v>
      </c>
      <c r="N19" s="896" t="s">
        <v>602</v>
      </c>
      <c r="O19" s="896" t="s">
        <v>601</v>
      </c>
      <c r="P19" s="896" t="s">
        <v>603</v>
      </c>
      <c r="Q19" s="896" t="s">
        <v>605</v>
      </c>
      <c r="R19" s="896" t="s">
        <v>606</v>
      </c>
      <c r="S19" s="896" t="s">
        <v>607</v>
      </c>
      <c r="T19" s="896" t="s">
        <v>608</v>
      </c>
      <c r="U19" s="896" t="s">
        <v>609</v>
      </c>
      <c r="V19" s="896" t="s">
        <v>610</v>
      </c>
      <c r="W19" s="896" t="s">
        <v>611</v>
      </c>
      <c r="X19" s="896" t="s">
        <v>612</v>
      </c>
      <c r="Y19" s="897" t="s">
        <v>613</v>
      </c>
    </row>
    <row r="20" spans="2:27" s="892" customFormat="1">
      <c r="B20" s="893"/>
      <c r="C20" s="893"/>
      <c r="D20" s="893"/>
      <c r="E20" s="1801"/>
      <c r="F20" s="1802"/>
      <c r="G20" s="1802"/>
      <c r="H20" s="1795"/>
      <c r="I20" s="1795"/>
      <c r="J20" s="901" t="s">
        <v>133</v>
      </c>
      <c r="K20" s="914">
        <v>8</v>
      </c>
      <c r="L20" s="914">
        <v>6</v>
      </c>
      <c r="M20" s="914">
        <v>9</v>
      </c>
      <c r="N20" s="914">
        <v>8</v>
      </c>
      <c r="O20" s="914">
        <v>6</v>
      </c>
      <c r="P20" s="914">
        <v>8</v>
      </c>
      <c r="Q20" s="914">
        <v>6</v>
      </c>
      <c r="R20" s="914">
        <v>5</v>
      </c>
      <c r="S20" s="914">
        <v>4</v>
      </c>
      <c r="T20" s="914">
        <v>6</v>
      </c>
      <c r="U20" s="914">
        <v>8</v>
      </c>
      <c r="V20" s="914">
        <v>7</v>
      </c>
      <c r="W20" s="914">
        <v>8</v>
      </c>
      <c r="X20" s="914">
        <v>5</v>
      </c>
      <c r="Y20" s="929">
        <v>3</v>
      </c>
    </row>
    <row r="21" spans="2:27" s="893" customFormat="1">
      <c r="E21" s="1803"/>
      <c r="F21" s="1804"/>
      <c r="G21" s="1804"/>
      <c r="H21" s="1796"/>
      <c r="I21" s="1796"/>
      <c r="J21" s="902" t="s">
        <v>134</v>
      </c>
      <c r="K21" s="908">
        <v>10</v>
      </c>
      <c r="L21" s="908">
        <v>8</v>
      </c>
      <c r="M21" s="908">
        <v>10</v>
      </c>
      <c r="N21" s="908">
        <v>9</v>
      </c>
      <c r="O21" s="908">
        <v>8</v>
      </c>
      <c r="P21" s="908">
        <v>10</v>
      </c>
      <c r="Q21" s="908">
        <v>8</v>
      </c>
      <c r="R21" s="908">
        <v>6</v>
      </c>
      <c r="S21" s="908">
        <v>6</v>
      </c>
      <c r="T21" s="908">
        <v>8</v>
      </c>
      <c r="U21" s="908">
        <v>10</v>
      </c>
      <c r="V21" s="908">
        <v>9</v>
      </c>
      <c r="W21" s="908">
        <v>10</v>
      </c>
      <c r="X21" s="908">
        <v>8</v>
      </c>
      <c r="Y21" s="930">
        <v>5</v>
      </c>
    </row>
    <row r="22" spans="2:27" s="893" customFormat="1" ht="13.5" customHeight="1">
      <c r="E22" s="1788" t="s">
        <v>594</v>
      </c>
      <c r="F22" s="1789"/>
      <c r="G22" s="1789"/>
      <c r="H22" s="1794">
        <f>SUM(K23:Y23)/14</f>
        <v>7.7142857142857144</v>
      </c>
      <c r="I22" s="1794">
        <f>SUM(K24:Y24)/14</f>
        <v>9.4285714285714288</v>
      </c>
      <c r="J22" s="900"/>
      <c r="K22" s="927" t="s">
        <v>642</v>
      </c>
      <c r="L22" s="898" t="s">
        <v>634</v>
      </c>
      <c r="M22" s="1782" t="s">
        <v>614</v>
      </c>
      <c r="N22" s="1782"/>
      <c r="O22" s="898" t="s">
        <v>615</v>
      </c>
      <c r="P22" s="898" t="s">
        <v>616</v>
      </c>
      <c r="Q22" s="898" t="s">
        <v>617</v>
      </c>
      <c r="R22" s="898" t="s">
        <v>632</v>
      </c>
      <c r="S22" s="898" t="s">
        <v>619</v>
      </c>
      <c r="T22" s="898" t="s">
        <v>621</v>
      </c>
      <c r="U22" s="898" t="s">
        <v>620</v>
      </c>
      <c r="V22" s="898" t="s">
        <v>622</v>
      </c>
      <c r="W22" s="898" t="s">
        <v>623</v>
      </c>
      <c r="X22" s="898" t="s">
        <v>624</v>
      </c>
      <c r="Y22" s="899" t="s">
        <v>628</v>
      </c>
    </row>
    <row r="23" spans="2:27" s="892" customFormat="1">
      <c r="B23" s="893"/>
      <c r="C23" s="893"/>
      <c r="D23" s="893"/>
      <c r="E23" s="1790"/>
      <c r="F23" s="1791"/>
      <c r="G23" s="1791"/>
      <c r="H23" s="1795"/>
      <c r="I23" s="1795"/>
      <c r="J23" s="901" t="s">
        <v>133</v>
      </c>
      <c r="K23" s="916">
        <v>9</v>
      </c>
      <c r="L23" s="916">
        <v>8</v>
      </c>
      <c r="M23" s="1784">
        <v>7</v>
      </c>
      <c r="N23" s="1784"/>
      <c r="O23" s="916">
        <v>7</v>
      </c>
      <c r="P23" s="916">
        <v>10</v>
      </c>
      <c r="Q23" s="916">
        <v>8</v>
      </c>
      <c r="R23" s="916">
        <v>8</v>
      </c>
      <c r="S23" s="916">
        <v>8</v>
      </c>
      <c r="T23" s="916">
        <v>6</v>
      </c>
      <c r="U23" s="916">
        <v>5</v>
      </c>
      <c r="V23" s="916">
        <v>9</v>
      </c>
      <c r="W23" s="916">
        <v>9</v>
      </c>
      <c r="X23" s="916">
        <v>7</v>
      </c>
      <c r="Y23" s="917">
        <v>7</v>
      </c>
    </row>
    <row r="24" spans="2:27" s="893" customFormat="1" ht="13.15">
      <c r="E24" s="1792"/>
      <c r="F24" s="1793"/>
      <c r="G24" s="1793"/>
      <c r="H24" s="1796"/>
      <c r="I24" s="1796"/>
      <c r="J24" s="902" t="s">
        <v>134</v>
      </c>
      <c r="K24" s="908">
        <v>9</v>
      </c>
      <c r="L24" s="908">
        <v>9</v>
      </c>
      <c r="M24" s="1781">
        <v>9</v>
      </c>
      <c r="N24" s="1781"/>
      <c r="O24" s="908">
        <v>9</v>
      </c>
      <c r="P24" s="908">
        <v>10</v>
      </c>
      <c r="Q24" s="908">
        <v>10</v>
      </c>
      <c r="R24" s="908">
        <v>10</v>
      </c>
      <c r="S24" s="908">
        <v>10</v>
      </c>
      <c r="T24" s="908">
        <v>10</v>
      </c>
      <c r="U24" s="908">
        <v>9</v>
      </c>
      <c r="V24" s="908">
        <v>9</v>
      </c>
      <c r="W24" s="908">
        <v>9</v>
      </c>
      <c r="X24" s="908">
        <v>9</v>
      </c>
      <c r="Y24" s="909">
        <v>10</v>
      </c>
      <c r="AA24" s="891"/>
    </row>
    <row r="25" spans="2:27" s="893" customFormat="1" ht="13.15">
      <c r="E25" s="1799" t="s">
        <v>595</v>
      </c>
      <c r="F25" s="1800"/>
      <c r="G25" s="1800"/>
      <c r="H25" s="1794">
        <f>SUM(K26:T26)/10</f>
        <v>7.8</v>
      </c>
      <c r="I25" s="1794">
        <f>SUM(K27:T27)/10</f>
        <v>9</v>
      </c>
      <c r="J25" s="900"/>
      <c r="K25" s="896" t="s">
        <v>626</v>
      </c>
      <c r="L25" s="896" t="s">
        <v>627</v>
      </c>
      <c r="M25" s="896" t="s">
        <v>625</v>
      </c>
      <c r="N25" s="896" t="s">
        <v>629</v>
      </c>
      <c r="O25" s="896" t="s">
        <v>630</v>
      </c>
      <c r="P25" s="896" t="s">
        <v>631</v>
      </c>
      <c r="Q25" s="896" t="s">
        <v>618</v>
      </c>
      <c r="R25" s="896" t="s">
        <v>633</v>
      </c>
      <c r="S25" s="896" t="s">
        <v>634</v>
      </c>
      <c r="T25" s="896" t="s">
        <v>635</v>
      </c>
      <c r="U25" s="896"/>
      <c r="V25" s="896"/>
      <c r="W25" s="896"/>
      <c r="X25" s="896"/>
      <c r="Y25" s="897"/>
      <c r="AA25" s="891"/>
    </row>
    <row r="26" spans="2:27" s="892" customFormat="1" ht="13.15">
      <c r="B26" s="893"/>
      <c r="C26" s="893"/>
      <c r="D26" s="893"/>
      <c r="E26" s="1801"/>
      <c r="F26" s="1802"/>
      <c r="G26" s="1802"/>
      <c r="H26" s="1795"/>
      <c r="I26" s="1795"/>
      <c r="J26" s="901" t="s">
        <v>133</v>
      </c>
      <c r="K26" s="914">
        <v>9</v>
      </c>
      <c r="L26" s="914">
        <v>9</v>
      </c>
      <c r="M26" s="914">
        <v>9</v>
      </c>
      <c r="N26" s="914">
        <v>5</v>
      </c>
      <c r="O26" s="914">
        <v>7</v>
      </c>
      <c r="P26" s="914">
        <v>9</v>
      </c>
      <c r="Q26" s="914">
        <v>10</v>
      </c>
      <c r="R26" s="914">
        <v>9</v>
      </c>
      <c r="S26" s="914">
        <v>8</v>
      </c>
      <c r="T26" s="914">
        <v>3</v>
      </c>
      <c r="U26" s="914"/>
      <c r="V26" s="914"/>
      <c r="W26" s="914"/>
      <c r="X26" s="914"/>
      <c r="Y26" s="915"/>
      <c r="AA26" s="891"/>
    </row>
    <row r="27" spans="2:27" s="893" customFormat="1" ht="13.15">
      <c r="E27" s="1803"/>
      <c r="F27" s="1804"/>
      <c r="G27" s="1804"/>
      <c r="H27" s="1796"/>
      <c r="I27" s="1796"/>
      <c r="J27" s="902" t="s">
        <v>134</v>
      </c>
      <c r="K27" s="908">
        <v>10</v>
      </c>
      <c r="L27" s="908">
        <v>10</v>
      </c>
      <c r="M27" s="908">
        <v>10</v>
      </c>
      <c r="N27" s="908">
        <v>7</v>
      </c>
      <c r="O27" s="908">
        <v>9</v>
      </c>
      <c r="P27" s="908">
        <v>10</v>
      </c>
      <c r="Q27" s="908">
        <v>10</v>
      </c>
      <c r="R27" s="908">
        <v>10</v>
      </c>
      <c r="S27" s="908">
        <v>9</v>
      </c>
      <c r="T27" s="908">
        <v>5</v>
      </c>
      <c r="U27" s="908"/>
      <c r="V27" s="908"/>
      <c r="W27" s="908"/>
      <c r="X27" s="908"/>
      <c r="Y27" s="909"/>
      <c r="AA27" s="891"/>
    </row>
    <row r="28" spans="2:27" s="893" customFormat="1" ht="13.15">
      <c r="E28" s="1788" t="s">
        <v>596</v>
      </c>
      <c r="F28" s="1789"/>
      <c r="G28" s="1789"/>
      <c r="H28" s="1794">
        <f>SUM(K29:V29)/7</f>
        <v>8.1428571428571423</v>
      </c>
      <c r="I28" s="1794">
        <f>SUM(K30:V30)/7</f>
        <v>9</v>
      </c>
      <c r="J28" s="900"/>
      <c r="K28" s="1782" t="s">
        <v>636</v>
      </c>
      <c r="L28" s="1782"/>
      <c r="M28" s="1782" t="s">
        <v>637</v>
      </c>
      <c r="N28" s="1782"/>
      <c r="O28" s="1782" t="s">
        <v>638</v>
      </c>
      <c r="P28" s="1782"/>
      <c r="Q28" s="898" t="s">
        <v>639</v>
      </c>
      <c r="R28" s="1782" t="s">
        <v>640</v>
      </c>
      <c r="S28" s="1782"/>
      <c r="T28" s="898" t="s">
        <v>641</v>
      </c>
      <c r="U28" s="1783" t="s">
        <v>662</v>
      </c>
      <c r="V28" s="1783"/>
      <c r="W28" s="898"/>
      <c r="X28" s="898"/>
      <c r="Y28" s="899"/>
      <c r="AA28" s="891"/>
    </row>
    <row r="29" spans="2:27" s="892" customFormat="1" ht="13.9">
      <c r="B29" s="894"/>
      <c r="C29" s="894"/>
      <c r="D29" s="894"/>
      <c r="E29" s="1790"/>
      <c r="F29" s="1791"/>
      <c r="G29" s="1791"/>
      <c r="H29" s="1795"/>
      <c r="I29" s="1795"/>
      <c r="J29" s="901" t="s">
        <v>133</v>
      </c>
      <c r="K29" s="1784">
        <v>9</v>
      </c>
      <c r="L29" s="1784"/>
      <c r="M29" s="1784">
        <v>9</v>
      </c>
      <c r="N29" s="1784"/>
      <c r="O29" s="1784">
        <v>7</v>
      </c>
      <c r="P29" s="1784"/>
      <c r="Q29" s="916">
        <v>3</v>
      </c>
      <c r="R29" s="1784">
        <v>10</v>
      </c>
      <c r="S29" s="1784"/>
      <c r="T29" s="916">
        <v>9</v>
      </c>
      <c r="U29" s="1784">
        <v>10</v>
      </c>
      <c r="V29" s="1784"/>
      <c r="W29" s="916"/>
      <c r="X29" s="916"/>
      <c r="Y29" s="917"/>
      <c r="AA29" s="890"/>
    </row>
    <row r="30" spans="2:27" s="893" customFormat="1" ht="13.9">
      <c r="E30" s="1792"/>
      <c r="F30" s="1793"/>
      <c r="G30" s="1793"/>
      <c r="H30" s="1796"/>
      <c r="I30" s="1796"/>
      <c r="J30" s="902" t="s">
        <v>134</v>
      </c>
      <c r="K30" s="1781">
        <v>10</v>
      </c>
      <c r="L30" s="1781"/>
      <c r="M30" s="1781">
        <v>10</v>
      </c>
      <c r="N30" s="1781"/>
      <c r="O30" s="1781">
        <v>9</v>
      </c>
      <c r="P30" s="1781"/>
      <c r="Q30" s="908">
        <v>5</v>
      </c>
      <c r="R30" s="1781">
        <v>10</v>
      </c>
      <c r="S30" s="1781"/>
      <c r="T30" s="908">
        <v>9</v>
      </c>
      <c r="U30" s="1781">
        <v>10</v>
      </c>
      <c r="V30" s="1781"/>
      <c r="W30" s="908"/>
      <c r="X30" s="908"/>
      <c r="Y30" s="909"/>
      <c r="AA30" s="890"/>
    </row>
    <row r="31" spans="2:27" s="893" customFormat="1" ht="13.15">
      <c r="E31" s="1799" t="s">
        <v>597</v>
      </c>
      <c r="F31" s="1800"/>
      <c r="G31" s="1800"/>
      <c r="H31" s="1794">
        <f>SUM(K32:W32)/10</f>
        <v>8.1999999999999993</v>
      </c>
      <c r="I31" s="1794">
        <f>SUM(K33:W33)/10</f>
        <v>9.3000000000000007</v>
      </c>
      <c r="J31" s="900"/>
      <c r="K31" s="896" t="s">
        <v>661</v>
      </c>
      <c r="L31" s="896" t="s">
        <v>634</v>
      </c>
      <c r="M31" s="1787" t="s">
        <v>614</v>
      </c>
      <c r="N31" s="1787"/>
      <c r="O31" s="1797" t="s">
        <v>662</v>
      </c>
      <c r="P31" s="1797"/>
      <c r="Q31" s="896" t="s">
        <v>663</v>
      </c>
      <c r="R31" s="1779" t="s">
        <v>664</v>
      </c>
      <c r="S31" s="1779"/>
      <c r="T31" s="896" t="s">
        <v>665</v>
      </c>
      <c r="U31" s="928" t="s">
        <v>642</v>
      </c>
      <c r="V31" s="907" t="s">
        <v>666</v>
      </c>
      <c r="W31" s="896" t="s">
        <v>283</v>
      </c>
      <c r="X31" s="896"/>
      <c r="Y31" s="897"/>
      <c r="AA31" s="891"/>
    </row>
    <row r="32" spans="2:27" s="892" customFormat="1" ht="13.9">
      <c r="B32" s="894"/>
      <c r="C32" s="894"/>
      <c r="D32" s="894"/>
      <c r="E32" s="1801"/>
      <c r="F32" s="1802"/>
      <c r="G32" s="1802"/>
      <c r="H32" s="1795"/>
      <c r="I32" s="1795"/>
      <c r="J32" s="901" t="s">
        <v>133</v>
      </c>
      <c r="K32" s="914">
        <v>7</v>
      </c>
      <c r="L32" s="914">
        <v>8</v>
      </c>
      <c r="M32" s="1784">
        <v>7</v>
      </c>
      <c r="N32" s="1784"/>
      <c r="O32" s="1784">
        <v>10</v>
      </c>
      <c r="P32" s="1784"/>
      <c r="Q32" s="914">
        <v>10</v>
      </c>
      <c r="R32" s="1780">
        <v>10</v>
      </c>
      <c r="S32" s="1780"/>
      <c r="T32" s="914">
        <v>10</v>
      </c>
      <c r="U32" s="916">
        <v>9</v>
      </c>
      <c r="V32" s="914">
        <v>8</v>
      </c>
      <c r="W32" s="914">
        <v>3</v>
      </c>
      <c r="X32" s="914"/>
      <c r="Y32" s="915"/>
      <c r="AA32" s="890"/>
    </row>
    <row r="33" spans="2:27" s="893" customFormat="1" ht="13.9">
      <c r="E33" s="1803"/>
      <c r="F33" s="1804"/>
      <c r="G33" s="1804"/>
      <c r="H33" s="1796"/>
      <c r="I33" s="1796"/>
      <c r="J33" s="902" t="s">
        <v>134</v>
      </c>
      <c r="K33" s="908">
        <v>10</v>
      </c>
      <c r="L33" s="908">
        <v>9</v>
      </c>
      <c r="M33" s="1781">
        <v>9</v>
      </c>
      <c r="N33" s="1781"/>
      <c r="O33" s="1781">
        <v>10</v>
      </c>
      <c r="P33" s="1781"/>
      <c r="Q33" s="908">
        <v>10</v>
      </c>
      <c r="R33" s="1781">
        <v>10</v>
      </c>
      <c r="S33" s="1781"/>
      <c r="T33" s="908">
        <v>10</v>
      </c>
      <c r="U33" s="908">
        <v>9</v>
      </c>
      <c r="V33" s="908">
        <v>9</v>
      </c>
      <c r="W33" s="908">
        <v>7</v>
      </c>
      <c r="X33" s="908"/>
      <c r="Y33" s="909"/>
      <c r="AA33" s="890"/>
    </row>
    <row r="34" spans="2:27" s="893" customFormat="1" ht="13.15">
      <c r="E34" s="1788" t="s">
        <v>598</v>
      </c>
      <c r="F34" s="1789"/>
      <c r="G34" s="1789"/>
      <c r="H34" s="1794">
        <f>SUM(K35:T35)/9</f>
        <v>7.1111111111111107</v>
      </c>
      <c r="I34" s="1794">
        <f>SUM(K36:T36)/9</f>
        <v>9.5555555555555554</v>
      </c>
      <c r="J34" s="900"/>
      <c r="K34" s="1782" t="s">
        <v>671</v>
      </c>
      <c r="L34" s="1782"/>
      <c r="M34" s="941" t="s">
        <v>274</v>
      </c>
      <c r="N34" s="941" t="s">
        <v>675</v>
      </c>
      <c r="O34" s="898" t="s">
        <v>672</v>
      </c>
      <c r="P34" s="898" t="s">
        <v>616</v>
      </c>
      <c r="Q34" s="898" t="s">
        <v>673</v>
      </c>
      <c r="R34" s="898" t="s">
        <v>674</v>
      </c>
      <c r="S34" s="898" t="s">
        <v>676</v>
      </c>
      <c r="T34" s="941" t="s">
        <v>677</v>
      </c>
      <c r="U34" s="898"/>
      <c r="V34" s="898"/>
      <c r="W34" s="898"/>
      <c r="X34" s="898"/>
      <c r="Y34" s="899"/>
      <c r="AA34" s="891"/>
    </row>
    <row r="35" spans="2:27" s="892" customFormat="1" ht="13.15">
      <c r="B35" s="894"/>
      <c r="C35" s="894"/>
      <c r="D35" s="894"/>
      <c r="E35" s="1790"/>
      <c r="F35" s="1791"/>
      <c r="G35" s="1791"/>
      <c r="H35" s="1795"/>
      <c r="I35" s="1795"/>
      <c r="J35" s="901" t="s">
        <v>133</v>
      </c>
      <c r="K35" s="1780">
        <v>8</v>
      </c>
      <c r="L35" s="1780"/>
      <c r="M35" s="943">
        <v>6</v>
      </c>
      <c r="N35" s="943">
        <v>8</v>
      </c>
      <c r="O35" s="943">
        <v>8</v>
      </c>
      <c r="P35" s="943">
        <v>8</v>
      </c>
      <c r="Q35" s="943">
        <v>8</v>
      </c>
      <c r="R35" s="943">
        <v>6</v>
      </c>
      <c r="S35" s="914">
        <v>4</v>
      </c>
      <c r="T35" s="914">
        <v>8</v>
      </c>
      <c r="U35" s="914"/>
      <c r="V35" s="914"/>
      <c r="W35" s="914"/>
      <c r="X35" s="914"/>
      <c r="Y35" s="915"/>
      <c r="AA35" s="891"/>
    </row>
    <row r="36" spans="2:27" s="893" customFormat="1" ht="13.15">
      <c r="E36" s="1792"/>
      <c r="F36" s="1793"/>
      <c r="G36" s="1793"/>
      <c r="H36" s="1796"/>
      <c r="I36" s="1796"/>
      <c r="J36" s="902" t="s">
        <v>134</v>
      </c>
      <c r="K36" s="1781">
        <v>10</v>
      </c>
      <c r="L36" s="1781"/>
      <c r="M36" s="942">
        <v>8</v>
      </c>
      <c r="N36" s="942">
        <v>10</v>
      </c>
      <c r="O36" s="908">
        <v>10</v>
      </c>
      <c r="P36" s="908">
        <v>10</v>
      </c>
      <c r="Q36" s="908">
        <v>10</v>
      </c>
      <c r="R36" s="908">
        <v>10</v>
      </c>
      <c r="S36" s="908">
        <v>8</v>
      </c>
      <c r="T36" s="908">
        <v>10</v>
      </c>
      <c r="U36" s="908"/>
      <c r="V36" s="908"/>
      <c r="W36" s="908"/>
      <c r="X36" s="908"/>
      <c r="Y36" s="909"/>
      <c r="AA36" s="891"/>
    </row>
    <row r="37" spans="2:27" s="893" customFormat="1" ht="13.15" customHeight="1">
      <c r="E37" s="1809" t="s">
        <v>643</v>
      </c>
      <c r="F37" s="1815"/>
      <c r="G37" s="1815"/>
      <c r="H37" s="1794">
        <f>SUM(K40:X40)/11</f>
        <v>6.2727272727272725</v>
      </c>
      <c r="I37" s="1794">
        <f>SUM(K42:X42)/11</f>
        <v>9.1818181818181817</v>
      </c>
      <c r="J37" s="900"/>
      <c r="K37" s="920" t="s">
        <v>135</v>
      </c>
      <c r="L37" s="921" t="s">
        <v>648</v>
      </c>
      <c r="M37" s="922" t="s">
        <v>63</v>
      </c>
      <c r="N37" s="922" t="s">
        <v>586</v>
      </c>
      <c r="O37" s="922" t="s">
        <v>141</v>
      </c>
      <c r="P37" s="922" t="s">
        <v>142</v>
      </c>
      <c r="Q37" s="922" t="s">
        <v>143</v>
      </c>
      <c r="R37" s="922" t="s">
        <v>587</v>
      </c>
      <c r="S37" s="920" t="s">
        <v>645</v>
      </c>
      <c r="T37" s="921" t="s">
        <v>647</v>
      </c>
      <c r="U37" s="922" t="s">
        <v>646</v>
      </c>
      <c r="V37" s="922" t="s">
        <v>504</v>
      </c>
      <c r="W37" s="920" t="s">
        <v>649</v>
      </c>
      <c r="X37" s="921" t="s">
        <v>650</v>
      </c>
      <c r="AA37" s="891"/>
    </row>
    <row r="38" spans="2:27" s="893" customFormat="1" ht="13.15" customHeight="1">
      <c r="E38" s="1816"/>
      <c r="F38" s="1817"/>
      <c r="G38" s="1817"/>
      <c r="H38" s="1795"/>
      <c r="I38" s="1795"/>
      <c r="J38" s="901"/>
      <c r="K38" s="923">
        <v>15</v>
      </c>
      <c r="L38" s="924">
        <v>15</v>
      </c>
      <c r="M38" s="925">
        <v>5</v>
      </c>
      <c r="N38" s="925">
        <v>5</v>
      </c>
      <c r="O38" s="925">
        <v>5</v>
      </c>
      <c r="P38" s="925">
        <v>5</v>
      </c>
      <c r="Q38" s="925">
        <v>5</v>
      </c>
      <c r="R38" s="925">
        <v>5</v>
      </c>
      <c r="S38" s="923">
        <v>10</v>
      </c>
      <c r="T38" s="924">
        <v>5</v>
      </c>
      <c r="U38" s="925">
        <v>10</v>
      </c>
      <c r="V38" s="925">
        <v>5</v>
      </c>
      <c r="W38" s="923">
        <v>5</v>
      </c>
      <c r="X38" s="924">
        <v>5</v>
      </c>
      <c r="AA38" s="891"/>
    </row>
    <row r="39" spans="2:27" s="893" customFormat="1" ht="13.15">
      <c r="E39" s="1816"/>
      <c r="F39" s="1817"/>
      <c r="G39" s="1817"/>
      <c r="H39" s="1795"/>
      <c r="I39" s="1795"/>
      <c r="J39" s="1785" t="s">
        <v>133</v>
      </c>
      <c r="K39" s="904">
        <v>95</v>
      </c>
      <c r="L39" s="905">
        <v>181</v>
      </c>
      <c r="M39" s="906">
        <v>47</v>
      </c>
      <c r="N39" s="906">
        <v>14</v>
      </c>
      <c r="O39" s="906">
        <v>11.5</v>
      </c>
      <c r="P39" s="906">
        <v>42</v>
      </c>
      <c r="Q39" s="906">
        <v>42</v>
      </c>
      <c r="R39" s="906">
        <v>16</v>
      </c>
      <c r="S39" s="904"/>
      <c r="T39" s="905"/>
      <c r="U39" s="906"/>
      <c r="V39" s="906"/>
      <c r="W39" s="904"/>
      <c r="X39" s="905"/>
      <c r="AA39" s="891"/>
    </row>
    <row r="40" spans="2:27" s="893" customFormat="1" ht="13.15">
      <c r="E40" s="1816"/>
      <c r="F40" s="1817"/>
      <c r="G40" s="1817"/>
      <c r="H40" s="1795"/>
      <c r="I40" s="1795"/>
      <c r="J40" s="1785"/>
      <c r="K40" s="918">
        <v>3</v>
      </c>
      <c r="L40" s="917">
        <v>12</v>
      </c>
      <c r="M40" s="916">
        <v>3</v>
      </c>
      <c r="N40" s="916">
        <v>4</v>
      </c>
      <c r="O40" s="916">
        <v>5</v>
      </c>
      <c r="P40" s="916">
        <v>2</v>
      </c>
      <c r="Q40" s="916">
        <v>5</v>
      </c>
      <c r="R40" s="916">
        <v>3</v>
      </c>
      <c r="S40" s="918">
        <v>6</v>
      </c>
      <c r="T40" s="917">
        <v>5</v>
      </c>
      <c r="U40" s="916">
        <v>8</v>
      </c>
      <c r="V40" s="916">
        <v>4</v>
      </c>
      <c r="W40" s="918">
        <v>4</v>
      </c>
      <c r="X40" s="917">
        <v>5</v>
      </c>
      <c r="AA40" s="891"/>
    </row>
    <row r="41" spans="2:27" s="893" customFormat="1" ht="13.15">
      <c r="E41" s="1816"/>
      <c r="F41" s="1817"/>
      <c r="G41" s="1817"/>
      <c r="H41" s="1795"/>
      <c r="I41" s="1795"/>
      <c r="J41" s="1785" t="s">
        <v>134</v>
      </c>
      <c r="K41" s="910">
        <v>85</v>
      </c>
      <c r="L41" s="911">
        <v>181</v>
      </c>
      <c r="M41" s="912">
        <v>49</v>
      </c>
      <c r="N41" s="912">
        <v>16</v>
      </c>
      <c r="O41" s="912">
        <v>13</v>
      </c>
      <c r="P41" s="912">
        <v>46</v>
      </c>
      <c r="Q41" s="912">
        <v>33</v>
      </c>
      <c r="R41" s="912">
        <v>16</v>
      </c>
      <c r="S41" s="910"/>
      <c r="T41" s="911"/>
      <c r="U41" s="912"/>
      <c r="V41" s="912"/>
      <c r="W41" s="910"/>
      <c r="X41" s="911"/>
      <c r="AA41" s="891"/>
    </row>
    <row r="42" spans="2:27" s="893" customFormat="1" ht="13.15">
      <c r="E42" s="1818"/>
      <c r="F42" s="1819"/>
      <c r="G42" s="1819"/>
      <c r="H42" s="1796"/>
      <c r="I42" s="1796"/>
      <c r="J42" s="1786"/>
      <c r="K42" s="913">
        <v>15</v>
      </c>
      <c r="L42" s="909">
        <v>12</v>
      </c>
      <c r="M42" s="908">
        <v>5</v>
      </c>
      <c r="N42" s="908">
        <v>5</v>
      </c>
      <c r="O42" s="908">
        <v>5</v>
      </c>
      <c r="P42" s="908">
        <v>5</v>
      </c>
      <c r="Q42" s="908">
        <v>13</v>
      </c>
      <c r="R42" s="908">
        <v>5</v>
      </c>
      <c r="S42" s="913">
        <v>10</v>
      </c>
      <c r="T42" s="909">
        <v>5</v>
      </c>
      <c r="U42" s="908">
        <v>8</v>
      </c>
      <c r="V42" s="908">
        <v>4</v>
      </c>
      <c r="W42" s="913">
        <v>4</v>
      </c>
      <c r="X42" s="909">
        <v>5</v>
      </c>
      <c r="AA42" s="891"/>
    </row>
    <row r="43" spans="2:27" s="893" customFormat="1" ht="13.15">
      <c r="E43" s="1809" t="s">
        <v>644</v>
      </c>
      <c r="F43" s="1810"/>
      <c r="G43" s="1810"/>
      <c r="H43" s="1794">
        <f>SUM(K44:U44)/11</f>
        <v>4.2727272727272725</v>
      </c>
      <c r="I43" s="1794">
        <f>SUM(K45:U45)/11</f>
        <v>9.3636363636363633</v>
      </c>
      <c r="J43" s="900"/>
      <c r="K43" s="920" t="s">
        <v>651</v>
      </c>
      <c r="L43" s="922" t="s">
        <v>660</v>
      </c>
      <c r="M43" s="922" t="s">
        <v>652</v>
      </c>
      <c r="N43" s="922" t="s">
        <v>654</v>
      </c>
      <c r="O43" s="921" t="s">
        <v>653</v>
      </c>
      <c r="P43" s="920" t="s">
        <v>655</v>
      </c>
      <c r="Q43" s="922" t="s">
        <v>656</v>
      </c>
      <c r="R43" s="922" t="s">
        <v>657</v>
      </c>
      <c r="S43" s="922" t="s">
        <v>340</v>
      </c>
      <c r="T43" s="926" t="s">
        <v>658</v>
      </c>
      <c r="U43" s="921" t="s">
        <v>659</v>
      </c>
      <c r="V43" s="922"/>
      <c r="W43" s="922"/>
      <c r="X43" s="922"/>
      <c r="Y43" s="921"/>
      <c r="AA43" s="891"/>
    </row>
    <row r="44" spans="2:27" s="892" customFormat="1">
      <c r="B44" s="894"/>
      <c r="C44" s="894"/>
      <c r="D44" s="894"/>
      <c r="E44" s="1811"/>
      <c r="F44" s="1812"/>
      <c r="G44" s="1812"/>
      <c r="H44" s="1795"/>
      <c r="I44" s="1795"/>
      <c r="J44" s="901" t="s">
        <v>133</v>
      </c>
      <c r="K44" s="919">
        <v>7</v>
      </c>
      <c r="L44" s="914">
        <v>7</v>
      </c>
      <c r="M44" s="914">
        <v>5</v>
      </c>
      <c r="N44" s="914">
        <v>5</v>
      </c>
      <c r="O44" s="915">
        <v>5</v>
      </c>
      <c r="P44" s="919">
        <v>3</v>
      </c>
      <c r="Q44" s="914">
        <v>5</v>
      </c>
      <c r="R44" s="914">
        <v>3</v>
      </c>
      <c r="S44" s="914">
        <v>3</v>
      </c>
      <c r="T44" s="914">
        <v>3</v>
      </c>
      <c r="U44" s="915">
        <v>1</v>
      </c>
      <c r="V44" s="914"/>
      <c r="W44" s="914"/>
      <c r="X44" s="914"/>
      <c r="Y44" s="915"/>
    </row>
    <row r="45" spans="2:27" s="892" customFormat="1">
      <c r="B45" s="893"/>
      <c r="C45" s="893"/>
      <c r="D45" s="893"/>
      <c r="E45" s="1813"/>
      <c r="F45" s="1814"/>
      <c r="G45" s="1814"/>
      <c r="H45" s="1796"/>
      <c r="I45" s="1796"/>
      <c r="J45" s="902" t="s">
        <v>134</v>
      </c>
      <c r="K45" s="913">
        <v>10</v>
      </c>
      <c r="L45" s="908">
        <v>10</v>
      </c>
      <c r="M45" s="908">
        <v>8</v>
      </c>
      <c r="N45" s="908">
        <v>9</v>
      </c>
      <c r="O45" s="909">
        <v>8</v>
      </c>
      <c r="P45" s="913">
        <v>8</v>
      </c>
      <c r="Q45" s="908">
        <v>10</v>
      </c>
      <c r="R45" s="908">
        <v>10</v>
      </c>
      <c r="S45" s="908">
        <v>10</v>
      </c>
      <c r="T45" s="908">
        <v>10</v>
      </c>
      <c r="U45" s="909">
        <v>10</v>
      </c>
      <c r="V45" s="908"/>
      <c r="W45" s="908"/>
      <c r="X45" s="908"/>
      <c r="Y45" s="909"/>
    </row>
    <row r="46" spans="2:27" s="892" customFormat="1">
      <c r="B46" s="893"/>
      <c r="C46" s="893"/>
      <c r="D46" s="893"/>
      <c r="I46" s="893"/>
      <c r="J46" s="903"/>
    </row>
    <row r="47" spans="2:27" s="892" customFormat="1">
      <c r="E47" s="1806" t="s">
        <v>590</v>
      </c>
      <c r="F47" s="1807"/>
      <c r="G47" s="1808"/>
      <c r="I47" s="893"/>
    </row>
  </sheetData>
  <mergeCells count="70">
    <mergeCell ref="H43:H45"/>
    <mergeCell ref="I43:I45"/>
    <mergeCell ref="H25:H27"/>
    <mergeCell ref="I25:I27"/>
    <mergeCell ref="E47:G47"/>
    <mergeCell ref="H37:H42"/>
    <mergeCell ref="I37:I42"/>
    <mergeCell ref="I31:I33"/>
    <mergeCell ref="H34:H36"/>
    <mergeCell ref="I34:I36"/>
    <mergeCell ref="E25:G27"/>
    <mergeCell ref="E31:G33"/>
    <mergeCell ref="E34:G36"/>
    <mergeCell ref="E43:G45"/>
    <mergeCell ref="E37:G42"/>
    <mergeCell ref="W10:Z10"/>
    <mergeCell ref="H3:L3"/>
    <mergeCell ref="K10:N10"/>
    <mergeCell ref="B10:E10"/>
    <mergeCell ref="F10:J10"/>
    <mergeCell ref="O10:R10"/>
    <mergeCell ref="S10:V10"/>
    <mergeCell ref="B3:D3"/>
    <mergeCell ref="E3:G3"/>
    <mergeCell ref="M3:O3"/>
    <mergeCell ref="P3:R3"/>
    <mergeCell ref="E14:G14"/>
    <mergeCell ref="E16:G16"/>
    <mergeCell ref="M22:N22"/>
    <mergeCell ref="M23:N23"/>
    <mergeCell ref="M24:N24"/>
    <mergeCell ref="H19:H21"/>
    <mergeCell ref="I19:I21"/>
    <mergeCell ref="H22:H24"/>
    <mergeCell ref="I22:I24"/>
    <mergeCell ref="E19:G21"/>
    <mergeCell ref="E22:G24"/>
    <mergeCell ref="O33:P33"/>
    <mergeCell ref="E28:G30"/>
    <mergeCell ref="H28:H30"/>
    <mergeCell ref="I28:I30"/>
    <mergeCell ref="K28:L28"/>
    <mergeCell ref="M28:N28"/>
    <mergeCell ref="K29:L29"/>
    <mergeCell ref="M29:N29"/>
    <mergeCell ref="K30:L30"/>
    <mergeCell ref="M30:N30"/>
    <mergeCell ref="O28:P28"/>
    <mergeCell ref="O29:P29"/>
    <mergeCell ref="O30:P30"/>
    <mergeCell ref="O31:P31"/>
    <mergeCell ref="O32:P32"/>
    <mergeCell ref="H31:H33"/>
    <mergeCell ref="J39:J40"/>
    <mergeCell ref="J41:J42"/>
    <mergeCell ref="M31:N31"/>
    <mergeCell ref="M32:N32"/>
    <mergeCell ref="M33:N33"/>
    <mergeCell ref="K35:L35"/>
    <mergeCell ref="K34:L34"/>
    <mergeCell ref="K36:L36"/>
    <mergeCell ref="R31:S31"/>
    <mergeCell ref="R32:S32"/>
    <mergeCell ref="R33:S33"/>
    <mergeCell ref="R28:S28"/>
    <mergeCell ref="U28:V28"/>
    <mergeCell ref="R29:S29"/>
    <mergeCell ref="R30:S30"/>
    <mergeCell ref="U29:V29"/>
    <mergeCell ref="U30:V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14"/>
  <sheetViews>
    <sheetView workbookViewId="0">
      <selection activeCell="I4" sqref="I4"/>
    </sheetView>
  </sheetViews>
  <sheetFormatPr baseColWidth="10" defaultColWidth="9" defaultRowHeight="13.5"/>
  <cols>
    <col min="2" max="2" width="22.5625" customWidth="1"/>
    <col min="3" max="3" width="4.125" customWidth="1"/>
  </cols>
  <sheetData>
    <row r="2" spans="2:12">
      <c r="D2" s="826">
        <v>42795</v>
      </c>
      <c r="E2" s="826">
        <v>42796</v>
      </c>
      <c r="F2" s="826">
        <v>42797</v>
      </c>
      <c r="G2" s="826">
        <v>42798</v>
      </c>
      <c r="H2" s="826">
        <v>42799</v>
      </c>
      <c r="I2" s="826">
        <v>42826</v>
      </c>
      <c r="J2" s="826">
        <v>42827</v>
      </c>
      <c r="K2" s="826">
        <v>42828</v>
      </c>
      <c r="L2" s="826">
        <v>42829</v>
      </c>
    </row>
    <row r="3" spans="2:12">
      <c r="B3" s="824" t="s">
        <v>528</v>
      </c>
      <c r="C3" s="827" t="s">
        <v>530</v>
      </c>
      <c r="D3">
        <v>0</v>
      </c>
      <c r="E3" s="830">
        <v>0</v>
      </c>
      <c r="F3" s="830">
        <v>0</v>
      </c>
      <c r="G3" s="830">
        <v>0</v>
      </c>
      <c r="H3" s="830">
        <v>0</v>
      </c>
      <c r="I3" s="830">
        <v>2</v>
      </c>
      <c r="J3" s="830">
        <v>4</v>
      </c>
      <c r="K3" s="830"/>
      <c r="L3" s="830"/>
    </row>
    <row r="4" spans="2:12">
      <c r="B4" s="833" t="s">
        <v>525</v>
      </c>
      <c r="C4" s="828">
        <v>6</v>
      </c>
      <c r="D4">
        <v>6</v>
      </c>
      <c r="E4" s="830">
        <v>6</v>
      </c>
      <c r="F4" s="830">
        <v>6</v>
      </c>
      <c r="G4" s="830">
        <v>6</v>
      </c>
      <c r="H4" s="830">
        <v>6</v>
      </c>
      <c r="I4" s="830">
        <v>6</v>
      </c>
      <c r="J4" s="830">
        <v>6</v>
      </c>
      <c r="K4" s="830"/>
      <c r="L4" s="830"/>
    </row>
    <row r="5" spans="2:12">
      <c r="B5" s="834" t="s">
        <v>524</v>
      </c>
      <c r="C5" s="827" t="s">
        <v>531</v>
      </c>
      <c r="D5">
        <v>0</v>
      </c>
      <c r="E5" s="830">
        <v>0</v>
      </c>
      <c r="F5" s="830">
        <v>0</v>
      </c>
      <c r="G5" s="830">
        <v>0</v>
      </c>
      <c r="H5" s="830">
        <v>0</v>
      </c>
      <c r="I5" s="830">
        <v>0</v>
      </c>
      <c r="J5" s="830">
        <v>3</v>
      </c>
      <c r="K5" s="830"/>
      <c r="L5" s="830"/>
    </row>
    <row r="6" spans="2:12">
      <c r="B6" s="835" t="s">
        <v>518</v>
      </c>
      <c r="C6">
        <v>3</v>
      </c>
      <c r="D6">
        <v>1</v>
      </c>
      <c r="E6" s="830">
        <v>1</v>
      </c>
      <c r="F6" s="830">
        <v>1</v>
      </c>
      <c r="G6" s="830">
        <v>2</v>
      </c>
      <c r="H6" s="830">
        <v>2</v>
      </c>
      <c r="I6" s="830">
        <v>2</v>
      </c>
      <c r="J6" s="830">
        <v>3</v>
      </c>
      <c r="K6" s="830"/>
      <c r="L6" s="830"/>
    </row>
    <row r="7" spans="2:12">
      <c r="B7" s="835" t="s">
        <v>524</v>
      </c>
      <c r="C7" s="827" t="s">
        <v>526</v>
      </c>
      <c r="D7">
        <v>0</v>
      </c>
      <c r="E7" s="830">
        <v>0</v>
      </c>
      <c r="F7" s="830">
        <v>0</v>
      </c>
      <c r="G7" s="830">
        <v>2</v>
      </c>
      <c r="H7" s="830">
        <v>2</v>
      </c>
      <c r="I7" s="830">
        <v>2</v>
      </c>
      <c r="J7" s="830">
        <v>2</v>
      </c>
      <c r="K7" s="830"/>
      <c r="L7" s="830"/>
    </row>
    <row r="8" spans="2:12">
      <c r="B8" s="825" t="s">
        <v>523</v>
      </c>
      <c r="C8" s="827" t="s">
        <v>527</v>
      </c>
      <c r="D8">
        <v>1</v>
      </c>
      <c r="E8" s="830">
        <v>1</v>
      </c>
      <c r="F8" s="830">
        <v>1</v>
      </c>
      <c r="G8" s="830">
        <v>1</v>
      </c>
      <c r="H8" s="830">
        <v>1</v>
      </c>
      <c r="I8" s="830">
        <v>1</v>
      </c>
      <c r="J8" s="830">
        <v>1</v>
      </c>
      <c r="K8" s="830"/>
      <c r="L8" s="830"/>
    </row>
    <row r="9" spans="2:12">
      <c r="B9" s="836" t="s">
        <v>520</v>
      </c>
      <c r="C9">
        <v>1</v>
      </c>
      <c r="D9">
        <v>1</v>
      </c>
      <c r="E9" s="830">
        <v>1</v>
      </c>
      <c r="F9" s="830">
        <v>1</v>
      </c>
      <c r="G9" s="830">
        <v>1</v>
      </c>
      <c r="H9" s="830">
        <v>1</v>
      </c>
      <c r="I9" s="830">
        <v>1</v>
      </c>
      <c r="J9" s="830">
        <v>1</v>
      </c>
      <c r="K9" s="830"/>
      <c r="L9" s="830"/>
    </row>
    <row r="10" spans="2:12">
      <c r="B10" s="836" t="s">
        <v>521</v>
      </c>
      <c r="C10">
        <v>1</v>
      </c>
      <c r="D10">
        <v>1</v>
      </c>
      <c r="E10" s="830">
        <v>1</v>
      </c>
      <c r="F10" s="830">
        <v>1</v>
      </c>
      <c r="G10" s="830">
        <v>1</v>
      </c>
      <c r="H10" s="830">
        <v>1</v>
      </c>
      <c r="I10" s="830">
        <v>1</v>
      </c>
      <c r="J10" s="830">
        <v>1</v>
      </c>
      <c r="K10" s="830"/>
      <c r="L10" s="830"/>
    </row>
    <row r="11" spans="2:12">
      <c r="B11" s="836" t="s">
        <v>522</v>
      </c>
      <c r="C11">
        <v>1</v>
      </c>
      <c r="D11">
        <v>1</v>
      </c>
      <c r="E11" s="830">
        <v>1</v>
      </c>
      <c r="F11" s="830">
        <v>1</v>
      </c>
      <c r="G11" s="830">
        <v>1</v>
      </c>
      <c r="H11" s="830">
        <v>1</v>
      </c>
      <c r="I11" s="830">
        <v>1</v>
      </c>
      <c r="J11" s="830">
        <v>1</v>
      </c>
      <c r="K11" s="830"/>
      <c r="L11" s="830"/>
    </row>
    <row r="12" spans="2:12">
      <c r="B12" s="825" t="s">
        <v>519</v>
      </c>
      <c r="C12">
        <v>3</v>
      </c>
      <c r="D12">
        <v>1</v>
      </c>
      <c r="E12" s="830">
        <v>2</v>
      </c>
      <c r="F12" s="830">
        <v>2</v>
      </c>
      <c r="G12" s="830">
        <v>3</v>
      </c>
      <c r="H12" s="830">
        <v>3</v>
      </c>
      <c r="I12" s="830">
        <v>3</v>
      </c>
      <c r="J12" s="830">
        <v>3</v>
      </c>
      <c r="K12" s="830"/>
      <c r="L12" s="830"/>
    </row>
    <row r="13" spans="2:12" ht="13.9">
      <c r="B13" s="829" t="s">
        <v>529</v>
      </c>
      <c r="C13">
        <v>25</v>
      </c>
      <c r="D13">
        <f>SUM(D3:D12)</f>
        <v>12</v>
      </c>
      <c r="E13" s="830">
        <f t="shared" ref="E13:L13" si="0">SUM(E3:E12)</f>
        <v>13</v>
      </c>
      <c r="F13" s="830">
        <f t="shared" si="0"/>
        <v>13</v>
      </c>
      <c r="G13" s="830">
        <f t="shared" si="0"/>
        <v>17</v>
      </c>
      <c r="H13" s="830">
        <f t="shared" si="0"/>
        <v>17</v>
      </c>
      <c r="I13" s="830">
        <f t="shared" si="0"/>
        <v>19</v>
      </c>
      <c r="J13" s="830">
        <f t="shared" si="0"/>
        <v>25</v>
      </c>
      <c r="K13" s="830">
        <f t="shared" si="0"/>
        <v>0</v>
      </c>
      <c r="L13" s="830">
        <f t="shared" si="0"/>
        <v>0</v>
      </c>
    </row>
    <row r="14" spans="2:12">
      <c r="B14" s="831" t="s">
        <v>532</v>
      </c>
      <c r="C14">
        <f>C13/2.5</f>
        <v>10</v>
      </c>
      <c r="D14">
        <f t="shared" ref="D14:L14" si="1">D13/2.5</f>
        <v>4.8</v>
      </c>
      <c r="E14">
        <f t="shared" si="1"/>
        <v>5.2</v>
      </c>
      <c r="F14">
        <f t="shared" si="1"/>
        <v>5.2</v>
      </c>
      <c r="G14">
        <f t="shared" si="1"/>
        <v>6.8</v>
      </c>
      <c r="H14">
        <f t="shared" si="1"/>
        <v>6.8</v>
      </c>
      <c r="I14">
        <f t="shared" si="1"/>
        <v>7.6</v>
      </c>
      <c r="J14" s="832">
        <f t="shared" si="1"/>
        <v>10</v>
      </c>
      <c r="K14">
        <f t="shared" si="1"/>
        <v>0</v>
      </c>
      <c r="L14">
        <f t="shared" si="1"/>
        <v>0</v>
      </c>
    </row>
  </sheetData>
  <pageMargins left="0.7" right="0.7" top="0.75" bottom="0.75" header="0.3" footer="0.3"/>
  <ignoredErrors>
    <ignoredError sqref="C5:C8 C3" numberStoredAsText="1"/>
    <ignoredError sqref="C13:L13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38"/>
  <sheetViews>
    <sheetView rightToLeft="1" zoomScale="90" zoomScaleNormal="90" workbookViewId="0">
      <selection activeCell="AB37" sqref="AB37"/>
    </sheetView>
  </sheetViews>
  <sheetFormatPr baseColWidth="10" defaultColWidth="7.6875" defaultRowHeight="16.5" customHeight="1"/>
  <cols>
    <col min="1" max="1" width="7.3125" style="167" customWidth="1"/>
    <col min="2" max="2" width="8.3125" style="169" customWidth="1"/>
    <col min="3" max="3" width="7.6875" style="169"/>
    <col min="4" max="7" width="4.3125" style="167" customWidth="1"/>
    <col min="8" max="8" width="4.875" style="167" customWidth="1"/>
    <col min="9" max="9" width="2.6875" style="170" customWidth="1"/>
    <col min="10" max="10" width="5.875" style="170" customWidth="1"/>
    <col min="11" max="11" width="4.3125" style="170" customWidth="1"/>
    <col min="12" max="12" width="8.3125" style="169" customWidth="1"/>
    <col min="13" max="13" width="9.6875" style="169" customWidth="1"/>
    <col min="14" max="18" width="3.4375" style="167" customWidth="1"/>
    <col min="19" max="19" width="2.6875" style="170" customWidth="1"/>
    <col min="20" max="20" width="5.875" style="170" customWidth="1"/>
    <col min="21" max="21" width="3.3125" style="167" customWidth="1"/>
    <col min="22" max="22" width="4.3125" style="448" customWidth="1"/>
    <col min="23" max="23" width="8.3125" style="180" customWidth="1"/>
    <col min="24" max="24" width="9.6875" style="180" customWidth="1"/>
    <col min="25" max="46" width="3.5625" style="167" customWidth="1"/>
    <col min="47" max="49" width="3.5625" style="266" customWidth="1"/>
    <col min="50" max="51" width="3.5625" style="167" customWidth="1"/>
    <col min="52" max="52" width="3.5625" style="375" customWidth="1"/>
    <col min="53" max="61" width="3.5625" style="441" customWidth="1"/>
    <col min="62" max="62" width="3.5625" style="375" customWidth="1"/>
    <col min="63" max="65" width="3.5625" style="433" customWidth="1"/>
    <col min="66" max="67" width="3.5625" style="399" customWidth="1"/>
    <col min="68" max="69" width="3.5625" style="595" customWidth="1"/>
    <col min="70" max="70" width="3.5625" style="375" customWidth="1"/>
    <col min="71" max="72" width="3.5625" style="434" customWidth="1"/>
    <col min="73" max="75" width="3.5625" style="167" customWidth="1"/>
    <col min="76" max="76" width="2" style="167" customWidth="1"/>
    <col min="77" max="16384" width="7.6875" style="167"/>
  </cols>
  <sheetData>
    <row r="1" spans="2:75" s="441" customFormat="1" ht="6.75" customHeight="1">
      <c r="B1" s="642"/>
      <c r="C1" s="642"/>
      <c r="D1" s="643"/>
      <c r="E1" s="643"/>
      <c r="F1" s="643"/>
      <c r="G1" s="643"/>
      <c r="H1" s="643"/>
      <c r="I1" s="647"/>
      <c r="J1" s="647"/>
      <c r="K1" s="647"/>
      <c r="L1" s="642"/>
      <c r="M1" s="642"/>
      <c r="N1" s="643"/>
      <c r="O1" s="643"/>
      <c r="P1" s="643"/>
      <c r="Q1" s="643"/>
      <c r="R1" s="643"/>
      <c r="S1" s="647"/>
      <c r="T1" s="647"/>
      <c r="U1" s="643"/>
      <c r="V1" s="448"/>
      <c r="W1" s="642"/>
      <c r="X1" s="642"/>
      <c r="Y1" s="461"/>
      <c r="Z1" s="461"/>
      <c r="AA1" s="461"/>
      <c r="AB1" s="461"/>
      <c r="AC1" s="461"/>
      <c r="AD1" s="461"/>
      <c r="AE1" s="461"/>
      <c r="AF1" s="461"/>
      <c r="AG1" s="461"/>
      <c r="AH1" s="461"/>
      <c r="AI1" s="461"/>
      <c r="AJ1" s="461"/>
      <c r="AK1" s="461"/>
      <c r="AL1" s="461"/>
      <c r="AM1" s="461"/>
      <c r="AN1" s="461"/>
      <c r="AO1" s="461"/>
      <c r="AP1" s="461"/>
      <c r="AQ1" s="461"/>
      <c r="AR1" s="461"/>
      <c r="AS1" s="461"/>
      <c r="AT1" s="461"/>
      <c r="AU1" s="461"/>
      <c r="AV1" s="461"/>
      <c r="AW1" s="461"/>
      <c r="AX1" s="461"/>
      <c r="AY1" s="461"/>
      <c r="AZ1" s="461"/>
      <c r="BA1" s="461"/>
      <c r="BB1" s="461"/>
      <c r="BC1" s="461"/>
      <c r="BD1" s="461"/>
      <c r="BE1" s="461"/>
      <c r="BF1" s="461"/>
      <c r="BG1" s="461"/>
      <c r="BH1" s="461"/>
      <c r="BI1" s="461"/>
      <c r="BJ1" s="462"/>
      <c r="BK1" s="462"/>
      <c r="BL1" s="462"/>
      <c r="BM1" s="462"/>
      <c r="BN1" s="462"/>
      <c r="BO1" s="462"/>
      <c r="BP1" s="462"/>
      <c r="BQ1" s="462"/>
      <c r="BR1" s="462"/>
      <c r="BS1" s="462"/>
      <c r="BT1" s="643"/>
      <c r="BU1" s="643"/>
      <c r="BV1" s="643"/>
      <c r="BW1" s="643"/>
    </row>
    <row r="2" spans="2:75" s="262" customFormat="1" ht="23.25" customHeight="1">
      <c r="B2" s="642"/>
      <c r="C2" s="642"/>
      <c r="D2" s="643"/>
      <c r="E2" s="643"/>
      <c r="F2" s="643"/>
      <c r="G2" s="643"/>
      <c r="H2" s="643"/>
      <c r="I2" s="647"/>
      <c r="J2" s="647"/>
      <c r="K2" s="647"/>
      <c r="L2" s="642"/>
      <c r="M2" s="642"/>
      <c r="N2" s="643"/>
      <c r="O2" s="643"/>
      <c r="P2" s="643"/>
      <c r="Q2" s="643"/>
      <c r="R2" s="643"/>
      <c r="S2" s="647"/>
      <c r="T2" s="647"/>
      <c r="U2" s="643"/>
      <c r="V2" s="448"/>
      <c r="W2" s="642"/>
      <c r="X2" s="642"/>
      <c r="Y2" s="1836" t="s">
        <v>172</v>
      </c>
      <c r="Z2" s="1836" t="s">
        <v>173</v>
      </c>
      <c r="AA2" s="1836" t="s">
        <v>173</v>
      </c>
      <c r="AB2" s="1842" t="s">
        <v>174</v>
      </c>
      <c r="AC2" s="1836" t="s">
        <v>173</v>
      </c>
      <c r="AD2" s="1842" t="s">
        <v>174</v>
      </c>
      <c r="AE2" s="1836" t="s">
        <v>175</v>
      </c>
      <c r="AF2" s="1836" t="s">
        <v>173</v>
      </c>
      <c r="AG2" s="1842" t="s">
        <v>174</v>
      </c>
      <c r="AH2" s="1836" t="s">
        <v>175</v>
      </c>
      <c r="AI2" s="1836" t="s">
        <v>176</v>
      </c>
      <c r="AJ2" s="1842" t="s">
        <v>176</v>
      </c>
      <c r="AK2" s="1842" t="s">
        <v>177</v>
      </c>
      <c r="AL2" s="1842" t="s">
        <v>174</v>
      </c>
      <c r="AM2" s="1836" t="s">
        <v>178</v>
      </c>
      <c r="AN2" s="1836" t="s">
        <v>179</v>
      </c>
      <c r="AO2" s="1836" t="s">
        <v>180</v>
      </c>
      <c r="AP2" s="1836" t="s">
        <v>179</v>
      </c>
      <c r="AQ2" s="1836" t="s">
        <v>176</v>
      </c>
      <c r="AR2" s="1836" t="s">
        <v>177</v>
      </c>
      <c r="AS2" s="1836" t="s">
        <v>179</v>
      </c>
      <c r="AT2" s="1836" t="s">
        <v>181</v>
      </c>
      <c r="AU2" s="1836" t="s">
        <v>178</v>
      </c>
      <c r="AV2" s="1836" t="s">
        <v>176</v>
      </c>
      <c r="AW2" s="1836" t="s">
        <v>179</v>
      </c>
      <c r="AX2" s="1836" t="s">
        <v>179</v>
      </c>
      <c r="AY2" s="1836" t="s">
        <v>179</v>
      </c>
      <c r="AZ2" s="1836" t="s">
        <v>179</v>
      </c>
      <c r="BA2" s="1836" t="s">
        <v>179</v>
      </c>
      <c r="BB2" s="1836" t="s">
        <v>181</v>
      </c>
      <c r="BC2" s="1836" t="s">
        <v>174</v>
      </c>
      <c r="BD2" s="1836" t="s">
        <v>174</v>
      </c>
      <c r="BE2" s="1836" t="s">
        <v>179</v>
      </c>
      <c r="BF2" s="1836" t="s">
        <v>178</v>
      </c>
      <c r="BG2" s="1836" t="s">
        <v>173</v>
      </c>
      <c r="BH2" s="1836" t="s">
        <v>176</v>
      </c>
      <c r="BI2" s="1836" t="s">
        <v>174</v>
      </c>
      <c r="BJ2" s="1836" t="s">
        <v>176</v>
      </c>
      <c r="BK2" s="1836" t="s">
        <v>176</v>
      </c>
      <c r="BL2" s="1836" t="s">
        <v>180</v>
      </c>
      <c r="BM2" s="1836" t="s">
        <v>179</v>
      </c>
      <c r="BN2" s="1836" t="s">
        <v>176</v>
      </c>
      <c r="BO2" s="1836" t="s">
        <v>174</v>
      </c>
      <c r="BP2" s="1836"/>
      <c r="BQ2" s="1836"/>
      <c r="BR2" s="1836"/>
      <c r="BS2" s="1836"/>
      <c r="BT2" s="1836"/>
      <c r="BU2" s="643"/>
      <c r="BV2" s="643"/>
      <c r="BW2" s="643"/>
    </row>
    <row r="3" spans="2:75" s="262" customFormat="1" ht="22.5" customHeight="1">
      <c r="B3" s="642"/>
      <c r="C3" s="546" t="s">
        <v>182</v>
      </c>
      <c r="D3" s="547" t="s">
        <v>182</v>
      </c>
      <c r="E3" s="547" t="s">
        <v>183</v>
      </c>
      <c r="F3" s="547" t="s">
        <v>184</v>
      </c>
      <c r="G3" s="547" t="s">
        <v>185</v>
      </c>
      <c r="H3" s="547" t="s">
        <v>186</v>
      </c>
      <c r="I3" s="647"/>
      <c r="J3" s="647"/>
      <c r="K3" s="647"/>
      <c r="L3" s="642"/>
      <c r="M3" s="642"/>
      <c r="N3" s="643"/>
      <c r="O3" s="643"/>
      <c r="P3" s="643"/>
      <c r="Q3" s="643"/>
      <c r="R3" s="643"/>
      <c r="S3" s="647"/>
      <c r="T3" s="647"/>
      <c r="U3" s="643"/>
      <c r="V3" s="448"/>
      <c r="W3" s="642"/>
      <c r="X3" s="642"/>
      <c r="Y3" s="1836"/>
      <c r="Z3" s="1836"/>
      <c r="AA3" s="1836"/>
      <c r="AB3" s="1842"/>
      <c r="AC3" s="1836"/>
      <c r="AD3" s="1842"/>
      <c r="AE3" s="1836"/>
      <c r="AF3" s="1836"/>
      <c r="AG3" s="1842"/>
      <c r="AH3" s="1836"/>
      <c r="AI3" s="1836"/>
      <c r="AJ3" s="1842"/>
      <c r="AK3" s="1842"/>
      <c r="AL3" s="1842"/>
      <c r="AM3" s="1836"/>
      <c r="AN3" s="1836"/>
      <c r="AO3" s="1836"/>
      <c r="AP3" s="1836"/>
      <c r="AQ3" s="1836"/>
      <c r="AR3" s="1836"/>
      <c r="AS3" s="1836"/>
      <c r="AT3" s="1836"/>
      <c r="AU3" s="1836"/>
      <c r="AV3" s="1836"/>
      <c r="AW3" s="1836"/>
      <c r="AX3" s="1836"/>
      <c r="AY3" s="1836"/>
      <c r="AZ3" s="1836"/>
      <c r="BA3" s="1836"/>
      <c r="BB3" s="1836"/>
      <c r="BC3" s="1836"/>
      <c r="BD3" s="1836"/>
      <c r="BE3" s="1836"/>
      <c r="BF3" s="1836"/>
      <c r="BG3" s="1836"/>
      <c r="BH3" s="1836"/>
      <c r="BI3" s="1836"/>
      <c r="BJ3" s="1836"/>
      <c r="BK3" s="1836"/>
      <c r="BL3" s="1836"/>
      <c r="BM3" s="1836"/>
      <c r="BN3" s="1836"/>
      <c r="BO3" s="1836"/>
      <c r="BP3" s="1836"/>
      <c r="BQ3" s="1836"/>
      <c r="BR3" s="1836"/>
      <c r="BS3" s="1836"/>
      <c r="BT3" s="1836"/>
      <c r="BU3" s="643"/>
      <c r="BV3" s="643"/>
      <c r="BW3" s="643"/>
    </row>
    <row r="4" spans="2:75" ht="20.25" customHeight="1">
      <c r="B4" s="642"/>
      <c r="C4" s="642">
        <v>0.9</v>
      </c>
      <c r="D4" s="544">
        <v>0.94</v>
      </c>
      <c r="E4" s="544">
        <v>0.98</v>
      </c>
      <c r="F4" s="544">
        <v>1.02</v>
      </c>
      <c r="G4" s="544">
        <v>1.06</v>
      </c>
      <c r="H4" s="544">
        <v>1.1000000000000001</v>
      </c>
      <c r="I4" s="647"/>
      <c r="J4" s="647"/>
      <c r="K4" s="647"/>
      <c r="L4" s="642"/>
      <c r="M4" s="642"/>
      <c r="N4" s="643"/>
      <c r="O4" s="643"/>
      <c r="P4" s="643"/>
      <c r="Q4" s="643"/>
      <c r="R4" s="643"/>
      <c r="S4" s="647"/>
      <c r="T4" s="647"/>
      <c r="U4" s="643"/>
      <c r="W4" s="642"/>
      <c r="X4" s="642"/>
      <c r="Y4" s="1836"/>
      <c r="Z4" s="1836"/>
      <c r="AA4" s="1836"/>
      <c r="AB4" s="1842"/>
      <c r="AC4" s="1836"/>
      <c r="AD4" s="1842"/>
      <c r="AE4" s="1836"/>
      <c r="AF4" s="1836"/>
      <c r="AG4" s="1842"/>
      <c r="AH4" s="1836"/>
      <c r="AI4" s="1836"/>
      <c r="AJ4" s="1842"/>
      <c r="AK4" s="1842"/>
      <c r="AL4" s="1842"/>
      <c r="AM4" s="1836"/>
      <c r="AN4" s="1836"/>
      <c r="AO4" s="1836"/>
      <c r="AP4" s="1836"/>
      <c r="AQ4" s="1836"/>
      <c r="AR4" s="1836"/>
      <c r="AS4" s="1836"/>
      <c r="AT4" s="1836"/>
      <c r="AU4" s="1836"/>
      <c r="AV4" s="1836"/>
      <c r="AW4" s="1836"/>
      <c r="AX4" s="1836"/>
      <c r="AY4" s="1836"/>
      <c r="AZ4" s="1836"/>
      <c r="BA4" s="1836"/>
      <c r="BB4" s="1836"/>
      <c r="BC4" s="1836"/>
      <c r="BD4" s="1836"/>
      <c r="BE4" s="1836"/>
      <c r="BF4" s="1836"/>
      <c r="BG4" s="1836"/>
      <c r="BH4" s="1836"/>
      <c r="BI4" s="1836"/>
      <c r="BJ4" s="1836"/>
      <c r="BK4" s="1836"/>
      <c r="BL4" s="1836"/>
      <c r="BM4" s="1836"/>
      <c r="BN4" s="1836"/>
      <c r="BO4" s="1836"/>
      <c r="BP4" s="1836"/>
      <c r="BQ4" s="1836"/>
      <c r="BR4" s="1836"/>
      <c r="BS4" s="1836"/>
      <c r="BT4" s="1836"/>
      <c r="BU4" s="643"/>
      <c r="BV4" s="643"/>
      <c r="BW4" s="643"/>
    </row>
    <row r="5" spans="2:75" ht="16.5" customHeight="1">
      <c r="B5" s="1668" t="s">
        <v>187</v>
      </c>
      <c r="C5" s="1668"/>
      <c r="D5" s="168">
        <v>2</v>
      </c>
      <c r="E5" s="171">
        <v>4</v>
      </c>
      <c r="F5" s="168">
        <v>6</v>
      </c>
      <c r="G5" s="168">
        <v>8</v>
      </c>
      <c r="H5" s="168">
        <v>10</v>
      </c>
      <c r="I5" s="647">
        <v>4</v>
      </c>
      <c r="J5" s="647">
        <v>10</v>
      </c>
      <c r="K5" s="647"/>
      <c r="L5" s="1668" t="s">
        <v>188</v>
      </c>
      <c r="M5" s="1668"/>
      <c r="N5" s="168">
        <v>2</v>
      </c>
      <c r="O5" s="168">
        <v>4</v>
      </c>
      <c r="P5" s="175">
        <v>6</v>
      </c>
      <c r="Q5" s="178">
        <v>8</v>
      </c>
      <c r="R5" s="190">
        <v>10</v>
      </c>
      <c r="S5" s="645">
        <v>8</v>
      </c>
      <c r="T5" s="645">
        <v>8</v>
      </c>
      <c r="U5" s="643"/>
      <c r="W5" s="1858" t="s">
        <v>189</v>
      </c>
      <c r="X5" s="1858"/>
      <c r="Y5" s="1855" t="s">
        <v>190</v>
      </c>
      <c r="Z5" s="1855" t="s">
        <v>191</v>
      </c>
      <c r="AA5" s="1855" t="s">
        <v>192</v>
      </c>
      <c r="AB5" s="1855" t="s">
        <v>193</v>
      </c>
      <c r="AC5" s="1855" t="s">
        <v>194</v>
      </c>
      <c r="AD5" s="1855" t="s">
        <v>195</v>
      </c>
      <c r="AE5" s="1855" t="s">
        <v>196</v>
      </c>
      <c r="AF5" s="1855" t="s">
        <v>197</v>
      </c>
      <c r="AG5" s="1855" t="s">
        <v>198</v>
      </c>
      <c r="AH5" s="1855" t="s">
        <v>199</v>
      </c>
      <c r="AI5" s="1855" t="s">
        <v>200</v>
      </c>
      <c r="AJ5" s="1855" t="s">
        <v>201</v>
      </c>
      <c r="AK5" s="1855" t="s">
        <v>202</v>
      </c>
      <c r="AL5" s="1855" t="s">
        <v>203</v>
      </c>
      <c r="AM5" s="1855" t="s">
        <v>204</v>
      </c>
      <c r="AN5" s="1855" t="s">
        <v>205</v>
      </c>
      <c r="AO5" s="1855" t="s">
        <v>206</v>
      </c>
      <c r="AP5" s="1840" t="s">
        <v>207</v>
      </c>
      <c r="AQ5" s="1840" t="s">
        <v>208</v>
      </c>
      <c r="AR5" s="1840" t="s">
        <v>192</v>
      </c>
      <c r="AS5" s="1840" t="s">
        <v>209</v>
      </c>
      <c r="AT5" s="1882" t="s">
        <v>210</v>
      </c>
      <c r="AU5" s="1883" t="s">
        <v>211</v>
      </c>
      <c r="AV5" s="1840" t="s">
        <v>212</v>
      </c>
      <c r="AW5" s="1840" t="s">
        <v>213</v>
      </c>
      <c r="AX5" s="1840" t="s">
        <v>214</v>
      </c>
      <c r="AY5" s="1882" t="s">
        <v>215</v>
      </c>
      <c r="AZ5" s="1883" t="s">
        <v>216</v>
      </c>
      <c r="BA5" s="1840" t="s">
        <v>217</v>
      </c>
      <c r="BB5" s="1840" t="s">
        <v>218</v>
      </c>
      <c r="BC5" s="1877" t="s">
        <v>219</v>
      </c>
      <c r="BD5" s="1878" t="s">
        <v>220</v>
      </c>
      <c r="BE5" s="1840" t="s">
        <v>221</v>
      </c>
      <c r="BF5" s="1879" t="s">
        <v>222</v>
      </c>
      <c r="BG5" s="1879" t="s">
        <v>223</v>
      </c>
      <c r="BH5" s="1839" t="s">
        <v>224</v>
      </c>
      <c r="BI5" s="1837" t="s">
        <v>225</v>
      </c>
      <c r="BJ5" s="1883" t="s">
        <v>226</v>
      </c>
      <c r="BK5" s="1879" t="s">
        <v>227</v>
      </c>
      <c r="BL5" s="1878" t="s">
        <v>228</v>
      </c>
      <c r="BM5" s="1840" t="s">
        <v>229</v>
      </c>
      <c r="BN5" s="1879" t="s">
        <v>230</v>
      </c>
      <c r="BO5" s="1879" t="s">
        <v>231</v>
      </c>
      <c r="BP5" s="1879" t="s">
        <v>232</v>
      </c>
      <c r="BQ5" s="1879" t="s">
        <v>233</v>
      </c>
      <c r="BR5" s="1839" t="s">
        <v>234</v>
      </c>
      <c r="BS5" s="1837" t="s">
        <v>235</v>
      </c>
      <c r="BT5" s="1839"/>
      <c r="BU5" s="1855" t="s">
        <v>236</v>
      </c>
      <c r="BV5" s="1855">
        <v>8</v>
      </c>
      <c r="BW5" s="643"/>
    </row>
    <row r="6" spans="2:75" ht="16.5" customHeight="1">
      <c r="B6" s="1668" t="s">
        <v>237</v>
      </c>
      <c r="C6" s="1668"/>
      <c r="D6" s="168" t="s">
        <v>238</v>
      </c>
      <c r="E6" s="168" t="s">
        <v>239</v>
      </c>
      <c r="F6" s="168" t="s">
        <v>240</v>
      </c>
      <c r="G6" s="168" t="s">
        <v>241</v>
      </c>
      <c r="H6" s="168" t="s">
        <v>242</v>
      </c>
      <c r="I6" s="647"/>
      <c r="J6" s="647"/>
      <c r="K6" s="647"/>
      <c r="L6" s="1668" t="s">
        <v>243</v>
      </c>
      <c r="M6" s="1668"/>
      <c r="N6" s="168" t="s">
        <v>238</v>
      </c>
      <c r="O6" s="168" t="s">
        <v>239</v>
      </c>
      <c r="P6" s="168" t="s">
        <v>240</v>
      </c>
      <c r="Q6" s="168" t="s">
        <v>241</v>
      </c>
      <c r="R6" s="168" t="s">
        <v>242</v>
      </c>
      <c r="S6" s="647"/>
      <c r="T6" s="647"/>
      <c r="U6" s="643"/>
      <c r="W6" s="1858"/>
      <c r="X6" s="1858"/>
      <c r="Y6" s="1855"/>
      <c r="Z6" s="1855"/>
      <c r="AA6" s="1855"/>
      <c r="AB6" s="1855"/>
      <c r="AC6" s="1855"/>
      <c r="AD6" s="1855"/>
      <c r="AE6" s="1855"/>
      <c r="AF6" s="1855"/>
      <c r="AG6" s="1855"/>
      <c r="AH6" s="1855"/>
      <c r="AI6" s="1855"/>
      <c r="AJ6" s="1855"/>
      <c r="AK6" s="1855"/>
      <c r="AL6" s="1855"/>
      <c r="AM6" s="1855"/>
      <c r="AN6" s="1855"/>
      <c r="AO6" s="1855"/>
      <c r="AP6" s="1840"/>
      <c r="AQ6" s="1840"/>
      <c r="AR6" s="1840"/>
      <c r="AS6" s="1840"/>
      <c r="AT6" s="1882"/>
      <c r="AU6" s="1883"/>
      <c r="AV6" s="1840"/>
      <c r="AW6" s="1840"/>
      <c r="AX6" s="1840"/>
      <c r="AY6" s="1882"/>
      <c r="AZ6" s="1883"/>
      <c r="BA6" s="1840"/>
      <c r="BB6" s="1840"/>
      <c r="BC6" s="1877"/>
      <c r="BD6" s="1878"/>
      <c r="BE6" s="1840"/>
      <c r="BF6" s="1879"/>
      <c r="BG6" s="1879"/>
      <c r="BH6" s="1839"/>
      <c r="BI6" s="1837"/>
      <c r="BJ6" s="1883"/>
      <c r="BK6" s="1879"/>
      <c r="BL6" s="1878"/>
      <c r="BM6" s="1840"/>
      <c r="BN6" s="1878"/>
      <c r="BO6" s="1878"/>
      <c r="BP6" s="1878"/>
      <c r="BQ6" s="1878"/>
      <c r="BR6" s="1839"/>
      <c r="BS6" s="1838"/>
      <c r="BT6" s="1839"/>
      <c r="BU6" s="1855"/>
      <c r="BV6" s="1855"/>
      <c r="BW6" s="643"/>
    </row>
    <row r="7" spans="2:75" ht="22.9" customHeight="1">
      <c r="B7" s="1668"/>
      <c r="C7" s="1668"/>
      <c r="D7" s="193">
        <v>1</v>
      </c>
      <c r="E7" s="193">
        <v>2</v>
      </c>
      <c r="F7" s="193">
        <v>3</v>
      </c>
      <c r="G7" s="193">
        <v>4</v>
      </c>
      <c r="H7" s="193">
        <v>5</v>
      </c>
      <c r="I7" s="647"/>
      <c r="J7" s="647"/>
      <c r="K7" s="647"/>
      <c r="L7" s="1668"/>
      <c r="M7" s="1668"/>
      <c r="N7" s="168">
        <v>1</v>
      </c>
      <c r="O7" s="168">
        <v>2</v>
      </c>
      <c r="P7" s="168">
        <v>3</v>
      </c>
      <c r="Q7" s="168">
        <v>4</v>
      </c>
      <c r="R7" s="168">
        <v>5</v>
      </c>
      <c r="S7" s="647"/>
      <c r="T7" s="647"/>
      <c r="U7" s="643"/>
      <c r="W7" s="1858"/>
      <c r="X7" s="1858"/>
      <c r="Y7" s="1855"/>
      <c r="Z7" s="1855"/>
      <c r="AA7" s="1855"/>
      <c r="AB7" s="1855"/>
      <c r="AC7" s="1855"/>
      <c r="AD7" s="1855"/>
      <c r="AE7" s="1855"/>
      <c r="AF7" s="1855"/>
      <c r="AG7" s="1855"/>
      <c r="AH7" s="1855"/>
      <c r="AI7" s="1855"/>
      <c r="AJ7" s="1855"/>
      <c r="AK7" s="1855"/>
      <c r="AL7" s="1855"/>
      <c r="AM7" s="1855"/>
      <c r="AN7" s="1855"/>
      <c r="AO7" s="1855"/>
      <c r="AP7" s="1840"/>
      <c r="AQ7" s="1840"/>
      <c r="AR7" s="1840"/>
      <c r="AS7" s="1840"/>
      <c r="AT7" s="1882"/>
      <c r="AU7" s="1883"/>
      <c r="AV7" s="1840"/>
      <c r="AW7" s="1840"/>
      <c r="AX7" s="1840"/>
      <c r="AY7" s="1882"/>
      <c r="AZ7" s="1883"/>
      <c r="BA7" s="1840"/>
      <c r="BB7" s="1840"/>
      <c r="BC7" s="1877"/>
      <c r="BD7" s="1878"/>
      <c r="BE7" s="1840"/>
      <c r="BF7" s="1879"/>
      <c r="BG7" s="1879"/>
      <c r="BH7" s="1839"/>
      <c r="BI7" s="1837"/>
      <c r="BJ7" s="1883"/>
      <c r="BK7" s="1879"/>
      <c r="BL7" s="1878"/>
      <c r="BM7" s="1840"/>
      <c r="BN7" s="1878"/>
      <c r="BO7" s="1878"/>
      <c r="BP7" s="1878"/>
      <c r="BQ7" s="1878"/>
      <c r="BR7" s="1839"/>
      <c r="BS7" s="1838"/>
      <c r="BT7" s="1839"/>
      <c r="BU7" s="1855"/>
      <c r="BV7" s="1855"/>
      <c r="BW7" s="643"/>
    </row>
    <row r="8" spans="2:75" ht="16.5" customHeight="1">
      <c r="B8" s="1668" t="s">
        <v>244</v>
      </c>
      <c r="C8" s="642" t="s">
        <v>245</v>
      </c>
      <c r="D8" s="168" t="s">
        <v>238</v>
      </c>
      <c r="E8" s="168" t="s">
        <v>239</v>
      </c>
      <c r="F8" s="168" t="s">
        <v>240</v>
      </c>
      <c r="G8" s="183" t="s">
        <v>241</v>
      </c>
      <c r="H8" s="168" t="s">
        <v>242</v>
      </c>
      <c r="I8" s="647">
        <v>4</v>
      </c>
      <c r="J8" s="1870">
        <v>4.33</v>
      </c>
      <c r="K8" s="647"/>
      <c r="L8" s="1668" t="s">
        <v>246</v>
      </c>
      <c r="M8" s="642" t="s">
        <v>247</v>
      </c>
      <c r="N8" s="175" t="s">
        <v>238</v>
      </c>
      <c r="O8" s="175" t="s">
        <v>239</v>
      </c>
      <c r="P8" s="178" t="s">
        <v>240</v>
      </c>
      <c r="Q8" s="175" t="s">
        <v>241</v>
      </c>
      <c r="R8" s="175" t="s">
        <v>248</v>
      </c>
      <c r="S8" s="645">
        <v>3</v>
      </c>
      <c r="T8" s="1856">
        <v>4</v>
      </c>
      <c r="U8" s="645"/>
      <c r="V8" s="449"/>
      <c r="W8" s="1858" t="s">
        <v>249</v>
      </c>
      <c r="X8" s="646" t="s">
        <v>250</v>
      </c>
      <c r="Y8" s="201">
        <v>2</v>
      </c>
      <c r="Z8" s="201">
        <v>4</v>
      </c>
      <c r="AA8" s="201">
        <v>3</v>
      </c>
      <c r="AB8" s="201">
        <v>5</v>
      </c>
      <c r="AC8" s="201">
        <v>3</v>
      </c>
      <c r="AD8" s="201">
        <v>3</v>
      </c>
      <c r="AE8" s="201">
        <v>3</v>
      </c>
      <c r="AF8" s="201">
        <v>2</v>
      </c>
      <c r="AG8" s="201">
        <v>2</v>
      </c>
      <c r="AH8" s="201">
        <v>3</v>
      </c>
      <c r="AI8" s="201">
        <v>2</v>
      </c>
      <c r="AJ8" s="201">
        <v>2</v>
      </c>
      <c r="AK8" s="186">
        <v>4</v>
      </c>
      <c r="AL8" s="186">
        <v>4</v>
      </c>
      <c r="AM8" s="186">
        <v>4</v>
      </c>
      <c r="AN8" s="186">
        <v>3</v>
      </c>
      <c r="AO8" s="186">
        <v>3</v>
      </c>
      <c r="AP8" s="195">
        <v>3</v>
      </c>
      <c r="AQ8" s="195">
        <v>2</v>
      </c>
      <c r="AR8" s="195">
        <v>4</v>
      </c>
      <c r="AS8" s="195">
        <v>3</v>
      </c>
      <c r="AT8" s="265">
        <v>5</v>
      </c>
      <c r="AU8" s="392">
        <v>3</v>
      </c>
      <c r="AV8" s="195">
        <v>3</v>
      </c>
      <c r="AW8" s="195">
        <v>4</v>
      </c>
      <c r="AX8" s="195">
        <v>4</v>
      </c>
      <c r="AY8" s="265">
        <v>4</v>
      </c>
      <c r="AZ8" s="392">
        <v>3</v>
      </c>
      <c r="BA8" s="195">
        <v>4</v>
      </c>
      <c r="BB8" s="195">
        <v>5</v>
      </c>
      <c r="BC8" s="195">
        <v>5</v>
      </c>
      <c r="BD8" s="195">
        <v>4</v>
      </c>
      <c r="BE8" s="195">
        <v>4</v>
      </c>
      <c r="BF8" s="195">
        <v>3</v>
      </c>
      <c r="BG8" s="195">
        <v>1</v>
      </c>
      <c r="BH8" s="195">
        <v>3</v>
      </c>
      <c r="BI8" s="265">
        <v>2</v>
      </c>
      <c r="BJ8" s="392">
        <v>1</v>
      </c>
      <c r="BK8" s="195">
        <v>2</v>
      </c>
      <c r="BL8" s="195">
        <v>3</v>
      </c>
      <c r="BM8" s="195">
        <v>4</v>
      </c>
      <c r="BN8" s="195">
        <v>2</v>
      </c>
      <c r="BO8" s="195">
        <v>5</v>
      </c>
      <c r="BP8" s="195">
        <v>4</v>
      </c>
      <c r="BQ8" s="195">
        <v>5</v>
      </c>
      <c r="BR8" s="195">
        <v>4</v>
      </c>
      <c r="BS8" s="265">
        <v>4</v>
      </c>
      <c r="BT8" s="195"/>
      <c r="BU8" s="186">
        <v>4</v>
      </c>
      <c r="BV8" s="186">
        <v>4</v>
      </c>
      <c r="BW8" s="643"/>
    </row>
    <row r="9" spans="2:75" ht="16.5" customHeight="1">
      <c r="B9" s="1668"/>
      <c r="C9" s="642" t="s">
        <v>251</v>
      </c>
      <c r="D9" s="168" t="s">
        <v>238</v>
      </c>
      <c r="E9" s="168" t="s">
        <v>239</v>
      </c>
      <c r="F9" s="168" t="s">
        <v>240</v>
      </c>
      <c r="G9" s="168" t="s">
        <v>241</v>
      </c>
      <c r="H9" s="184" t="s">
        <v>242</v>
      </c>
      <c r="I9" s="647">
        <v>5</v>
      </c>
      <c r="J9" s="1870"/>
      <c r="K9" s="647"/>
      <c r="L9" s="1668"/>
      <c r="M9" s="642" t="s">
        <v>252</v>
      </c>
      <c r="N9" s="175" t="s">
        <v>238</v>
      </c>
      <c r="O9" s="175" t="s">
        <v>239</v>
      </c>
      <c r="P9" s="178" t="s">
        <v>240</v>
      </c>
      <c r="Q9" s="190" t="s">
        <v>241</v>
      </c>
      <c r="R9" s="209" t="s">
        <v>253</v>
      </c>
      <c r="S9" s="645">
        <v>2</v>
      </c>
      <c r="T9" s="1856"/>
      <c r="U9" s="645"/>
      <c r="V9" s="449"/>
      <c r="W9" s="1858"/>
      <c r="X9" s="646" t="s">
        <v>254</v>
      </c>
      <c r="Y9" s="201">
        <v>5</v>
      </c>
      <c r="Z9" s="201">
        <v>5</v>
      </c>
      <c r="AA9" s="201">
        <v>5</v>
      </c>
      <c r="AB9" s="201">
        <v>5</v>
      </c>
      <c r="AC9" s="201">
        <v>5</v>
      </c>
      <c r="AD9" s="201">
        <v>5</v>
      </c>
      <c r="AE9" s="201">
        <v>5</v>
      </c>
      <c r="AF9" s="201">
        <v>5</v>
      </c>
      <c r="AG9" s="201">
        <v>5</v>
      </c>
      <c r="AH9" s="201">
        <v>5</v>
      </c>
      <c r="AI9" s="201">
        <v>5</v>
      </c>
      <c r="AJ9" s="201">
        <v>5</v>
      </c>
      <c r="AK9" s="186">
        <v>5</v>
      </c>
      <c r="AL9" s="186">
        <v>5</v>
      </c>
      <c r="AM9" s="186">
        <v>5</v>
      </c>
      <c r="AN9" s="186">
        <v>4</v>
      </c>
      <c r="AO9" s="186">
        <v>4</v>
      </c>
      <c r="AP9" s="195">
        <v>5</v>
      </c>
      <c r="AQ9" s="195">
        <v>5</v>
      </c>
      <c r="AR9" s="195">
        <v>5</v>
      </c>
      <c r="AS9" s="195">
        <v>5</v>
      </c>
      <c r="AT9" s="265">
        <v>5</v>
      </c>
      <c r="AU9" s="392">
        <v>3</v>
      </c>
      <c r="AV9" s="195">
        <v>5</v>
      </c>
      <c r="AW9" s="195">
        <v>5</v>
      </c>
      <c r="AX9" s="195">
        <v>5</v>
      </c>
      <c r="AY9" s="265">
        <v>5</v>
      </c>
      <c r="AZ9" s="392">
        <v>5</v>
      </c>
      <c r="BA9" s="195">
        <v>5</v>
      </c>
      <c r="BB9" s="195">
        <v>5</v>
      </c>
      <c r="BC9" s="195">
        <v>5</v>
      </c>
      <c r="BD9" s="195">
        <v>5</v>
      </c>
      <c r="BE9" s="195">
        <v>5</v>
      </c>
      <c r="BF9" s="195">
        <v>5</v>
      </c>
      <c r="BG9" s="195">
        <v>5</v>
      </c>
      <c r="BH9" s="195">
        <v>4</v>
      </c>
      <c r="BI9" s="265">
        <v>4</v>
      </c>
      <c r="BJ9" s="392">
        <v>5</v>
      </c>
      <c r="BK9" s="195">
        <v>5</v>
      </c>
      <c r="BL9" s="195">
        <v>5</v>
      </c>
      <c r="BM9" s="195">
        <v>4</v>
      </c>
      <c r="BN9" s="195">
        <v>4</v>
      </c>
      <c r="BO9" s="195">
        <v>5</v>
      </c>
      <c r="BP9" s="195">
        <v>5</v>
      </c>
      <c r="BQ9" s="195">
        <v>5</v>
      </c>
      <c r="BR9" s="195">
        <v>4</v>
      </c>
      <c r="BS9" s="265">
        <v>5</v>
      </c>
      <c r="BT9" s="195"/>
      <c r="BU9" s="186">
        <v>4</v>
      </c>
      <c r="BV9" s="186">
        <v>5</v>
      </c>
      <c r="BW9" s="643"/>
    </row>
    <row r="10" spans="2:75" ht="16.5" customHeight="1">
      <c r="B10" s="1668" t="s">
        <v>255</v>
      </c>
      <c r="C10" s="642" t="s">
        <v>250</v>
      </c>
      <c r="D10" s="168" t="s">
        <v>238</v>
      </c>
      <c r="E10" s="168" t="s">
        <v>239</v>
      </c>
      <c r="F10" s="168" t="s">
        <v>240</v>
      </c>
      <c r="G10" s="183" t="s">
        <v>241</v>
      </c>
      <c r="H10" s="168" t="s">
        <v>242</v>
      </c>
      <c r="I10" s="647">
        <v>4</v>
      </c>
      <c r="J10" s="1870"/>
      <c r="K10" s="647"/>
      <c r="L10" s="1668"/>
      <c r="M10" s="642" t="s">
        <v>256</v>
      </c>
      <c r="N10" s="175" t="s">
        <v>238</v>
      </c>
      <c r="O10" s="175" t="s">
        <v>239</v>
      </c>
      <c r="P10" s="175" t="s">
        <v>240</v>
      </c>
      <c r="Q10" s="175" t="s">
        <v>241</v>
      </c>
      <c r="R10" s="210" t="s">
        <v>257</v>
      </c>
      <c r="S10" s="645">
        <v>5</v>
      </c>
      <c r="T10" s="1856"/>
      <c r="U10" s="645"/>
      <c r="V10" s="449"/>
      <c r="W10" s="1858"/>
      <c r="X10" s="646" t="s">
        <v>244</v>
      </c>
      <c r="Y10" s="201">
        <v>3</v>
      </c>
      <c r="Z10" s="201">
        <v>4</v>
      </c>
      <c r="AA10" s="201">
        <v>4</v>
      </c>
      <c r="AB10" s="201">
        <v>4</v>
      </c>
      <c r="AC10" s="201">
        <v>5</v>
      </c>
      <c r="AD10" s="201">
        <v>5</v>
      </c>
      <c r="AE10" s="201">
        <v>4</v>
      </c>
      <c r="AF10" s="201">
        <v>3</v>
      </c>
      <c r="AG10" s="201">
        <v>5</v>
      </c>
      <c r="AH10" s="201">
        <v>4</v>
      </c>
      <c r="AI10" s="201">
        <v>4</v>
      </c>
      <c r="AJ10" s="201">
        <v>5</v>
      </c>
      <c r="AK10" s="186">
        <v>5</v>
      </c>
      <c r="AL10" s="186">
        <v>4</v>
      </c>
      <c r="AM10" s="186">
        <v>5</v>
      </c>
      <c r="AN10" s="186">
        <v>5</v>
      </c>
      <c r="AO10" s="186">
        <v>4</v>
      </c>
      <c r="AP10" s="195">
        <v>5</v>
      </c>
      <c r="AQ10" s="195">
        <v>4</v>
      </c>
      <c r="AR10" s="195">
        <v>4</v>
      </c>
      <c r="AS10" s="195">
        <v>3</v>
      </c>
      <c r="AT10" s="265">
        <v>5</v>
      </c>
      <c r="AU10" s="392">
        <v>3</v>
      </c>
      <c r="AV10" s="195">
        <v>4</v>
      </c>
      <c r="AW10" s="195">
        <v>4</v>
      </c>
      <c r="AX10" s="195">
        <v>5</v>
      </c>
      <c r="AY10" s="265">
        <v>4</v>
      </c>
      <c r="AZ10" s="392">
        <v>5</v>
      </c>
      <c r="BA10" s="195">
        <v>4</v>
      </c>
      <c r="BB10" s="195">
        <v>5</v>
      </c>
      <c r="BC10" s="195">
        <v>4</v>
      </c>
      <c r="BD10" s="195">
        <v>4</v>
      </c>
      <c r="BE10" s="195">
        <v>4</v>
      </c>
      <c r="BF10" s="195">
        <v>4</v>
      </c>
      <c r="BG10" s="195">
        <v>4</v>
      </c>
      <c r="BH10" s="195">
        <v>3</v>
      </c>
      <c r="BI10" s="265">
        <v>5</v>
      </c>
      <c r="BJ10" s="392">
        <v>4</v>
      </c>
      <c r="BK10" s="195">
        <v>4</v>
      </c>
      <c r="BL10" s="195">
        <v>4</v>
      </c>
      <c r="BM10" s="195">
        <v>5</v>
      </c>
      <c r="BN10" s="195">
        <v>4</v>
      </c>
      <c r="BO10" s="195">
        <v>5</v>
      </c>
      <c r="BP10" s="195">
        <v>4</v>
      </c>
      <c r="BQ10" s="195">
        <v>5</v>
      </c>
      <c r="BR10" s="195">
        <v>5</v>
      </c>
      <c r="BS10" s="265">
        <v>5</v>
      </c>
      <c r="BT10" s="195"/>
      <c r="BU10" s="186">
        <v>4</v>
      </c>
      <c r="BV10" s="186">
        <v>5</v>
      </c>
      <c r="BW10" s="643"/>
    </row>
    <row r="11" spans="2:75" ht="16.5" customHeight="1">
      <c r="B11" s="1668"/>
      <c r="C11" s="642" t="s">
        <v>258</v>
      </c>
      <c r="D11" s="168" t="s">
        <v>238</v>
      </c>
      <c r="E11" s="168" t="s">
        <v>239</v>
      </c>
      <c r="F11" s="168" t="s">
        <v>240</v>
      </c>
      <c r="G11" s="183" t="s">
        <v>241</v>
      </c>
      <c r="H11" s="168" t="s">
        <v>242</v>
      </c>
      <c r="I11" s="647">
        <v>4</v>
      </c>
      <c r="J11" s="647">
        <v>4</v>
      </c>
      <c r="K11" s="647"/>
      <c r="L11" s="1668"/>
      <c r="M11" s="642" t="s">
        <v>259</v>
      </c>
      <c r="N11" s="175" t="s">
        <v>238</v>
      </c>
      <c r="O11" s="175" t="s">
        <v>239</v>
      </c>
      <c r="P11" s="175" t="s">
        <v>240</v>
      </c>
      <c r="Q11" s="178" t="s">
        <v>241</v>
      </c>
      <c r="R11" s="209" t="s">
        <v>257</v>
      </c>
      <c r="S11" s="645">
        <v>4</v>
      </c>
      <c r="T11" s="1856"/>
      <c r="U11" s="645"/>
      <c r="V11" s="449"/>
      <c r="W11" s="1858"/>
      <c r="X11" s="187" t="s">
        <v>260</v>
      </c>
      <c r="Y11" s="201">
        <v>4</v>
      </c>
      <c r="Z11" s="201">
        <v>5</v>
      </c>
      <c r="AA11" s="201">
        <v>5</v>
      </c>
      <c r="AB11" s="201">
        <v>5</v>
      </c>
      <c r="AC11" s="201">
        <v>5</v>
      </c>
      <c r="AD11" s="201">
        <v>5</v>
      </c>
      <c r="AE11" s="201">
        <v>5</v>
      </c>
      <c r="AF11" s="201">
        <v>3</v>
      </c>
      <c r="AG11" s="201">
        <v>5</v>
      </c>
      <c r="AH11" s="201">
        <v>5</v>
      </c>
      <c r="AI11" s="201">
        <v>4</v>
      </c>
      <c r="AJ11" s="201">
        <v>2</v>
      </c>
      <c r="AK11" s="186">
        <v>5</v>
      </c>
      <c r="AL11" s="186">
        <v>2</v>
      </c>
      <c r="AM11" s="186">
        <v>5</v>
      </c>
      <c r="AN11" s="186">
        <v>5</v>
      </c>
      <c r="AO11" s="186">
        <v>3</v>
      </c>
      <c r="AP11" s="195">
        <v>5</v>
      </c>
      <c r="AQ11" s="195">
        <v>3</v>
      </c>
      <c r="AR11" s="195">
        <v>3</v>
      </c>
      <c r="AS11" s="195">
        <v>5</v>
      </c>
      <c r="AT11" s="265">
        <v>5</v>
      </c>
      <c r="AU11" s="392">
        <v>3</v>
      </c>
      <c r="AV11" s="195">
        <v>3</v>
      </c>
      <c r="AW11" s="195">
        <v>4</v>
      </c>
      <c r="AX11" s="195">
        <v>5</v>
      </c>
      <c r="AY11" s="265">
        <v>5</v>
      </c>
      <c r="AZ11" s="392">
        <v>4</v>
      </c>
      <c r="BA11" s="195">
        <v>4</v>
      </c>
      <c r="BB11" s="195">
        <v>5</v>
      </c>
      <c r="BC11" s="195">
        <v>5</v>
      </c>
      <c r="BD11" s="195">
        <v>5</v>
      </c>
      <c r="BE11" s="195">
        <v>5</v>
      </c>
      <c r="BF11" s="195">
        <v>2</v>
      </c>
      <c r="BG11" s="195">
        <v>3</v>
      </c>
      <c r="BH11" s="195">
        <v>5</v>
      </c>
      <c r="BI11" s="265">
        <v>4</v>
      </c>
      <c r="BJ11" s="392">
        <v>2</v>
      </c>
      <c r="BK11" s="195">
        <v>4</v>
      </c>
      <c r="BL11" s="195">
        <v>4</v>
      </c>
      <c r="BM11" s="195">
        <v>4</v>
      </c>
      <c r="BN11" s="195">
        <v>4</v>
      </c>
      <c r="BO11" s="195">
        <v>3</v>
      </c>
      <c r="BP11" s="195">
        <v>4</v>
      </c>
      <c r="BQ11" s="195">
        <v>4</v>
      </c>
      <c r="BR11" s="195">
        <v>5</v>
      </c>
      <c r="BS11" s="265">
        <v>5</v>
      </c>
      <c r="BT11" s="195"/>
      <c r="BU11" s="186">
        <v>4</v>
      </c>
      <c r="BV11" s="186">
        <v>5</v>
      </c>
      <c r="BW11" s="643"/>
    </row>
    <row r="12" spans="2:75" ht="16.5" customHeight="1">
      <c r="B12" s="1668" t="s">
        <v>254</v>
      </c>
      <c r="C12" s="642" t="s">
        <v>261</v>
      </c>
      <c r="D12" s="168" t="s">
        <v>238</v>
      </c>
      <c r="E12" s="168" t="s">
        <v>239</v>
      </c>
      <c r="F12" s="168" t="s">
        <v>240</v>
      </c>
      <c r="G12" s="168" t="s">
        <v>241</v>
      </c>
      <c r="H12" s="171" t="s">
        <v>242</v>
      </c>
      <c r="I12" s="647">
        <v>5</v>
      </c>
      <c r="J12" s="1870">
        <v>5</v>
      </c>
      <c r="K12" s="647"/>
      <c r="L12" s="1668" t="s">
        <v>262</v>
      </c>
      <c r="M12" s="1668"/>
      <c r="N12" s="175" t="s">
        <v>238</v>
      </c>
      <c r="O12" s="175" t="s">
        <v>239</v>
      </c>
      <c r="P12" s="175" t="s">
        <v>240</v>
      </c>
      <c r="Q12" s="178" t="s">
        <v>241</v>
      </c>
      <c r="R12" s="190" t="s">
        <v>242</v>
      </c>
      <c r="S12" s="645">
        <v>4</v>
      </c>
      <c r="T12" s="645">
        <v>4</v>
      </c>
      <c r="U12" s="645"/>
      <c r="V12" s="449"/>
      <c r="W12" s="1858"/>
      <c r="X12" s="187" t="s">
        <v>263</v>
      </c>
      <c r="Y12" s="202">
        <v>4</v>
      </c>
      <c r="Z12" s="202">
        <v>5</v>
      </c>
      <c r="AA12" s="202">
        <v>4</v>
      </c>
      <c r="AB12" s="202">
        <v>5</v>
      </c>
      <c r="AC12" s="202">
        <v>5</v>
      </c>
      <c r="AD12" s="202">
        <v>3</v>
      </c>
      <c r="AE12" s="202">
        <v>5</v>
      </c>
      <c r="AF12" s="202">
        <v>3</v>
      </c>
      <c r="AG12" s="202">
        <v>5</v>
      </c>
      <c r="AH12" s="202">
        <v>4</v>
      </c>
      <c r="AI12" s="202">
        <v>2</v>
      </c>
      <c r="AJ12" s="202">
        <v>3</v>
      </c>
      <c r="AK12" s="195">
        <v>5</v>
      </c>
      <c r="AL12" s="195">
        <v>3</v>
      </c>
      <c r="AM12" s="195">
        <v>4</v>
      </c>
      <c r="AN12" s="195">
        <v>5</v>
      </c>
      <c r="AO12" s="195">
        <v>3</v>
      </c>
      <c r="AP12" s="195">
        <v>5</v>
      </c>
      <c r="AQ12" s="195">
        <v>2</v>
      </c>
      <c r="AR12" s="195">
        <v>4</v>
      </c>
      <c r="AS12" s="195">
        <v>5</v>
      </c>
      <c r="AT12" s="265">
        <v>5</v>
      </c>
      <c r="AU12" s="392">
        <v>4</v>
      </c>
      <c r="AV12" s="195">
        <v>3</v>
      </c>
      <c r="AW12" s="195">
        <v>3</v>
      </c>
      <c r="AX12" s="195">
        <v>4</v>
      </c>
      <c r="AY12" s="265">
        <v>4</v>
      </c>
      <c r="AZ12" s="392">
        <v>4</v>
      </c>
      <c r="BA12" s="195">
        <v>4</v>
      </c>
      <c r="BB12" s="195">
        <v>5</v>
      </c>
      <c r="BC12" s="195">
        <v>5</v>
      </c>
      <c r="BD12" s="195">
        <v>5</v>
      </c>
      <c r="BE12" s="195">
        <v>5</v>
      </c>
      <c r="BF12" s="195">
        <v>4</v>
      </c>
      <c r="BG12" s="195">
        <v>4</v>
      </c>
      <c r="BH12" s="195">
        <v>3</v>
      </c>
      <c r="BI12" s="265">
        <v>5</v>
      </c>
      <c r="BJ12" s="392">
        <v>2</v>
      </c>
      <c r="BK12" s="195">
        <v>4</v>
      </c>
      <c r="BL12" s="195">
        <v>4</v>
      </c>
      <c r="BM12" s="195">
        <v>5</v>
      </c>
      <c r="BN12" s="195">
        <v>4</v>
      </c>
      <c r="BO12" s="195">
        <v>5</v>
      </c>
      <c r="BP12" s="195">
        <v>4</v>
      </c>
      <c r="BQ12" s="195">
        <v>5</v>
      </c>
      <c r="BR12" s="195">
        <v>5</v>
      </c>
      <c r="BS12" s="265">
        <v>4</v>
      </c>
      <c r="BT12" s="195"/>
      <c r="BU12" s="195">
        <v>4</v>
      </c>
      <c r="BV12" s="195">
        <v>5</v>
      </c>
      <c r="BW12" s="643"/>
    </row>
    <row r="13" spans="2:75" ht="16.5" customHeight="1">
      <c r="B13" s="1668"/>
      <c r="C13" s="642" t="s">
        <v>264</v>
      </c>
      <c r="D13" s="168" t="s">
        <v>238</v>
      </c>
      <c r="E13" s="168" t="s">
        <v>239</v>
      </c>
      <c r="F13" s="171" t="s">
        <v>240</v>
      </c>
      <c r="G13" s="168" t="s">
        <v>241</v>
      </c>
      <c r="H13" s="168" t="s">
        <v>242</v>
      </c>
      <c r="I13" s="647">
        <v>3</v>
      </c>
      <c r="J13" s="1870"/>
      <c r="K13" s="647"/>
      <c r="L13" s="1668" t="s">
        <v>265</v>
      </c>
      <c r="M13" s="642" t="s">
        <v>266</v>
      </c>
      <c r="N13" s="175" t="s">
        <v>238</v>
      </c>
      <c r="O13" s="175" t="s">
        <v>239</v>
      </c>
      <c r="P13" s="175" t="s">
        <v>240</v>
      </c>
      <c r="Q13" s="175" t="s">
        <v>241</v>
      </c>
      <c r="R13" s="210" t="s">
        <v>267</v>
      </c>
      <c r="S13" s="645">
        <v>5</v>
      </c>
      <c r="T13" s="1856">
        <v>5</v>
      </c>
      <c r="U13" s="645"/>
      <c r="V13" s="492">
        <f>I19</f>
        <v>8.117647058823529</v>
      </c>
      <c r="W13" s="1859" t="s">
        <v>268</v>
      </c>
      <c r="X13" s="1859"/>
      <c r="Y13" s="442">
        <f t="shared" ref="Y13:BV13" si="0">SUM(Y8:Y12)/5*2</f>
        <v>7.2</v>
      </c>
      <c r="Z13" s="442">
        <f t="shared" si="0"/>
        <v>9.1999999999999993</v>
      </c>
      <c r="AA13" s="442">
        <f t="shared" si="0"/>
        <v>8.4</v>
      </c>
      <c r="AB13" s="442">
        <f t="shared" ref="AB13:AD13" si="1">SUM(AB8:AB12)/5*2</f>
        <v>9.6</v>
      </c>
      <c r="AC13" s="442">
        <f t="shared" si="0"/>
        <v>9.1999999999999993</v>
      </c>
      <c r="AD13" s="442">
        <f t="shared" si="1"/>
        <v>8.4</v>
      </c>
      <c r="AE13" s="442">
        <f t="shared" si="0"/>
        <v>8.8000000000000007</v>
      </c>
      <c r="AF13" s="442">
        <f t="shared" si="0"/>
        <v>6.4</v>
      </c>
      <c r="AG13" s="442">
        <f t="shared" si="0"/>
        <v>8.8000000000000007</v>
      </c>
      <c r="AH13" s="442">
        <f t="shared" si="0"/>
        <v>8.4</v>
      </c>
      <c r="AI13" s="442">
        <f t="shared" si="0"/>
        <v>6.8</v>
      </c>
      <c r="AJ13" s="442">
        <f t="shared" si="0"/>
        <v>6.8</v>
      </c>
      <c r="AK13" s="442">
        <f t="shared" ref="AK13" si="2">SUM(AK8:AK12)/5*2</f>
        <v>9.6</v>
      </c>
      <c r="AL13" s="443">
        <f t="shared" si="0"/>
        <v>7.2</v>
      </c>
      <c r="AM13" s="442">
        <f t="shared" ref="AM13" si="3">SUM(AM8:AM12)/5*2</f>
        <v>9.1999999999999993</v>
      </c>
      <c r="AN13" s="443">
        <f t="shared" si="0"/>
        <v>8.8000000000000007</v>
      </c>
      <c r="AO13" s="442">
        <f t="shared" si="0"/>
        <v>6.8</v>
      </c>
      <c r="AP13" s="442">
        <f>SUM(AP8:AP12)/5*2</f>
        <v>9.1999999999999993</v>
      </c>
      <c r="AQ13" s="442">
        <f>SUM(AQ8:AQ12)/5*2</f>
        <v>6.4</v>
      </c>
      <c r="AR13" s="442">
        <f t="shared" ref="AR13:AS13" si="4">SUM(AR8:AR12)/5*2</f>
        <v>8</v>
      </c>
      <c r="AS13" s="442">
        <f t="shared" si="4"/>
        <v>8.4</v>
      </c>
      <c r="AT13" s="444">
        <f t="shared" ref="AT13:AY13" si="5">SUM(AT8:AT12)/5*2</f>
        <v>10</v>
      </c>
      <c r="AU13" s="445">
        <f>SUM(AU8:AU12)/5*2</f>
        <v>6.4</v>
      </c>
      <c r="AV13" s="442">
        <f t="shared" ref="AV13:AW13" si="6">SUM(AV8:AV12)/5*2</f>
        <v>7.2</v>
      </c>
      <c r="AW13" s="442">
        <f t="shared" si="6"/>
        <v>8</v>
      </c>
      <c r="AX13" s="442">
        <f>SUM(AX8:AX12)/5*2</f>
        <v>9.1999999999999993</v>
      </c>
      <c r="AY13" s="444">
        <f t="shared" si="5"/>
        <v>8.8000000000000007</v>
      </c>
      <c r="AZ13" s="445">
        <f>SUM(AZ8:AZ12)/5*2</f>
        <v>8.4</v>
      </c>
      <c r="BA13" s="442">
        <f t="shared" ref="BA13:BI13" si="7">SUM(BA8:BA12)/5*2</f>
        <v>8.4</v>
      </c>
      <c r="BB13" s="442">
        <f t="shared" si="7"/>
        <v>10</v>
      </c>
      <c r="BC13" s="442">
        <f t="shared" si="7"/>
        <v>9.6</v>
      </c>
      <c r="BD13" s="442">
        <f t="shared" si="7"/>
        <v>9.1999999999999993</v>
      </c>
      <c r="BE13" s="442">
        <f t="shared" si="7"/>
        <v>9.1999999999999993</v>
      </c>
      <c r="BF13" s="442">
        <f t="shared" si="7"/>
        <v>7.2</v>
      </c>
      <c r="BG13" s="442">
        <f t="shared" si="7"/>
        <v>6.8</v>
      </c>
      <c r="BH13" s="442">
        <f t="shared" si="7"/>
        <v>7.2</v>
      </c>
      <c r="BI13" s="444">
        <f t="shared" si="7"/>
        <v>8</v>
      </c>
      <c r="BJ13" s="445">
        <f t="shared" ref="BJ13:BO13" si="8">SUM(BJ8:BJ12)/5*2</f>
        <v>5.6</v>
      </c>
      <c r="BK13" s="442">
        <f t="shared" si="8"/>
        <v>7.6</v>
      </c>
      <c r="BL13" s="442">
        <f t="shared" si="8"/>
        <v>8</v>
      </c>
      <c r="BM13" s="442">
        <f t="shared" si="8"/>
        <v>8.8000000000000007</v>
      </c>
      <c r="BN13" s="442">
        <f t="shared" si="8"/>
        <v>7.2</v>
      </c>
      <c r="BO13" s="442">
        <f t="shared" si="8"/>
        <v>9.1999999999999993</v>
      </c>
      <c r="BP13" s="442">
        <f t="shared" ref="BP13:BS13" si="9">SUM(BP8:BP12)/5*2</f>
        <v>8.4</v>
      </c>
      <c r="BQ13" s="442">
        <f t="shared" si="9"/>
        <v>9.6</v>
      </c>
      <c r="BR13" s="442">
        <f t="shared" si="9"/>
        <v>9.1999999999999993</v>
      </c>
      <c r="BS13" s="442">
        <f t="shared" si="9"/>
        <v>9.1999999999999993</v>
      </c>
      <c r="BT13" s="442">
        <f t="shared" ref="BT13" si="10">SUM(BT8:BT12)/5*2</f>
        <v>0</v>
      </c>
      <c r="BU13" s="442">
        <f t="shared" ref="BU13" si="11">SUM(BU8:BU12)/5*2</f>
        <v>8</v>
      </c>
      <c r="BV13" s="446">
        <f t="shared" si="0"/>
        <v>9.6</v>
      </c>
      <c r="BW13" s="447"/>
    </row>
    <row r="14" spans="2:75" ht="16.5" customHeight="1">
      <c r="B14" s="1668"/>
      <c r="C14" s="642" t="s">
        <v>269</v>
      </c>
      <c r="D14" s="168" t="s">
        <v>238</v>
      </c>
      <c r="E14" s="168" t="s">
        <v>239</v>
      </c>
      <c r="F14" s="168" t="s">
        <v>240</v>
      </c>
      <c r="G14" s="168" t="s">
        <v>241</v>
      </c>
      <c r="H14" s="171" t="s">
        <v>242</v>
      </c>
      <c r="I14" s="647">
        <v>5</v>
      </c>
      <c r="J14" s="647">
        <v>5</v>
      </c>
      <c r="K14" s="647"/>
      <c r="L14" s="1668"/>
      <c r="M14" s="642" t="s">
        <v>270</v>
      </c>
      <c r="N14" s="175" t="s">
        <v>238</v>
      </c>
      <c r="O14" s="175" t="s">
        <v>239</v>
      </c>
      <c r="P14" s="175" t="s">
        <v>240</v>
      </c>
      <c r="Q14" s="175" t="s">
        <v>241</v>
      </c>
      <c r="R14" s="210" t="s">
        <v>267</v>
      </c>
      <c r="S14" s="645">
        <v>5</v>
      </c>
      <c r="T14" s="1856"/>
      <c r="U14" s="645"/>
      <c r="V14" s="625"/>
      <c r="W14" s="1862" t="s">
        <v>271</v>
      </c>
      <c r="X14" s="1862"/>
      <c r="Y14" s="201">
        <v>4</v>
      </c>
      <c r="Z14" s="201">
        <v>4</v>
      </c>
      <c r="AA14" s="201">
        <v>5</v>
      </c>
      <c r="AB14" s="201">
        <v>3</v>
      </c>
      <c r="AC14" s="201">
        <v>3</v>
      </c>
      <c r="AD14" s="201">
        <v>4</v>
      </c>
      <c r="AE14" s="201">
        <v>5</v>
      </c>
      <c r="AF14" s="201">
        <v>4</v>
      </c>
      <c r="AG14" s="201">
        <v>3</v>
      </c>
      <c r="AH14" s="201">
        <v>5</v>
      </c>
      <c r="AI14" s="201">
        <v>5</v>
      </c>
      <c r="AJ14" s="201">
        <v>4</v>
      </c>
      <c r="AK14" s="186">
        <v>5</v>
      </c>
      <c r="AL14" s="186">
        <v>5</v>
      </c>
      <c r="AM14" s="186">
        <v>3</v>
      </c>
      <c r="AN14" s="186">
        <v>5</v>
      </c>
      <c r="AO14" s="186">
        <v>4</v>
      </c>
      <c r="AP14" s="195">
        <v>5</v>
      </c>
      <c r="AQ14" s="195">
        <v>5</v>
      </c>
      <c r="AR14" s="195">
        <v>5</v>
      </c>
      <c r="AS14" s="195">
        <v>5</v>
      </c>
      <c r="AT14" s="265">
        <v>4</v>
      </c>
      <c r="AU14" s="392">
        <v>4</v>
      </c>
      <c r="AV14" s="195">
        <v>5</v>
      </c>
      <c r="AW14" s="195">
        <v>5</v>
      </c>
      <c r="AX14" s="195">
        <v>3</v>
      </c>
      <c r="AY14" s="265">
        <v>3</v>
      </c>
      <c r="AZ14" s="392">
        <v>5</v>
      </c>
      <c r="BA14" s="195">
        <v>3</v>
      </c>
      <c r="BB14" s="195">
        <v>4</v>
      </c>
      <c r="BC14" s="195">
        <v>5</v>
      </c>
      <c r="BD14" s="195">
        <v>3</v>
      </c>
      <c r="BE14" s="195">
        <v>5</v>
      </c>
      <c r="BF14" s="195">
        <v>4</v>
      </c>
      <c r="BG14" s="195">
        <v>5</v>
      </c>
      <c r="BH14" s="195">
        <v>5</v>
      </c>
      <c r="BI14" s="265">
        <v>5</v>
      </c>
      <c r="BJ14" s="392">
        <v>5</v>
      </c>
      <c r="BK14" s="195">
        <v>5</v>
      </c>
      <c r="BL14" s="195">
        <v>5</v>
      </c>
      <c r="BM14" s="195">
        <v>5</v>
      </c>
      <c r="BN14" s="195">
        <v>5</v>
      </c>
      <c r="BO14" s="195"/>
      <c r="BP14" s="195"/>
      <c r="BQ14" s="195">
        <v>5</v>
      </c>
      <c r="BR14" s="195"/>
      <c r="BS14" s="265"/>
      <c r="BT14" s="195"/>
      <c r="BU14" s="186">
        <v>4</v>
      </c>
      <c r="BV14" s="186">
        <v>5</v>
      </c>
      <c r="BW14" s="643"/>
    </row>
    <row r="15" spans="2:75" ht="16.5" customHeight="1">
      <c r="B15" s="1668" t="s">
        <v>272</v>
      </c>
      <c r="C15" s="642" t="s">
        <v>273</v>
      </c>
      <c r="D15" s="174">
        <v>160</v>
      </c>
      <c r="E15" s="174">
        <v>165</v>
      </c>
      <c r="F15" s="174">
        <v>170</v>
      </c>
      <c r="G15" s="174">
        <v>175</v>
      </c>
      <c r="H15" s="185">
        <v>180</v>
      </c>
      <c r="I15" s="647">
        <v>5</v>
      </c>
      <c r="J15" s="1870">
        <f>(I15+I16+I17+I18+I15)/5</f>
        <v>3.6</v>
      </c>
      <c r="K15" s="647"/>
      <c r="L15" s="1668" t="s">
        <v>274</v>
      </c>
      <c r="M15" s="177" t="s">
        <v>275</v>
      </c>
      <c r="N15" s="175" t="s">
        <v>238</v>
      </c>
      <c r="O15" s="175" t="s">
        <v>239</v>
      </c>
      <c r="P15" s="175" t="s">
        <v>240</v>
      </c>
      <c r="Q15" s="175" t="s">
        <v>241</v>
      </c>
      <c r="R15" s="210" t="s">
        <v>276</v>
      </c>
      <c r="S15" s="645">
        <v>5</v>
      </c>
      <c r="T15" s="1856">
        <v>3.5</v>
      </c>
      <c r="U15" s="645"/>
      <c r="V15" s="625"/>
      <c r="W15" s="1858" t="s">
        <v>265</v>
      </c>
      <c r="X15" s="187" t="s">
        <v>277</v>
      </c>
      <c r="Y15" s="201">
        <v>3</v>
      </c>
      <c r="Z15" s="201">
        <v>3</v>
      </c>
      <c r="AA15" s="201">
        <v>4</v>
      </c>
      <c r="AB15" s="201">
        <v>4</v>
      </c>
      <c r="AC15" s="201">
        <v>1</v>
      </c>
      <c r="AD15" s="201">
        <v>5</v>
      </c>
      <c r="AE15" s="201">
        <v>4</v>
      </c>
      <c r="AF15" s="201">
        <v>3</v>
      </c>
      <c r="AG15" s="201">
        <v>4</v>
      </c>
      <c r="AH15" s="201">
        <v>4</v>
      </c>
      <c r="AI15" s="201">
        <v>4</v>
      </c>
      <c r="AJ15" s="201">
        <v>3</v>
      </c>
      <c r="AK15" s="186">
        <v>4</v>
      </c>
      <c r="AL15" s="186">
        <v>4</v>
      </c>
      <c r="AM15" s="186">
        <v>3</v>
      </c>
      <c r="AN15" s="186">
        <v>5</v>
      </c>
      <c r="AO15" s="186">
        <v>3</v>
      </c>
      <c r="AP15" s="195">
        <v>4</v>
      </c>
      <c r="AQ15" s="195">
        <v>4</v>
      </c>
      <c r="AR15" s="195">
        <v>5</v>
      </c>
      <c r="AS15" s="195">
        <v>4</v>
      </c>
      <c r="AT15" s="265">
        <v>4</v>
      </c>
      <c r="AU15" s="392">
        <v>4</v>
      </c>
      <c r="AV15" s="195">
        <v>4</v>
      </c>
      <c r="AW15" s="195">
        <v>4</v>
      </c>
      <c r="AX15" s="195">
        <v>4</v>
      </c>
      <c r="AY15" s="265">
        <v>4</v>
      </c>
      <c r="AZ15" s="392">
        <v>4</v>
      </c>
      <c r="BA15" s="195">
        <v>5</v>
      </c>
      <c r="BB15" s="195">
        <v>4</v>
      </c>
      <c r="BC15" s="195">
        <v>5</v>
      </c>
      <c r="BD15" s="195">
        <v>4</v>
      </c>
      <c r="BE15" s="195">
        <v>4</v>
      </c>
      <c r="BF15" s="195">
        <v>5</v>
      </c>
      <c r="BG15" s="195">
        <v>4</v>
      </c>
      <c r="BH15" s="195">
        <v>5</v>
      </c>
      <c r="BI15" s="265">
        <v>4</v>
      </c>
      <c r="BJ15" s="392">
        <v>4</v>
      </c>
      <c r="BK15" s="195">
        <v>3</v>
      </c>
      <c r="BL15" s="195">
        <v>4</v>
      </c>
      <c r="BM15" s="195">
        <v>5</v>
      </c>
      <c r="BN15" s="195">
        <v>4</v>
      </c>
      <c r="BO15" s="195"/>
      <c r="BP15" s="195"/>
      <c r="BQ15" s="195">
        <v>4</v>
      </c>
      <c r="BR15" s="195"/>
      <c r="BS15" s="265"/>
      <c r="BT15" s="195"/>
      <c r="BU15" s="186">
        <v>4</v>
      </c>
      <c r="BV15" s="186">
        <v>4</v>
      </c>
      <c r="BW15" s="643"/>
    </row>
    <row r="16" spans="2:75" ht="16.5" customHeight="1">
      <c r="B16" s="1668"/>
      <c r="C16" s="642" t="s">
        <v>278</v>
      </c>
      <c r="D16" s="171">
        <v>92</v>
      </c>
      <c r="E16" s="174">
        <v>88</v>
      </c>
      <c r="F16" s="174">
        <v>84</v>
      </c>
      <c r="G16" s="174">
        <v>80</v>
      </c>
      <c r="H16" s="168">
        <v>76</v>
      </c>
      <c r="I16" s="647">
        <v>1</v>
      </c>
      <c r="J16" s="1870"/>
      <c r="K16" s="647"/>
      <c r="L16" s="1668"/>
      <c r="M16" s="177" t="s">
        <v>279</v>
      </c>
      <c r="N16" s="175" t="s">
        <v>238</v>
      </c>
      <c r="O16" s="175" t="s">
        <v>239</v>
      </c>
      <c r="P16" s="175" t="s">
        <v>240</v>
      </c>
      <c r="Q16" s="178" t="s">
        <v>241</v>
      </c>
      <c r="R16" s="211" t="s">
        <v>280</v>
      </c>
      <c r="S16" s="645">
        <v>4</v>
      </c>
      <c r="T16" s="1856"/>
      <c r="U16" s="645"/>
      <c r="V16" s="625"/>
      <c r="W16" s="1858"/>
      <c r="X16" s="203" t="s">
        <v>281</v>
      </c>
      <c r="Y16" s="201">
        <v>3</v>
      </c>
      <c r="Z16" s="201">
        <v>3</v>
      </c>
      <c r="AA16" s="201">
        <v>4</v>
      </c>
      <c r="AB16" s="201">
        <v>3</v>
      </c>
      <c r="AC16" s="201">
        <v>3</v>
      </c>
      <c r="AD16" s="201">
        <v>4</v>
      </c>
      <c r="AE16" s="201">
        <v>4</v>
      </c>
      <c r="AF16" s="201">
        <v>3</v>
      </c>
      <c r="AG16" s="201">
        <v>4</v>
      </c>
      <c r="AH16" s="201">
        <v>3</v>
      </c>
      <c r="AI16" s="201">
        <v>3</v>
      </c>
      <c r="AJ16" s="201">
        <v>5</v>
      </c>
      <c r="AK16" s="186">
        <v>4</v>
      </c>
      <c r="AL16" s="186">
        <v>3</v>
      </c>
      <c r="AM16" s="186">
        <v>3</v>
      </c>
      <c r="AN16" s="186">
        <v>5</v>
      </c>
      <c r="AO16" s="186">
        <v>4</v>
      </c>
      <c r="AP16" s="195">
        <v>4</v>
      </c>
      <c r="AQ16" s="195">
        <v>4</v>
      </c>
      <c r="AR16" s="195">
        <v>5</v>
      </c>
      <c r="AS16" s="195">
        <v>4</v>
      </c>
      <c r="AT16" s="265">
        <v>4</v>
      </c>
      <c r="AU16" s="392">
        <v>5</v>
      </c>
      <c r="AV16" s="195">
        <v>5</v>
      </c>
      <c r="AW16" s="195">
        <v>5</v>
      </c>
      <c r="AX16" s="195">
        <v>4</v>
      </c>
      <c r="AY16" s="265">
        <v>4</v>
      </c>
      <c r="AZ16" s="392">
        <v>5</v>
      </c>
      <c r="BA16" s="195">
        <v>4</v>
      </c>
      <c r="BB16" s="195">
        <v>4</v>
      </c>
      <c r="BC16" s="195">
        <v>5</v>
      </c>
      <c r="BD16" s="195">
        <v>4</v>
      </c>
      <c r="BE16" s="195">
        <v>5</v>
      </c>
      <c r="BF16" s="195">
        <v>5</v>
      </c>
      <c r="BG16" s="195">
        <v>4</v>
      </c>
      <c r="BH16" s="195">
        <v>5</v>
      </c>
      <c r="BI16" s="265">
        <v>4</v>
      </c>
      <c r="BJ16" s="392">
        <v>4</v>
      </c>
      <c r="BK16" s="195">
        <v>3</v>
      </c>
      <c r="BL16" s="195">
        <v>4</v>
      </c>
      <c r="BM16" s="195">
        <v>3</v>
      </c>
      <c r="BN16" s="195">
        <v>4</v>
      </c>
      <c r="BO16" s="195"/>
      <c r="BP16" s="195"/>
      <c r="BQ16" s="195">
        <v>4</v>
      </c>
      <c r="BR16" s="195"/>
      <c r="BS16" s="265"/>
      <c r="BT16" s="195"/>
      <c r="BU16" s="186">
        <v>4</v>
      </c>
      <c r="BV16" s="186">
        <v>5</v>
      </c>
      <c r="BW16" s="643"/>
    </row>
    <row r="17" spans="1:75" ht="16.5" customHeight="1">
      <c r="A17" s="643"/>
      <c r="B17" s="1668"/>
      <c r="C17" s="642" t="s">
        <v>282</v>
      </c>
      <c r="D17" s="168" t="s">
        <v>238</v>
      </c>
      <c r="E17" s="174" t="s">
        <v>239</v>
      </c>
      <c r="F17" s="174" t="s">
        <v>239</v>
      </c>
      <c r="G17" s="171" t="s">
        <v>241</v>
      </c>
      <c r="H17" s="168" t="s">
        <v>242</v>
      </c>
      <c r="I17" s="647">
        <v>4</v>
      </c>
      <c r="J17" s="1870"/>
      <c r="K17" s="647"/>
      <c r="L17" s="1668"/>
      <c r="M17" s="177" t="s">
        <v>283</v>
      </c>
      <c r="N17" s="175" t="s">
        <v>238</v>
      </c>
      <c r="O17" s="178" t="s">
        <v>239</v>
      </c>
      <c r="P17" s="190" t="s">
        <v>240</v>
      </c>
      <c r="Q17" s="175" t="s">
        <v>241</v>
      </c>
      <c r="R17" s="209" t="s">
        <v>284</v>
      </c>
      <c r="S17" s="645">
        <v>2</v>
      </c>
      <c r="T17" s="1856"/>
      <c r="U17" s="645"/>
      <c r="V17" s="493">
        <f>(SUM(S8:S14)+I5+I8+I10+I12+S5+I15+SUM(I8:I18))/13</f>
        <v>7.7692307692307692</v>
      </c>
      <c r="W17" s="1857" t="s">
        <v>285</v>
      </c>
      <c r="X17" s="1857"/>
      <c r="Y17" s="442">
        <f t="shared" ref="Y17:BV17" si="12">(SUM(Y8:Y12)+SUM(Y14:Y16))/4</f>
        <v>7</v>
      </c>
      <c r="Z17" s="443">
        <f t="shared" ref="Z17" si="13">(SUM(Z8:Z12)+SUM(Z14:Z16))/4</f>
        <v>8.25</v>
      </c>
      <c r="AA17" s="442">
        <f t="shared" si="12"/>
        <v>8.5</v>
      </c>
      <c r="AB17" s="442">
        <f t="shared" si="12"/>
        <v>8.5</v>
      </c>
      <c r="AC17" s="442">
        <f t="shared" si="12"/>
        <v>7.5</v>
      </c>
      <c r="AD17" s="442">
        <f t="shared" si="12"/>
        <v>8.5</v>
      </c>
      <c r="AE17" s="442">
        <f t="shared" si="12"/>
        <v>8.75</v>
      </c>
      <c r="AF17" s="442">
        <f t="shared" si="12"/>
        <v>6.5</v>
      </c>
      <c r="AG17" s="442">
        <f t="shared" si="12"/>
        <v>8.25</v>
      </c>
      <c r="AH17" s="443">
        <f t="shared" ref="AH17" si="14">(SUM(AH8:AH12)+SUM(AH14:AH16))/4</f>
        <v>8.25</v>
      </c>
      <c r="AI17" s="442">
        <f t="shared" si="12"/>
        <v>7.25</v>
      </c>
      <c r="AJ17" s="443">
        <f t="shared" ref="AJ17" si="15">(SUM(AJ8:AJ12)+SUM(AJ14:AJ16))/4</f>
        <v>7.25</v>
      </c>
      <c r="AK17" s="442">
        <f t="shared" si="12"/>
        <v>9.25</v>
      </c>
      <c r="AL17" s="442">
        <f>(SUM(AL8:AL12)+SUM(AL14:AL16))/4</f>
        <v>7.5</v>
      </c>
      <c r="AM17" s="443">
        <f t="shared" ref="AM17:AO17" si="16">(SUM(AM8:AM12)+SUM(AM14:AM16))/4</f>
        <v>8</v>
      </c>
      <c r="AN17" s="442">
        <f>(SUM(AN8:AN12)+SUM(AN14:AN16))/4</f>
        <v>9.25</v>
      </c>
      <c r="AO17" s="443">
        <f t="shared" si="16"/>
        <v>7</v>
      </c>
      <c r="AP17" s="443">
        <f>(SUM(AP8:AP12)+SUM(AP14:AP16))/4</f>
        <v>9</v>
      </c>
      <c r="AQ17" s="443">
        <f>(SUM(AQ8:AQ12)+SUM(AQ14:AQ16))/4</f>
        <v>7.25</v>
      </c>
      <c r="AR17" s="442">
        <f t="shared" ref="AR17:AS17" si="17">(SUM(AR8:AR12)+SUM(AR14:AR16))/4</f>
        <v>8.75</v>
      </c>
      <c r="AS17" s="442">
        <f t="shared" si="17"/>
        <v>8.5</v>
      </c>
      <c r="AT17" s="444">
        <f>(SUM(AT8:AT12)+SUM(AT14:AT16))/4</f>
        <v>9.25</v>
      </c>
      <c r="AU17" s="445">
        <f>(SUM(AU8:AU12)+SUM(AU14:AU16))/4</f>
        <v>7.25</v>
      </c>
      <c r="AV17" s="442">
        <f t="shared" ref="AV17:AW17" si="18">(SUM(AV8:AV12)+SUM(AV14:AV16))/4</f>
        <v>8</v>
      </c>
      <c r="AW17" s="442">
        <f t="shared" si="18"/>
        <v>8.5</v>
      </c>
      <c r="AX17" s="442">
        <f>(SUM(AX8:AX12)+SUM(AX14:AX16))/4</f>
        <v>8.5</v>
      </c>
      <c r="AY17" s="444">
        <f t="shared" ref="AY17" si="19">(SUM(AY8:AY12)+SUM(AY14:AY16))/4</f>
        <v>8.25</v>
      </c>
      <c r="AZ17" s="445">
        <f>(SUM(AZ8:AZ12)+SUM(AZ14:AZ16))/4</f>
        <v>8.75</v>
      </c>
      <c r="BA17" s="442">
        <f t="shared" ref="BA17" si="20">(SUM(BA8:BA12)+SUM(BA14:BA16))/4</f>
        <v>8.25</v>
      </c>
      <c r="BB17" s="442">
        <f t="shared" ref="BB17" si="21">(SUM(BB8:BB12)+SUM(BB14:BB16))/4</f>
        <v>9.25</v>
      </c>
      <c r="BC17" s="442">
        <f t="shared" ref="BC17:BD17" si="22">(SUM(BC8:BC12)+SUM(BC14:BC16))/4</f>
        <v>9.75</v>
      </c>
      <c r="BD17" s="442">
        <f t="shared" si="22"/>
        <v>8.5</v>
      </c>
      <c r="BE17" s="442">
        <f>(SUM(BE8:BE12)+SUM(BE14:BE16))/4</f>
        <v>9.25</v>
      </c>
      <c r="BF17" s="442">
        <f t="shared" ref="BF17:BG17" si="23">(SUM(BF8:BF12)+SUM(BF14:BF16))/4</f>
        <v>8</v>
      </c>
      <c r="BG17" s="442">
        <f t="shared" si="23"/>
        <v>7.5</v>
      </c>
      <c r="BH17" s="442">
        <f>(SUM(BH8:BH12)+SUM(BH14:BH16))/4</f>
        <v>8.25</v>
      </c>
      <c r="BI17" s="444">
        <f t="shared" ref="BI17" si="24">(SUM(BI8:BI12)+SUM(BI14:BI16))/4</f>
        <v>8.25</v>
      </c>
      <c r="BJ17" s="445">
        <f>(SUM(BJ8:BJ12)+SUM(BJ14:BJ16))/4</f>
        <v>6.75</v>
      </c>
      <c r="BK17" s="442">
        <f>(SUM(BK8:BK12)+SUM(BK14:BK16))/4</f>
        <v>7.5</v>
      </c>
      <c r="BL17" s="442">
        <f>(SUM(BL8:BL12)+SUM(BL14:BL16))/4</f>
        <v>8.25</v>
      </c>
      <c r="BM17" s="442">
        <f>(SUM(BM8:BM12)+SUM(BM14:BM16))/4</f>
        <v>8.75</v>
      </c>
      <c r="BN17" s="442">
        <f>(SUM(BN8:BN12)+SUM(BN14:BN16))/4</f>
        <v>7.75</v>
      </c>
      <c r="BO17" s="442"/>
      <c r="BP17" s="442"/>
      <c r="BQ17" s="442">
        <f>(SUM(BQ8:BQ12)+SUM(BQ14:BQ16))/4</f>
        <v>9.25</v>
      </c>
      <c r="BR17" s="442"/>
      <c r="BS17" s="444"/>
      <c r="BT17" s="442">
        <f>(SUM(BT8:BT12)+SUM(BT14:BT16))/4</f>
        <v>0</v>
      </c>
      <c r="BU17" s="452">
        <f t="shared" ref="BU17" si="25">(SUM(BU8:BU12)+SUM(BU14:BU16))/4</f>
        <v>8</v>
      </c>
      <c r="BV17" s="453">
        <f t="shared" si="12"/>
        <v>9.5</v>
      </c>
      <c r="BW17" s="454"/>
    </row>
    <row r="18" spans="1:75" ht="16.5" customHeight="1">
      <c r="A18" s="643"/>
      <c r="B18" s="1668"/>
      <c r="C18" s="642" t="s">
        <v>286</v>
      </c>
      <c r="D18" s="174">
        <v>100</v>
      </c>
      <c r="E18" s="174">
        <v>95</v>
      </c>
      <c r="F18" s="173">
        <v>90</v>
      </c>
      <c r="G18" s="174">
        <v>85</v>
      </c>
      <c r="H18" s="168">
        <v>80</v>
      </c>
      <c r="I18" s="181">
        <v>3</v>
      </c>
      <c r="J18" s="1873"/>
      <c r="K18" s="647"/>
      <c r="L18" s="1668"/>
      <c r="M18" s="177" t="s">
        <v>287</v>
      </c>
      <c r="N18" s="175" t="s">
        <v>238</v>
      </c>
      <c r="O18" s="175" t="s">
        <v>239</v>
      </c>
      <c r="P18" s="175" t="s">
        <v>240</v>
      </c>
      <c r="Q18" s="175" t="s">
        <v>241</v>
      </c>
      <c r="R18" s="210" t="s">
        <v>267</v>
      </c>
      <c r="S18" s="182">
        <v>5</v>
      </c>
      <c r="T18" s="1856"/>
      <c r="U18" s="182"/>
      <c r="V18" s="625"/>
      <c r="W18" s="1860" t="s">
        <v>288</v>
      </c>
      <c r="X18" s="187" t="s">
        <v>275</v>
      </c>
      <c r="Y18" s="201">
        <v>4</v>
      </c>
      <c r="Z18" s="201">
        <v>2</v>
      </c>
      <c r="AA18" s="201">
        <v>2</v>
      </c>
      <c r="AB18" s="201">
        <v>3</v>
      </c>
      <c r="AC18" s="201">
        <v>1</v>
      </c>
      <c r="AD18" s="201">
        <v>4</v>
      </c>
      <c r="AE18" s="201">
        <v>5</v>
      </c>
      <c r="AF18" s="201">
        <v>2</v>
      </c>
      <c r="AG18" s="201">
        <v>3</v>
      </c>
      <c r="AH18" s="201">
        <v>3</v>
      </c>
      <c r="AI18" s="201">
        <v>3</v>
      </c>
      <c r="AJ18" s="201">
        <v>3</v>
      </c>
      <c r="AK18" s="186">
        <v>3</v>
      </c>
      <c r="AL18" s="186">
        <v>2</v>
      </c>
      <c r="AM18" s="186">
        <v>3</v>
      </c>
      <c r="AN18" s="186">
        <v>4</v>
      </c>
      <c r="AO18" s="186">
        <v>4</v>
      </c>
      <c r="AP18" s="195">
        <v>5</v>
      </c>
      <c r="AQ18" s="195">
        <v>5</v>
      </c>
      <c r="AR18" s="195">
        <v>4</v>
      </c>
      <c r="AS18" s="195">
        <v>4</v>
      </c>
      <c r="AT18" s="265">
        <v>3</v>
      </c>
      <c r="AU18" s="392">
        <v>4</v>
      </c>
      <c r="AV18" s="195">
        <v>4</v>
      </c>
      <c r="AW18" s="195">
        <v>3</v>
      </c>
      <c r="AX18" s="195">
        <v>4</v>
      </c>
      <c r="AY18" s="265">
        <v>4</v>
      </c>
      <c r="AZ18" s="392">
        <v>4</v>
      </c>
      <c r="BA18" s="195">
        <v>3</v>
      </c>
      <c r="BB18" s="195">
        <v>4</v>
      </c>
      <c r="BC18" s="195">
        <v>5</v>
      </c>
      <c r="BD18" s="195">
        <v>1</v>
      </c>
      <c r="BE18" s="195">
        <v>5</v>
      </c>
      <c r="BF18" s="195">
        <v>5</v>
      </c>
      <c r="BG18" s="195">
        <v>5</v>
      </c>
      <c r="BH18" s="195">
        <v>5</v>
      </c>
      <c r="BI18" s="265">
        <v>3</v>
      </c>
      <c r="BJ18" s="392">
        <v>4</v>
      </c>
      <c r="BK18" s="195">
        <v>5</v>
      </c>
      <c r="BL18" s="195">
        <v>3</v>
      </c>
      <c r="BM18" s="195">
        <v>3</v>
      </c>
      <c r="BN18" s="195">
        <v>5</v>
      </c>
      <c r="BO18" s="195"/>
      <c r="BP18" s="195"/>
      <c r="BQ18" s="195">
        <v>4</v>
      </c>
      <c r="BR18" s="195"/>
      <c r="BS18" s="265"/>
      <c r="BT18" s="195"/>
      <c r="BU18" s="186">
        <v>4</v>
      </c>
      <c r="BV18" s="186">
        <v>5</v>
      </c>
      <c r="BW18" s="643"/>
    </row>
    <row r="19" spans="1:75" ht="16.5" customHeight="1">
      <c r="A19" s="643"/>
      <c r="B19" s="1668" t="s">
        <v>289</v>
      </c>
      <c r="C19" s="1668"/>
      <c r="D19" s="172">
        <v>1</v>
      </c>
      <c r="E19" s="172">
        <v>2</v>
      </c>
      <c r="F19" s="172">
        <v>3</v>
      </c>
      <c r="G19" s="173">
        <v>4</v>
      </c>
      <c r="H19" s="172">
        <v>5</v>
      </c>
      <c r="I19" s="1871">
        <f>((SUM(I8,I10,I12,I15,I17)*2)+I9+I11+I13+I14+I16+I18+I5)/8.5</f>
        <v>8.117647058823529</v>
      </c>
      <c r="J19" s="1872"/>
      <c r="K19" s="196">
        <v>7.2</v>
      </c>
      <c r="L19" s="1668" t="s">
        <v>289</v>
      </c>
      <c r="M19" s="1668"/>
      <c r="N19" s="176">
        <v>1</v>
      </c>
      <c r="O19" s="176">
        <v>2</v>
      </c>
      <c r="P19" s="176">
        <v>3</v>
      </c>
      <c r="Q19" s="179">
        <v>4</v>
      </c>
      <c r="R19" s="176">
        <v>5</v>
      </c>
      <c r="S19" s="1874">
        <f>(SUM(S8:S18)+S5)/6.5</f>
        <v>8</v>
      </c>
      <c r="T19" s="1875"/>
      <c r="U19" s="643"/>
      <c r="V19" s="625"/>
      <c r="W19" s="1861"/>
      <c r="X19" s="187" t="s">
        <v>279</v>
      </c>
      <c r="Y19" s="201">
        <v>4</v>
      </c>
      <c r="Z19" s="201">
        <v>3</v>
      </c>
      <c r="AA19" s="201">
        <v>4</v>
      </c>
      <c r="AB19" s="201">
        <v>3</v>
      </c>
      <c r="AC19" s="201">
        <v>2</v>
      </c>
      <c r="AD19" s="201">
        <v>5</v>
      </c>
      <c r="AE19" s="201">
        <v>4</v>
      </c>
      <c r="AF19" s="201">
        <v>3</v>
      </c>
      <c r="AG19" s="201">
        <v>5</v>
      </c>
      <c r="AH19" s="201">
        <v>3</v>
      </c>
      <c r="AI19" s="201">
        <v>4</v>
      </c>
      <c r="AJ19" s="201">
        <v>3</v>
      </c>
      <c r="AK19" s="186">
        <v>4</v>
      </c>
      <c r="AL19" s="186">
        <v>2</v>
      </c>
      <c r="AM19" s="186">
        <v>3</v>
      </c>
      <c r="AN19" s="186">
        <v>5</v>
      </c>
      <c r="AO19" s="186">
        <v>5</v>
      </c>
      <c r="AP19" s="195">
        <v>5</v>
      </c>
      <c r="AQ19" s="195">
        <v>5</v>
      </c>
      <c r="AR19" s="195">
        <v>4</v>
      </c>
      <c r="AS19" s="195">
        <v>5</v>
      </c>
      <c r="AT19" s="265">
        <v>3</v>
      </c>
      <c r="AU19" s="392">
        <v>4</v>
      </c>
      <c r="AV19" s="195">
        <v>5</v>
      </c>
      <c r="AW19" s="195">
        <v>3</v>
      </c>
      <c r="AX19" s="195">
        <v>4</v>
      </c>
      <c r="AY19" s="265">
        <v>5</v>
      </c>
      <c r="AZ19" s="392">
        <v>5</v>
      </c>
      <c r="BA19" s="195">
        <v>5</v>
      </c>
      <c r="BB19" s="195">
        <v>5</v>
      </c>
      <c r="BC19" s="195">
        <v>5</v>
      </c>
      <c r="BD19" s="195">
        <v>1</v>
      </c>
      <c r="BE19" s="195">
        <v>5</v>
      </c>
      <c r="BF19" s="195">
        <v>5</v>
      </c>
      <c r="BG19" s="195">
        <v>5</v>
      </c>
      <c r="BH19" s="195">
        <v>5</v>
      </c>
      <c r="BI19" s="265">
        <v>3</v>
      </c>
      <c r="BJ19" s="392">
        <v>4</v>
      </c>
      <c r="BK19" s="195">
        <v>5</v>
      </c>
      <c r="BL19" s="195">
        <v>4</v>
      </c>
      <c r="BM19" s="195">
        <v>5</v>
      </c>
      <c r="BN19" s="195">
        <v>5</v>
      </c>
      <c r="BO19" s="195"/>
      <c r="BP19" s="195"/>
      <c r="BQ19" s="195">
        <v>4</v>
      </c>
      <c r="BR19" s="195"/>
      <c r="BS19" s="265"/>
      <c r="BT19" s="195"/>
      <c r="BU19" s="186">
        <v>4</v>
      </c>
      <c r="BV19" s="186">
        <v>5</v>
      </c>
      <c r="BW19" s="643"/>
    </row>
    <row r="20" spans="1:75" ht="16.5" customHeight="1">
      <c r="A20" s="643"/>
      <c r="B20" s="642"/>
      <c r="C20" s="642"/>
      <c r="D20" s="643"/>
      <c r="E20" s="643"/>
      <c r="F20" s="643"/>
      <c r="G20" s="643"/>
      <c r="H20" s="218">
        <v>9.1999999999999993</v>
      </c>
      <c r="I20" s="1880">
        <v>9.1999999999999993</v>
      </c>
      <c r="J20" s="1881"/>
      <c r="K20" s="647"/>
      <c r="L20" s="642"/>
      <c r="M20" s="642"/>
      <c r="N20" s="643"/>
      <c r="O20" s="643"/>
      <c r="P20" s="643"/>
      <c r="Q20" s="643"/>
      <c r="R20" s="218">
        <f>5*2</f>
        <v>10</v>
      </c>
      <c r="S20" s="1853">
        <v>9.1999999999999993</v>
      </c>
      <c r="T20" s="1854"/>
      <c r="U20" s="643"/>
      <c r="V20" s="604"/>
      <c r="W20" s="1861"/>
      <c r="X20" s="187" t="s">
        <v>283</v>
      </c>
      <c r="Y20" s="201">
        <v>3</v>
      </c>
      <c r="Z20" s="201">
        <v>4</v>
      </c>
      <c r="AA20" s="201">
        <v>3</v>
      </c>
      <c r="AB20" s="201">
        <v>4</v>
      </c>
      <c r="AC20" s="201">
        <v>4</v>
      </c>
      <c r="AD20" s="201">
        <v>3</v>
      </c>
      <c r="AE20" s="201">
        <v>5</v>
      </c>
      <c r="AF20" s="201">
        <v>2</v>
      </c>
      <c r="AG20" s="201">
        <v>5</v>
      </c>
      <c r="AH20" s="201">
        <v>4</v>
      </c>
      <c r="AI20" s="201">
        <v>5</v>
      </c>
      <c r="AJ20" s="201">
        <v>2</v>
      </c>
      <c r="AK20" s="186">
        <v>3</v>
      </c>
      <c r="AL20" s="186">
        <v>2</v>
      </c>
      <c r="AM20" s="186">
        <v>3</v>
      </c>
      <c r="AN20" s="186">
        <v>5</v>
      </c>
      <c r="AO20" s="186">
        <v>3</v>
      </c>
      <c r="AP20" s="195">
        <v>5</v>
      </c>
      <c r="AQ20" s="195">
        <v>5</v>
      </c>
      <c r="AR20" s="195">
        <v>5</v>
      </c>
      <c r="AS20" s="195">
        <v>4</v>
      </c>
      <c r="AT20" s="265">
        <v>3</v>
      </c>
      <c r="AU20" s="392">
        <v>4</v>
      </c>
      <c r="AV20" s="195">
        <v>3</v>
      </c>
      <c r="AW20" s="195">
        <v>3</v>
      </c>
      <c r="AX20" s="195">
        <v>4</v>
      </c>
      <c r="AY20" s="265">
        <v>3</v>
      </c>
      <c r="AZ20" s="392">
        <v>3</v>
      </c>
      <c r="BA20" s="195">
        <v>4</v>
      </c>
      <c r="BB20" s="195">
        <v>3</v>
      </c>
      <c r="BC20" s="195">
        <v>5</v>
      </c>
      <c r="BD20" s="195">
        <v>1</v>
      </c>
      <c r="BE20" s="195">
        <v>5</v>
      </c>
      <c r="BF20" s="195">
        <v>5</v>
      </c>
      <c r="BG20" s="195">
        <v>5</v>
      </c>
      <c r="BH20" s="195">
        <v>5</v>
      </c>
      <c r="BI20" s="265">
        <v>3</v>
      </c>
      <c r="BJ20" s="392">
        <v>3</v>
      </c>
      <c r="BK20" s="195">
        <v>2</v>
      </c>
      <c r="BL20" s="195">
        <v>2</v>
      </c>
      <c r="BM20" s="195">
        <v>5</v>
      </c>
      <c r="BN20" s="195">
        <v>4</v>
      </c>
      <c r="BO20" s="195"/>
      <c r="BP20" s="195"/>
      <c r="BQ20" s="195">
        <v>3</v>
      </c>
      <c r="BR20" s="195"/>
      <c r="BS20" s="265"/>
      <c r="BT20" s="195"/>
      <c r="BU20" s="186">
        <v>4</v>
      </c>
      <c r="BV20" s="186">
        <v>5</v>
      </c>
      <c r="BW20" s="643"/>
    </row>
    <row r="21" spans="1:75" ht="16.5" customHeight="1">
      <c r="A21" s="643"/>
      <c r="B21" s="1863" t="s">
        <v>290</v>
      </c>
      <c r="C21" s="1863"/>
      <c r="D21" s="1863"/>
      <c r="E21" s="1863"/>
      <c r="F21" s="1863"/>
      <c r="G21" s="1863"/>
      <c r="H21" s="1863"/>
      <c r="I21" s="1863"/>
      <c r="J21" s="1863"/>
      <c r="K21" s="1863"/>
      <c r="L21" s="1863"/>
      <c r="M21" s="1863"/>
      <c r="N21" s="1863"/>
      <c r="O21" s="1863"/>
      <c r="P21" s="1863"/>
      <c r="Q21" s="1863"/>
      <c r="R21" s="1863"/>
      <c r="S21" s="1863"/>
      <c r="T21" s="1863"/>
      <c r="U21" s="643"/>
      <c r="V21" s="625"/>
      <c r="W21" s="1861"/>
      <c r="X21" s="187" t="s">
        <v>291</v>
      </c>
      <c r="Y21" s="201">
        <v>3</v>
      </c>
      <c r="Z21" s="201">
        <v>2</v>
      </c>
      <c r="AA21" s="201">
        <v>2</v>
      </c>
      <c r="AB21" s="201">
        <v>3</v>
      </c>
      <c r="AC21" s="201">
        <v>2</v>
      </c>
      <c r="AD21" s="201">
        <v>5</v>
      </c>
      <c r="AE21" s="201">
        <v>4</v>
      </c>
      <c r="AF21" s="201">
        <v>2</v>
      </c>
      <c r="AG21" s="201">
        <v>3</v>
      </c>
      <c r="AH21" s="201">
        <v>2</v>
      </c>
      <c r="AI21" s="201">
        <v>3</v>
      </c>
      <c r="AJ21" s="201">
        <v>3</v>
      </c>
      <c r="AK21" s="186">
        <v>3</v>
      </c>
      <c r="AL21" s="186">
        <v>2</v>
      </c>
      <c r="AM21" s="186">
        <v>3</v>
      </c>
      <c r="AN21" s="186">
        <v>4</v>
      </c>
      <c r="AO21" s="186">
        <v>4</v>
      </c>
      <c r="AP21" s="195">
        <v>5</v>
      </c>
      <c r="AQ21" s="195">
        <v>4</v>
      </c>
      <c r="AR21" s="195">
        <v>4</v>
      </c>
      <c r="AS21" s="195">
        <v>4</v>
      </c>
      <c r="AT21" s="265">
        <v>3</v>
      </c>
      <c r="AU21" s="392">
        <v>3</v>
      </c>
      <c r="AV21" s="195">
        <v>5</v>
      </c>
      <c r="AW21" s="195">
        <v>3</v>
      </c>
      <c r="AX21" s="195">
        <v>3</v>
      </c>
      <c r="AY21" s="265">
        <v>5</v>
      </c>
      <c r="AZ21" s="392">
        <v>3</v>
      </c>
      <c r="BA21" s="195">
        <v>3</v>
      </c>
      <c r="BB21" s="195">
        <v>4</v>
      </c>
      <c r="BC21" s="195">
        <v>5</v>
      </c>
      <c r="BD21" s="195">
        <v>1</v>
      </c>
      <c r="BE21" s="195">
        <v>5</v>
      </c>
      <c r="BF21" s="195">
        <v>5</v>
      </c>
      <c r="BG21" s="195">
        <v>5</v>
      </c>
      <c r="BH21" s="195">
        <v>5</v>
      </c>
      <c r="BI21" s="265">
        <v>3</v>
      </c>
      <c r="BJ21" s="392">
        <v>4</v>
      </c>
      <c r="BK21" s="195">
        <v>3</v>
      </c>
      <c r="BL21" s="195">
        <v>3</v>
      </c>
      <c r="BM21" s="195">
        <v>4</v>
      </c>
      <c r="BN21" s="195">
        <v>4</v>
      </c>
      <c r="BO21" s="195"/>
      <c r="BP21" s="195"/>
      <c r="BQ21" s="195">
        <v>3</v>
      </c>
      <c r="BR21" s="195"/>
      <c r="BS21" s="265"/>
      <c r="BT21" s="195"/>
      <c r="BU21" s="186">
        <v>4</v>
      </c>
      <c r="BV21" s="186">
        <v>5</v>
      </c>
      <c r="BW21" s="643"/>
    </row>
    <row r="22" spans="1:75" ht="16.5" customHeight="1">
      <c r="A22" s="208">
        <v>41255</v>
      </c>
      <c r="B22" s="1843">
        <v>7.4</v>
      </c>
      <c r="C22" s="1843"/>
      <c r="D22" s="1843"/>
      <c r="E22" s="1843"/>
      <c r="F22" s="1843"/>
      <c r="G22" s="1843"/>
      <c r="H22" s="1843"/>
      <c r="I22" s="1843"/>
      <c r="J22" s="1843"/>
      <c r="K22" s="1844"/>
      <c r="L22" s="1845">
        <f>(I19+S19)/2</f>
        <v>8.0588235294117645</v>
      </c>
      <c r="M22" s="1846"/>
      <c r="N22" s="1846"/>
      <c r="O22" s="1846"/>
      <c r="P22" s="1846"/>
      <c r="Q22" s="1846"/>
      <c r="R22" s="1846"/>
      <c r="S22" s="1846"/>
      <c r="T22" s="1847"/>
      <c r="U22" s="643"/>
      <c r="V22" s="494">
        <f>L22</f>
        <v>8.0588235294117645</v>
      </c>
      <c r="W22" s="1876" t="s">
        <v>292</v>
      </c>
      <c r="X22" s="1876"/>
      <c r="Y22" s="452">
        <f t="shared" ref="Y22:BV22" si="26">(SUM(Y18:Y21)+SUM(Y14:Y16)+SUM(Y8:Y12))/6</f>
        <v>7</v>
      </c>
      <c r="Z22" s="452">
        <f t="shared" si="26"/>
        <v>7.333333333333333</v>
      </c>
      <c r="AA22" s="452">
        <f t="shared" si="26"/>
        <v>7.5</v>
      </c>
      <c r="AB22" s="452">
        <f t="shared" si="26"/>
        <v>7.833333333333333</v>
      </c>
      <c r="AC22" s="452">
        <f t="shared" si="26"/>
        <v>6.5</v>
      </c>
      <c r="AD22" s="452">
        <f t="shared" si="26"/>
        <v>8.5</v>
      </c>
      <c r="AE22" s="452">
        <f t="shared" si="26"/>
        <v>8.8333333333333339</v>
      </c>
      <c r="AF22" s="452">
        <f t="shared" si="26"/>
        <v>5.833333333333333</v>
      </c>
      <c r="AG22" s="452">
        <f t="shared" si="26"/>
        <v>8.1666666666666661</v>
      </c>
      <c r="AH22" s="452">
        <f t="shared" si="26"/>
        <v>7.5</v>
      </c>
      <c r="AI22" s="452">
        <f t="shared" si="26"/>
        <v>7.333333333333333</v>
      </c>
      <c r="AJ22" s="452">
        <f t="shared" si="26"/>
        <v>6.666666666666667</v>
      </c>
      <c r="AK22" s="452">
        <f t="shared" ref="AK22" si="27">(SUM(AK18:AK21)+SUM(AK14:AK16)+SUM(AK8:AK12))/6</f>
        <v>8.3333333333333339</v>
      </c>
      <c r="AL22" s="452">
        <f>(SUM(AL18:AL21)+SUM(AL14:AL16)+SUM(AL8:AL12))/6</f>
        <v>6.333333333333333</v>
      </c>
      <c r="AM22" s="452">
        <f>(SUM(AM18:AM21)+SUM(AM14:AM16)+SUM(AM8:AM12))/6</f>
        <v>7.333333333333333</v>
      </c>
      <c r="AN22" s="452">
        <f t="shared" ref="AN22" si="28">(SUM(AN18:AN21)+SUM(AN14:AN16)+SUM(AN8:AN12))/6</f>
        <v>9.1666666666666661</v>
      </c>
      <c r="AO22" s="452">
        <f t="shared" si="26"/>
        <v>7.333333333333333</v>
      </c>
      <c r="AP22" s="452">
        <f t="shared" ref="AP22:AU22" si="29">(SUM(AP18:AP21)+SUM(AP14:AP16)+SUM(AP8:AP12))/6</f>
        <v>9.3333333333333339</v>
      </c>
      <c r="AQ22" s="452">
        <f t="shared" si="29"/>
        <v>8</v>
      </c>
      <c r="AR22" s="452">
        <f t="shared" si="29"/>
        <v>8.6666666666666661</v>
      </c>
      <c r="AS22" s="452">
        <f t="shared" si="29"/>
        <v>8.5</v>
      </c>
      <c r="AT22" s="444">
        <f t="shared" si="29"/>
        <v>8.1666666666666661</v>
      </c>
      <c r="AU22" s="445">
        <f t="shared" si="29"/>
        <v>7.333333333333333</v>
      </c>
      <c r="AV22" s="442">
        <f t="shared" ref="AV22:AW22" si="30">(SUM(AV18:AV21)+SUM(AV14:AV16)+SUM(AV8:AV12))/6</f>
        <v>8.1666666666666661</v>
      </c>
      <c r="AW22" s="442">
        <f t="shared" si="30"/>
        <v>7.666666666666667</v>
      </c>
      <c r="AX22" s="442">
        <f>(SUM(AX18:AX21)+SUM(AX14:AX16)+SUM(AX8:AX12))/6</f>
        <v>8.1666666666666661</v>
      </c>
      <c r="AY22" s="444">
        <f t="shared" ref="AY22" si="31">(SUM(AY18:AY21)+SUM(AY14:AY16)+SUM(AY8:AY12))/6</f>
        <v>8.3333333333333339</v>
      </c>
      <c r="AZ22" s="445">
        <f>(SUM(AZ18:AZ21)+SUM(AZ14:AZ16)+SUM(AZ8:AZ12))/6</f>
        <v>8.3333333333333339</v>
      </c>
      <c r="BA22" s="442">
        <f t="shared" ref="BA22" si="32">(SUM(BA18:BA21)+SUM(BA14:BA16)+SUM(BA8:BA12))/6</f>
        <v>8</v>
      </c>
      <c r="BB22" s="442">
        <f t="shared" ref="BB22" si="33">(SUM(BB18:BB21)+SUM(BB14:BB16)+SUM(BB8:BB12))/6</f>
        <v>8.8333333333333339</v>
      </c>
      <c r="BC22" s="442">
        <f t="shared" ref="BC22:BD22" si="34">(SUM(BC18:BC21)+SUM(BC14:BC16)+SUM(BC8:BC12))/6</f>
        <v>9.8333333333333339</v>
      </c>
      <c r="BD22" s="442">
        <f t="shared" si="34"/>
        <v>6.333333333333333</v>
      </c>
      <c r="BE22" s="442">
        <f>(SUM(BE18:BE21)+SUM(BE14:BE16)+SUM(BE8:BE12))/6</f>
        <v>9.5</v>
      </c>
      <c r="BF22" s="442">
        <f t="shared" ref="BF22:BG22" si="35">(SUM(BF18:BF21)+SUM(BF14:BF16)+SUM(BF8:BF12))/6</f>
        <v>8.6666666666666661</v>
      </c>
      <c r="BG22" s="442">
        <f t="shared" si="35"/>
        <v>8.3333333333333339</v>
      </c>
      <c r="BH22" s="442">
        <f>(SUM(BH18:BH21)+SUM(BH14:BH16)+SUM(BH8:BH12))/6</f>
        <v>8.8333333333333339</v>
      </c>
      <c r="BI22" s="444">
        <f t="shared" ref="BI22" si="36">(SUM(BI18:BI21)+SUM(BI14:BI16)+SUM(BI8:BI12))/6</f>
        <v>7.5</v>
      </c>
      <c r="BJ22" s="445">
        <f>(SUM(BJ18:BJ21)+SUM(BJ14:BJ16)+SUM(BJ8:BJ12))/6</f>
        <v>7</v>
      </c>
      <c r="BK22" s="442">
        <f>(SUM(BK18:BK21)+SUM(BK14:BK16)+SUM(BK8:BK12))/6</f>
        <v>7.5</v>
      </c>
      <c r="BL22" s="442">
        <f>(SUM(BL18:BL21)+SUM(BL14:BL16)+SUM(BL8:BL12))/6</f>
        <v>7.5</v>
      </c>
      <c r="BM22" s="442">
        <f>(SUM(BM18:BM21)+SUM(BM14:BM16)+SUM(BM8:BM12))/6</f>
        <v>8.6666666666666661</v>
      </c>
      <c r="BN22" s="442">
        <f>(SUM(BN18:BN21)+SUM(BN14:BN16)+SUM(BN8:BN12))/6</f>
        <v>8.1666666666666661</v>
      </c>
      <c r="BO22" s="442"/>
      <c r="BP22" s="442"/>
      <c r="BQ22" s="442">
        <f>(SUM(BQ18:BQ21)+SUM(BQ14:BQ16)+SUM(BQ8:BQ12))/6</f>
        <v>8.5</v>
      </c>
      <c r="BR22" s="442"/>
      <c r="BS22" s="444"/>
      <c r="BT22" s="442">
        <f>(SUM(BT18:BT21)+SUM(BT14:BT16)+SUM(BT8:BT12))/6</f>
        <v>0</v>
      </c>
      <c r="BU22" s="452">
        <f t="shared" ref="BU22" si="37">(SUM(BU18:BU21)+SUM(BU14:BU16)+SUM(BU8:BU12))/6</f>
        <v>8</v>
      </c>
      <c r="BV22" s="455">
        <f t="shared" si="26"/>
        <v>9.6666666666666661</v>
      </c>
      <c r="BW22" s="456"/>
    </row>
    <row r="23" spans="1:75" s="441" customFormat="1" ht="11.25" customHeight="1">
      <c r="A23" s="208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457"/>
      <c r="M23" s="457"/>
      <c r="N23" s="457"/>
      <c r="O23" s="457"/>
      <c r="P23" s="457"/>
      <c r="Q23" s="457"/>
      <c r="R23" s="457"/>
      <c r="S23" s="457"/>
      <c r="T23" s="457"/>
      <c r="U23" s="643"/>
      <c r="V23" s="458"/>
      <c r="W23" s="459"/>
      <c r="X23" s="459"/>
      <c r="Y23" s="503">
        <v>0</v>
      </c>
      <c r="Z23" s="503">
        <v>0</v>
      </c>
      <c r="AA23" s="503">
        <v>0</v>
      </c>
      <c r="AB23" s="503">
        <v>0</v>
      </c>
      <c r="AC23" s="503">
        <v>0</v>
      </c>
      <c r="AD23" s="503">
        <v>0</v>
      </c>
      <c r="AE23" s="503">
        <v>0</v>
      </c>
      <c r="AF23" s="503">
        <v>0</v>
      </c>
      <c r="AG23" s="503">
        <v>0</v>
      </c>
      <c r="AH23" s="503">
        <v>0</v>
      </c>
      <c r="AI23" s="503">
        <v>0</v>
      </c>
      <c r="AJ23" s="503">
        <v>0</v>
      </c>
      <c r="AK23" s="503">
        <v>1</v>
      </c>
      <c r="AL23" s="503">
        <v>1</v>
      </c>
      <c r="AM23" s="503">
        <v>0</v>
      </c>
      <c r="AN23" s="503">
        <v>0</v>
      </c>
      <c r="AO23" s="503">
        <v>0</v>
      </c>
      <c r="AP23" s="503">
        <v>1</v>
      </c>
      <c r="AQ23" s="503">
        <v>0</v>
      </c>
      <c r="AR23" s="503">
        <v>0</v>
      </c>
      <c r="AS23" s="503">
        <v>0</v>
      </c>
      <c r="AT23" s="504">
        <v>0</v>
      </c>
      <c r="AU23" s="504">
        <v>0</v>
      </c>
      <c r="AV23" s="504">
        <v>0</v>
      </c>
      <c r="AW23" s="504">
        <v>1</v>
      </c>
      <c r="AX23" s="504">
        <v>0</v>
      </c>
      <c r="AY23" s="504">
        <v>0</v>
      </c>
      <c r="AZ23" s="504">
        <v>0</v>
      </c>
      <c r="BA23" s="504">
        <v>0</v>
      </c>
      <c r="BB23" s="504">
        <v>0</v>
      </c>
      <c r="BC23" s="504">
        <v>1</v>
      </c>
      <c r="BD23" s="504">
        <v>0</v>
      </c>
      <c r="BE23" s="504">
        <v>1</v>
      </c>
      <c r="BF23" s="504">
        <v>0</v>
      </c>
      <c r="BG23" s="504">
        <v>0</v>
      </c>
      <c r="BH23" s="504">
        <v>0</v>
      </c>
      <c r="BI23" s="504">
        <v>0</v>
      </c>
      <c r="BJ23" s="505">
        <v>0</v>
      </c>
      <c r="BK23" s="505">
        <v>0</v>
      </c>
      <c r="BL23" s="463">
        <v>0</v>
      </c>
      <c r="BM23" s="463">
        <v>0</v>
      </c>
      <c r="BN23" s="463">
        <v>0</v>
      </c>
      <c r="BO23" s="463"/>
      <c r="BP23" s="463"/>
      <c r="BQ23" s="463">
        <v>1</v>
      </c>
      <c r="BR23" s="463"/>
      <c r="BS23" s="463"/>
      <c r="BT23" s="442"/>
      <c r="BU23" s="496">
        <f>SUM(Y23:BR23)</f>
        <v>7</v>
      </c>
      <c r="BV23" s="496">
        <f>40*1.5</f>
        <v>60</v>
      </c>
      <c r="BW23" s="460"/>
    </row>
    <row r="24" spans="1:75" ht="16.5" customHeight="1">
      <c r="A24" s="208">
        <v>40981</v>
      </c>
      <c r="B24" s="1865">
        <v>8.8000000000000007</v>
      </c>
      <c r="C24" s="1865"/>
      <c r="D24" s="643"/>
      <c r="E24" s="502"/>
      <c r="F24" s="502"/>
      <c r="G24" s="502"/>
      <c r="H24" s="502"/>
      <c r="I24" s="1830" t="s">
        <v>293</v>
      </c>
      <c r="J24" s="1830"/>
      <c r="K24" s="1869"/>
      <c r="L24" s="1866">
        <f>L22*1.11</f>
        <v>8.9452941176470588</v>
      </c>
      <c r="M24" s="1867"/>
      <c r="N24" s="1867"/>
      <c r="O24" s="1867"/>
      <c r="P24" s="1867"/>
      <c r="Q24" s="1867"/>
      <c r="R24" s="1867"/>
      <c r="S24" s="1867"/>
      <c r="T24" s="1868"/>
      <c r="U24" s="643"/>
      <c r="V24" s="451"/>
      <c r="W24" s="194"/>
      <c r="X24" s="194"/>
      <c r="Y24" s="465" t="s">
        <v>294</v>
      </c>
      <c r="Z24" s="464"/>
      <c r="AA24" s="465" t="s">
        <v>295</v>
      </c>
      <c r="AB24" s="465"/>
      <c r="AC24" s="465"/>
      <c r="AD24" s="465"/>
      <c r="AE24" s="465"/>
      <c r="AF24" s="465"/>
      <c r="AG24" s="465"/>
      <c r="AH24" s="465" t="s">
        <v>296</v>
      </c>
      <c r="AI24" s="466" t="s">
        <v>296</v>
      </c>
      <c r="AJ24" s="466"/>
      <c r="AK24" s="466"/>
      <c r="AL24" s="466"/>
      <c r="AM24" s="466"/>
      <c r="AN24" s="466"/>
      <c r="AO24" s="466"/>
      <c r="AP24" s="466" t="s">
        <v>296</v>
      </c>
      <c r="AQ24" s="643"/>
      <c r="AR24" s="466"/>
      <c r="AS24" s="466"/>
      <c r="AT24" s="466"/>
      <c r="AU24" s="466"/>
      <c r="AV24" s="466"/>
      <c r="AW24" s="466"/>
      <c r="AX24" s="466"/>
      <c r="AY24" s="466"/>
      <c r="AZ24" s="466"/>
      <c r="BA24" s="466"/>
      <c r="BB24" s="466"/>
      <c r="BC24" s="466"/>
      <c r="BD24" s="466"/>
      <c r="BE24" s="466"/>
      <c r="BF24" s="466"/>
      <c r="BG24" s="466"/>
      <c r="BH24" s="466"/>
      <c r="BI24" s="465" t="s">
        <v>294</v>
      </c>
      <c r="BJ24" s="466" t="s">
        <v>294</v>
      </c>
      <c r="BK24" s="466"/>
      <c r="BL24" s="466"/>
      <c r="BM24" s="466"/>
      <c r="BN24" s="466"/>
      <c r="BO24" s="466"/>
      <c r="BP24" s="466"/>
      <c r="BQ24" s="466"/>
      <c r="BR24" s="466"/>
      <c r="BS24" s="466" t="s">
        <v>294</v>
      </c>
      <c r="BT24" s="643"/>
      <c r="BU24" s="497">
        <v>1</v>
      </c>
      <c r="BV24" s="498">
        <f>BV23/BU23</f>
        <v>8.5714285714285712</v>
      </c>
      <c r="BW24" s="217"/>
    </row>
    <row r="25" spans="1:75" ht="16.5" customHeight="1">
      <c r="A25" s="208">
        <v>41256</v>
      </c>
      <c r="B25" s="1864">
        <f>(H20+R20)/2</f>
        <v>9.6</v>
      </c>
      <c r="C25" s="1864"/>
      <c r="D25" s="191"/>
      <c r="E25" s="191"/>
      <c r="F25" s="191"/>
      <c r="G25" s="191"/>
      <c r="H25" s="191"/>
      <c r="I25" s="181"/>
      <c r="J25" s="181"/>
      <c r="K25" s="181"/>
      <c r="L25" s="192"/>
      <c r="M25" s="642" t="s">
        <v>297</v>
      </c>
      <c r="N25" s="191"/>
      <c r="O25" s="191"/>
      <c r="P25" s="191"/>
      <c r="Q25" s="191"/>
      <c r="R25" s="191"/>
      <c r="S25" s="181"/>
      <c r="T25" s="642"/>
      <c r="U25" s="643"/>
      <c r="V25" s="450"/>
      <c r="W25" s="1668" t="s">
        <v>298</v>
      </c>
      <c r="X25" s="1668"/>
      <c r="Y25" s="1688">
        <v>2012</v>
      </c>
      <c r="Z25" s="1688"/>
      <c r="AA25" s="1688"/>
      <c r="AB25" s="1688"/>
      <c r="AC25" s="1688">
        <v>2013</v>
      </c>
      <c r="AD25" s="1688"/>
      <c r="AE25" s="1688"/>
      <c r="AF25" s="1688"/>
      <c r="AG25" s="1688">
        <v>2014</v>
      </c>
      <c r="AH25" s="1688"/>
      <c r="AI25" s="1688"/>
      <c r="AJ25" s="1688"/>
      <c r="AK25" s="1688">
        <v>2015</v>
      </c>
      <c r="AL25" s="1688"/>
      <c r="AM25" s="1688"/>
      <c r="AN25" s="1688"/>
      <c r="AO25" s="1688">
        <v>2016</v>
      </c>
      <c r="AP25" s="1688"/>
      <c r="AQ25" s="1688"/>
      <c r="AR25" s="1688"/>
      <c r="AS25" s="1688">
        <v>2017</v>
      </c>
      <c r="AT25" s="1688"/>
      <c r="AU25" s="1688"/>
      <c r="AV25" s="1688"/>
      <c r="AW25" s="1688">
        <v>2018</v>
      </c>
      <c r="AX25" s="1688"/>
      <c r="AY25" s="1688"/>
      <c r="AZ25" s="1688"/>
      <c r="BA25" s="1688">
        <v>2019</v>
      </c>
      <c r="BB25" s="1688"/>
      <c r="BC25" s="1688"/>
      <c r="BD25" s="1688"/>
      <c r="BE25" s="643"/>
      <c r="BF25" s="643"/>
      <c r="BG25" s="643"/>
      <c r="BH25" s="643"/>
      <c r="BI25" s="643"/>
      <c r="BJ25" s="643"/>
      <c r="BK25" s="643"/>
      <c r="BL25" s="466" t="s">
        <v>294</v>
      </c>
      <c r="BM25" s="643"/>
      <c r="BN25" s="643"/>
      <c r="BO25" s="643"/>
      <c r="BP25" s="643"/>
      <c r="BQ25" s="643"/>
      <c r="BR25" s="643"/>
      <c r="BS25" s="466" t="s">
        <v>294</v>
      </c>
      <c r="BT25" s="643"/>
      <c r="BU25" s="643"/>
      <c r="BV25" s="643"/>
      <c r="BW25" s="643"/>
    </row>
    <row r="26" spans="1:75" ht="16.5" customHeight="1">
      <c r="A26" s="643"/>
      <c r="B26" s="642"/>
      <c r="C26" s="642"/>
      <c r="D26" s="643"/>
      <c r="E26" s="643"/>
      <c r="F26" s="643"/>
      <c r="G26" s="643"/>
      <c r="H26" s="643"/>
      <c r="I26" s="647"/>
      <c r="J26" s="647"/>
      <c r="K26" s="647"/>
      <c r="L26" s="642"/>
      <c r="M26" s="642"/>
      <c r="N26" s="643"/>
      <c r="O26" s="643"/>
      <c r="P26" s="643"/>
      <c r="Q26" s="643"/>
      <c r="R26" s="643"/>
      <c r="S26" s="647"/>
      <c r="T26" s="647"/>
      <c r="U26" s="643"/>
      <c r="W26" s="1668"/>
      <c r="X26" s="1668"/>
      <c r="Y26" s="1849">
        <v>0</v>
      </c>
      <c r="Z26" s="1849"/>
      <c r="AA26" s="1832">
        <v>1</v>
      </c>
      <c r="AB26" s="1832"/>
      <c r="AC26" s="1832">
        <v>2</v>
      </c>
      <c r="AD26" s="1832"/>
      <c r="AE26" s="1832">
        <v>3</v>
      </c>
      <c r="AF26" s="1832"/>
      <c r="AG26" s="1832">
        <v>4</v>
      </c>
      <c r="AH26" s="1832"/>
      <c r="AI26" s="1833">
        <v>5</v>
      </c>
      <c r="AJ26" s="1833"/>
      <c r="AK26" s="1833">
        <v>6</v>
      </c>
      <c r="AL26" s="1833"/>
      <c r="AM26" s="1833">
        <v>7</v>
      </c>
      <c r="AN26" s="1833"/>
      <c r="AO26" s="1833">
        <v>8</v>
      </c>
      <c r="AP26" s="1833"/>
      <c r="AQ26" s="1830">
        <v>9</v>
      </c>
      <c r="AR26" s="1830"/>
      <c r="AS26" s="1830">
        <v>10</v>
      </c>
      <c r="AT26" s="1830"/>
      <c r="AU26" s="1830">
        <v>11</v>
      </c>
      <c r="AV26" s="1830"/>
      <c r="AW26" s="1830">
        <v>12</v>
      </c>
      <c r="AX26" s="1830"/>
      <c r="AY26" s="1827">
        <v>13</v>
      </c>
      <c r="AZ26" s="1827"/>
      <c r="BA26" s="1827"/>
      <c r="BB26" s="1827"/>
      <c r="BC26" s="1827"/>
      <c r="BD26" s="1827"/>
      <c r="BE26" s="1827"/>
      <c r="BF26" s="1827"/>
      <c r="BG26" s="499"/>
      <c r="BH26" s="499"/>
      <c r="BI26" s="499"/>
      <c r="BJ26" s="643"/>
      <c r="BK26" s="643"/>
      <c r="BL26" s="596"/>
      <c r="BM26" s="596"/>
      <c r="BN26" s="596"/>
      <c r="BO26" s="596"/>
      <c r="BP26" s="596"/>
      <c r="BQ26" s="596"/>
      <c r="BR26" s="596"/>
      <c r="BS26" s="596"/>
      <c r="BT26" s="643"/>
      <c r="BU26" s="643"/>
      <c r="BV26" s="643"/>
      <c r="BW26" s="643"/>
    </row>
    <row r="27" spans="1:75" ht="16.5" customHeight="1">
      <c r="A27" s="643"/>
      <c r="B27" s="642"/>
      <c r="C27" s="642"/>
      <c r="D27" s="643"/>
      <c r="E27" s="643"/>
      <c r="F27" s="643"/>
      <c r="G27" s="643"/>
      <c r="H27" s="643"/>
      <c r="I27" s="647"/>
      <c r="J27" s="647"/>
      <c r="K27" s="647"/>
      <c r="L27" s="1668" t="s">
        <v>299</v>
      </c>
      <c r="M27" s="1668"/>
      <c r="N27" s="1848">
        <f>AI31</f>
        <v>8.1340000000000003</v>
      </c>
      <c r="O27" s="1688"/>
      <c r="P27" s="643"/>
      <c r="Q27" s="643"/>
      <c r="R27" s="643"/>
      <c r="S27" s="647"/>
      <c r="T27" s="647"/>
      <c r="U27" s="643"/>
      <c r="W27" s="1858" t="s">
        <v>189</v>
      </c>
      <c r="X27" s="1858"/>
      <c r="Y27" s="1850"/>
      <c r="Z27" s="1835"/>
      <c r="AA27" s="1835" t="s">
        <v>300</v>
      </c>
      <c r="AB27" s="1835"/>
      <c r="AC27" s="1850" t="s">
        <v>301</v>
      </c>
      <c r="AD27" s="1835"/>
      <c r="AE27" s="1835" t="s">
        <v>300</v>
      </c>
      <c r="AF27" s="1835"/>
      <c r="AG27" s="1835" t="s">
        <v>300</v>
      </c>
      <c r="AH27" s="1835"/>
      <c r="AI27" s="1835" t="s">
        <v>300</v>
      </c>
      <c r="AJ27" s="1835"/>
      <c r="AK27" s="1835"/>
      <c r="AL27" s="1835"/>
      <c r="AM27" s="1835"/>
      <c r="AN27" s="1835"/>
      <c r="AO27" s="1835"/>
      <c r="AP27" s="1835"/>
      <c r="AQ27" s="1835"/>
      <c r="AR27" s="1835"/>
      <c r="AS27" s="1835"/>
      <c r="AT27" s="1835"/>
      <c r="AU27" s="1835"/>
      <c r="AV27" s="1835"/>
      <c r="AW27" s="1835"/>
      <c r="AX27" s="1835"/>
      <c r="AY27" s="1835"/>
      <c r="AZ27" s="1835"/>
      <c r="BA27" s="640"/>
      <c r="BB27" s="640"/>
      <c r="BC27" s="640"/>
      <c r="BD27" s="640"/>
      <c r="BE27" s="640"/>
      <c r="BF27" s="640"/>
      <c r="BG27" s="500"/>
      <c r="BH27" s="500"/>
      <c r="BI27" s="500"/>
      <c r="BJ27" s="640"/>
      <c r="BK27" s="640"/>
      <c r="BL27" s="640"/>
      <c r="BM27" s="640"/>
      <c r="BN27" s="640"/>
      <c r="BO27" s="640"/>
      <c r="BP27" s="640"/>
      <c r="BQ27" s="640"/>
      <c r="BR27" s="640"/>
      <c r="BS27" s="640"/>
      <c r="BT27" s="640"/>
      <c r="BU27" s="643"/>
      <c r="BV27" s="643"/>
      <c r="BW27" s="643"/>
    </row>
    <row r="28" spans="1:75" ht="16.5" customHeight="1">
      <c r="A28" s="643"/>
      <c r="B28" s="642"/>
      <c r="C28" s="642"/>
      <c r="D28" s="643"/>
      <c r="E28" s="643"/>
      <c r="F28" s="643"/>
      <c r="G28" s="643"/>
      <c r="H28" s="643"/>
      <c r="I28" s="647"/>
      <c r="J28" s="647"/>
      <c r="K28" s="647"/>
      <c r="L28" s="1668" t="s">
        <v>302</v>
      </c>
      <c r="M28" s="1668"/>
      <c r="N28" s="1688">
        <v>10</v>
      </c>
      <c r="O28" s="1688"/>
      <c r="P28" s="643"/>
      <c r="Q28" s="643"/>
      <c r="R28" s="643"/>
      <c r="S28" s="647"/>
      <c r="T28" s="647"/>
      <c r="U28" s="643"/>
      <c r="W28" s="1668" t="s">
        <v>303</v>
      </c>
      <c r="X28" s="1668"/>
      <c r="Y28" s="1851"/>
      <c r="Z28" s="1851"/>
      <c r="AA28" s="1834">
        <v>0</v>
      </c>
      <c r="AB28" s="1834"/>
      <c r="AC28" s="1851">
        <v>8</v>
      </c>
      <c r="AD28" s="1851"/>
      <c r="AE28" s="1834">
        <v>0</v>
      </c>
      <c r="AF28" s="1834"/>
      <c r="AG28" s="1834">
        <v>0</v>
      </c>
      <c r="AH28" s="1834"/>
      <c r="AI28" s="1834">
        <v>0</v>
      </c>
      <c r="AJ28" s="1834"/>
      <c r="AK28" s="1834"/>
      <c r="AL28" s="1834"/>
      <c r="AM28" s="1834"/>
      <c r="AN28" s="1834"/>
      <c r="AO28" s="1834"/>
      <c r="AP28" s="1834"/>
      <c r="AQ28" s="1834"/>
      <c r="AR28" s="1834"/>
      <c r="AS28" s="1834"/>
      <c r="AT28" s="1834"/>
      <c r="AU28" s="1834"/>
      <c r="AV28" s="1834"/>
      <c r="AW28" s="1834"/>
      <c r="AX28" s="1834"/>
      <c r="AY28" s="1834"/>
      <c r="AZ28" s="1834"/>
      <c r="BA28" s="639"/>
      <c r="BB28" s="639"/>
      <c r="BC28" s="639"/>
      <c r="BD28" s="639"/>
      <c r="BE28" s="639"/>
      <c r="BF28" s="639"/>
      <c r="BG28" s="639"/>
      <c r="BH28" s="639"/>
      <c r="BI28" s="639"/>
      <c r="BJ28" s="489"/>
      <c r="BK28" s="489"/>
      <c r="BL28" s="489"/>
      <c r="BM28" s="489"/>
      <c r="BN28" s="489"/>
      <c r="BO28" s="489"/>
      <c r="BP28" s="489"/>
      <c r="BQ28" s="489"/>
      <c r="BR28" s="489"/>
      <c r="BS28" s="489"/>
      <c r="BT28" s="489"/>
      <c r="BU28" s="643"/>
      <c r="BV28" s="643"/>
      <c r="BW28" s="643"/>
    </row>
    <row r="29" spans="1:75" ht="16.5" customHeight="1">
      <c r="A29" s="643"/>
      <c r="B29" s="642"/>
      <c r="C29" s="642"/>
      <c r="D29" s="643"/>
      <c r="E29" s="643"/>
      <c r="F29" s="643"/>
      <c r="G29" s="643"/>
      <c r="H29" s="643"/>
      <c r="I29" s="647"/>
      <c r="J29" s="647"/>
      <c r="K29" s="647"/>
      <c r="L29" s="1668" t="s">
        <v>304</v>
      </c>
      <c r="M29" s="1668"/>
      <c r="N29" s="1688">
        <v>9</v>
      </c>
      <c r="O29" s="1688"/>
      <c r="P29" s="643"/>
      <c r="Q29" s="643"/>
      <c r="R29" s="643"/>
      <c r="S29" s="647"/>
      <c r="T29" s="647"/>
      <c r="U29" s="643"/>
      <c r="W29" s="1668" t="s">
        <v>305</v>
      </c>
      <c r="X29" s="1668"/>
      <c r="Y29" s="1841"/>
      <c r="Z29" s="1841"/>
      <c r="AA29" s="1841" t="s">
        <v>306</v>
      </c>
      <c r="AB29" s="1841"/>
      <c r="AC29" s="1841" t="s">
        <v>307</v>
      </c>
      <c r="AD29" s="1841"/>
      <c r="AE29" s="1841" t="s">
        <v>306</v>
      </c>
      <c r="AF29" s="1841"/>
      <c r="AG29" s="1841" t="s">
        <v>306</v>
      </c>
      <c r="AH29" s="1841"/>
      <c r="AI29" s="1841" t="s">
        <v>306</v>
      </c>
      <c r="AJ29" s="1841"/>
      <c r="AK29" s="1841"/>
      <c r="AL29" s="1841"/>
      <c r="AM29" s="1841"/>
      <c r="AN29" s="1841"/>
      <c r="AO29" s="1841"/>
      <c r="AP29" s="1841"/>
      <c r="AQ29" s="1841"/>
      <c r="AR29" s="1841"/>
      <c r="AS29" s="1841"/>
      <c r="AT29" s="1841"/>
      <c r="AU29" s="1841"/>
      <c r="AV29" s="1841"/>
      <c r="AW29" s="1841"/>
      <c r="AX29" s="1841"/>
      <c r="AY29" s="1841"/>
      <c r="AZ29" s="1841"/>
      <c r="BA29" s="639"/>
      <c r="BB29" s="639"/>
      <c r="BC29" s="639"/>
      <c r="BD29" s="639"/>
      <c r="BE29" s="639"/>
      <c r="BF29" s="639"/>
      <c r="BG29" s="639"/>
      <c r="BH29" s="639"/>
      <c r="BI29" s="639"/>
      <c r="BJ29" s="489"/>
      <c r="BK29" s="489"/>
      <c r="BL29" s="489"/>
      <c r="BM29" s="489"/>
      <c r="BN29" s="489"/>
      <c r="BO29" s="489"/>
      <c r="BP29" s="489"/>
      <c r="BQ29" s="489"/>
      <c r="BR29" s="489"/>
      <c r="BS29" s="489"/>
      <c r="BT29" s="489"/>
      <c r="BU29" s="643"/>
      <c r="BV29" s="643"/>
      <c r="BW29" s="643"/>
    </row>
    <row r="30" spans="1:75" ht="16.5" customHeight="1">
      <c r="A30" s="643"/>
      <c r="B30" s="642"/>
      <c r="C30" s="642"/>
      <c r="D30" s="643"/>
      <c r="E30" s="643"/>
      <c r="F30" s="643"/>
      <c r="G30" s="643"/>
      <c r="H30" s="643"/>
      <c r="I30" s="647"/>
      <c r="J30" s="647"/>
      <c r="K30" s="647"/>
      <c r="L30" s="1668" t="s">
        <v>308</v>
      </c>
      <c r="M30" s="1668"/>
      <c r="N30" s="1688">
        <v>6</v>
      </c>
      <c r="O30" s="1688"/>
      <c r="P30" s="643"/>
      <c r="Q30" s="643"/>
      <c r="R30" s="643"/>
      <c r="S30" s="647"/>
      <c r="T30" s="647"/>
      <c r="U30" s="643"/>
      <c r="W30" s="1668" t="s">
        <v>309</v>
      </c>
      <c r="X30" s="1668"/>
      <c r="Y30" s="1852"/>
      <c r="Z30" s="1852"/>
      <c r="AA30" s="1834">
        <v>7.7</v>
      </c>
      <c r="AB30" s="1834"/>
      <c r="AC30" s="1852">
        <v>7.6</v>
      </c>
      <c r="AD30" s="1852"/>
      <c r="AE30" s="1834">
        <v>7.7</v>
      </c>
      <c r="AF30" s="1834"/>
      <c r="AG30" s="1834">
        <v>7.1</v>
      </c>
      <c r="AH30" s="1834"/>
      <c r="AI30" s="1834">
        <v>8.3000000000000007</v>
      </c>
      <c r="AJ30" s="1834"/>
      <c r="AK30" s="1834">
        <f>L22</f>
        <v>8.0588235294117645</v>
      </c>
      <c r="AL30" s="1834"/>
      <c r="AM30" s="1834">
        <v>8.9</v>
      </c>
      <c r="AN30" s="1834"/>
      <c r="AO30" s="1834">
        <v>9.4</v>
      </c>
      <c r="AP30" s="1834"/>
      <c r="AQ30" s="1834">
        <v>9.6</v>
      </c>
      <c r="AR30" s="1834"/>
      <c r="AS30" s="1834"/>
      <c r="AT30" s="1834"/>
      <c r="AU30" s="1834"/>
      <c r="AV30" s="1834"/>
      <c r="AW30" s="1834"/>
      <c r="AX30" s="1834"/>
      <c r="AY30" s="1834"/>
      <c r="AZ30" s="1834"/>
      <c r="BA30" s="643"/>
      <c r="BB30" s="643"/>
      <c r="BC30" s="643"/>
      <c r="BD30" s="643"/>
      <c r="BE30" s="643"/>
      <c r="BF30" s="643"/>
      <c r="BG30" s="641"/>
      <c r="BH30" s="641"/>
      <c r="BI30" s="641"/>
      <c r="BJ30" s="641"/>
      <c r="BK30" s="641"/>
      <c r="BL30" s="641"/>
      <c r="BM30" s="641"/>
      <c r="BN30" s="641"/>
      <c r="BO30" s="641"/>
      <c r="BP30" s="641"/>
      <c r="BQ30" s="641"/>
      <c r="BR30" s="641"/>
      <c r="BS30" s="641"/>
      <c r="BT30" s="641"/>
      <c r="BU30" s="643"/>
      <c r="BV30" s="643"/>
      <c r="BW30" s="643"/>
    </row>
    <row r="31" spans="1:75" ht="16.5" customHeight="1">
      <c r="A31" s="643"/>
      <c r="B31" s="642"/>
      <c r="C31" s="642"/>
      <c r="D31" s="643"/>
      <c r="E31" s="643"/>
      <c r="F31" s="643"/>
      <c r="G31" s="643"/>
      <c r="H31" s="643"/>
      <c r="I31" s="647"/>
      <c r="J31" s="647"/>
      <c r="K31" s="647"/>
      <c r="L31" s="1668" t="s">
        <v>310</v>
      </c>
      <c r="M31" s="1668"/>
      <c r="N31" s="1688" t="s">
        <v>236</v>
      </c>
      <c r="O31" s="1688"/>
      <c r="P31" s="643"/>
      <c r="Q31" s="643"/>
      <c r="R31" s="643"/>
      <c r="S31" s="647"/>
      <c r="T31" s="647"/>
      <c r="U31" s="643"/>
      <c r="W31" s="1821" t="s">
        <v>311</v>
      </c>
      <c r="X31" s="1821"/>
      <c r="Y31" s="1822"/>
      <c r="Z31" s="1822"/>
      <c r="AA31" s="1823">
        <f>AA30*0.94</f>
        <v>7.2379999999999995</v>
      </c>
      <c r="AB31" s="1823"/>
      <c r="AC31" s="1822">
        <f>AC30*0.94</f>
        <v>7.1439999999999992</v>
      </c>
      <c r="AD31" s="1822"/>
      <c r="AE31" s="1823">
        <f>AE30*0.94</f>
        <v>7.2379999999999995</v>
      </c>
      <c r="AF31" s="1823"/>
      <c r="AG31" s="1823">
        <f>AG30*0.94</f>
        <v>6.6739999999999995</v>
      </c>
      <c r="AH31" s="1823"/>
      <c r="AI31" s="1823">
        <f>AI30*0.98</f>
        <v>8.1340000000000003</v>
      </c>
      <c r="AJ31" s="1823"/>
      <c r="AK31" s="1823">
        <f>AK30*1.02</f>
        <v>8.2200000000000006</v>
      </c>
      <c r="AL31" s="1823"/>
      <c r="AM31" s="1823">
        <v>8.9</v>
      </c>
      <c r="AN31" s="1823"/>
      <c r="AO31" s="1823">
        <v>9.4</v>
      </c>
      <c r="AP31" s="1823"/>
      <c r="AQ31" s="1823">
        <v>9.6</v>
      </c>
      <c r="AR31" s="1823"/>
      <c r="AS31" s="1823"/>
      <c r="AT31" s="1823"/>
      <c r="AU31" s="1823"/>
      <c r="AV31" s="1823"/>
      <c r="AW31" s="1823"/>
      <c r="AX31" s="1823"/>
      <c r="AY31" s="1823"/>
      <c r="AZ31" s="1823"/>
      <c r="BA31" s="545"/>
      <c r="BB31" s="545"/>
      <c r="BC31" s="545"/>
      <c r="BD31" s="545"/>
      <c r="BE31" s="545"/>
      <c r="BF31" s="545"/>
      <c r="BG31" s="501"/>
      <c r="BH31" s="501"/>
      <c r="BI31" s="501"/>
      <c r="BJ31" s="643"/>
      <c r="BK31" s="643"/>
      <c r="BL31" s="643"/>
      <c r="BM31" s="643"/>
      <c r="BN31" s="643"/>
      <c r="BO31" s="643"/>
      <c r="BP31" s="643"/>
      <c r="BQ31" s="643"/>
      <c r="BR31" s="643"/>
      <c r="BS31" s="643"/>
      <c r="BT31" s="643"/>
      <c r="BU31" s="643"/>
      <c r="BV31" s="643"/>
      <c r="BW31" s="643"/>
    </row>
    <row r="32" spans="1:75" ht="16.5" customHeight="1">
      <c r="A32" s="643"/>
      <c r="B32" s="642"/>
      <c r="C32" s="642"/>
      <c r="D32" s="643"/>
      <c r="E32" s="643"/>
      <c r="F32" s="643"/>
      <c r="G32" s="643"/>
      <c r="H32" s="643"/>
      <c r="I32" s="647"/>
      <c r="J32" s="647"/>
      <c r="K32" s="647"/>
      <c r="L32" s="1668" t="s">
        <v>312</v>
      </c>
      <c r="M32" s="1668"/>
      <c r="N32" s="1688" t="s">
        <v>236</v>
      </c>
      <c r="O32" s="1688"/>
      <c r="P32" s="643"/>
      <c r="Q32" s="643"/>
      <c r="R32" s="643"/>
      <c r="S32" s="647"/>
      <c r="T32" s="647"/>
      <c r="U32" s="643"/>
      <c r="W32" s="1821" t="s">
        <v>313</v>
      </c>
      <c r="X32" s="1821"/>
      <c r="Y32" s="1822"/>
      <c r="Z32" s="1822"/>
      <c r="AA32" s="1823">
        <f>AA31*1.05</f>
        <v>7.5998999999999999</v>
      </c>
      <c r="AB32" s="1823"/>
      <c r="AC32" s="1822">
        <f>AC31*1.1</f>
        <v>7.8583999999999996</v>
      </c>
      <c r="AD32" s="1822"/>
      <c r="AE32" s="1823">
        <f>AE31*1</f>
        <v>7.2379999999999995</v>
      </c>
      <c r="AF32" s="1823"/>
      <c r="AG32" s="1823">
        <f>AG31*1</f>
        <v>6.6739999999999995</v>
      </c>
      <c r="AH32" s="1823"/>
      <c r="AI32" s="1823">
        <f>AI31*1</f>
        <v>8.1340000000000003</v>
      </c>
      <c r="AJ32" s="1823"/>
      <c r="AK32" s="1823">
        <f>AK31*1.05</f>
        <v>8.6310000000000002</v>
      </c>
      <c r="AL32" s="1823"/>
      <c r="AM32" s="1823">
        <v>8.9</v>
      </c>
      <c r="AN32" s="1823"/>
      <c r="AO32" s="1823">
        <v>9.4</v>
      </c>
      <c r="AP32" s="1823"/>
      <c r="AQ32" s="1823">
        <v>9.6</v>
      </c>
      <c r="AR32" s="1823"/>
      <c r="AS32" s="1823"/>
      <c r="AT32" s="1823"/>
      <c r="AU32" s="1823"/>
      <c r="AV32" s="1823"/>
      <c r="AW32" s="1823"/>
      <c r="AX32" s="1823"/>
      <c r="AY32" s="1823"/>
      <c r="AZ32" s="1823"/>
      <c r="BA32" s="636"/>
      <c r="BB32" s="636"/>
      <c r="BC32" s="636"/>
      <c r="BD32" s="636"/>
      <c r="BE32" s="636"/>
      <c r="BF32" s="636"/>
      <c r="BG32" s="502"/>
      <c r="BH32" s="502"/>
      <c r="BI32" s="502"/>
      <c r="BJ32" s="643"/>
      <c r="BK32" s="643"/>
      <c r="BL32" s="643"/>
      <c r="BM32" s="643"/>
      <c r="BN32" s="643"/>
      <c r="BO32" s="643"/>
      <c r="BP32" s="643"/>
      <c r="BQ32" s="643"/>
      <c r="BR32" s="643"/>
      <c r="BS32" s="643"/>
      <c r="BT32" s="643"/>
      <c r="BU32" s="643"/>
      <c r="BV32" s="643"/>
      <c r="BW32" s="643"/>
    </row>
    <row r="33" spans="12:61" ht="16.5" customHeight="1">
      <c r="L33" s="1668" t="s">
        <v>314</v>
      </c>
      <c r="M33" s="1668"/>
      <c r="N33" s="1688">
        <v>9</v>
      </c>
      <c r="O33" s="1688"/>
      <c r="P33" s="643"/>
      <c r="Q33" s="643"/>
      <c r="R33" s="643"/>
      <c r="S33" s="647"/>
      <c r="T33" s="647"/>
      <c r="U33" s="643"/>
      <c r="W33" s="642"/>
      <c r="X33" s="642"/>
      <c r="Y33" s="1824" t="s">
        <v>315</v>
      </c>
      <c r="Z33" s="1824"/>
      <c r="AA33" s="1832" t="s">
        <v>316</v>
      </c>
      <c r="AB33" s="1832"/>
      <c r="AC33" s="1832"/>
      <c r="AD33" s="1832"/>
      <c r="AE33" s="1832"/>
      <c r="AF33" s="1832"/>
      <c r="AG33" s="1832"/>
      <c r="AH33" s="1832"/>
      <c r="AI33" s="1833" t="s">
        <v>317</v>
      </c>
      <c r="AJ33" s="1833"/>
      <c r="AK33" s="1833"/>
      <c r="AL33" s="1833"/>
      <c r="AM33" s="1833"/>
      <c r="AN33" s="1833"/>
      <c r="AO33" s="1833"/>
      <c r="AP33" s="1833"/>
      <c r="AQ33" s="1830" t="s">
        <v>318</v>
      </c>
      <c r="AR33" s="1830"/>
      <c r="AS33" s="1830"/>
      <c r="AT33" s="1830"/>
      <c r="AU33" s="1830"/>
      <c r="AV33" s="1830"/>
      <c r="AW33" s="1830"/>
      <c r="AX33" s="1830"/>
      <c r="AY33" s="1827" t="s">
        <v>319</v>
      </c>
      <c r="AZ33" s="1827"/>
      <c r="BA33" s="1827"/>
      <c r="BB33" s="1827"/>
      <c r="BC33" s="1827"/>
      <c r="BD33" s="1827"/>
      <c r="BE33" s="1827"/>
      <c r="BF33" s="1827"/>
      <c r="BG33" s="640"/>
      <c r="BH33" s="640"/>
      <c r="BI33" s="640"/>
    </row>
    <row r="34" spans="12:61" ht="16.5" customHeight="1">
      <c r="L34" s="1668" t="s">
        <v>320</v>
      </c>
      <c r="M34" s="1668"/>
      <c r="N34" s="1688" t="s">
        <v>236</v>
      </c>
      <c r="O34" s="1688"/>
      <c r="P34" s="643"/>
      <c r="Q34" s="643"/>
      <c r="R34" s="643"/>
      <c r="S34" s="647"/>
      <c r="T34" s="647"/>
      <c r="U34" s="643"/>
      <c r="W34" s="642"/>
      <c r="X34" s="642"/>
      <c r="Y34" s="638"/>
      <c r="Z34" s="637"/>
      <c r="AA34" s="1829" t="s">
        <v>321</v>
      </c>
      <c r="AB34" s="1829"/>
      <c r="AC34" s="1831" t="s">
        <v>322</v>
      </c>
      <c r="AD34" s="1831"/>
      <c r="AE34" s="1829" t="s">
        <v>222</v>
      </c>
      <c r="AF34" s="1829"/>
      <c r="AG34" s="1829"/>
      <c r="AH34" s="1829"/>
      <c r="AI34" s="1825" t="s">
        <v>300</v>
      </c>
      <c r="AJ34" s="1825"/>
      <c r="AK34" s="1826"/>
      <c r="AL34" s="1826"/>
      <c r="AM34" s="1826" t="s">
        <v>231</v>
      </c>
      <c r="AN34" s="1826"/>
      <c r="AO34" s="1826">
        <v>3</v>
      </c>
      <c r="AP34" s="1826"/>
      <c r="AQ34" s="640"/>
      <c r="AR34" s="640"/>
      <c r="AS34" s="640"/>
      <c r="AT34" s="640"/>
      <c r="AU34" s="640"/>
      <c r="AV34" s="640"/>
      <c r="AW34" s="640"/>
      <c r="AX34" s="640"/>
      <c r="AY34" s="640"/>
      <c r="AZ34" s="640"/>
      <c r="BA34" s="640"/>
      <c r="BB34" s="640"/>
      <c r="BC34" s="640"/>
      <c r="BD34" s="640"/>
      <c r="BE34" s="640"/>
      <c r="BF34" s="640"/>
      <c r="BG34" s="640"/>
      <c r="BH34" s="640"/>
      <c r="BI34" s="640"/>
    </row>
    <row r="35" spans="12:61" ht="16.5" customHeight="1">
      <c r="L35" s="1668" t="s">
        <v>323</v>
      </c>
      <c r="M35" s="1668"/>
      <c r="N35" s="1688">
        <v>10</v>
      </c>
      <c r="O35" s="1688"/>
      <c r="P35" s="643"/>
      <c r="Q35" s="643"/>
      <c r="R35" s="643"/>
      <c r="S35" s="647"/>
      <c r="T35" s="647"/>
      <c r="U35" s="643"/>
      <c r="W35" s="642"/>
      <c r="X35" s="642"/>
      <c r="Y35" s="644"/>
      <c r="Z35" s="640"/>
      <c r="AA35" s="640"/>
      <c r="AB35" s="640"/>
      <c r="AC35" s="1831" t="s">
        <v>301</v>
      </c>
      <c r="AD35" s="1831"/>
      <c r="AE35" s="640"/>
      <c r="AF35" s="640"/>
      <c r="AG35" s="640"/>
      <c r="AH35" s="640"/>
      <c r="AI35" s="640"/>
      <c r="AJ35" s="640"/>
      <c r="AK35" s="543"/>
      <c r="AL35" s="543"/>
      <c r="AM35" s="643"/>
      <c r="AN35" s="643"/>
      <c r="AO35" s="543"/>
      <c r="AP35" s="543"/>
      <c r="AQ35" s="640"/>
      <c r="AR35" s="640"/>
      <c r="AS35" s="640"/>
      <c r="AT35" s="640"/>
      <c r="AU35" s="640"/>
      <c r="AV35" s="640"/>
      <c r="AW35" s="640"/>
      <c r="AX35" s="640"/>
      <c r="AY35" s="640"/>
      <c r="AZ35" s="640"/>
      <c r="BA35" s="643"/>
      <c r="BB35" s="643"/>
      <c r="BC35" s="643"/>
      <c r="BD35" s="643"/>
      <c r="BE35" s="643"/>
      <c r="BF35" s="643"/>
      <c r="BG35" s="640"/>
      <c r="BH35" s="640"/>
      <c r="BI35" s="640"/>
    </row>
    <row r="36" spans="12:61" ht="16.5" customHeight="1">
      <c r="L36" s="642"/>
      <c r="M36" s="642"/>
      <c r="N36" s="643"/>
      <c r="O36" s="643"/>
      <c r="P36" s="643"/>
      <c r="Q36" s="643"/>
      <c r="R36" s="643"/>
      <c r="S36" s="647"/>
      <c r="T36" s="647"/>
      <c r="U36" s="643"/>
      <c r="W36" s="642"/>
      <c r="X36" s="642"/>
      <c r="Y36" s="644"/>
      <c r="Z36" s="640"/>
      <c r="AA36" s="640"/>
      <c r="AB36" s="640"/>
      <c r="AC36" s="1820" t="s">
        <v>324</v>
      </c>
      <c r="AD36" s="1820"/>
      <c r="AE36" s="640"/>
      <c r="AF36" s="640"/>
      <c r="AG36" s="640"/>
      <c r="AH36" s="640"/>
      <c r="AI36" s="640"/>
      <c r="AJ36" s="640"/>
      <c r="AK36" s="543"/>
      <c r="AL36" s="543"/>
      <c r="AM36" s="543"/>
      <c r="AN36" s="543"/>
      <c r="AO36" s="643"/>
      <c r="AP36" s="643"/>
      <c r="AQ36" s="640"/>
      <c r="AR36" s="640"/>
      <c r="AS36" s="640"/>
      <c r="AT36" s="640"/>
      <c r="AU36" s="640"/>
      <c r="AV36" s="640"/>
      <c r="AW36" s="640"/>
      <c r="AX36" s="640"/>
      <c r="AY36" s="640"/>
      <c r="AZ36" s="640"/>
      <c r="BA36" s="640"/>
      <c r="BB36" s="640"/>
      <c r="BC36" s="640"/>
      <c r="BD36" s="640"/>
      <c r="BE36" s="640"/>
      <c r="BF36" s="640"/>
      <c r="BG36" s="640"/>
      <c r="BH36" s="640"/>
      <c r="BI36" s="640"/>
    </row>
    <row r="37" spans="12:61" ht="16.5" customHeight="1">
      <c r="L37" s="642"/>
      <c r="M37" s="642"/>
      <c r="N37" s="643"/>
      <c r="O37" s="643"/>
      <c r="P37" s="643"/>
      <c r="Q37" s="643"/>
      <c r="R37" s="643"/>
      <c r="S37" s="647"/>
      <c r="T37" s="647"/>
      <c r="U37" s="643"/>
      <c r="W37" s="642"/>
      <c r="X37" s="642"/>
      <c r="Y37" s="644"/>
      <c r="Z37" s="640"/>
      <c r="AA37" s="640"/>
      <c r="AB37" s="640"/>
      <c r="AC37" s="1828" t="s">
        <v>325</v>
      </c>
      <c r="AD37" s="1828"/>
      <c r="AE37" s="640"/>
      <c r="AF37" s="640"/>
      <c r="AG37" s="640"/>
      <c r="AH37" s="640"/>
      <c r="AI37" s="640"/>
      <c r="AJ37" s="640"/>
      <c r="AK37" s="643"/>
      <c r="AL37" s="643"/>
      <c r="AM37" s="643"/>
      <c r="AN37" s="643"/>
      <c r="AO37" s="643"/>
      <c r="AP37" s="643"/>
      <c r="AQ37" s="640"/>
      <c r="AR37" s="640"/>
      <c r="AS37" s="640"/>
      <c r="AT37" s="640"/>
      <c r="AU37" s="640"/>
      <c r="AV37" s="640"/>
      <c r="AW37" s="640"/>
      <c r="AX37" s="640"/>
      <c r="AY37" s="640"/>
      <c r="AZ37" s="640"/>
      <c r="BA37" s="640"/>
      <c r="BB37" s="640"/>
      <c r="BC37" s="640"/>
      <c r="BD37" s="640"/>
      <c r="BE37" s="640"/>
      <c r="BF37" s="640"/>
      <c r="BG37" s="643"/>
      <c r="BH37" s="643"/>
      <c r="BI37" s="643"/>
    </row>
    <row r="38" spans="12:61" ht="16.5" customHeight="1">
      <c r="L38" s="642"/>
      <c r="M38" s="642"/>
      <c r="N38" s="643"/>
      <c r="O38" s="643"/>
      <c r="P38" s="643"/>
      <c r="Q38" s="643"/>
      <c r="R38" s="643"/>
      <c r="S38" s="647"/>
      <c r="T38" s="647"/>
      <c r="U38" s="643"/>
      <c r="W38" s="642"/>
      <c r="X38" s="642"/>
      <c r="Y38" s="644"/>
      <c r="Z38" s="640"/>
      <c r="AA38" s="640"/>
      <c r="AB38" s="640"/>
      <c r="AC38" s="1820" t="s">
        <v>326</v>
      </c>
      <c r="AD38" s="1820"/>
      <c r="AE38" s="640"/>
      <c r="AF38" s="640"/>
      <c r="AG38" s="640"/>
      <c r="AH38" s="640"/>
      <c r="AI38" s="640"/>
      <c r="AJ38" s="640"/>
      <c r="AK38" s="640"/>
      <c r="AL38" s="640"/>
      <c r="AM38" s="640"/>
      <c r="AN38" s="640"/>
      <c r="AO38" s="640"/>
      <c r="AP38" s="640"/>
      <c r="AQ38" s="640"/>
      <c r="AR38" s="640"/>
      <c r="AS38" s="640"/>
      <c r="AT38" s="640"/>
      <c r="AU38" s="640"/>
      <c r="AV38" s="640"/>
      <c r="AW38" s="640"/>
      <c r="AX38" s="640"/>
      <c r="AY38" s="640"/>
      <c r="AZ38" s="640"/>
      <c r="BA38" s="643"/>
      <c r="BB38" s="643"/>
      <c r="BC38" s="643"/>
      <c r="BD38" s="643"/>
      <c r="BE38" s="643"/>
      <c r="BF38" s="643"/>
      <c r="BG38" s="643"/>
      <c r="BH38" s="643"/>
      <c r="BI38" s="643"/>
    </row>
  </sheetData>
  <mergeCells count="287">
    <mergeCell ref="BP5:BP7"/>
    <mergeCell ref="BQ2:BQ4"/>
    <mergeCell ref="BQ5:BQ7"/>
    <mergeCell ref="AM34:AN34"/>
    <mergeCell ref="AO34:AP34"/>
    <mergeCell ref="AN2:AN4"/>
    <mergeCell ref="AQ2:AQ4"/>
    <mergeCell ref="AO2:AO4"/>
    <mergeCell ref="AS2:AS4"/>
    <mergeCell ref="AW2:AW4"/>
    <mergeCell ref="AY32:AZ32"/>
    <mergeCell ref="AQ32:AR32"/>
    <mergeCell ref="AS32:AT32"/>
    <mergeCell ref="AU32:AV32"/>
    <mergeCell ref="AW32:AX32"/>
    <mergeCell ref="BK5:BK7"/>
    <mergeCell ref="BL5:BL7"/>
    <mergeCell ref="BO5:BO7"/>
    <mergeCell ref="AP5:AP7"/>
    <mergeCell ref="AO5:AO7"/>
    <mergeCell ref="AS5:AS7"/>
    <mergeCell ref="BG5:BG7"/>
    <mergeCell ref="BH5:BH7"/>
    <mergeCell ref="BI5:BI7"/>
    <mergeCell ref="AO25:AR25"/>
    <mergeCell ref="AS25:AV25"/>
    <mergeCell ref="AW25:AZ25"/>
    <mergeCell ref="AS31:AT31"/>
    <mergeCell ref="AU31:AV31"/>
    <mergeCell ref="AW31:AX31"/>
    <mergeCell ref="AY31:AZ31"/>
    <mergeCell ref="AW5:AW7"/>
    <mergeCell ref="AY27:AZ27"/>
    <mergeCell ref="AS28:AT28"/>
    <mergeCell ref="AU28:AV28"/>
    <mergeCell ref="AW28:AX28"/>
    <mergeCell ref="AY28:AZ28"/>
    <mergeCell ref="AS30:AT30"/>
    <mergeCell ref="AU30:AV30"/>
    <mergeCell ref="AW30:AX30"/>
    <mergeCell ref="AY30:AZ30"/>
    <mergeCell ref="AU27:AV27"/>
    <mergeCell ref="AW27:AX27"/>
    <mergeCell ref="AU29:AV29"/>
    <mergeCell ref="AW29:AX29"/>
    <mergeCell ref="AY29:AZ29"/>
    <mergeCell ref="AC30:AD30"/>
    <mergeCell ref="AE28:AF28"/>
    <mergeCell ref="AC28:AD28"/>
    <mergeCell ref="AE27:AF27"/>
    <mergeCell ref="AC27:AD27"/>
    <mergeCell ref="AM27:AN27"/>
    <mergeCell ref="AE30:AF30"/>
    <mergeCell ref="AP2:AP4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G30:AH30"/>
    <mergeCell ref="AG28:AH28"/>
    <mergeCell ref="AK28:AL28"/>
    <mergeCell ref="AI28:AJ28"/>
    <mergeCell ref="AM30:AN30"/>
    <mergeCell ref="AK30:AL30"/>
    <mergeCell ref="AI30:AJ30"/>
    <mergeCell ref="AM28:AN28"/>
    <mergeCell ref="AS27:AT27"/>
    <mergeCell ref="AO30:AP30"/>
    <mergeCell ref="AQ30:AR30"/>
    <mergeCell ref="AS29:AT29"/>
    <mergeCell ref="I20:J20"/>
    <mergeCell ref="BV5:BV7"/>
    <mergeCell ref="BU5:BU7"/>
    <mergeCell ref="BR5:BR7"/>
    <mergeCell ref="AX5:AX7"/>
    <mergeCell ref="AK5:AK7"/>
    <mergeCell ref="AQ5:AQ7"/>
    <mergeCell ref="AN5:AN7"/>
    <mergeCell ref="AM5:AM7"/>
    <mergeCell ref="AL5:AL7"/>
    <mergeCell ref="AR5:AR7"/>
    <mergeCell ref="AT5:AT7"/>
    <mergeCell ref="AU5:AU7"/>
    <mergeCell ref="AV5:AV7"/>
    <mergeCell ref="AY5:AY7"/>
    <mergeCell ref="AZ5:AZ7"/>
    <mergeCell ref="BN5:BN7"/>
    <mergeCell ref="BJ5:BJ7"/>
    <mergeCell ref="AH5:AH7"/>
    <mergeCell ref="W22:X22"/>
    <mergeCell ref="BA5:BA7"/>
    <mergeCell ref="BB5:BB7"/>
    <mergeCell ref="BC5:BC7"/>
    <mergeCell ref="BD5:BD7"/>
    <mergeCell ref="BE5:BE7"/>
    <mergeCell ref="BF5:BF7"/>
    <mergeCell ref="AG5:AG7"/>
    <mergeCell ref="AF5:AF7"/>
    <mergeCell ref="AE5:AE7"/>
    <mergeCell ref="AD5:AD7"/>
    <mergeCell ref="AC5:AC7"/>
    <mergeCell ref="AB5:AB7"/>
    <mergeCell ref="AJ5:AJ7"/>
    <mergeCell ref="AI5:AI7"/>
    <mergeCell ref="W28:X28"/>
    <mergeCell ref="Y25:AB25"/>
    <mergeCell ref="B25:C25"/>
    <mergeCell ref="B24:C24"/>
    <mergeCell ref="L24:T24"/>
    <mergeCell ref="I24:K24"/>
    <mergeCell ref="B5:C5"/>
    <mergeCell ref="J8:J10"/>
    <mergeCell ref="J12:J13"/>
    <mergeCell ref="AA5:AA7"/>
    <mergeCell ref="B8:B9"/>
    <mergeCell ref="B10:B11"/>
    <mergeCell ref="B12:B14"/>
    <mergeCell ref="I19:J19"/>
    <mergeCell ref="Z5:Z7"/>
    <mergeCell ref="L6:M7"/>
    <mergeCell ref="L12:M12"/>
    <mergeCell ref="L13:L14"/>
    <mergeCell ref="J15:J18"/>
    <mergeCell ref="B15:B18"/>
    <mergeCell ref="S19:T19"/>
    <mergeCell ref="L15:L18"/>
    <mergeCell ref="W30:X30"/>
    <mergeCell ref="Y27:Z27"/>
    <mergeCell ref="AA27:AB27"/>
    <mergeCell ref="Y28:Z28"/>
    <mergeCell ref="Y30:Z30"/>
    <mergeCell ref="S20:T20"/>
    <mergeCell ref="Y5:Y7"/>
    <mergeCell ref="L8:L11"/>
    <mergeCell ref="L5:M5"/>
    <mergeCell ref="T15:T18"/>
    <mergeCell ref="W17:X17"/>
    <mergeCell ref="W8:W12"/>
    <mergeCell ref="W13:X13"/>
    <mergeCell ref="W18:W21"/>
    <mergeCell ref="W14:X14"/>
    <mergeCell ref="W15:W16"/>
    <mergeCell ref="T8:T11"/>
    <mergeCell ref="B21:T21"/>
    <mergeCell ref="T13:T14"/>
    <mergeCell ref="L19:M19"/>
    <mergeCell ref="B6:C7"/>
    <mergeCell ref="B19:C19"/>
    <mergeCell ref="W5:X7"/>
    <mergeCell ref="W27:X27"/>
    <mergeCell ref="AG25:AJ25"/>
    <mergeCell ref="AK25:AN25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I27:AJ27"/>
    <mergeCell ref="AK27:AL27"/>
    <mergeCell ref="W25:X26"/>
    <mergeCell ref="B22:K22"/>
    <mergeCell ref="L22:T22"/>
    <mergeCell ref="N35:O35"/>
    <mergeCell ref="N34:O34"/>
    <mergeCell ref="N33:O33"/>
    <mergeCell ref="N32:O32"/>
    <mergeCell ref="N31:O31"/>
    <mergeCell ref="N30:O30"/>
    <mergeCell ref="N29:O29"/>
    <mergeCell ref="N28:O28"/>
    <mergeCell ref="N27:O27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AC25:AF25"/>
    <mergeCell ref="AH2:AH4"/>
    <mergeCell ref="AI2:AI4"/>
    <mergeCell ref="AJ2:AJ4"/>
    <mergeCell ref="AK2:AK4"/>
    <mergeCell ref="Y2:Y4"/>
    <mergeCell ref="Z2:Z4"/>
    <mergeCell ref="AA2:AA4"/>
    <mergeCell ref="AB2:AB4"/>
    <mergeCell ref="AC2:AC4"/>
    <mergeCell ref="AD2:AD4"/>
    <mergeCell ref="AE2:AE4"/>
    <mergeCell ref="AF2:AF4"/>
    <mergeCell ref="AG2:AG4"/>
    <mergeCell ref="BR2:BR4"/>
    <mergeCell ref="AR2:AR4"/>
    <mergeCell ref="AT2:AT4"/>
    <mergeCell ref="AU2:AU4"/>
    <mergeCell ref="AV2:AV4"/>
    <mergeCell ref="AY2:AY4"/>
    <mergeCell ref="AZ2:AZ4"/>
    <mergeCell ref="BO2:BO4"/>
    <mergeCell ref="BJ2:BJ4"/>
    <mergeCell ref="BN2:BN4"/>
    <mergeCell ref="BK2:BK4"/>
    <mergeCell ref="BL2:BL4"/>
    <mergeCell ref="BM2:BM4"/>
    <mergeCell ref="BH2:BH4"/>
    <mergeCell ref="BC2:BC4"/>
    <mergeCell ref="BB2:BB4"/>
    <mergeCell ref="BA2:BA4"/>
    <mergeCell ref="BI2:BI4"/>
    <mergeCell ref="BG2:BG4"/>
    <mergeCell ref="BF2:BF4"/>
    <mergeCell ref="BE2:BE4"/>
    <mergeCell ref="BD2:BD4"/>
    <mergeCell ref="AX2:AX4"/>
    <mergeCell ref="BP2:BP4"/>
    <mergeCell ref="BS2:BS4"/>
    <mergeCell ref="BT2:BT4"/>
    <mergeCell ref="BS5:BS7"/>
    <mergeCell ref="BT5:BT7"/>
    <mergeCell ref="BM5:BM7"/>
    <mergeCell ref="AO29:AP29"/>
    <mergeCell ref="AQ29:AR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AM29:AN29"/>
    <mergeCell ref="AO27:AP27"/>
    <mergeCell ref="AQ27:AR27"/>
    <mergeCell ref="AO28:AP28"/>
    <mergeCell ref="AQ28:AR28"/>
    <mergeCell ref="AL2:AL4"/>
    <mergeCell ref="AM2:AM4"/>
    <mergeCell ref="BA25:BD25"/>
    <mergeCell ref="BA26:BB26"/>
    <mergeCell ref="BC26:BD26"/>
    <mergeCell ref="BE26:BF26"/>
    <mergeCell ref="AC37:AD37"/>
    <mergeCell ref="AA34:AB34"/>
    <mergeCell ref="AC36:AD36"/>
    <mergeCell ref="AQ26:AR26"/>
    <mergeCell ref="AC35:AD35"/>
    <mergeCell ref="AC34:AD34"/>
    <mergeCell ref="AA33:AH33"/>
    <mergeCell ref="AI33:AP33"/>
    <mergeCell ref="AQ33:AX33"/>
    <mergeCell ref="AO26:AP26"/>
    <mergeCell ref="AY26:AZ26"/>
    <mergeCell ref="AS26:AT26"/>
    <mergeCell ref="AU26:AV26"/>
    <mergeCell ref="AW26:AX26"/>
    <mergeCell ref="AA30:AB30"/>
    <mergeCell ref="AA28:AB28"/>
    <mergeCell ref="AY33:BF33"/>
    <mergeCell ref="AE34:AH34"/>
    <mergeCell ref="AM31:AN31"/>
    <mergeCell ref="AO31:AP31"/>
    <mergeCell ref="AQ31:AR31"/>
    <mergeCell ref="AG27:AH27"/>
    <mergeCell ref="AC38:AD38"/>
    <mergeCell ref="W31:X31"/>
    <mergeCell ref="Y31:Z31"/>
    <mergeCell ref="AA31:AB31"/>
    <mergeCell ref="AC31:AD31"/>
    <mergeCell ref="AE31:AF31"/>
    <mergeCell ref="AG31:AH31"/>
    <mergeCell ref="AI31:AJ31"/>
    <mergeCell ref="AK31:AL31"/>
    <mergeCell ref="Y33:Z33"/>
    <mergeCell ref="AI34:AJ34"/>
    <mergeCell ref="AK34:AL3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AH75"/>
  <sheetViews>
    <sheetView topLeftCell="A4" workbookViewId="0">
      <selection activeCell="I55" sqref="I55:P55"/>
    </sheetView>
  </sheetViews>
  <sheetFormatPr baseColWidth="10" defaultColWidth="5.3125" defaultRowHeight="11.25" customHeight="1"/>
  <cols>
    <col min="1" max="1" width="10.5625" style="220" customWidth="1"/>
    <col min="2" max="19" width="5.4375" style="220" bestFit="1" customWidth="1"/>
    <col min="20" max="22" width="5.6875" style="220" bestFit="1" customWidth="1"/>
    <col min="23" max="16384" width="5.3125" style="220"/>
  </cols>
  <sheetData>
    <row r="4" spans="1:22" ht="11.25" customHeight="1">
      <c r="A4" s="648" t="s">
        <v>298</v>
      </c>
      <c r="B4" s="235">
        <v>1987</v>
      </c>
      <c r="C4" s="233">
        <f t="shared" ref="C4:V4" si="0">B4+25</f>
        <v>2012</v>
      </c>
      <c r="D4" s="221">
        <f t="shared" si="0"/>
        <v>2037</v>
      </c>
      <c r="E4" s="221">
        <f t="shared" si="0"/>
        <v>2062</v>
      </c>
      <c r="F4" s="221">
        <f t="shared" si="0"/>
        <v>2087</v>
      </c>
      <c r="G4" s="221">
        <f t="shared" si="0"/>
        <v>2112</v>
      </c>
      <c r="H4" s="221">
        <f t="shared" si="0"/>
        <v>2137</v>
      </c>
      <c r="I4" s="221">
        <f t="shared" si="0"/>
        <v>2162</v>
      </c>
      <c r="J4" s="221">
        <f t="shared" si="0"/>
        <v>2187</v>
      </c>
      <c r="K4" s="221">
        <f t="shared" si="0"/>
        <v>2212</v>
      </c>
      <c r="L4" s="221">
        <f t="shared" si="0"/>
        <v>2237</v>
      </c>
      <c r="M4" s="221">
        <f t="shared" si="0"/>
        <v>2262</v>
      </c>
      <c r="N4" s="221">
        <f t="shared" si="0"/>
        <v>2287</v>
      </c>
      <c r="O4" s="221">
        <f t="shared" si="0"/>
        <v>2312</v>
      </c>
      <c r="P4" s="221">
        <f t="shared" si="0"/>
        <v>2337</v>
      </c>
      <c r="Q4" s="221">
        <f t="shared" si="0"/>
        <v>2362</v>
      </c>
      <c r="R4" s="221">
        <f t="shared" si="0"/>
        <v>2387</v>
      </c>
      <c r="S4" s="221">
        <f t="shared" si="0"/>
        <v>2412</v>
      </c>
      <c r="T4" s="221">
        <f t="shared" si="0"/>
        <v>2437</v>
      </c>
      <c r="U4" s="221">
        <f t="shared" si="0"/>
        <v>2462</v>
      </c>
      <c r="V4" s="221">
        <f t="shared" si="0"/>
        <v>2487</v>
      </c>
    </row>
    <row r="5" spans="1:22" ht="11.25" customHeight="1">
      <c r="A5" s="649" t="s">
        <v>327</v>
      </c>
      <c r="B5" s="236">
        <v>0</v>
      </c>
      <c r="C5" s="234">
        <f t="shared" ref="C5:V5" si="1">B5+25</f>
        <v>25</v>
      </c>
      <c r="D5" s="222">
        <f t="shared" si="1"/>
        <v>50</v>
      </c>
      <c r="E5" s="222">
        <f t="shared" si="1"/>
        <v>75</v>
      </c>
      <c r="F5" s="222">
        <f t="shared" si="1"/>
        <v>100</v>
      </c>
      <c r="G5" s="222">
        <f t="shared" si="1"/>
        <v>125</v>
      </c>
      <c r="H5" s="222">
        <f t="shared" si="1"/>
        <v>150</v>
      </c>
      <c r="I5" s="222">
        <f t="shared" si="1"/>
        <v>175</v>
      </c>
      <c r="J5" s="222">
        <f t="shared" si="1"/>
        <v>200</v>
      </c>
      <c r="K5" s="222">
        <f t="shared" si="1"/>
        <v>225</v>
      </c>
      <c r="L5" s="222">
        <f t="shared" si="1"/>
        <v>250</v>
      </c>
      <c r="M5" s="222">
        <f t="shared" si="1"/>
        <v>275</v>
      </c>
      <c r="N5" s="222">
        <f t="shared" si="1"/>
        <v>300</v>
      </c>
      <c r="O5" s="222">
        <f t="shared" si="1"/>
        <v>325</v>
      </c>
      <c r="P5" s="222">
        <f t="shared" si="1"/>
        <v>350</v>
      </c>
      <c r="Q5" s="222">
        <f t="shared" si="1"/>
        <v>375</v>
      </c>
      <c r="R5" s="222">
        <f t="shared" si="1"/>
        <v>400</v>
      </c>
      <c r="S5" s="222">
        <f t="shared" si="1"/>
        <v>425</v>
      </c>
      <c r="T5" s="222">
        <f t="shared" si="1"/>
        <v>450</v>
      </c>
      <c r="U5" s="222">
        <f t="shared" si="1"/>
        <v>475</v>
      </c>
      <c r="V5" s="222">
        <f t="shared" si="1"/>
        <v>500</v>
      </c>
    </row>
    <row r="6" spans="1:22" ht="11.25" customHeight="1" thickBot="1">
      <c r="A6" s="1884" t="s">
        <v>328</v>
      </c>
      <c r="B6" s="1885"/>
      <c r="C6" s="227"/>
      <c r="D6" s="225"/>
      <c r="E6" s="225"/>
      <c r="F6" s="229"/>
      <c r="G6" s="648"/>
      <c r="H6" s="648"/>
      <c r="I6" s="648"/>
      <c r="J6" s="648"/>
      <c r="K6" s="648"/>
      <c r="L6" s="648"/>
      <c r="M6" s="648"/>
      <c r="N6" s="648"/>
      <c r="O6" s="648"/>
      <c r="P6" s="648"/>
      <c r="Q6" s="648"/>
      <c r="R6" s="648"/>
      <c r="S6" s="648"/>
      <c r="T6" s="648"/>
      <c r="U6" s="648"/>
      <c r="V6" s="648"/>
    </row>
    <row r="7" spans="1:22" ht="11.25" customHeight="1">
      <c r="A7" s="1886"/>
      <c r="B7" s="1887"/>
      <c r="C7" s="228"/>
      <c r="D7" s="226"/>
      <c r="E7" s="226"/>
      <c r="F7" s="230"/>
      <c r="G7" s="649"/>
      <c r="H7" s="649"/>
      <c r="I7" s="649"/>
      <c r="J7" s="649"/>
      <c r="K7" s="649"/>
      <c r="L7" s="649"/>
      <c r="M7" s="649"/>
      <c r="N7" s="649"/>
      <c r="O7" s="649"/>
      <c r="P7" s="649"/>
      <c r="Q7" s="649"/>
      <c r="R7" s="649"/>
      <c r="S7" s="649"/>
      <c r="T7" s="649"/>
      <c r="U7" s="649"/>
      <c r="V7" s="649"/>
    </row>
    <row r="8" spans="1:22" ht="11.25" customHeight="1" thickBot="1">
      <c r="A8" s="1884" t="s">
        <v>329</v>
      </c>
      <c r="B8" s="1885"/>
      <c r="C8" s="231"/>
      <c r="D8" s="223"/>
      <c r="E8" s="223"/>
      <c r="F8" s="223"/>
      <c r="G8" s="237"/>
      <c r="H8" s="223"/>
      <c r="I8" s="223"/>
      <c r="J8" s="238"/>
      <c r="K8" s="237"/>
      <c r="L8" s="223"/>
      <c r="M8" s="223"/>
      <c r="N8" s="238"/>
      <c r="O8" s="237"/>
      <c r="P8" s="223"/>
      <c r="Q8" s="223"/>
      <c r="R8" s="238"/>
      <c r="S8" s="237"/>
      <c r="T8" s="223"/>
      <c r="U8" s="223"/>
      <c r="V8" s="238"/>
    </row>
    <row r="9" spans="1:22" ht="11.25" customHeight="1">
      <c r="A9" s="1886"/>
      <c r="B9" s="1887"/>
      <c r="C9" s="232"/>
      <c r="D9" s="224"/>
      <c r="E9" s="224"/>
      <c r="F9" s="224"/>
      <c r="G9" s="239"/>
      <c r="H9" s="224"/>
      <c r="I9" s="224"/>
      <c r="J9" s="240"/>
      <c r="K9" s="239"/>
      <c r="L9" s="224"/>
      <c r="M9" s="224"/>
      <c r="N9" s="240"/>
      <c r="O9" s="239"/>
      <c r="P9" s="224"/>
      <c r="Q9" s="224"/>
      <c r="R9" s="240"/>
      <c r="S9" s="239"/>
      <c r="T9" s="224"/>
      <c r="U9" s="224"/>
      <c r="V9" s="240"/>
    </row>
    <row r="16" spans="1:22" ht="11.25" customHeight="1">
      <c r="A16" s="648" t="s">
        <v>298</v>
      </c>
      <c r="B16" s="235">
        <v>2000</v>
      </c>
      <c r="C16" s="233">
        <f t="shared" ref="C16:C17" si="2">B16+25</f>
        <v>2025</v>
      </c>
      <c r="D16" s="221">
        <f t="shared" ref="D16:D17" si="3">C16+25</f>
        <v>2050</v>
      </c>
      <c r="E16" s="221">
        <f t="shared" ref="E16:E17" si="4">D16+25</f>
        <v>2075</v>
      </c>
      <c r="F16" s="221">
        <f t="shared" ref="F16:F17" si="5">E16+25</f>
        <v>2100</v>
      </c>
      <c r="G16" s="221">
        <f t="shared" ref="G16:G17" si="6">F16+25</f>
        <v>2125</v>
      </c>
      <c r="H16" s="221">
        <f t="shared" ref="H16:H17" si="7">G16+25</f>
        <v>2150</v>
      </c>
      <c r="I16" s="221">
        <f t="shared" ref="I16:I17" si="8">H16+25</f>
        <v>2175</v>
      </c>
      <c r="J16" s="221">
        <f t="shared" ref="J16:J17" si="9">I16+25</f>
        <v>2200</v>
      </c>
      <c r="K16" s="221">
        <f t="shared" ref="K16:K17" si="10">J16+25</f>
        <v>2225</v>
      </c>
      <c r="L16" s="221">
        <f t="shared" ref="L16:L17" si="11">K16+25</f>
        <v>2250</v>
      </c>
      <c r="M16" s="221">
        <f t="shared" ref="M16:M17" si="12">L16+25</f>
        <v>2275</v>
      </c>
      <c r="N16" s="243">
        <f t="shared" ref="N16:N17" si="13">M16+25</f>
        <v>2300</v>
      </c>
      <c r="O16" s="221">
        <f t="shared" ref="O16:O17" si="14">N16+25</f>
        <v>2325</v>
      </c>
      <c r="P16" s="221">
        <f t="shared" ref="P16:P17" si="15">O16+25</f>
        <v>2350</v>
      </c>
      <c r="Q16" s="221">
        <f t="shared" ref="Q16:Q17" si="16">P16+25</f>
        <v>2375</v>
      </c>
      <c r="R16" s="241">
        <f t="shared" ref="R16:R17" si="17">Q16+25</f>
        <v>2400</v>
      </c>
      <c r="S16" s="221">
        <f t="shared" ref="S16:S17" si="18">R16+25</f>
        <v>2425</v>
      </c>
      <c r="T16" s="221">
        <f t="shared" ref="T16:T17" si="19">S16+25</f>
        <v>2450</v>
      </c>
      <c r="U16" s="221">
        <f t="shared" ref="U16:U17" si="20">T16+25</f>
        <v>2475</v>
      </c>
      <c r="V16" s="221">
        <f t="shared" ref="V16:V17" si="21">U16+25</f>
        <v>2500</v>
      </c>
    </row>
    <row r="17" spans="1:34" ht="11.25" customHeight="1">
      <c r="A17" s="649" t="s">
        <v>327</v>
      </c>
      <c r="B17" s="236">
        <v>13</v>
      </c>
      <c r="C17" s="234">
        <f t="shared" si="2"/>
        <v>38</v>
      </c>
      <c r="D17" s="222">
        <f t="shared" si="3"/>
        <v>63</v>
      </c>
      <c r="E17" s="222">
        <f t="shared" si="4"/>
        <v>88</v>
      </c>
      <c r="F17" s="222">
        <f t="shared" si="5"/>
        <v>113</v>
      </c>
      <c r="G17" s="222">
        <f t="shared" si="6"/>
        <v>138</v>
      </c>
      <c r="H17" s="222">
        <f t="shared" si="7"/>
        <v>163</v>
      </c>
      <c r="I17" s="222">
        <f t="shared" si="8"/>
        <v>188</v>
      </c>
      <c r="J17" s="222">
        <f t="shared" si="9"/>
        <v>213</v>
      </c>
      <c r="K17" s="222">
        <f t="shared" si="10"/>
        <v>238</v>
      </c>
      <c r="L17" s="222">
        <f t="shared" si="11"/>
        <v>263</v>
      </c>
      <c r="M17" s="222">
        <f t="shared" si="12"/>
        <v>288</v>
      </c>
      <c r="N17" s="244">
        <f t="shared" si="13"/>
        <v>313</v>
      </c>
      <c r="O17" s="222">
        <f t="shared" si="14"/>
        <v>338</v>
      </c>
      <c r="P17" s="222">
        <f t="shared" si="15"/>
        <v>363</v>
      </c>
      <c r="Q17" s="222">
        <f t="shared" si="16"/>
        <v>388</v>
      </c>
      <c r="R17" s="242">
        <f t="shared" si="17"/>
        <v>413</v>
      </c>
      <c r="S17" s="222">
        <f t="shared" si="18"/>
        <v>438</v>
      </c>
      <c r="T17" s="222">
        <f t="shared" si="19"/>
        <v>463</v>
      </c>
      <c r="U17" s="222">
        <f t="shared" si="20"/>
        <v>488</v>
      </c>
      <c r="V17" s="222">
        <f t="shared" si="21"/>
        <v>513</v>
      </c>
    </row>
    <row r="18" spans="1:34" ht="11.25" customHeight="1" thickBot="1">
      <c r="A18" s="1884" t="s">
        <v>330</v>
      </c>
      <c r="B18" s="1885">
        <v>6</v>
      </c>
      <c r="C18" s="1894">
        <v>8</v>
      </c>
      <c r="D18" s="1884">
        <v>9</v>
      </c>
      <c r="E18" s="1884">
        <v>10</v>
      </c>
      <c r="F18" s="1892">
        <v>11</v>
      </c>
      <c r="G18" s="237"/>
      <c r="H18" s="223"/>
      <c r="I18" s="223"/>
      <c r="J18" s="1892">
        <f>F18*2</f>
        <v>22</v>
      </c>
      <c r="K18" s="237"/>
      <c r="L18" s="223"/>
      <c r="M18" s="223"/>
      <c r="N18" s="1888">
        <f>J18*2</f>
        <v>44</v>
      </c>
      <c r="O18" s="237"/>
      <c r="P18" s="223"/>
      <c r="Q18" s="223"/>
      <c r="R18" s="1890">
        <f>N18*2</f>
        <v>88</v>
      </c>
      <c r="S18" s="237"/>
      <c r="T18" s="223"/>
      <c r="U18" s="223"/>
      <c r="V18" s="1892">
        <f>R18*2</f>
        <v>176</v>
      </c>
    </row>
    <row r="19" spans="1:34" ht="11.25" customHeight="1">
      <c r="A19" s="1886"/>
      <c r="B19" s="1887"/>
      <c r="C19" s="1895"/>
      <c r="D19" s="1886"/>
      <c r="E19" s="1886"/>
      <c r="F19" s="1893"/>
      <c r="G19" s="239"/>
      <c r="H19" s="224"/>
      <c r="I19" s="224"/>
      <c r="J19" s="1893"/>
      <c r="K19" s="239"/>
      <c r="L19" s="224"/>
      <c r="M19" s="224"/>
      <c r="N19" s="1889"/>
      <c r="O19" s="239"/>
      <c r="P19" s="224"/>
      <c r="Q19" s="224"/>
      <c r="R19" s="1891"/>
      <c r="S19" s="239"/>
      <c r="T19" s="224"/>
      <c r="U19" s="224"/>
      <c r="V19" s="1893"/>
    </row>
    <row r="21" spans="1:34" ht="11.25" customHeight="1">
      <c r="A21" s="648" t="s">
        <v>298</v>
      </c>
      <c r="B21" s="235">
        <v>2000</v>
      </c>
      <c r="C21" s="233">
        <f t="shared" ref="C21:C22" si="22">B21+25</f>
        <v>2025</v>
      </c>
      <c r="D21" s="221">
        <f t="shared" ref="D21:D22" si="23">C21+25</f>
        <v>2050</v>
      </c>
      <c r="E21" s="221">
        <f t="shared" ref="E21:E22" si="24">D21+25</f>
        <v>2075</v>
      </c>
      <c r="F21" s="221">
        <f t="shared" ref="F21:F22" si="25">E21+25</f>
        <v>2100</v>
      </c>
      <c r="G21" s="221">
        <f t="shared" ref="G21:G22" si="26">F21+25</f>
        <v>2125</v>
      </c>
      <c r="H21" s="221">
        <f t="shared" ref="H21:H22" si="27">G21+25</f>
        <v>2150</v>
      </c>
      <c r="I21" s="221">
        <f t="shared" ref="I21:I22" si="28">H21+25</f>
        <v>2175</v>
      </c>
      <c r="J21" s="221">
        <f t="shared" ref="J21:J22" si="29">I21+25</f>
        <v>2200</v>
      </c>
      <c r="K21" s="221">
        <f t="shared" ref="K21:K22" si="30">J21+25</f>
        <v>2225</v>
      </c>
      <c r="L21" s="221">
        <f t="shared" ref="L21:L22" si="31">K21+25</f>
        <v>2250</v>
      </c>
      <c r="M21" s="221">
        <f t="shared" ref="M21:M22" si="32">L21+25</f>
        <v>2275</v>
      </c>
      <c r="N21" s="221">
        <f t="shared" ref="N21:N22" si="33">M21+25</f>
        <v>2300</v>
      </c>
      <c r="O21" s="221">
        <f t="shared" ref="O21:O22" si="34">N21+25</f>
        <v>2325</v>
      </c>
      <c r="P21" s="221">
        <f t="shared" ref="P21:P22" si="35">O21+25</f>
        <v>2350</v>
      </c>
      <c r="Q21" s="221">
        <f t="shared" ref="Q21:Q22" si="36">P21+25</f>
        <v>2375</v>
      </c>
      <c r="R21" s="221">
        <f t="shared" ref="R21:R22" si="37">Q21+25</f>
        <v>2400</v>
      </c>
      <c r="S21" s="221">
        <f t="shared" ref="S21:S22" si="38">R21+25</f>
        <v>2425</v>
      </c>
      <c r="T21" s="221">
        <f t="shared" ref="T21:T22" si="39">S21+25</f>
        <v>2450</v>
      </c>
      <c r="U21" s="243">
        <f t="shared" ref="U21:U22" si="40">T21+25</f>
        <v>2475</v>
      </c>
      <c r="V21" s="247">
        <f t="shared" ref="V21:V22" si="41">U21+25</f>
        <v>2500</v>
      </c>
      <c r="W21" s="247">
        <f t="shared" ref="W21:W22" si="42">V21+25</f>
        <v>2525</v>
      </c>
      <c r="X21" s="247">
        <f t="shared" ref="X21:X22" si="43">W21+25</f>
        <v>2550</v>
      </c>
      <c r="Y21" s="247">
        <f t="shared" ref="Y21:Y22" si="44">X21+25</f>
        <v>2575</v>
      </c>
      <c r="Z21" s="247">
        <f t="shared" ref="Z21:Z22" si="45">Y21+25</f>
        <v>2600</v>
      </c>
      <c r="AA21" s="241">
        <f t="shared" ref="AA21:AA22" si="46">Z21+25</f>
        <v>2625</v>
      </c>
      <c r="AB21" s="221">
        <f t="shared" ref="AB21:AB22" si="47">AA21+25</f>
        <v>2650</v>
      </c>
      <c r="AC21" s="221">
        <f t="shared" ref="AC21:AC22" si="48">AB21+25</f>
        <v>2675</v>
      </c>
      <c r="AD21" s="221">
        <f t="shared" ref="AD21:AD22" si="49">AC21+25</f>
        <v>2700</v>
      </c>
      <c r="AE21" s="221">
        <f t="shared" ref="AE21:AE22" si="50">AD21+25</f>
        <v>2725</v>
      </c>
      <c r="AF21" s="221">
        <f t="shared" ref="AF21:AF22" si="51">AE21+25</f>
        <v>2750</v>
      </c>
      <c r="AG21" s="221">
        <f t="shared" ref="AG21:AG22" si="52">AF21+25</f>
        <v>2775</v>
      </c>
      <c r="AH21" s="221">
        <f t="shared" ref="AH21:AH22" si="53">AG21+25</f>
        <v>2800</v>
      </c>
    </row>
    <row r="22" spans="1:34" ht="11.25" customHeight="1">
      <c r="A22" s="649" t="s">
        <v>327</v>
      </c>
      <c r="B22" s="236">
        <v>13</v>
      </c>
      <c r="C22" s="234">
        <f t="shared" si="22"/>
        <v>38</v>
      </c>
      <c r="D22" s="222">
        <f t="shared" si="23"/>
        <v>63</v>
      </c>
      <c r="E22" s="222">
        <f t="shared" si="24"/>
        <v>88</v>
      </c>
      <c r="F22" s="222">
        <f t="shared" si="25"/>
        <v>113</v>
      </c>
      <c r="G22" s="222">
        <f t="shared" si="26"/>
        <v>138</v>
      </c>
      <c r="H22" s="222">
        <f t="shared" si="27"/>
        <v>163</v>
      </c>
      <c r="I22" s="222">
        <f t="shared" si="28"/>
        <v>188</v>
      </c>
      <c r="J22" s="222">
        <f t="shared" si="29"/>
        <v>213</v>
      </c>
      <c r="K22" s="222">
        <f t="shared" si="30"/>
        <v>238</v>
      </c>
      <c r="L22" s="222">
        <f t="shared" si="31"/>
        <v>263</v>
      </c>
      <c r="M22" s="222">
        <f t="shared" si="32"/>
        <v>288</v>
      </c>
      <c r="N22" s="222">
        <f t="shared" si="33"/>
        <v>313</v>
      </c>
      <c r="O22" s="222">
        <f t="shared" si="34"/>
        <v>338</v>
      </c>
      <c r="P22" s="222">
        <f t="shared" si="35"/>
        <v>363</v>
      </c>
      <c r="Q22" s="222">
        <f t="shared" si="36"/>
        <v>388</v>
      </c>
      <c r="R22" s="222">
        <f t="shared" si="37"/>
        <v>413</v>
      </c>
      <c r="S22" s="222">
        <f t="shared" si="38"/>
        <v>438</v>
      </c>
      <c r="T22" s="222">
        <f t="shared" si="39"/>
        <v>463</v>
      </c>
      <c r="U22" s="244">
        <f t="shared" si="40"/>
        <v>488</v>
      </c>
      <c r="V22" s="248">
        <f t="shared" si="41"/>
        <v>513</v>
      </c>
      <c r="W22" s="248">
        <f t="shared" si="42"/>
        <v>538</v>
      </c>
      <c r="X22" s="248">
        <f t="shared" si="43"/>
        <v>563</v>
      </c>
      <c r="Y22" s="248">
        <f t="shared" si="44"/>
        <v>588</v>
      </c>
      <c r="Z22" s="248">
        <f t="shared" si="45"/>
        <v>613</v>
      </c>
      <c r="AA22" s="242">
        <f t="shared" si="46"/>
        <v>638</v>
      </c>
      <c r="AB22" s="222">
        <f t="shared" si="47"/>
        <v>663</v>
      </c>
      <c r="AC22" s="222">
        <f t="shared" si="48"/>
        <v>688</v>
      </c>
      <c r="AD22" s="222">
        <f t="shared" si="49"/>
        <v>713</v>
      </c>
      <c r="AE22" s="222">
        <f t="shared" si="50"/>
        <v>738</v>
      </c>
      <c r="AF22" s="222">
        <f t="shared" si="51"/>
        <v>763</v>
      </c>
      <c r="AG22" s="222">
        <f t="shared" si="52"/>
        <v>788</v>
      </c>
      <c r="AH22" s="222">
        <f t="shared" si="53"/>
        <v>813</v>
      </c>
    </row>
    <row r="23" spans="1:34" ht="11.25" customHeight="1" thickBot="1">
      <c r="A23" s="1884" t="s">
        <v>330</v>
      </c>
      <c r="B23" s="1885">
        <v>6</v>
      </c>
      <c r="C23" s="1894">
        <v>8</v>
      </c>
      <c r="D23" s="1884">
        <v>9</v>
      </c>
      <c r="E23" s="1884">
        <v>10</v>
      </c>
      <c r="F23" s="1892">
        <v>11</v>
      </c>
      <c r="G23" s="237"/>
      <c r="H23" s="223"/>
      <c r="I23" s="223"/>
      <c r="J23" s="1892">
        <f>F23*1.5</f>
        <v>16.5</v>
      </c>
      <c r="K23" s="237"/>
      <c r="L23" s="223"/>
      <c r="M23" s="223"/>
      <c r="N23" s="1892">
        <f>J23*1.5</f>
        <v>24.75</v>
      </c>
      <c r="O23" s="237"/>
      <c r="P23" s="223"/>
      <c r="Q23" s="223"/>
      <c r="R23" s="1892">
        <f>N23*1.5</f>
        <v>37.125</v>
      </c>
      <c r="S23" s="237"/>
      <c r="T23" s="223"/>
      <c r="U23" s="245">
        <f>R23*1.351</f>
        <v>50.155875000000002</v>
      </c>
      <c r="V23" s="1896">
        <f>R23*1.5</f>
        <v>55.6875</v>
      </c>
      <c r="W23" s="249"/>
      <c r="X23" s="250"/>
      <c r="Y23" s="250"/>
      <c r="Z23" s="1896">
        <f>V23*1.5</f>
        <v>83.53125</v>
      </c>
      <c r="AA23" s="253">
        <f>Z23*1.106</f>
        <v>92.385562500000006</v>
      </c>
      <c r="AB23" s="223"/>
      <c r="AC23" s="223"/>
      <c r="AD23" s="1892">
        <f>Z23*1.5</f>
        <v>125.296875</v>
      </c>
      <c r="AE23" s="237"/>
      <c r="AF23" s="223"/>
      <c r="AG23" s="223"/>
      <c r="AH23" s="1892">
        <f>AD23*1.5</f>
        <v>187.9453125</v>
      </c>
    </row>
    <row r="24" spans="1:34" ht="11.25" customHeight="1">
      <c r="A24" s="1886"/>
      <c r="B24" s="1887"/>
      <c r="C24" s="1895"/>
      <c r="D24" s="1886"/>
      <c r="E24" s="1886"/>
      <c r="F24" s="1893"/>
      <c r="G24" s="239"/>
      <c r="H24" s="224"/>
      <c r="I24" s="224"/>
      <c r="J24" s="1893"/>
      <c r="K24" s="239"/>
      <c r="L24" s="224"/>
      <c r="M24" s="224"/>
      <c r="N24" s="1893"/>
      <c r="O24" s="239"/>
      <c r="P24" s="224"/>
      <c r="Q24" s="224"/>
      <c r="R24" s="1893"/>
      <c r="S24" s="239"/>
      <c r="T24" s="224"/>
      <c r="U24" s="246"/>
      <c r="V24" s="1897"/>
      <c r="W24" s="251"/>
      <c r="X24" s="252"/>
      <c r="Y24" s="252"/>
      <c r="Z24" s="1897"/>
      <c r="AA24" s="254"/>
      <c r="AB24" s="224"/>
      <c r="AC24" s="224"/>
      <c r="AD24" s="1893"/>
      <c r="AE24" s="239"/>
      <c r="AF24" s="224"/>
      <c r="AG24" s="224"/>
      <c r="AH24" s="1893"/>
    </row>
    <row r="26" spans="1:34" ht="11.25" customHeight="1">
      <c r="A26" s="648" t="s">
        <v>298</v>
      </c>
      <c r="B26" s="235">
        <v>2000</v>
      </c>
      <c r="C26" s="233">
        <f t="shared" ref="C26:C27" si="54">B26+25</f>
        <v>2025</v>
      </c>
      <c r="D26" s="221">
        <f t="shared" ref="D26:D27" si="55">C26+25</f>
        <v>2050</v>
      </c>
      <c r="E26" s="221">
        <f t="shared" ref="E26:E27" si="56">D26+25</f>
        <v>2075</v>
      </c>
      <c r="F26" s="221">
        <f t="shared" ref="F26:F27" si="57">E26+25</f>
        <v>2100</v>
      </c>
      <c r="G26" s="221">
        <f t="shared" ref="G26:G27" si="58">F26+25</f>
        <v>2125</v>
      </c>
      <c r="H26" s="221">
        <f t="shared" ref="H26:H27" si="59">G26+25</f>
        <v>2150</v>
      </c>
      <c r="I26" s="221">
        <f t="shared" ref="I26:I27" si="60">H26+25</f>
        <v>2175</v>
      </c>
      <c r="J26" s="221">
        <f t="shared" ref="J26:J27" si="61">I26+25</f>
        <v>2200</v>
      </c>
      <c r="K26" s="221">
        <f t="shared" ref="K26:K27" si="62">J26+25</f>
        <v>2225</v>
      </c>
      <c r="L26" s="221">
        <f t="shared" ref="L26:L27" si="63">K26+25</f>
        <v>2250</v>
      </c>
      <c r="M26" s="221">
        <f t="shared" ref="M26:M27" si="64">L26+25</f>
        <v>2275</v>
      </c>
      <c r="N26" s="221">
        <f t="shared" ref="N26:N27" si="65">M26+25</f>
        <v>2300</v>
      </c>
      <c r="O26" s="221">
        <f t="shared" ref="O26:O27" si="66">N26+25</f>
        <v>2325</v>
      </c>
      <c r="P26" s="221">
        <f t="shared" ref="P26:P27" si="67">O26+25</f>
        <v>2350</v>
      </c>
      <c r="Q26" s="221">
        <f t="shared" ref="Q26:Q27" si="68">P26+25</f>
        <v>2375</v>
      </c>
      <c r="R26" s="221">
        <f t="shared" ref="R26:R27" si="69">Q26+25</f>
        <v>2400</v>
      </c>
      <c r="S26" s="221">
        <f t="shared" ref="S26:S27" si="70">R26+25</f>
        <v>2425</v>
      </c>
      <c r="T26" s="221">
        <f t="shared" ref="T26:T27" si="71">S26+25</f>
        <v>2450</v>
      </c>
      <c r="U26" s="221">
        <f t="shared" ref="U26:U27" si="72">T26+25</f>
        <v>2475</v>
      </c>
      <c r="V26" s="247">
        <f t="shared" ref="V26:V27" si="73">U26+25</f>
        <v>2500</v>
      </c>
      <c r="W26" s="247">
        <f t="shared" ref="W26:W27" si="74">V26+25</f>
        <v>2525</v>
      </c>
      <c r="X26" s="247">
        <f t="shared" ref="X26:X27" si="75">W26+25</f>
        <v>2550</v>
      </c>
      <c r="Y26" s="247">
        <f t="shared" ref="Y26:Y27" si="76">X26+25</f>
        <v>2575</v>
      </c>
      <c r="Z26" s="247">
        <f t="shared" ref="Z26:Z27" si="77">Y26+25</f>
        <v>2600</v>
      </c>
      <c r="AA26" s="221">
        <f t="shared" ref="AA26:AA27" si="78">Z26+25</f>
        <v>2625</v>
      </c>
      <c r="AB26" s="221">
        <f t="shared" ref="AB26:AB27" si="79">AA26+25</f>
        <v>2650</v>
      </c>
      <c r="AC26" s="221">
        <f t="shared" ref="AC26:AC27" si="80">AB26+25</f>
        <v>2675</v>
      </c>
      <c r="AD26" s="221">
        <f t="shared" ref="AD26:AD27" si="81">AC26+25</f>
        <v>2700</v>
      </c>
      <c r="AE26" s="221">
        <f t="shared" ref="AE26:AE27" si="82">AD26+25</f>
        <v>2725</v>
      </c>
      <c r="AF26" s="221">
        <f t="shared" ref="AF26:AF27" si="83">AE26+25</f>
        <v>2750</v>
      </c>
      <c r="AG26" s="221">
        <f t="shared" ref="AG26:AG27" si="84">AF26+25</f>
        <v>2775</v>
      </c>
      <c r="AH26" s="221">
        <f t="shared" ref="AH26:AH27" si="85">AG26+25</f>
        <v>2800</v>
      </c>
    </row>
    <row r="27" spans="1:34" ht="11.25" customHeight="1">
      <c r="A27" s="649" t="s">
        <v>327</v>
      </c>
      <c r="B27" s="236">
        <v>13</v>
      </c>
      <c r="C27" s="234">
        <f t="shared" si="54"/>
        <v>38</v>
      </c>
      <c r="D27" s="222">
        <f t="shared" si="55"/>
        <v>63</v>
      </c>
      <c r="E27" s="222">
        <f t="shared" si="56"/>
        <v>88</v>
      </c>
      <c r="F27" s="222">
        <f t="shared" si="57"/>
        <v>113</v>
      </c>
      <c r="G27" s="222">
        <f t="shared" si="58"/>
        <v>138</v>
      </c>
      <c r="H27" s="222">
        <f t="shared" si="59"/>
        <v>163</v>
      </c>
      <c r="I27" s="222">
        <f t="shared" si="60"/>
        <v>188</v>
      </c>
      <c r="J27" s="222">
        <f t="shared" si="61"/>
        <v>213</v>
      </c>
      <c r="K27" s="222">
        <f t="shared" si="62"/>
        <v>238</v>
      </c>
      <c r="L27" s="222">
        <f t="shared" si="63"/>
        <v>263</v>
      </c>
      <c r="M27" s="222">
        <f t="shared" si="64"/>
        <v>288</v>
      </c>
      <c r="N27" s="222">
        <f t="shared" si="65"/>
        <v>313</v>
      </c>
      <c r="O27" s="222">
        <f t="shared" si="66"/>
        <v>338</v>
      </c>
      <c r="P27" s="222">
        <f t="shared" si="67"/>
        <v>363</v>
      </c>
      <c r="Q27" s="222">
        <f t="shared" si="68"/>
        <v>388</v>
      </c>
      <c r="R27" s="222">
        <f t="shared" si="69"/>
        <v>413</v>
      </c>
      <c r="S27" s="222">
        <f t="shared" si="70"/>
        <v>438</v>
      </c>
      <c r="T27" s="222">
        <f t="shared" si="71"/>
        <v>463</v>
      </c>
      <c r="U27" s="222">
        <f t="shared" si="72"/>
        <v>488</v>
      </c>
      <c r="V27" s="248">
        <f t="shared" si="73"/>
        <v>513</v>
      </c>
      <c r="W27" s="248">
        <f t="shared" si="74"/>
        <v>538</v>
      </c>
      <c r="X27" s="248">
        <f t="shared" si="75"/>
        <v>563</v>
      </c>
      <c r="Y27" s="248">
        <f t="shared" si="76"/>
        <v>588</v>
      </c>
      <c r="Z27" s="248">
        <f t="shared" si="77"/>
        <v>613</v>
      </c>
      <c r="AA27" s="222">
        <f t="shared" si="78"/>
        <v>638</v>
      </c>
      <c r="AB27" s="222">
        <f t="shared" si="79"/>
        <v>663</v>
      </c>
      <c r="AC27" s="222">
        <f t="shared" si="80"/>
        <v>688</v>
      </c>
      <c r="AD27" s="222">
        <f t="shared" si="81"/>
        <v>713</v>
      </c>
      <c r="AE27" s="222">
        <f t="shared" si="82"/>
        <v>738</v>
      </c>
      <c r="AF27" s="222">
        <f t="shared" si="83"/>
        <v>763</v>
      </c>
      <c r="AG27" s="222">
        <f t="shared" si="84"/>
        <v>788</v>
      </c>
      <c r="AH27" s="222">
        <f t="shared" si="85"/>
        <v>813</v>
      </c>
    </row>
    <row r="28" spans="1:34" ht="11.25" customHeight="1" thickBot="1">
      <c r="A28" s="1884" t="s">
        <v>330</v>
      </c>
      <c r="B28" s="1885">
        <v>6</v>
      </c>
      <c r="C28" s="1894">
        <v>8</v>
      </c>
      <c r="D28" s="1884">
        <v>9</v>
      </c>
      <c r="E28" s="1884">
        <v>10</v>
      </c>
      <c r="F28" s="1892">
        <v>11</v>
      </c>
      <c r="G28" s="237"/>
      <c r="H28" s="223"/>
      <c r="I28" s="223"/>
      <c r="J28" s="1892">
        <f>F28*1.2</f>
        <v>13.2</v>
      </c>
      <c r="K28" s="237"/>
      <c r="L28" s="223"/>
      <c r="M28" s="223"/>
      <c r="N28" s="1892">
        <f>J28*1.2</f>
        <v>15.839999999999998</v>
      </c>
      <c r="O28" s="237"/>
      <c r="P28" s="223"/>
      <c r="Q28" s="223"/>
      <c r="R28" s="1892">
        <f>N28*1.2</f>
        <v>19.007999999999996</v>
      </c>
      <c r="S28" s="237"/>
      <c r="T28" s="223"/>
      <c r="U28" s="223"/>
      <c r="V28" s="1892">
        <f>R28*1.2</f>
        <v>22.809599999999993</v>
      </c>
      <c r="W28" s="237"/>
      <c r="X28" s="223"/>
      <c r="Y28" s="223"/>
      <c r="Z28" s="1892">
        <f>V28*1.2</f>
        <v>27.37151999999999</v>
      </c>
      <c r="AA28" s="237"/>
      <c r="AB28" s="223"/>
      <c r="AC28" s="223"/>
      <c r="AD28" s="1892">
        <f>Z28*1.2</f>
        <v>32.845823999999986</v>
      </c>
      <c r="AE28" s="237"/>
      <c r="AF28" s="223"/>
      <c r="AG28" s="223"/>
      <c r="AH28" s="1892">
        <f>AD28*1.2</f>
        <v>39.414988799999982</v>
      </c>
    </row>
    <row r="29" spans="1:34" ht="11.25" customHeight="1">
      <c r="A29" s="1886"/>
      <c r="B29" s="1887"/>
      <c r="C29" s="1895"/>
      <c r="D29" s="1886"/>
      <c r="E29" s="1886"/>
      <c r="F29" s="1893"/>
      <c r="G29" s="239"/>
      <c r="H29" s="224"/>
      <c r="I29" s="224"/>
      <c r="J29" s="1893"/>
      <c r="K29" s="239"/>
      <c r="L29" s="224"/>
      <c r="M29" s="224"/>
      <c r="N29" s="1893"/>
      <c r="O29" s="239"/>
      <c r="P29" s="224"/>
      <c r="Q29" s="224"/>
      <c r="R29" s="1893"/>
      <c r="S29" s="239"/>
      <c r="T29" s="224"/>
      <c r="U29" s="224"/>
      <c r="V29" s="1893"/>
      <c r="W29" s="239"/>
      <c r="X29" s="224"/>
      <c r="Y29" s="224"/>
      <c r="Z29" s="1893"/>
      <c r="AA29" s="239"/>
      <c r="AB29" s="224"/>
      <c r="AC29" s="224"/>
      <c r="AD29" s="1893"/>
      <c r="AE29" s="239"/>
      <c r="AF29" s="224"/>
      <c r="AG29" s="224"/>
      <c r="AH29" s="1893"/>
    </row>
    <row r="30" spans="1:34" ht="11.25" customHeight="1">
      <c r="C30" s="221">
        <f>AH26+25</f>
        <v>2825</v>
      </c>
      <c r="D30" s="221">
        <f t="shared" ref="D30:D31" si="86">C30+25</f>
        <v>2850</v>
      </c>
      <c r="E30" s="221">
        <f t="shared" ref="E30:E31" si="87">D30+25</f>
        <v>2875</v>
      </c>
      <c r="F30" s="243">
        <f t="shared" ref="F30:F31" si="88">E30+25</f>
        <v>2900</v>
      </c>
      <c r="G30" s="221">
        <f t="shared" ref="G30:G31" si="89">F30+25</f>
        <v>2925</v>
      </c>
      <c r="H30" s="221">
        <f t="shared" ref="H30:H31" si="90">G30+25</f>
        <v>2950</v>
      </c>
      <c r="I30" s="221">
        <f t="shared" ref="I30:I31" si="91">H30+25</f>
        <v>2975</v>
      </c>
      <c r="J30" s="221">
        <f t="shared" ref="J30:J31" si="92">I30+25</f>
        <v>3000</v>
      </c>
      <c r="K30" s="221">
        <f t="shared" ref="K30:K31" si="93">J30+25</f>
        <v>3025</v>
      </c>
      <c r="L30" s="221">
        <f t="shared" ref="L30:L31" si="94">K30+25</f>
        <v>3050</v>
      </c>
      <c r="M30" s="221">
        <f t="shared" ref="M30:M31" si="95">L30+25</f>
        <v>3075</v>
      </c>
      <c r="N30" s="221">
        <f t="shared" ref="N30:N31" si="96">M30+25</f>
        <v>3100</v>
      </c>
      <c r="O30" s="221">
        <f t="shared" ref="O30:O31" si="97">N30+25</f>
        <v>3125</v>
      </c>
      <c r="P30" s="221">
        <f t="shared" ref="P30:P31" si="98">O30+25</f>
        <v>3150</v>
      </c>
      <c r="Q30" s="221">
        <f t="shared" ref="Q30:Q31" si="99">P30+25</f>
        <v>3175</v>
      </c>
      <c r="R30" s="221">
        <f t="shared" ref="R30:R31" si="100">Q30+25</f>
        <v>3200</v>
      </c>
      <c r="S30" s="221">
        <f t="shared" ref="S30:S31" si="101">R30+25</f>
        <v>3225</v>
      </c>
      <c r="T30" s="221">
        <f t="shared" ref="T30:T31" si="102">S30+25</f>
        <v>3250</v>
      </c>
      <c r="U30" s="221">
        <f t="shared" ref="U30:U31" si="103">T30+25</f>
        <v>3275</v>
      </c>
      <c r="V30" s="241">
        <f t="shared" ref="V30:V31" si="104">U30+25</f>
        <v>3300</v>
      </c>
    </row>
    <row r="31" spans="1:34" ht="11.25" customHeight="1">
      <c r="C31" s="222">
        <f>AH27+25</f>
        <v>838</v>
      </c>
      <c r="D31" s="222">
        <f t="shared" si="86"/>
        <v>863</v>
      </c>
      <c r="E31" s="222">
        <f t="shared" si="87"/>
        <v>888</v>
      </c>
      <c r="F31" s="244">
        <f t="shared" si="88"/>
        <v>913</v>
      </c>
      <c r="G31" s="222">
        <f t="shared" si="89"/>
        <v>938</v>
      </c>
      <c r="H31" s="222">
        <f t="shared" si="90"/>
        <v>963</v>
      </c>
      <c r="I31" s="222">
        <f t="shared" si="91"/>
        <v>988</v>
      </c>
      <c r="J31" s="222">
        <f t="shared" si="92"/>
        <v>1013</v>
      </c>
      <c r="K31" s="222">
        <f t="shared" si="93"/>
        <v>1038</v>
      </c>
      <c r="L31" s="222">
        <f t="shared" si="94"/>
        <v>1063</v>
      </c>
      <c r="M31" s="222">
        <f t="shared" si="95"/>
        <v>1088</v>
      </c>
      <c r="N31" s="222">
        <f t="shared" si="96"/>
        <v>1113</v>
      </c>
      <c r="O31" s="222">
        <f t="shared" si="97"/>
        <v>1138</v>
      </c>
      <c r="P31" s="222">
        <f t="shared" si="98"/>
        <v>1163</v>
      </c>
      <c r="Q31" s="222">
        <f t="shared" si="99"/>
        <v>1188</v>
      </c>
      <c r="R31" s="222">
        <f t="shared" si="100"/>
        <v>1213</v>
      </c>
      <c r="S31" s="222">
        <f t="shared" si="101"/>
        <v>1238</v>
      </c>
      <c r="T31" s="222">
        <f t="shared" si="102"/>
        <v>1263</v>
      </c>
      <c r="U31" s="222">
        <f t="shared" si="103"/>
        <v>1288</v>
      </c>
      <c r="V31" s="242">
        <f t="shared" si="104"/>
        <v>1313</v>
      </c>
    </row>
    <row r="32" spans="1:34" ht="11.25" customHeight="1" thickBot="1">
      <c r="C32" s="237"/>
      <c r="D32" s="223"/>
      <c r="E32" s="223"/>
      <c r="F32" s="1888">
        <f>AH28*1.2</f>
        <v>47.297986559999977</v>
      </c>
      <c r="G32" s="237"/>
      <c r="H32" s="223"/>
      <c r="I32" s="223"/>
      <c r="J32" s="1892">
        <f>F32*1.2</f>
        <v>56.757583871999969</v>
      </c>
      <c r="K32" s="237"/>
      <c r="L32" s="223"/>
      <c r="M32" s="223"/>
      <c r="N32" s="1892">
        <f>J32*1.2</f>
        <v>68.109100646399966</v>
      </c>
      <c r="O32" s="237"/>
      <c r="P32" s="223"/>
      <c r="Q32" s="223"/>
      <c r="R32" s="1892">
        <f>N32*1.2</f>
        <v>81.730920775679962</v>
      </c>
      <c r="S32" s="237"/>
      <c r="T32" s="223"/>
      <c r="U32" s="223"/>
      <c r="V32" s="1890">
        <f>R32*1.2</f>
        <v>98.077104930815949</v>
      </c>
    </row>
    <row r="33" spans="1:22" ht="11.25" customHeight="1">
      <c r="C33" s="239"/>
      <c r="D33" s="224"/>
      <c r="E33" s="224"/>
      <c r="F33" s="1889"/>
      <c r="G33" s="239"/>
      <c r="H33" s="224"/>
      <c r="I33" s="224"/>
      <c r="J33" s="1893"/>
      <c r="K33" s="239"/>
      <c r="L33" s="224"/>
      <c r="M33" s="224"/>
      <c r="N33" s="1893"/>
      <c r="O33" s="239"/>
      <c r="P33" s="224"/>
      <c r="Q33" s="224"/>
      <c r="R33" s="1893"/>
      <c r="S33" s="239"/>
      <c r="T33" s="224"/>
      <c r="U33" s="224"/>
      <c r="V33" s="1891"/>
    </row>
    <row r="34" spans="1:22" ht="11.25" customHeight="1">
      <c r="C34" s="650"/>
      <c r="D34" s="650"/>
      <c r="E34" s="650"/>
      <c r="F34" s="258"/>
      <c r="G34" s="650"/>
      <c r="H34" s="650"/>
      <c r="I34" s="650"/>
      <c r="J34" s="650"/>
      <c r="K34" s="650"/>
      <c r="L34" s="650"/>
      <c r="M34" s="650"/>
      <c r="N34" s="650"/>
      <c r="O34" s="650"/>
      <c r="P34" s="650"/>
      <c r="Q34" s="650"/>
      <c r="R34" s="650"/>
      <c r="S34" s="650"/>
      <c r="T34" s="650"/>
      <c r="U34" s="650"/>
      <c r="V34" s="258"/>
    </row>
    <row r="36" spans="1:22" ht="11.25" customHeight="1">
      <c r="A36" s="1904" t="s">
        <v>331</v>
      </c>
      <c r="B36" s="1906">
        <v>1.5</v>
      </c>
      <c r="C36" s="1908">
        <v>12</v>
      </c>
      <c r="D36" s="1908">
        <f t="shared" ref="D36:M36" si="105">C36*1.5</f>
        <v>18</v>
      </c>
      <c r="E36" s="1908">
        <f t="shared" si="105"/>
        <v>27</v>
      </c>
      <c r="F36" s="1908">
        <f t="shared" si="105"/>
        <v>40.5</v>
      </c>
      <c r="G36" s="1908">
        <f t="shared" si="105"/>
        <v>60.75</v>
      </c>
      <c r="H36" s="1908">
        <f t="shared" si="105"/>
        <v>91.125</v>
      </c>
      <c r="I36" s="1908">
        <f t="shared" si="105"/>
        <v>136.6875</v>
      </c>
      <c r="J36" s="1908">
        <f t="shared" si="105"/>
        <v>205.03125</v>
      </c>
      <c r="K36" s="1908">
        <f t="shared" si="105"/>
        <v>307.546875</v>
      </c>
      <c r="L36" s="1908">
        <f t="shared" si="105"/>
        <v>461.3203125</v>
      </c>
      <c r="M36" s="1908">
        <f t="shared" si="105"/>
        <v>691.98046875</v>
      </c>
      <c r="N36" s="1908"/>
      <c r="O36" s="1908"/>
      <c r="P36" s="1908"/>
      <c r="Q36" s="1908"/>
      <c r="R36" s="1908"/>
      <c r="S36" s="1908"/>
      <c r="T36" s="1908"/>
      <c r="U36" s="1908"/>
      <c r="V36" s="1908"/>
    </row>
    <row r="37" spans="1:22" ht="11.25" customHeight="1">
      <c r="A37" s="1905"/>
      <c r="B37" s="1907"/>
      <c r="C37" s="1909"/>
      <c r="D37" s="1909"/>
      <c r="E37" s="1909"/>
      <c r="F37" s="1909"/>
      <c r="G37" s="1909"/>
      <c r="H37" s="1909"/>
      <c r="I37" s="1909"/>
      <c r="J37" s="1909"/>
      <c r="K37" s="1909"/>
      <c r="L37" s="1909"/>
      <c r="M37" s="1909"/>
      <c r="N37" s="1909"/>
      <c r="O37" s="1909"/>
      <c r="P37" s="1909"/>
      <c r="Q37" s="1909"/>
      <c r="R37" s="1909"/>
      <c r="S37" s="1909"/>
      <c r="T37" s="1909"/>
      <c r="U37" s="1909"/>
      <c r="V37" s="1909"/>
    </row>
    <row r="38" spans="1:22" ht="11.25" customHeight="1">
      <c r="A38" s="648" t="s">
        <v>298</v>
      </c>
      <c r="B38" s="1910" t="s">
        <v>332</v>
      </c>
      <c r="C38" s="247">
        <v>2100</v>
      </c>
      <c r="D38" s="247">
        <f t="shared" ref="D38:M38" si="106">C38+100</f>
        <v>2200</v>
      </c>
      <c r="E38" s="247">
        <f t="shared" si="106"/>
        <v>2300</v>
      </c>
      <c r="F38" s="247">
        <f t="shared" si="106"/>
        <v>2400</v>
      </c>
      <c r="G38" s="247">
        <f t="shared" si="106"/>
        <v>2500</v>
      </c>
      <c r="H38" s="247">
        <f t="shared" si="106"/>
        <v>2600</v>
      </c>
      <c r="I38" s="247">
        <f t="shared" si="106"/>
        <v>2700</v>
      </c>
      <c r="J38" s="247">
        <f t="shared" si="106"/>
        <v>2800</v>
      </c>
      <c r="K38" s="247">
        <f t="shared" si="106"/>
        <v>2900</v>
      </c>
      <c r="L38" s="247">
        <f t="shared" si="106"/>
        <v>3000</v>
      </c>
      <c r="M38" s="247">
        <f t="shared" si="106"/>
        <v>3100</v>
      </c>
      <c r="N38" s="247"/>
      <c r="O38" s="247"/>
      <c r="P38" s="247"/>
      <c r="Q38" s="247"/>
      <c r="R38" s="247"/>
      <c r="S38" s="247"/>
      <c r="T38" s="247"/>
      <c r="U38" s="247"/>
      <c r="V38" s="247"/>
    </row>
    <row r="39" spans="1:22" ht="11.25" customHeight="1">
      <c r="A39" s="649" t="s">
        <v>327</v>
      </c>
      <c r="B39" s="1911"/>
      <c r="C39" s="248">
        <v>113</v>
      </c>
      <c r="D39" s="248">
        <f t="shared" ref="D39:M39" si="107">C39+100</f>
        <v>213</v>
      </c>
      <c r="E39" s="248">
        <f t="shared" si="107"/>
        <v>313</v>
      </c>
      <c r="F39" s="248">
        <f t="shared" si="107"/>
        <v>413</v>
      </c>
      <c r="G39" s="248">
        <f t="shared" si="107"/>
        <v>513</v>
      </c>
      <c r="H39" s="248">
        <f t="shared" si="107"/>
        <v>613</v>
      </c>
      <c r="I39" s="248">
        <f t="shared" si="107"/>
        <v>713</v>
      </c>
      <c r="J39" s="248">
        <f t="shared" si="107"/>
        <v>813</v>
      </c>
      <c r="K39" s="248">
        <f t="shared" si="107"/>
        <v>913</v>
      </c>
      <c r="L39" s="248">
        <f t="shared" si="107"/>
        <v>1013</v>
      </c>
      <c r="M39" s="248">
        <f t="shared" si="107"/>
        <v>1113</v>
      </c>
      <c r="N39" s="248"/>
      <c r="O39" s="248"/>
      <c r="P39" s="248"/>
      <c r="Q39" s="248"/>
      <c r="R39" s="248"/>
      <c r="S39" s="248"/>
      <c r="T39" s="248"/>
      <c r="U39" s="248"/>
      <c r="V39" s="248"/>
    </row>
    <row r="40" spans="1:22" ht="11.25" customHeight="1">
      <c r="A40" s="1904" t="s">
        <v>333</v>
      </c>
      <c r="B40" s="1885">
        <v>50</v>
      </c>
      <c r="C40" s="1898">
        <v>12</v>
      </c>
      <c r="D40" s="1898">
        <v>18</v>
      </c>
      <c r="E40" s="1898">
        <v>22</v>
      </c>
      <c r="F40" s="1896">
        <v>20</v>
      </c>
      <c r="G40" s="1898">
        <v>30</v>
      </c>
      <c r="H40" s="1898">
        <v>50</v>
      </c>
      <c r="I40" s="1898">
        <v>50</v>
      </c>
      <c r="J40" s="1896">
        <v>50</v>
      </c>
      <c r="K40" s="1898">
        <v>50</v>
      </c>
      <c r="L40" s="1898">
        <v>50</v>
      </c>
      <c r="M40" s="1898">
        <v>50</v>
      </c>
      <c r="N40" s="1896"/>
      <c r="O40" s="1898"/>
      <c r="P40" s="1898"/>
      <c r="Q40" s="1898"/>
      <c r="R40" s="1896"/>
      <c r="S40" s="1898"/>
      <c r="T40" s="1898"/>
      <c r="U40" s="1898"/>
      <c r="V40" s="1896"/>
    </row>
    <row r="41" spans="1:22" ht="11.25" customHeight="1">
      <c r="A41" s="1905"/>
      <c r="B41" s="1887"/>
      <c r="C41" s="1899"/>
      <c r="D41" s="1899"/>
      <c r="E41" s="1899"/>
      <c r="F41" s="1897"/>
      <c r="G41" s="1899"/>
      <c r="H41" s="1899"/>
      <c r="I41" s="1899"/>
      <c r="J41" s="1897"/>
      <c r="K41" s="1899"/>
      <c r="L41" s="1899"/>
      <c r="M41" s="1899"/>
      <c r="N41" s="1897"/>
      <c r="O41" s="1899"/>
      <c r="P41" s="1899"/>
      <c r="Q41" s="1899"/>
      <c r="R41" s="1897"/>
      <c r="S41" s="1899"/>
      <c r="T41" s="1899"/>
      <c r="U41" s="1899"/>
      <c r="V41" s="1897"/>
    </row>
    <row r="42" spans="1:22" ht="11.25" customHeight="1">
      <c r="A42" s="255" t="s">
        <v>334</v>
      </c>
      <c r="B42" s="257">
        <v>50</v>
      </c>
      <c r="C42" s="256">
        <v>0</v>
      </c>
      <c r="D42" s="256">
        <v>0</v>
      </c>
      <c r="E42" s="256">
        <v>5</v>
      </c>
      <c r="F42" s="256">
        <v>20</v>
      </c>
      <c r="G42" s="256">
        <v>30</v>
      </c>
      <c r="H42" s="256">
        <v>40</v>
      </c>
      <c r="I42" s="256">
        <v>50</v>
      </c>
      <c r="J42" s="256">
        <v>50</v>
      </c>
      <c r="K42" s="256">
        <v>50</v>
      </c>
      <c r="L42" s="256">
        <v>50</v>
      </c>
      <c r="M42" s="256">
        <v>50</v>
      </c>
      <c r="N42" s="256"/>
      <c r="O42" s="256"/>
      <c r="P42" s="256"/>
      <c r="Q42" s="256"/>
      <c r="R42" s="256"/>
      <c r="S42" s="256"/>
      <c r="T42" s="256"/>
      <c r="U42" s="256"/>
      <c r="V42" s="256"/>
    </row>
    <row r="43" spans="1:22" ht="11.25" customHeight="1">
      <c r="A43" s="1904" t="s">
        <v>335</v>
      </c>
      <c r="B43" s="1885">
        <v>600</v>
      </c>
      <c r="C43" s="1901">
        <v>0</v>
      </c>
      <c r="D43" s="1884">
        <v>0</v>
      </c>
      <c r="E43" s="1884">
        <v>0</v>
      </c>
      <c r="F43" s="1884">
        <v>0</v>
      </c>
      <c r="G43" s="1884">
        <v>0</v>
      </c>
      <c r="H43" s="1884">
        <v>0</v>
      </c>
      <c r="I43" s="1884">
        <v>37</v>
      </c>
      <c r="J43" s="1914">
        <f>J36-J40-J42</f>
        <v>105.03125</v>
      </c>
      <c r="K43" s="1914">
        <f>K36-K40-K42</f>
        <v>207.546875</v>
      </c>
      <c r="L43" s="1914">
        <f>L36-L40-L42</f>
        <v>361.3203125</v>
      </c>
      <c r="M43" s="1914">
        <f>M36-M40-M42</f>
        <v>591.98046875</v>
      </c>
      <c r="N43" s="1884"/>
      <c r="O43" s="1884"/>
      <c r="P43" s="1884"/>
      <c r="Q43" s="1884"/>
      <c r="R43" s="1884"/>
      <c r="S43" s="1884"/>
      <c r="T43" s="1884"/>
      <c r="U43" s="1884"/>
      <c r="V43" s="1884"/>
    </row>
    <row r="44" spans="1:22" ht="11.25" customHeight="1">
      <c r="A44" s="1912"/>
      <c r="B44" s="1913"/>
      <c r="C44" s="1902"/>
      <c r="D44" s="1900"/>
      <c r="E44" s="1900"/>
      <c r="F44" s="1900"/>
      <c r="G44" s="1900"/>
      <c r="H44" s="1900"/>
      <c r="I44" s="1900"/>
      <c r="J44" s="1900"/>
      <c r="K44" s="1900"/>
      <c r="L44" s="1900"/>
      <c r="M44" s="1900"/>
      <c r="N44" s="1900"/>
      <c r="O44" s="1900"/>
      <c r="P44" s="1900"/>
      <c r="Q44" s="1900"/>
      <c r="R44" s="1900"/>
      <c r="S44" s="1900"/>
      <c r="T44" s="1900"/>
      <c r="U44" s="1900"/>
      <c r="V44" s="1900"/>
    </row>
    <row r="45" spans="1:22" ht="11.25" customHeight="1">
      <c r="A45" s="1912"/>
      <c r="B45" s="1913"/>
      <c r="C45" s="1902"/>
      <c r="D45" s="1900"/>
      <c r="E45" s="1900"/>
      <c r="F45" s="1900"/>
      <c r="G45" s="1900"/>
      <c r="H45" s="1900"/>
      <c r="I45" s="1900"/>
      <c r="J45" s="1900"/>
      <c r="K45" s="1900"/>
      <c r="L45" s="1900"/>
      <c r="M45" s="1900"/>
      <c r="N45" s="1900"/>
      <c r="O45" s="1900"/>
      <c r="P45" s="1900"/>
      <c r="Q45" s="1900"/>
      <c r="R45" s="1900"/>
      <c r="S45" s="1900"/>
      <c r="T45" s="1900"/>
      <c r="U45" s="1900"/>
      <c r="V45" s="1900"/>
    </row>
    <row r="46" spans="1:22" ht="11.25" customHeight="1">
      <c r="A46" s="1912"/>
      <c r="B46" s="1913"/>
      <c r="C46" s="1902"/>
      <c r="D46" s="1900"/>
      <c r="E46" s="1900"/>
      <c r="F46" s="1900"/>
      <c r="G46" s="1900"/>
      <c r="H46" s="1900"/>
      <c r="I46" s="1900"/>
      <c r="J46" s="1900"/>
      <c r="K46" s="1900"/>
      <c r="L46" s="1900"/>
      <c r="M46" s="1900"/>
      <c r="N46" s="1900"/>
      <c r="O46" s="1900"/>
      <c r="P46" s="1900"/>
      <c r="Q46" s="1900"/>
      <c r="R46" s="1900"/>
      <c r="S46" s="1900"/>
      <c r="T46" s="1900"/>
      <c r="U46" s="1900"/>
      <c r="V46" s="1900"/>
    </row>
    <row r="47" spans="1:22" ht="11.25" customHeight="1">
      <c r="A47" s="1912"/>
      <c r="B47" s="1913"/>
      <c r="C47" s="1902"/>
      <c r="D47" s="1900"/>
      <c r="E47" s="1900"/>
      <c r="F47" s="1900"/>
      <c r="G47" s="1900"/>
      <c r="H47" s="1900"/>
      <c r="I47" s="1900"/>
      <c r="J47" s="1900"/>
      <c r="K47" s="1900"/>
      <c r="L47" s="1900"/>
      <c r="M47" s="1900"/>
      <c r="N47" s="1900"/>
      <c r="O47" s="1900"/>
      <c r="P47" s="1900"/>
      <c r="Q47" s="1900"/>
      <c r="R47" s="1900"/>
      <c r="S47" s="1900"/>
      <c r="T47" s="1900"/>
      <c r="U47" s="1900"/>
      <c r="V47" s="1900"/>
    </row>
    <row r="48" spans="1:22" ht="11.25" customHeight="1">
      <c r="A48" s="1912"/>
      <c r="B48" s="1913"/>
      <c r="C48" s="1902"/>
      <c r="D48" s="1900"/>
      <c r="E48" s="1900"/>
      <c r="F48" s="1900"/>
      <c r="G48" s="1900"/>
      <c r="H48" s="1900"/>
      <c r="I48" s="1900"/>
      <c r="J48" s="1900"/>
      <c r="K48" s="1900"/>
      <c r="L48" s="1900"/>
      <c r="M48" s="1900"/>
      <c r="N48" s="1900"/>
      <c r="O48" s="1900"/>
      <c r="P48" s="1900"/>
      <c r="Q48" s="1900"/>
      <c r="R48" s="1900"/>
      <c r="S48" s="1900"/>
      <c r="T48" s="1900"/>
      <c r="U48" s="1900"/>
      <c r="V48" s="1900"/>
    </row>
    <row r="49" spans="1:27" ht="11.25" customHeight="1">
      <c r="A49" s="1912"/>
      <c r="B49" s="1913"/>
      <c r="C49" s="1902"/>
      <c r="D49" s="1900"/>
      <c r="E49" s="1900"/>
      <c r="F49" s="1900"/>
      <c r="G49" s="1900"/>
      <c r="H49" s="1900"/>
      <c r="I49" s="1900"/>
      <c r="J49" s="1900"/>
      <c r="K49" s="1900"/>
      <c r="L49" s="1900"/>
      <c r="M49" s="1900"/>
      <c r="N49" s="1900"/>
      <c r="O49" s="1900"/>
      <c r="P49" s="1900"/>
      <c r="Q49" s="1900"/>
      <c r="R49" s="1900"/>
      <c r="S49" s="1900"/>
      <c r="T49" s="1900"/>
      <c r="U49" s="1900"/>
      <c r="V49" s="1900"/>
    </row>
    <row r="50" spans="1:27" ht="11.25" customHeight="1">
      <c r="A50" s="1912"/>
      <c r="B50" s="1913"/>
      <c r="C50" s="1902"/>
      <c r="D50" s="1900"/>
      <c r="E50" s="1900"/>
      <c r="F50" s="1900"/>
      <c r="G50" s="1900"/>
      <c r="H50" s="1900"/>
      <c r="I50" s="1900"/>
      <c r="J50" s="1900"/>
      <c r="K50" s="1900"/>
      <c r="L50" s="1900"/>
      <c r="M50" s="1900"/>
      <c r="N50" s="1900"/>
      <c r="O50" s="1900"/>
      <c r="P50" s="1900"/>
      <c r="Q50" s="1900"/>
      <c r="R50" s="1900"/>
      <c r="S50" s="1900"/>
      <c r="T50" s="1900"/>
      <c r="U50" s="1900"/>
      <c r="V50" s="1900"/>
    </row>
    <row r="51" spans="1:27" ht="11.25" customHeight="1">
      <c r="A51" s="1912"/>
      <c r="B51" s="1913"/>
      <c r="C51" s="1902"/>
      <c r="D51" s="1900"/>
      <c r="E51" s="1900"/>
      <c r="F51" s="1900"/>
      <c r="G51" s="1900"/>
      <c r="H51" s="1900"/>
      <c r="I51" s="1900"/>
      <c r="J51" s="1900"/>
      <c r="K51" s="1900"/>
      <c r="L51" s="1900"/>
      <c r="M51" s="1900"/>
      <c r="N51" s="1900"/>
      <c r="O51" s="1900"/>
      <c r="P51" s="1900"/>
      <c r="Q51" s="1900"/>
      <c r="R51" s="1900"/>
      <c r="S51" s="1900"/>
      <c r="T51" s="1900"/>
      <c r="U51" s="1900"/>
      <c r="V51" s="1900"/>
    </row>
    <row r="52" spans="1:27" ht="11.25" customHeight="1">
      <c r="A52" s="1912"/>
      <c r="B52" s="1913"/>
      <c r="C52" s="1902"/>
      <c r="D52" s="1900"/>
      <c r="E52" s="1900"/>
      <c r="F52" s="1900"/>
      <c r="G52" s="1900"/>
      <c r="H52" s="1900"/>
      <c r="I52" s="1900"/>
      <c r="J52" s="1900"/>
      <c r="K52" s="1900"/>
      <c r="L52" s="1900"/>
      <c r="M52" s="1900"/>
      <c r="N52" s="1900"/>
      <c r="O52" s="1900"/>
      <c r="P52" s="1900"/>
      <c r="Q52" s="1900"/>
      <c r="R52" s="1900"/>
      <c r="S52" s="1900"/>
      <c r="T52" s="1900"/>
      <c r="U52" s="1900"/>
      <c r="V52" s="1900"/>
    </row>
    <row r="53" spans="1:27" ht="11.25" customHeight="1">
      <c r="A53" s="1912"/>
      <c r="B53" s="1913"/>
      <c r="C53" s="1902"/>
      <c r="D53" s="1900"/>
      <c r="E53" s="1900"/>
      <c r="F53" s="1900"/>
      <c r="G53" s="1900"/>
      <c r="H53" s="1900"/>
      <c r="I53" s="1900"/>
      <c r="J53" s="1900"/>
      <c r="K53" s="1900"/>
      <c r="L53" s="1900"/>
      <c r="M53" s="1900"/>
      <c r="N53" s="1900"/>
      <c r="O53" s="1900"/>
      <c r="P53" s="1900"/>
      <c r="Q53" s="1900"/>
      <c r="R53" s="1900"/>
      <c r="S53" s="1900"/>
      <c r="T53" s="1900"/>
      <c r="U53" s="1900"/>
      <c r="V53" s="1900"/>
    </row>
    <row r="54" spans="1:27" ht="11.25" customHeight="1">
      <c r="A54" s="1905"/>
      <c r="B54" s="1887"/>
      <c r="C54" s="1903"/>
      <c r="D54" s="1886"/>
      <c r="E54" s="1886"/>
      <c r="F54" s="1886"/>
      <c r="G54" s="1886"/>
      <c r="H54" s="1886"/>
      <c r="I54" s="1886"/>
      <c r="J54" s="1886"/>
      <c r="K54" s="1886"/>
      <c r="L54" s="1886"/>
      <c r="M54" s="1886"/>
      <c r="N54" s="1886"/>
      <c r="O54" s="1886"/>
      <c r="P54" s="1886"/>
      <c r="Q54" s="1886"/>
      <c r="R54" s="1886"/>
      <c r="S54" s="1886"/>
      <c r="T54" s="1886"/>
      <c r="U54" s="1886"/>
      <c r="V54" s="1886"/>
    </row>
    <row r="57" spans="1:27" ht="11.25" customHeight="1">
      <c r="A57" s="1904" t="s">
        <v>331</v>
      </c>
      <c r="B57" s="1906">
        <v>1.2</v>
      </c>
      <c r="C57" s="1908">
        <v>12</v>
      </c>
      <c r="D57" s="1908">
        <f t="shared" ref="D57:Y57" si="108">C57*1.2</f>
        <v>14.399999999999999</v>
      </c>
      <c r="E57" s="1908">
        <f t="shared" si="108"/>
        <v>17.279999999999998</v>
      </c>
      <c r="F57" s="1908">
        <f t="shared" si="108"/>
        <v>20.735999999999997</v>
      </c>
      <c r="G57" s="1908">
        <f t="shared" si="108"/>
        <v>24.883199999999995</v>
      </c>
      <c r="H57" s="1908">
        <f t="shared" si="108"/>
        <v>29.859839999999991</v>
      </c>
      <c r="I57" s="1908">
        <f t="shared" si="108"/>
        <v>35.831807999999988</v>
      </c>
      <c r="J57" s="1908">
        <f t="shared" si="108"/>
        <v>42.998169599999983</v>
      </c>
      <c r="K57" s="1908">
        <f t="shared" si="108"/>
        <v>51.597803519999978</v>
      </c>
      <c r="L57" s="1908">
        <f t="shared" si="108"/>
        <v>61.917364223999968</v>
      </c>
      <c r="M57" s="1908">
        <f t="shared" si="108"/>
        <v>74.300837068799964</v>
      </c>
      <c r="N57" s="1908">
        <f t="shared" si="108"/>
        <v>89.16100448255996</v>
      </c>
      <c r="O57" s="1908">
        <f t="shared" si="108"/>
        <v>106.99320537907195</v>
      </c>
      <c r="P57" s="1908">
        <f t="shared" si="108"/>
        <v>128.39184645488635</v>
      </c>
      <c r="Q57" s="1908">
        <f t="shared" si="108"/>
        <v>154.07021574586361</v>
      </c>
      <c r="R57" s="1908">
        <f t="shared" si="108"/>
        <v>184.88425889503631</v>
      </c>
      <c r="S57" s="1908">
        <f t="shared" si="108"/>
        <v>221.86111067404357</v>
      </c>
      <c r="T57" s="1908">
        <f t="shared" si="108"/>
        <v>266.23333280885225</v>
      </c>
      <c r="U57" s="1908">
        <f t="shared" si="108"/>
        <v>319.47999937062269</v>
      </c>
      <c r="V57" s="1908">
        <f t="shared" si="108"/>
        <v>383.37599924474722</v>
      </c>
      <c r="W57" s="1908">
        <f t="shared" si="108"/>
        <v>460.05119909369665</v>
      </c>
      <c r="X57" s="1908">
        <f t="shared" si="108"/>
        <v>552.06143891243596</v>
      </c>
      <c r="Y57" s="1908">
        <f t="shared" si="108"/>
        <v>662.47372669492313</v>
      </c>
      <c r="Z57" s="1908"/>
      <c r="AA57" s="1908"/>
    </row>
    <row r="58" spans="1:27" ht="11.25" customHeight="1">
      <c r="A58" s="1905"/>
      <c r="B58" s="1907"/>
      <c r="C58" s="1909"/>
      <c r="D58" s="1909"/>
      <c r="E58" s="1909"/>
      <c r="F58" s="1909"/>
      <c r="G58" s="1909"/>
      <c r="H58" s="1909"/>
      <c r="I58" s="1909"/>
      <c r="J58" s="1909"/>
      <c r="K58" s="1909"/>
      <c r="L58" s="1909"/>
      <c r="M58" s="1909"/>
      <c r="N58" s="1909"/>
      <c r="O58" s="1909"/>
      <c r="P58" s="1909"/>
      <c r="Q58" s="1909"/>
      <c r="R58" s="1909"/>
      <c r="S58" s="1909"/>
      <c r="T58" s="1909"/>
      <c r="U58" s="1909"/>
      <c r="V58" s="1909"/>
      <c r="W58" s="1909"/>
      <c r="X58" s="1909"/>
      <c r="Y58" s="1909"/>
      <c r="Z58" s="1909"/>
      <c r="AA58" s="1909"/>
    </row>
    <row r="59" spans="1:27" ht="11.25" customHeight="1">
      <c r="A59" s="648" t="s">
        <v>298</v>
      </c>
      <c r="B59" s="1910" t="s">
        <v>332</v>
      </c>
      <c r="C59" s="247">
        <v>2100</v>
      </c>
      <c r="D59" s="247">
        <f t="shared" ref="D59:Y59" si="109">C59+100</f>
        <v>2200</v>
      </c>
      <c r="E59" s="247">
        <f t="shared" si="109"/>
        <v>2300</v>
      </c>
      <c r="F59" s="247">
        <f t="shared" si="109"/>
        <v>2400</v>
      </c>
      <c r="G59" s="247">
        <f t="shared" si="109"/>
        <v>2500</v>
      </c>
      <c r="H59" s="247">
        <f t="shared" si="109"/>
        <v>2600</v>
      </c>
      <c r="I59" s="247">
        <f t="shared" si="109"/>
        <v>2700</v>
      </c>
      <c r="J59" s="247">
        <f t="shared" si="109"/>
        <v>2800</v>
      </c>
      <c r="K59" s="247">
        <f t="shared" si="109"/>
        <v>2900</v>
      </c>
      <c r="L59" s="247">
        <f t="shared" si="109"/>
        <v>3000</v>
      </c>
      <c r="M59" s="247">
        <f t="shared" si="109"/>
        <v>3100</v>
      </c>
      <c r="N59" s="247">
        <f t="shared" si="109"/>
        <v>3200</v>
      </c>
      <c r="O59" s="247">
        <f t="shared" si="109"/>
        <v>3300</v>
      </c>
      <c r="P59" s="247">
        <f t="shared" si="109"/>
        <v>3400</v>
      </c>
      <c r="Q59" s="247">
        <f t="shared" si="109"/>
        <v>3500</v>
      </c>
      <c r="R59" s="247">
        <f t="shared" si="109"/>
        <v>3600</v>
      </c>
      <c r="S59" s="247">
        <f t="shared" si="109"/>
        <v>3700</v>
      </c>
      <c r="T59" s="247">
        <f t="shared" si="109"/>
        <v>3800</v>
      </c>
      <c r="U59" s="247">
        <f t="shared" si="109"/>
        <v>3900</v>
      </c>
      <c r="V59" s="247">
        <f t="shared" si="109"/>
        <v>4000</v>
      </c>
      <c r="W59" s="247">
        <f t="shared" si="109"/>
        <v>4100</v>
      </c>
      <c r="X59" s="247">
        <f t="shared" si="109"/>
        <v>4200</v>
      </c>
      <c r="Y59" s="247">
        <f t="shared" si="109"/>
        <v>4300</v>
      </c>
    </row>
    <row r="60" spans="1:27" ht="11.25" customHeight="1">
      <c r="A60" s="649" t="s">
        <v>327</v>
      </c>
      <c r="B60" s="1911"/>
      <c r="C60" s="248">
        <v>113</v>
      </c>
      <c r="D60" s="248">
        <f t="shared" ref="D60:Y60" si="110">C60+100</f>
        <v>213</v>
      </c>
      <c r="E60" s="248">
        <f t="shared" si="110"/>
        <v>313</v>
      </c>
      <c r="F60" s="248">
        <f t="shared" si="110"/>
        <v>413</v>
      </c>
      <c r="G60" s="248">
        <f t="shared" si="110"/>
        <v>513</v>
      </c>
      <c r="H60" s="248">
        <f t="shared" si="110"/>
        <v>613</v>
      </c>
      <c r="I60" s="248">
        <f t="shared" si="110"/>
        <v>713</v>
      </c>
      <c r="J60" s="248">
        <f t="shared" si="110"/>
        <v>813</v>
      </c>
      <c r="K60" s="248">
        <f t="shared" si="110"/>
        <v>913</v>
      </c>
      <c r="L60" s="248">
        <f t="shared" si="110"/>
        <v>1013</v>
      </c>
      <c r="M60" s="248">
        <f t="shared" si="110"/>
        <v>1113</v>
      </c>
      <c r="N60" s="248">
        <f t="shared" si="110"/>
        <v>1213</v>
      </c>
      <c r="O60" s="248">
        <f t="shared" si="110"/>
        <v>1313</v>
      </c>
      <c r="P60" s="248">
        <f t="shared" si="110"/>
        <v>1413</v>
      </c>
      <c r="Q60" s="248">
        <f t="shared" si="110"/>
        <v>1513</v>
      </c>
      <c r="R60" s="248">
        <f t="shared" si="110"/>
        <v>1613</v>
      </c>
      <c r="S60" s="248">
        <f t="shared" si="110"/>
        <v>1713</v>
      </c>
      <c r="T60" s="248">
        <f t="shared" si="110"/>
        <v>1813</v>
      </c>
      <c r="U60" s="248">
        <f t="shared" si="110"/>
        <v>1913</v>
      </c>
      <c r="V60" s="248">
        <f t="shared" si="110"/>
        <v>2013</v>
      </c>
      <c r="W60" s="248">
        <f t="shared" si="110"/>
        <v>2113</v>
      </c>
      <c r="X60" s="248">
        <f t="shared" si="110"/>
        <v>2213</v>
      </c>
      <c r="Y60" s="248">
        <f t="shared" si="110"/>
        <v>2313</v>
      </c>
    </row>
    <row r="61" spans="1:27" ht="11.25" customHeight="1">
      <c r="A61" s="1904" t="s">
        <v>333</v>
      </c>
      <c r="B61" s="1885">
        <v>50</v>
      </c>
      <c r="C61" s="1898">
        <v>12</v>
      </c>
      <c r="D61" s="1898">
        <v>14</v>
      </c>
      <c r="E61" s="1898">
        <v>17</v>
      </c>
      <c r="F61" s="1896">
        <v>21</v>
      </c>
      <c r="G61" s="1898">
        <v>25</v>
      </c>
      <c r="H61" s="1898">
        <v>30</v>
      </c>
      <c r="I61" s="1898">
        <v>36</v>
      </c>
      <c r="J61" s="1896">
        <v>43</v>
      </c>
      <c r="K61" s="1898">
        <v>50</v>
      </c>
      <c r="L61" s="1898">
        <v>50</v>
      </c>
      <c r="M61" s="1898">
        <v>50</v>
      </c>
      <c r="N61" s="1896">
        <v>50</v>
      </c>
      <c r="O61" s="1898">
        <v>50</v>
      </c>
      <c r="P61" s="1898">
        <v>50</v>
      </c>
      <c r="Q61" s="1898">
        <v>50</v>
      </c>
      <c r="R61" s="1896">
        <v>50</v>
      </c>
      <c r="S61" s="1898">
        <v>50</v>
      </c>
      <c r="T61" s="1898">
        <v>50</v>
      </c>
      <c r="U61" s="1898">
        <v>50</v>
      </c>
      <c r="V61" s="1896">
        <v>50</v>
      </c>
      <c r="W61" s="1898">
        <v>50</v>
      </c>
      <c r="X61" s="1898">
        <v>50</v>
      </c>
      <c r="Y61" s="1896">
        <v>50</v>
      </c>
    </row>
    <row r="62" spans="1:27" ht="11.25" customHeight="1">
      <c r="A62" s="1905"/>
      <c r="B62" s="1887"/>
      <c r="C62" s="1899"/>
      <c r="D62" s="1899"/>
      <c r="E62" s="1899"/>
      <c r="F62" s="1897"/>
      <c r="G62" s="1899"/>
      <c r="H62" s="1899"/>
      <c r="I62" s="1899"/>
      <c r="J62" s="1897"/>
      <c r="K62" s="1899"/>
      <c r="L62" s="1899"/>
      <c r="M62" s="1899"/>
      <c r="N62" s="1897"/>
      <c r="O62" s="1899"/>
      <c r="P62" s="1899"/>
      <c r="Q62" s="1899"/>
      <c r="R62" s="1897"/>
      <c r="S62" s="1899"/>
      <c r="T62" s="1899"/>
      <c r="U62" s="1899"/>
      <c r="V62" s="1897"/>
      <c r="W62" s="1899"/>
      <c r="X62" s="1899"/>
      <c r="Y62" s="1897"/>
    </row>
    <row r="63" spans="1:27" ht="11.25" customHeight="1">
      <c r="A63" s="255" t="s">
        <v>334</v>
      </c>
      <c r="B63" s="257">
        <v>50</v>
      </c>
      <c r="C63" s="256">
        <v>0</v>
      </c>
      <c r="D63" s="256">
        <v>0</v>
      </c>
      <c r="E63" s="256">
        <v>0</v>
      </c>
      <c r="F63" s="256">
        <v>0</v>
      </c>
      <c r="G63" s="256">
        <v>0</v>
      </c>
      <c r="H63" s="256">
        <v>0</v>
      </c>
      <c r="I63" s="256">
        <v>0</v>
      </c>
      <c r="J63" s="256">
        <v>0</v>
      </c>
      <c r="K63" s="256">
        <v>2</v>
      </c>
      <c r="L63" s="256">
        <v>12</v>
      </c>
      <c r="M63" s="256">
        <v>24</v>
      </c>
      <c r="N63" s="256">
        <v>39</v>
      </c>
      <c r="O63" s="256">
        <v>50</v>
      </c>
      <c r="P63" s="256">
        <v>50</v>
      </c>
      <c r="Q63" s="256">
        <v>50</v>
      </c>
      <c r="R63" s="256">
        <v>50</v>
      </c>
      <c r="S63" s="256">
        <v>50</v>
      </c>
      <c r="T63" s="256">
        <v>50</v>
      </c>
      <c r="U63" s="256">
        <v>50</v>
      </c>
      <c r="V63" s="256">
        <v>50</v>
      </c>
      <c r="W63" s="256">
        <v>50</v>
      </c>
      <c r="X63" s="256">
        <v>50</v>
      </c>
      <c r="Y63" s="256">
        <v>50</v>
      </c>
    </row>
    <row r="64" spans="1:27" ht="11.25" customHeight="1">
      <c r="A64" s="1904" t="s">
        <v>335</v>
      </c>
      <c r="B64" s="1885">
        <v>600</v>
      </c>
      <c r="C64" s="1901">
        <v>0</v>
      </c>
      <c r="D64" s="1884">
        <v>0</v>
      </c>
      <c r="E64" s="1884">
        <v>0</v>
      </c>
      <c r="F64" s="1884">
        <v>0</v>
      </c>
      <c r="G64" s="1884">
        <v>0</v>
      </c>
      <c r="H64" s="1884">
        <v>0</v>
      </c>
      <c r="I64" s="1884">
        <v>0</v>
      </c>
      <c r="J64" s="1914">
        <f>J57-J61-J63</f>
        <v>-1.8304000000171072E-3</v>
      </c>
      <c r="K64" s="1914">
        <f>K57-K61-K63</f>
        <v>-0.40219648000002195</v>
      </c>
      <c r="L64" s="1914">
        <f>L57-L61-L63</f>
        <v>-8.2635776000032024E-2</v>
      </c>
      <c r="M64" s="1914">
        <f>M57-M61-M63</f>
        <v>0.30083706879996441</v>
      </c>
      <c r="N64" s="1884">
        <v>0</v>
      </c>
      <c r="O64" s="1884">
        <v>7</v>
      </c>
      <c r="P64" s="1914">
        <f t="shared" ref="P64:Y64" si="111">P57-P61-P63</f>
        <v>28.391846454886348</v>
      </c>
      <c r="Q64" s="1914">
        <f t="shared" si="111"/>
        <v>54.070215745863607</v>
      </c>
      <c r="R64" s="1914">
        <f t="shared" si="111"/>
        <v>84.884258895036311</v>
      </c>
      <c r="S64" s="1914">
        <f t="shared" si="111"/>
        <v>121.86111067404357</v>
      </c>
      <c r="T64" s="1914">
        <f t="shared" si="111"/>
        <v>166.23333280885225</v>
      </c>
      <c r="U64" s="1914">
        <f t="shared" si="111"/>
        <v>219.47999937062269</v>
      </c>
      <c r="V64" s="1914">
        <f t="shared" si="111"/>
        <v>283.37599924474722</v>
      </c>
      <c r="W64" s="1914">
        <f t="shared" si="111"/>
        <v>360.05119909369665</v>
      </c>
      <c r="X64" s="1914">
        <f t="shared" si="111"/>
        <v>452.06143891243596</v>
      </c>
      <c r="Y64" s="1914">
        <f t="shared" si="111"/>
        <v>562.47372669492313</v>
      </c>
    </row>
    <row r="65" spans="1:25" ht="11.25" customHeight="1">
      <c r="A65" s="1912"/>
      <c r="B65" s="1913"/>
      <c r="C65" s="1902"/>
      <c r="D65" s="1900"/>
      <c r="E65" s="1900"/>
      <c r="F65" s="1900"/>
      <c r="G65" s="1900"/>
      <c r="H65" s="1900"/>
      <c r="I65" s="1900"/>
      <c r="J65" s="1900"/>
      <c r="K65" s="1900"/>
      <c r="L65" s="1900"/>
      <c r="M65" s="1900"/>
      <c r="N65" s="1900"/>
      <c r="O65" s="1900"/>
      <c r="P65" s="1900"/>
      <c r="Q65" s="1900"/>
      <c r="R65" s="1900"/>
      <c r="S65" s="1900"/>
      <c r="T65" s="1900"/>
      <c r="U65" s="1900"/>
      <c r="V65" s="1900"/>
      <c r="W65" s="1900"/>
      <c r="X65" s="1900"/>
      <c r="Y65" s="1900"/>
    </row>
    <row r="66" spans="1:25" ht="11.25" customHeight="1">
      <c r="A66" s="1912"/>
      <c r="B66" s="1913"/>
      <c r="C66" s="1902"/>
      <c r="D66" s="1900"/>
      <c r="E66" s="1900"/>
      <c r="F66" s="1900"/>
      <c r="G66" s="1900"/>
      <c r="H66" s="1900"/>
      <c r="I66" s="1900"/>
      <c r="J66" s="1900"/>
      <c r="K66" s="1900"/>
      <c r="L66" s="1900"/>
      <c r="M66" s="1900"/>
      <c r="N66" s="1900"/>
      <c r="O66" s="1900"/>
      <c r="P66" s="1900"/>
      <c r="Q66" s="1900"/>
      <c r="R66" s="1900"/>
      <c r="S66" s="1900"/>
      <c r="T66" s="1900"/>
      <c r="U66" s="1900"/>
      <c r="V66" s="1900"/>
      <c r="W66" s="1900"/>
      <c r="X66" s="1900"/>
      <c r="Y66" s="1900"/>
    </row>
    <row r="67" spans="1:25" ht="11.25" customHeight="1">
      <c r="A67" s="1912"/>
      <c r="B67" s="1913"/>
      <c r="C67" s="1902"/>
      <c r="D67" s="1900"/>
      <c r="E67" s="1900"/>
      <c r="F67" s="1900"/>
      <c r="G67" s="1900"/>
      <c r="H67" s="1900"/>
      <c r="I67" s="1900"/>
      <c r="J67" s="1900"/>
      <c r="K67" s="1900"/>
      <c r="L67" s="1900"/>
      <c r="M67" s="1900"/>
      <c r="N67" s="1900"/>
      <c r="O67" s="1900"/>
      <c r="P67" s="1900"/>
      <c r="Q67" s="1900"/>
      <c r="R67" s="1900"/>
      <c r="S67" s="1900"/>
      <c r="T67" s="1900"/>
      <c r="U67" s="1900"/>
      <c r="V67" s="1900"/>
      <c r="W67" s="1900"/>
      <c r="X67" s="1900"/>
      <c r="Y67" s="1900"/>
    </row>
    <row r="68" spans="1:25" ht="11.25" customHeight="1">
      <c r="A68" s="1912"/>
      <c r="B68" s="1913"/>
      <c r="C68" s="1902"/>
      <c r="D68" s="1900"/>
      <c r="E68" s="1900"/>
      <c r="F68" s="1900"/>
      <c r="G68" s="1900"/>
      <c r="H68" s="1900"/>
      <c r="I68" s="1900"/>
      <c r="J68" s="1900"/>
      <c r="K68" s="1900"/>
      <c r="L68" s="1900"/>
      <c r="M68" s="1900"/>
      <c r="N68" s="1900"/>
      <c r="O68" s="1900"/>
      <c r="P68" s="1900"/>
      <c r="Q68" s="1900"/>
      <c r="R68" s="1900"/>
      <c r="S68" s="1900"/>
      <c r="T68" s="1900"/>
      <c r="U68" s="1900"/>
      <c r="V68" s="1900"/>
      <c r="W68" s="1900"/>
      <c r="X68" s="1900"/>
      <c r="Y68" s="1900"/>
    </row>
    <row r="69" spans="1:25" ht="11.25" customHeight="1">
      <c r="A69" s="1912"/>
      <c r="B69" s="1913"/>
      <c r="C69" s="1902"/>
      <c r="D69" s="1900"/>
      <c r="E69" s="1900"/>
      <c r="F69" s="1900"/>
      <c r="G69" s="1900"/>
      <c r="H69" s="1900"/>
      <c r="I69" s="1900"/>
      <c r="J69" s="1900"/>
      <c r="K69" s="1900"/>
      <c r="L69" s="1900"/>
      <c r="M69" s="1900"/>
      <c r="N69" s="1900"/>
      <c r="O69" s="1900"/>
      <c r="P69" s="1900"/>
      <c r="Q69" s="1900"/>
      <c r="R69" s="1900"/>
      <c r="S69" s="1900"/>
      <c r="T69" s="1900"/>
      <c r="U69" s="1900"/>
      <c r="V69" s="1900"/>
      <c r="W69" s="1900"/>
      <c r="X69" s="1900"/>
      <c r="Y69" s="1900"/>
    </row>
    <row r="70" spans="1:25" ht="11.25" customHeight="1">
      <c r="A70" s="1912"/>
      <c r="B70" s="1913"/>
      <c r="C70" s="1902"/>
      <c r="D70" s="1900"/>
      <c r="E70" s="1900"/>
      <c r="F70" s="1900"/>
      <c r="G70" s="1900"/>
      <c r="H70" s="1900"/>
      <c r="I70" s="1900"/>
      <c r="J70" s="1900"/>
      <c r="K70" s="1900"/>
      <c r="L70" s="1900"/>
      <c r="M70" s="1900"/>
      <c r="N70" s="1900"/>
      <c r="O70" s="1900"/>
      <c r="P70" s="1900"/>
      <c r="Q70" s="1900"/>
      <c r="R70" s="1900"/>
      <c r="S70" s="1900"/>
      <c r="T70" s="1900"/>
      <c r="U70" s="1900"/>
      <c r="V70" s="1900"/>
      <c r="W70" s="1900"/>
      <c r="X70" s="1900"/>
      <c r="Y70" s="1900"/>
    </row>
    <row r="71" spans="1:25" ht="11.25" customHeight="1">
      <c r="A71" s="1912"/>
      <c r="B71" s="1913"/>
      <c r="C71" s="1902"/>
      <c r="D71" s="1900"/>
      <c r="E71" s="1900"/>
      <c r="F71" s="1900"/>
      <c r="G71" s="1900"/>
      <c r="H71" s="1900"/>
      <c r="I71" s="1900"/>
      <c r="J71" s="1900"/>
      <c r="K71" s="1900"/>
      <c r="L71" s="1900"/>
      <c r="M71" s="1900"/>
      <c r="N71" s="1900"/>
      <c r="O71" s="1900"/>
      <c r="P71" s="1900"/>
      <c r="Q71" s="1900"/>
      <c r="R71" s="1900"/>
      <c r="S71" s="1900"/>
      <c r="T71" s="1900"/>
      <c r="U71" s="1900"/>
      <c r="V71" s="1900"/>
      <c r="W71" s="1900"/>
      <c r="X71" s="1900"/>
      <c r="Y71" s="1900"/>
    </row>
    <row r="72" spans="1:25" ht="11.25" customHeight="1">
      <c r="A72" s="1912"/>
      <c r="B72" s="1913"/>
      <c r="C72" s="1902"/>
      <c r="D72" s="1900"/>
      <c r="E72" s="1900"/>
      <c r="F72" s="1900"/>
      <c r="G72" s="1900"/>
      <c r="H72" s="1900"/>
      <c r="I72" s="1900"/>
      <c r="J72" s="1900"/>
      <c r="K72" s="1900"/>
      <c r="L72" s="1900"/>
      <c r="M72" s="1900"/>
      <c r="N72" s="1900"/>
      <c r="O72" s="1900"/>
      <c r="P72" s="1900"/>
      <c r="Q72" s="1900"/>
      <c r="R72" s="1900"/>
      <c r="S72" s="1900"/>
      <c r="T72" s="1900"/>
      <c r="U72" s="1900"/>
      <c r="V72" s="1900"/>
      <c r="W72" s="1900"/>
      <c r="X72" s="1900"/>
      <c r="Y72" s="1900"/>
    </row>
    <row r="73" spans="1:25" ht="11.25" customHeight="1">
      <c r="A73" s="1912"/>
      <c r="B73" s="1913"/>
      <c r="C73" s="1902"/>
      <c r="D73" s="1900"/>
      <c r="E73" s="1900"/>
      <c r="F73" s="1900"/>
      <c r="G73" s="1900"/>
      <c r="H73" s="1900"/>
      <c r="I73" s="1900"/>
      <c r="J73" s="1900"/>
      <c r="K73" s="1900"/>
      <c r="L73" s="1900"/>
      <c r="M73" s="1900"/>
      <c r="N73" s="1900"/>
      <c r="O73" s="1900"/>
      <c r="P73" s="1900"/>
      <c r="Q73" s="1900"/>
      <c r="R73" s="1900"/>
      <c r="S73" s="1900"/>
      <c r="T73" s="1900"/>
      <c r="U73" s="1900"/>
      <c r="V73" s="1900"/>
      <c r="W73" s="1900"/>
      <c r="X73" s="1900"/>
      <c r="Y73" s="1900"/>
    </row>
    <row r="74" spans="1:25" ht="11.25" customHeight="1">
      <c r="A74" s="1912"/>
      <c r="B74" s="1913"/>
      <c r="C74" s="1902"/>
      <c r="D74" s="1900"/>
      <c r="E74" s="1900"/>
      <c r="F74" s="1900"/>
      <c r="G74" s="1900"/>
      <c r="H74" s="1900"/>
      <c r="I74" s="1900"/>
      <c r="J74" s="1900"/>
      <c r="K74" s="1900"/>
      <c r="L74" s="1900"/>
      <c r="M74" s="1900"/>
      <c r="N74" s="1900"/>
      <c r="O74" s="1900"/>
      <c r="P74" s="1900"/>
      <c r="Q74" s="1900"/>
      <c r="R74" s="1900"/>
      <c r="S74" s="1900"/>
      <c r="T74" s="1900"/>
      <c r="U74" s="1900"/>
      <c r="V74" s="1900"/>
      <c r="W74" s="1900"/>
      <c r="X74" s="1900"/>
      <c r="Y74" s="1900"/>
    </row>
    <row r="75" spans="1:25" ht="11.25" customHeight="1">
      <c r="A75" s="1905"/>
      <c r="B75" s="1887"/>
      <c r="C75" s="1903"/>
      <c r="D75" s="1886"/>
      <c r="E75" s="1886"/>
      <c r="F75" s="1886"/>
      <c r="G75" s="1886"/>
      <c r="H75" s="1886"/>
      <c r="I75" s="1886"/>
      <c r="J75" s="1886"/>
      <c r="K75" s="1886"/>
      <c r="L75" s="1886"/>
      <c r="M75" s="1886"/>
      <c r="N75" s="1886"/>
      <c r="O75" s="1886"/>
      <c r="P75" s="1886"/>
      <c r="Q75" s="1886"/>
      <c r="R75" s="1886"/>
      <c r="S75" s="1886"/>
      <c r="T75" s="1886"/>
      <c r="U75" s="1886"/>
      <c r="V75" s="1886"/>
      <c r="W75" s="1886"/>
      <c r="X75" s="1886"/>
      <c r="Y75" s="1886"/>
    </row>
  </sheetData>
  <mergeCells count="188">
    <mergeCell ref="Z57:Z58"/>
    <mergeCell ref="AA57:AA58"/>
    <mergeCell ref="W61:W62"/>
    <mergeCell ref="X61:X62"/>
    <mergeCell ref="Y61:Y62"/>
    <mergeCell ref="U64:U75"/>
    <mergeCell ref="V64:V75"/>
    <mergeCell ref="W57:W58"/>
    <mergeCell ref="X57:X58"/>
    <mergeCell ref="Y57:Y58"/>
    <mergeCell ref="W64:W75"/>
    <mergeCell ref="X64:X75"/>
    <mergeCell ref="Y64:Y75"/>
    <mergeCell ref="V61:V62"/>
    <mergeCell ref="A64:A75"/>
    <mergeCell ref="B64:B75"/>
    <mergeCell ref="C64:C75"/>
    <mergeCell ref="D64:D75"/>
    <mergeCell ref="E64:E75"/>
    <mergeCell ref="P64:P75"/>
    <mergeCell ref="Q64:Q75"/>
    <mergeCell ref="R64:R75"/>
    <mergeCell ref="S64:S75"/>
    <mergeCell ref="K64:K75"/>
    <mergeCell ref="L64:L75"/>
    <mergeCell ref="M64:M75"/>
    <mergeCell ref="N64:N75"/>
    <mergeCell ref="O64:O75"/>
    <mergeCell ref="F64:F75"/>
    <mergeCell ref="G64:G75"/>
    <mergeCell ref="H64:H75"/>
    <mergeCell ref="I64:I75"/>
    <mergeCell ref="J64:J75"/>
    <mergeCell ref="T64:T75"/>
    <mergeCell ref="I61:I62"/>
    <mergeCell ref="J61:J62"/>
    <mergeCell ref="K61:K62"/>
    <mergeCell ref="L61:L62"/>
    <mergeCell ref="R61:R62"/>
    <mergeCell ref="S61:S62"/>
    <mergeCell ref="T61:T62"/>
    <mergeCell ref="U61:U62"/>
    <mergeCell ref="M61:M62"/>
    <mergeCell ref="N61:N62"/>
    <mergeCell ref="O61:O62"/>
    <mergeCell ref="P61:P62"/>
    <mergeCell ref="Q61:Q62"/>
    <mergeCell ref="A61:A62"/>
    <mergeCell ref="B61:B62"/>
    <mergeCell ref="C61:C62"/>
    <mergeCell ref="D61:D62"/>
    <mergeCell ref="E61:E62"/>
    <mergeCell ref="F61:F62"/>
    <mergeCell ref="G61:G62"/>
    <mergeCell ref="H61:H62"/>
    <mergeCell ref="O57:O58"/>
    <mergeCell ref="J57:J58"/>
    <mergeCell ref="K57:K58"/>
    <mergeCell ref="L57:L58"/>
    <mergeCell ref="A57:A58"/>
    <mergeCell ref="B57:B58"/>
    <mergeCell ref="C57:C58"/>
    <mergeCell ref="D57:D58"/>
    <mergeCell ref="T57:T58"/>
    <mergeCell ref="U57:U58"/>
    <mergeCell ref="V57:V58"/>
    <mergeCell ref="S43:S54"/>
    <mergeCell ref="T43:T54"/>
    <mergeCell ref="U43:U54"/>
    <mergeCell ref="V43:V54"/>
    <mergeCell ref="N43:N54"/>
    <mergeCell ref="B59:B60"/>
    <mergeCell ref="P57:P58"/>
    <mergeCell ref="Q57:Q58"/>
    <mergeCell ref="R57:R58"/>
    <mergeCell ref="S57:S58"/>
    <mergeCell ref="M57:M58"/>
    <mergeCell ref="N57:N58"/>
    <mergeCell ref="E57:E58"/>
    <mergeCell ref="F57:F58"/>
    <mergeCell ref="G57:G58"/>
    <mergeCell ref="H57:H58"/>
    <mergeCell ref="I57:I58"/>
    <mergeCell ref="I43:I54"/>
    <mergeCell ref="J43:J54"/>
    <mergeCell ref="K43:K54"/>
    <mergeCell ref="L43:L54"/>
    <mergeCell ref="O43:O54"/>
    <mergeCell ref="P43:P54"/>
    <mergeCell ref="Q43:Q54"/>
    <mergeCell ref="R43:R54"/>
    <mergeCell ref="I36:I37"/>
    <mergeCell ref="T36:T37"/>
    <mergeCell ref="U36:U37"/>
    <mergeCell ref="V36:V37"/>
    <mergeCell ref="M36:M37"/>
    <mergeCell ref="N36:N37"/>
    <mergeCell ref="O36:O37"/>
    <mergeCell ref="P36:P37"/>
    <mergeCell ref="Q36:Q37"/>
    <mergeCell ref="R36:R37"/>
    <mergeCell ref="S36:S37"/>
    <mergeCell ref="J36:J37"/>
    <mergeCell ref="K36:K37"/>
    <mergeCell ref="L36:L37"/>
    <mergeCell ref="M43:M54"/>
    <mergeCell ref="V40:V41"/>
    <mergeCell ref="S40:S41"/>
    <mergeCell ref="T40:T41"/>
    <mergeCell ref="U40:U41"/>
    <mergeCell ref="J40:J41"/>
    <mergeCell ref="D43:D54"/>
    <mergeCell ref="C43:C54"/>
    <mergeCell ref="E43:E54"/>
    <mergeCell ref="F43:F54"/>
    <mergeCell ref="G43:G54"/>
    <mergeCell ref="H43:H54"/>
    <mergeCell ref="A36:A37"/>
    <mergeCell ref="B36:B37"/>
    <mergeCell ref="C36:C37"/>
    <mergeCell ref="D36:D37"/>
    <mergeCell ref="E36:E37"/>
    <mergeCell ref="F36:F37"/>
    <mergeCell ref="G36:G37"/>
    <mergeCell ref="H36:H37"/>
    <mergeCell ref="B38:B39"/>
    <mergeCell ref="F40:F41"/>
    <mergeCell ref="A40:A41"/>
    <mergeCell ref="B40:B41"/>
    <mergeCell ref="C40:C41"/>
    <mergeCell ref="D40:D41"/>
    <mergeCell ref="E40:E41"/>
    <mergeCell ref="A43:A54"/>
    <mergeCell ref="B43:B54"/>
    <mergeCell ref="G40:G41"/>
    <mergeCell ref="H40:H41"/>
    <mergeCell ref="F32:F33"/>
    <mergeCell ref="J32:J33"/>
    <mergeCell ref="N32:N33"/>
    <mergeCell ref="R32:R33"/>
    <mergeCell ref="V32:V33"/>
    <mergeCell ref="Z23:Z24"/>
    <mergeCell ref="AD23:AD24"/>
    <mergeCell ref="AH23:AH24"/>
    <mergeCell ref="V28:V29"/>
    <mergeCell ref="Z28:Z29"/>
    <mergeCell ref="AD28:AD29"/>
    <mergeCell ref="AH28:AH29"/>
    <mergeCell ref="N40:N41"/>
    <mergeCell ref="R40:R41"/>
    <mergeCell ref="I40:I41"/>
    <mergeCell ref="K40:K41"/>
    <mergeCell ref="L40:L41"/>
    <mergeCell ref="M40:M41"/>
    <mergeCell ref="O40:O41"/>
    <mergeCell ref="P40:P41"/>
    <mergeCell ref="Q40:Q41"/>
    <mergeCell ref="A28:A29"/>
    <mergeCell ref="B28:B29"/>
    <mergeCell ref="C28:C29"/>
    <mergeCell ref="D28:D29"/>
    <mergeCell ref="E28:E29"/>
    <mergeCell ref="F28:F29"/>
    <mergeCell ref="J28:J29"/>
    <mergeCell ref="N28:N29"/>
    <mergeCell ref="R28:R29"/>
    <mergeCell ref="A6:B7"/>
    <mergeCell ref="A8:B9"/>
    <mergeCell ref="A18:A19"/>
    <mergeCell ref="B18:B19"/>
    <mergeCell ref="N18:N19"/>
    <mergeCell ref="R18:R19"/>
    <mergeCell ref="V18:V19"/>
    <mergeCell ref="A23:A24"/>
    <mergeCell ref="B23:B24"/>
    <mergeCell ref="C23:C24"/>
    <mergeCell ref="D23:D24"/>
    <mergeCell ref="E23:E24"/>
    <mergeCell ref="F23:F24"/>
    <mergeCell ref="J23:J24"/>
    <mergeCell ref="N23:N24"/>
    <mergeCell ref="R23:R24"/>
    <mergeCell ref="V23:V24"/>
    <mergeCell ref="C18:C19"/>
    <mergeCell ref="D18:D19"/>
    <mergeCell ref="E18:E19"/>
    <mergeCell ref="F18:F19"/>
    <mergeCell ref="J18:J1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AG38"/>
  <sheetViews>
    <sheetView workbookViewId="0">
      <selection activeCell="W8" sqref="W8"/>
    </sheetView>
  </sheetViews>
  <sheetFormatPr baseColWidth="10" defaultColWidth="9.125" defaultRowHeight="13.5"/>
  <cols>
    <col min="1" max="1" width="17" style="550" customWidth="1"/>
    <col min="2" max="2" width="3.4375" style="550" customWidth="1"/>
    <col min="3" max="3" width="15.6875" style="550" customWidth="1"/>
    <col min="4" max="4" width="3.4375" style="550" customWidth="1"/>
    <col min="5" max="5" width="15.6875" style="550" customWidth="1"/>
    <col min="6" max="6" width="3.4375" style="550" customWidth="1"/>
    <col min="7" max="7" width="3.4375" style="558" customWidth="1"/>
    <col min="8" max="8" width="3.4375" style="550" customWidth="1"/>
    <col min="9" max="9" width="15.6875" style="550" customWidth="1"/>
    <col min="10" max="10" width="3.4375" style="550" customWidth="1"/>
    <col min="11" max="11" width="15.6875" style="550" customWidth="1"/>
    <col min="12" max="12" width="3.4375" style="550" customWidth="1"/>
    <col min="13" max="13" width="15.6875" style="550" customWidth="1"/>
    <col min="14" max="14" width="3.4375" style="550" customWidth="1"/>
    <col min="15" max="15" width="3.4375" style="558" customWidth="1"/>
    <col min="16" max="16" width="3.4375" style="550" customWidth="1"/>
    <col min="17" max="17" width="20.3125" style="550" customWidth="1"/>
    <col min="18" max="18" width="1.875" style="550" customWidth="1"/>
    <col min="19" max="19" width="6.5625" style="550" customWidth="1"/>
    <col min="20" max="20" width="10.6875" style="550" customWidth="1"/>
    <col min="21" max="33" width="4.6875" style="550" customWidth="1"/>
    <col min="34" max="16384" width="9.125" style="550"/>
  </cols>
  <sheetData>
    <row r="4" spans="1:33">
      <c r="I4" s="550" t="s">
        <v>336</v>
      </c>
      <c r="J4" s="550" t="s">
        <v>337</v>
      </c>
      <c r="K4" s="550" t="s">
        <v>338</v>
      </c>
      <c r="Q4" s="550" t="s">
        <v>338</v>
      </c>
    </row>
    <row r="5" spans="1:33">
      <c r="A5" s="550" t="s">
        <v>339</v>
      </c>
      <c r="C5" s="550" t="s">
        <v>340</v>
      </c>
      <c r="D5" s="550" t="s">
        <v>341</v>
      </c>
      <c r="E5" s="550" t="s">
        <v>342</v>
      </c>
      <c r="F5" s="550" t="s">
        <v>341</v>
      </c>
      <c r="I5" s="550" t="s">
        <v>343</v>
      </c>
      <c r="J5" s="550" t="s">
        <v>341</v>
      </c>
      <c r="K5" s="550" t="s">
        <v>344</v>
      </c>
      <c r="L5" s="550" t="s">
        <v>341</v>
      </c>
      <c r="M5" s="550" t="s">
        <v>345</v>
      </c>
      <c r="N5" s="550" t="s">
        <v>341</v>
      </c>
      <c r="Q5" s="550" t="s">
        <v>346</v>
      </c>
      <c r="S5" s="550" t="s">
        <v>347</v>
      </c>
      <c r="U5" s="550" t="s">
        <v>348</v>
      </c>
      <c r="V5" s="550" t="s">
        <v>349</v>
      </c>
      <c r="W5" s="550" t="s">
        <v>350</v>
      </c>
      <c r="X5" s="550" t="s">
        <v>351</v>
      </c>
      <c r="Y5" s="550" t="s">
        <v>352</v>
      </c>
      <c r="Z5" s="550" t="s">
        <v>353</v>
      </c>
      <c r="AA5" s="550" t="s">
        <v>354</v>
      </c>
      <c r="AB5" s="550" t="s">
        <v>355</v>
      </c>
      <c r="AC5" s="550" t="s">
        <v>356</v>
      </c>
      <c r="AD5" s="550" t="s">
        <v>357</v>
      </c>
      <c r="AE5" s="550" t="s">
        <v>358</v>
      </c>
      <c r="AF5" s="550" t="s">
        <v>348</v>
      </c>
      <c r="AG5" s="550" t="s">
        <v>349</v>
      </c>
    </row>
    <row r="6" spans="1:33" ht="5.25" customHeight="1"/>
    <row r="7" spans="1:33">
      <c r="C7" s="559"/>
      <c r="D7" s="559"/>
      <c r="E7" s="559"/>
      <c r="F7" s="559"/>
      <c r="G7" s="560"/>
      <c r="H7" s="559"/>
      <c r="I7" s="559"/>
      <c r="J7" s="559"/>
      <c r="K7" s="559"/>
      <c r="L7" s="559"/>
      <c r="M7" s="559"/>
      <c r="N7" s="559"/>
      <c r="O7" s="560"/>
      <c r="P7" s="559"/>
      <c r="Q7" s="559"/>
      <c r="U7" s="550">
        <v>9</v>
      </c>
      <c r="V7" s="550">
        <f>S35</f>
        <v>20</v>
      </c>
      <c r="W7" s="550">
        <v>40</v>
      </c>
      <c r="X7" s="550">
        <v>80</v>
      </c>
      <c r="Y7" s="550">
        <v>80</v>
      </c>
      <c r="Z7" s="550">
        <v>70</v>
      </c>
      <c r="AA7" s="550">
        <v>60</v>
      </c>
      <c r="AB7" s="550">
        <v>50</v>
      </c>
      <c r="AG7" s="550">
        <v>90</v>
      </c>
    </row>
    <row r="8" spans="1:33" ht="13.9">
      <c r="A8" s="576" t="s">
        <v>359</v>
      </c>
      <c r="B8" s="561">
        <v>1</v>
      </c>
      <c r="C8" s="562" t="s">
        <v>360</v>
      </c>
      <c r="D8" s="563" t="s">
        <v>295</v>
      </c>
      <c r="E8" s="562" t="s">
        <v>360</v>
      </c>
      <c r="F8" s="563" t="s">
        <v>295</v>
      </c>
      <c r="G8" s="564"/>
      <c r="H8" s="563">
        <v>1</v>
      </c>
      <c r="I8" s="552" t="s">
        <v>361</v>
      </c>
      <c r="J8" s="563" t="s">
        <v>295</v>
      </c>
      <c r="K8" s="551"/>
      <c r="L8" s="563" t="s">
        <v>295</v>
      </c>
      <c r="M8" s="548"/>
      <c r="N8" s="563" t="s">
        <v>295</v>
      </c>
      <c r="O8" s="564"/>
      <c r="P8" s="563">
        <v>1</v>
      </c>
      <c r="Q8" s="548" t="s">
        <v>362</v>
      </c>
      <c r="R8" s="550" t="s">
        <v>57</v>
      </c>
      <c r="S8" s="1915">
        <f>SUM(B7:Q7)</f>
        <v>0</v>
      </c>
    </row>
    <row r="9" spans="1:33" ht="13.9">
      <c r="B9" s="565"/>
      <c r="J9" s="566" t="s">
        <v>295</v>
      </c>
      <c r="K9" s="552"/>
      <c r="L9" s="563" t="s">
        <v>295</v>
      </c>
      <c r="M9" s="549"/>
      <c r="N9" s="567"/>
      <c r="O9" s="568"/>
      <c r="P9" s="568"/>
      <c r="Q9" s="557"/>
      <c r="S9" s="1916"/>
    </row>
    <row r="10" spans="1:33" ht="5.25" customHeight="1">
      <c r="B10" s="565"/>
      <c r="J10" s="569"/>
      <c r="K10" s="556"/>
      <c r="L10" s="569"/>
      <c r="M10" s="555"/>
      <c r="N10" s="569"/>
      <c r="O10" s="569"/>
      <c r="P10" s="569"/>
      <c r="Q10" s="555"/>
    </row>
    <row r="11" spans="1:33" ht="13.9">
      <c r="B11" s="565"/>
      <c r="C11" s="559"/>
      <c r="D11" s="559"/>
      <c r="E11" s="559">
        <v>1</v>
      </c>
      <c r="F11" s="559"/>
      <c r="G11" s="560"/>
      <c r="H11" s="559"/>
      <c r="I11" s="559"/>
      <c r="J11" s="560"/>
      <c r="K11" s="560"/>
      <c r="L11" s="560"/>
      <c r="M11" s="559"/>
      <c r="N11" s="560"/>
      <c r="O11" s="560"/>
      <c r="P11" s="560"/>
      <c r="Q11" s="559"/>
    </row>
    <row r="12" spans="1:33" ht="13.9">
      <c r="A12" s="570" t="s">
        <v>363</v>
      </c>
      <c r="B12" s="561">
        <v>2</v>
      </c>
      <c r="C12" s="562" t="s">
        <v>364</v>
      </c>
      <c r="D12" s="563" t="s">
        <v>295</v>
      </c>
      <c r="E12" s="554" t="s">
        <v>365</v>
      </c>
      <c r="F12" s="563" t="s">
        <v>295</v>
      </c>
      <c r="G12" s="564"/>
      <c r="H12" s="563">
        <v>2</v>
      </c>
      <c r="I12" s="552" t="s">
        <v>366</v>
      </c>
      <c r="J12" s="563" t="s">
        <v>295</v>
      </c>
      <c r="K12" s="551" t="s">
        <v>367</v>
      </c>
      <c r="L12" s="563" t="s">
        <v>295</v>
      </c>
      <c r="M12" s="551" t="s">
        <v>367</v>
      </c>
      <c r="N12" s="563" t="s">
        <v>295</v>
      </c>
      <c r="O12" s="564"/>
      <c r="P12" s="563">
        <v>2</v>
      </c>
      <c r="Q12" s="548" t="s">
        <v>368</v>
      </c>
      <c r="S12" s="1915">
        <f>SUM(B11:Q11)</f>
        <v>1</v>
      </c>
      <c r="T12" s="550" t="s">
        <v>369</v>
      </c>
    </row>
    <row r="13" spans="1:33" ht="13.9">
      <c r="B13" s="565"/>
      <c r="I13" s="550" t="s">
        <v>370</v>
      </c>
      <c r="J13" s="566" t="s">
        <v>295</v>
      </c>
      <c r="K13" s="552"/>
      <c r="L13" s="563" t="s">
        <v>295</v>
      </c>
      <c r="M13" s="549"/>
      <c r="N13" s="567"/>
      <c r="O13" s="568"/>
      <c r="P13" s="568"/>
      <c r="Q13" s="557" t="s">
        <v>371</v>
      </c>
      <c r="S13" s="1916"/>
    </row>
    <row r="14" spans="1:33" ht="5.25" customHeight="1">
      <c r="B14" s="565"/>
      <c r="J14" s="569"/>
      <c r="K14" s="556"/>
      <c r="L14" s="569"/>
      <c r="M14" s="555"/>
      <c r="N14" s="569"/>
      <c r="O14" s="569"/>
      <c r="P14" s="569"/>
      <c r="Q14" s="555"/>
    </row>
    <row r="15" spans="1:33" ht="13.9">
      <c r="B15" s="565"/>
      <c r="C15" s="559"/>
      <c r="D15" s="559"/>
      <c r="E15" s="559">
        <v>1</v>
      </c>
      <c r="F15" s="559"/>
      <c r="G15" s="560"/>
      <c r="H15" s="559"/>
      <c r="I15" s="559"/>
      <c r="J15" s="559"/>
      <c r="K15" s="559"/>
      <c r="L15" s="559"/>
      <c r="M15" s="559"/>
      <c r="N15" s="559"/>
      <c r="O15" s="560"/>
      <c r="P15" s="559"/>
      <c r="Q15" s="559"/>
    </row>
    <row r="16" spans="1:33" ht="13.9">
      <c r="A16" s="572" t="s">
        <v>372</v>
      </c>
      <c r="B16" s="561">
        <v>3</v>
      </c>
      <c r="C16" s="562" t="s">
        <v>373</v>
      </c>
      <c r="D16" s="563" t="s">
        <v>295</v>
      </c>
      <c r="E16" s="554" t="s">
        <v>361</v>
      </c>
      <c r="F16" s="563" t="s">
        <v>295</v>
      </c>
      <c r="G16" s="564"/>
      <c r="H16" s="563">
        <v>3</v>
      </c>
      <c r="I16" s="552" t="s">
        <v>374</v>
      </c>
      <c r="J16" s="563" t="s">
        <v>295</v>
      </c>
      <c r="K16" s="551"/>
      <c r="L16" s="563" t="s">
        <v>295</v>
      </c>
      <c r="M16" s="548"/>
      <c r="N16" s="563" t="s">
        <v>295</v>
      </c>
      <c r="O16" s="564"/>
      <c r="P16" s="563">
        <v>3</v>
      </c>
      <c r="Q16" s="548" t="s">
        <v>375</v>
      </c>
      <c r="S16" s="1915">
        <f>SUM(B15:Q15)</f>
        <v>1</v>
      </c>
    </row>
    <row r="17" spans="1:20" ht="13.9">
      <c r="B17" s="565"/>
      <c r="J17" s="566" t="s">
        <v>295</v>
      </c>
      <c r="K17" s="552"/>
      <c r="L17" s="563" t="s">
        <v>295</v>
      </c>
      <c r="M17" s="549"/>
      <c r="N17" s="567"/>
      <c r="O17" s="568"/>
      <c r="P17" s="568"/>
      <c r="Q17" s="557"/>
      <c r="S17" s="1916"/>
    </row>
    <row r="18" spans="1:20" ht="5.25" customHeight="1">
      <c r="B18" s="565"/>
      <c r="J18" s="569"/>
      <c r="K18" s="556"/>
      <c r="L18" s="569"/>
      <c r="M18" s="555"/>
      <c r="N18" s="569"/>
      <c r="O18" s="569"/>
      <c r="P18" s="569"/>
      <c r="Q18" s="555"/>
    </row>
    <row r="19" spans="1:20">
      <c r="C19" s="559"/>
      <c r="D19" s="559"/>
      <c r="E19" s="559"/>
      <c r="F19" s="559"/>
      <c r="G19" s="560"/>
      <c r="H19" s="559"/>
      <c r="I19" s="559"/>
      <c r="J19" s="559"/>
      <c r="K19" s="559"/>
      <c r="L19" s="559"/>
      <c r="M19" s="559"/>
      <c r="N19" s="559"/>
      <c r="O19" s="560"/>
      <c r="P19" s="559"/>
      <c r="Q19" s="559"/>
    </row>
    <row r="20" spans="1:20" ht="13.9">
      <c r="A20" s="573" t="s">
        <v>376</v>
      </c>
      <c r="B20" s="561">
        <v>5</v>
      </c>
      <c r="C20" s="562" t="s">
        <v>377</v>
      </c>
      <c r="D20" s="563" t="s">
        <v>295</v>
      </c>
      <c r="E20" s="562" t="s">
        <v>377</v>
      </c>
      <c r="F20" s="563" t="s">
        <v>295</v>
      </c>
      <c r="G20" s="564"/>
      <c r="H20" s="563">
        <v>5</v>
      </c>
      <c r="I20" s="552" t="s">
        <v>378</v>
      </c>
      <c r="J20" s="563" t="s">
        <v>295</v>
      </c>
      <c r="K20" s="552" t="s">
        <v>379</v>
      </c>
      <c r="L20" s="563" t="s">
        <v>295</v>
      </c>
      <c r="M20" s="548"/>
      <c r="N20" s="563" t="s">
        <v>295</v>
      </c>
      <c r="O20" s="564"/>
      <c r="P20" s="563">
        <v>5</v>
      </c>
      <c r="Q20" s="548"/>
      <c r="S20" s="1915">
        <f>SUM(B19:Q19)</f>
        <v>0</v>
      </c>
    </row>
    <row r="21" spans="1:20" ht="13.9">
      <c r="B21" s="565"/>
      <c r="J21" s="566" t="s">
        <v>295</v>
      </c>
      <c r="K21" s="552"/>
      <c r="L21" s="563" t="s">
        <v>295</v>
      </c>
      <c r="M21" s="549"/>
      <c r="N21" s="567"/>
      <c r="O21" s="568"/>
      <c r="P21" s="568"/>
      <c r="Q21" s="557"/>
      <c r="S21" s="1916"/>
    </row>
    <row r="22" spans="1:20" ht="5.25" customHeight="1">
      <c r="B22" s="565"/>
      <c r="J22" s="569"/>
      <c r="K22" s="556"/>
      <c r="L22" s="569"/>
      <c r="M22" s="556"/>
      <c r="N22" s="569"/>
      <c r="O22" s="569"/>
      <c r="P22" s="569"/>
      <c r="Q22" s="556"/>
    </row>
    <row r="23" spans="1:20">
      <c r="C23" s="559">
        <v>1</v>
      </c>
      <c r="D23" s="559">
        <v>1</v>
      </c>
      <c r="E23" s="559">
        <v>1</v>
      </c>
      <c r="F23" s="559">
        <v>1</v>
      </c>
      <c r="G23" s="560"/>
      <c r="H23" s="559"/>
      <c r="I23" s="559">
        <v>2</v>
      </c>
      <c r="J23" s="559">
        <v>1</v>
      </c>
      <c r="K23" s="559">
        <v>1</v>
      </c>
      <c r="L23" s="559">
        <v>0</v>
      </c>
      <c r="M23" s="559">
        <v>0</v>
      </c>
      <c r="N23" s="559">
        <v>0</v>
      </c>
      <c r="O23" s="560">
        <v>1</v>
      </c>
      <c r="P23" s="559"/>
      <c r="Q23" s="559">
        <v>2</v>
      </c>
    </row>
    <row r="24" spans="1:20" ht="13.9">
      <c r="A24" s="575" t="s">
        <v>380</v>
      </c>
      <c r="B24" s="561">
        <v>4</v>
      </c>
      <c r="C24" s="575" t="s">
        <v>374</v>
      </c>
      <c r="D24" s="563" t="s">
        <v>295</v>
      </c>
      <c r="E24" s="575" t="s">
        <v>374</v>
      </c>
      <c r="F24" s="563" t="s">
        <v>295</v>
      </c>
      <c r="G24" s="563" t="s">
        <v>295</v>
      </c>
      <c r="H24" s="563">
        <v>4</v>
      </c>
      <c r="I24" s="575" t="s">
        <v>381</v>
      </c>
      <c r="J24" s="563" t="s">
        <v>295</v>
      </c>
      <c r="K24" s="575" t="s">
        <v>382</v>
      </c>
      <c r="L24" s="563" t="s">
        <v>295</v>
      </c>
      <c r="M24" s="575" t="s">
        <v>383</v>
      </c>
      <c r="N24" s="563" t="s">
        <v>295</v>
      </c>
      <c r="O24" s="563" t="s">
        <v>295</v>
      </c>
      <c r="P24" s="563">
        <v>4</v>
      </c>
      <c r="Q24" s="575" t="s">
        <v>384</v>
      </c>
      <c r="S24" s="1915">
        <f>SUM(B23:Q23)</f>
        <v>11</v>
      </c>
      <c r="T24" s="550" t="s">
        <v>385</v>
      </c>
    </row>
    <row r="25" spans="1:20" ht="13.9">
      <c r="B25" s="565"/>
      <c r="J25" s="566" t="s">
        <v>295</v>
      </c>
      <c r="K25" s="552"/>
      <c r="L25" s="563" t="s">
        <v>295</v>
      </c>
      <c r="M25" s="575" t="s">
        <v>383</v>
      </c>
      <c r="N25" s="567"/>
      <c r="O25" s="568"/>
      <c r="P25" s="568"/>
      <c r="Q25" s="557"/>
      <c r="S25" s="1916"/>
    </row>
    <row r="26" spans="1:20" ht="5.25" customHeight="1">
      <c r="B26" s="565"/>
      <c r="J26" s="569"/>
      <c r="K26" s="556"/>
      <c r="L26" s="569"/>
      <c r="M26" s="555"/>
      <c r="N26" s="569"/>
      <c r="O26" s="569"/>
      <c r="P26" s="569"/>
      <c r="Q26" s="555"/>
    </row>
    <row r="27" spans="1:20">
      <c r="C27" s="559"/>
      <c r="D27" s="559"/>
      <c r="E27" s="559"/>
      <c r="F27" s="559"/>
      <c r="G27" s="560"/>
      <c r="H27" s="559"/>
      <c r="I27" s="559"/>
      <c r="J27" s="559"/>
      <c r="K27" s="559"/>
      <c r="L27" s="559"/>
      <c r="M27" s="559"/>
      <c r="N27" s="559"/>
      <c r="O27" s="560"/>
      <c r="P27" s="559"/>
      <c r="Q27" s="559"/>
    </row>
    <row r="28" spans="1:20" ht="13.9">
      <c r="A28" s="577" t="s">
        <v>386</v>
      </c>
      <c r="B28" s="561">
        <v>6</v>
      </c>
      <c r="C28" s="562" t="s">
        <v>387</v>
      </c>
      <c r="D28" s="563" t="s">
        <v>295</v>
      </c>
      <c r="E28" s="562" t="s">
        <v>387</v>
      </c>
      <c r="F28" s="563" t="s">
        <v>295</v>
      </c>
      <c r="G28" s="564"/>
      <c r="H28" s="563">
        <v>6</v>
      </c>
      <c r="I28" s="552" t="s">
        <v>388</v>
      </c>
      <c r="J28" s="563" t="s">
        <v>295</v>
      </c>
      <c r="K28" s="551" t="s">
        <v>387</v>
      </c>
      <c r="L28" s="563" t="s">
        <v>295</v>
      </c>
      <c r="M28" s="548"/>
      <c r="N28" s="563" t="s">
        <v>295</v>
      </c>
      <c r="O28" s="564"/>
      <c r="P28" s="563">
        <v>6</v>
      </c>
      <c r="Q28" s="548" t="s">
        <v>389</v>
      </c>
      <c r="S28" s="1915">
        <f>SUM(B27:Q27)</f>
        <v>0</v>
      </c>
      <c r="T28" s="550" t="s">
        <v>369</v>
      </c>
    </row>
    <row r="29" spans="1:20" ht="13.9">
      <c r="B29" s="565"/>
      <c r="J29" s="566" t="s">
        <v>295</v>
      </c>
      <c r="K29" s="552" t="s">
        <v>387</v>
      </c>
      <c r="L29" s="563" t="s">
        <v>295</v>
      </c>
      <c r="M29" s="549"/>
      <c r="N29" s="567"/>
      <c r="O29" s="568"/>
      <c r="P29" s="568"/>
      <c r="Q29" s="557" t="s">
        <v>390</v>
      </c>
      <c r="S29" s="1916"/>
    </row>
    <row r="30" spans="1:20" ht="5.25" customHeight="1">
      <c r="B30" s="565"/>
      <c r="J30" s="569"/>
      <c r="K30" s="556"/>
      <c r="L30" s="569"/>
      <c r="M30" s="555"/>
      <c r="N30" s="569"/>
      <c r="O30" s="569"/>
      <c r="P30" s="569"/>
      <c r="Q30" s="555"/>
    </row>
    <row r="31" spans="1:20">
      <c r="C31" s="559"/>
      <c r="D31" s="559"/>
      <c r="E31" s="559">
        <v>1</v>
      </c>
      <c r="F31" s="559"/>
      <c r="G31" s="560"/>
      <c r="H31" s="559"/>
      <c r="I31" s="559">
        <v>2</v>
      </c>
      <c r="J31" s="559">
        <v>1</v>
      </c>
      <c r="K31" s="559">
        <v>1</v>
      </c>
      <c r="L31" s="559"/>
      <c r="M31" s="559"/>
      <c r="N31" s="559">
        <v>0</v>
      </c>
      <c r="O31" s="560">
        <v>1</v>
      </c>
      <c r="P31" s="559"/>
      <c r="Q31" s="559">
        <v>1</v>
      </c>
    </row>
    <row r="32" spans="1:20" ht="13.9">
      <c r="A32" s="574" t="s">
        <v>391</v>
      </c>
      <c r="B32" s="561">
        <v>7</v>
      </c>
      <c r="C32" s="562" t="s">
        <v>392</v>
      </c>
      <c r="D32" s="563" t="s">
        <v>295</v>
      </c>
      <c r="E32" s="554" t="s">
        <v>393</v>
      </c>
      <c r="F32" s="563" t="s">
        <v>295</v>
      </c>
      <c r="G32" s="564"/>
      <c r="H32" s="563">
        <v>7</v>
      </c>
      <c r="I32" s="554" t="s">
        <v>370</v>
      </c>
      <c r="J32" s="563" t="s">
        <v>295</v>
      </c>
      <c r="K32" s="553" t="s">
        <v>394</v>
      </c>
      <c r="L32" s="563" t="s">
        <v>295</v>
      </c>
      <c r="M32" s="548" t="s">
        <v>395</v>
      </c>
      <c r="N32" s="563" t="s">
        <v>295</v>
      </c>
      <c r="O32" s="563" t="s">
        <v>295</v>
      </c>
      <c r="P32" s="563">
        <v>7</v>
      </c>
      <c r="Q32" s="571" t="s">
        <v>396</v>
      </c>
      <c r="S32" s="1915">
        <f>SUM(B31:Q31)</f>
        <v>7</v>
      </c>
      <c r="T32" s="550" t="s">
        <v>385</v>
      </c>
    </row>
    <row r="33" spans="2:19" ht="13.9">
      <c r="B33" s="565"/>
      <c r="J33" s="566" t="s">
        <v>295</v>
      </c>
      <c r="K33" s="552"/>
      <c r="L33" s="563" t="s">
        <v>295</v>
      </c>
      <c r="M33" s="549"/>
      <c r="N33" s="567"/>
      <c r="O33" s="568"/>
      <c r="P33" s="568"/>
      <c r="Q33" s="557"/>
      <c r="S33" s="1916"/>
    </row>
    <row r="35" spans="2:19">
      <c r="S35" s="1915">
        <f>SUM(S8,S12,S16,S24,S20,S28,S32)</f>
        <v>20</v>
      </c>
    </row>
    <row r="36" spans="2:19">
      <c r="Q36" s="550">
        <f>12*8</f>
        <v>96</v>
      </c>
      <c r="S36" s="1916"/>
    </row>
    <row r="37" spans="2:19">
      <c r="S37" s="550" t="s">
        <v>397</v>
      </c>
    </row>
    <row r="38" spans="2:19">
      <c r="K38" s="550">
        <v>8008875749</v>
      </c>
    </row>
  </sheetData>
  <mergeCells count="8">
    <mergeCell ref="S8:S9"/>
    <mergeCell ref="S35:S36"/>
    <mergeCell ref="S32:S33"/>
    <mergeCell ref="S28:S29"/>
    <mergeCell ref="S20:S21"/>
    <mergeCell ref="S24:S25"/>
    <mergeCell ref="S16:S17"/>
    <mergeCell ref="S12:S1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9" defaultRowHeight="13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6"/>
  <sheetViews>
    <sheetView rightToLeft="1" topLeftCell="B16" zoomScaleNormal="100" workbookViewId="0">
      <selection activeCell="AF38" sqref="AF38:AF59"/>
    </sheetView>
  </sheetViews>
  <sheetFormatPr baseColWidth="10" defaultColWidth="3.5625" defaultRowHeight="13.5" customHeight="1"/>
  <cols>
    <col min="1" max="1" width="3.5625" style="47" customWidth="1"/>
    <col min="2" max="2" width="9.4375" style="1" customWidth="1"/>
    <col min="3" max="3" width="11.4375" style="54" bestFit="1" customWidth="1"/>
    <col min="4" max="28" width="4.6875" style="1" customWidth="1"/>
    <col min="29" max="29" width="4.4375" style="1" customWidth="1"/>
    <col min="30" max="30" width="5.125" style="46" customWidth="1"/>
    <col min="31" max="31" width="4.4375" style="1" customWidth="1"/>
    <col min="32" max="33" width="3.5625" style="1"/>
    <col min="34" max="34" width="3.875" style="1" bestFit="1" customWidth="1"/>
    <col min="35" max="38" width="5.3125" style="1" customWidth="1"/>
    <col min="39" max="39" width="6.125" style="1" customWidth="1"/>
    <col min="40" max="40" width="1" style="1" customWidth="1"/>
    <col min="41" max="44" width="4" style="1" customWidth="1"/>
    <col min="45" max="45" width="5.3125" style="1" customWidth="1"/>
    <col min="46" max="46" width="7.4375" style="1" customWidth="1"/>
    <col min="47" max="48" width="5.5625" style="1" customWidth="1"/>
    <col min="49" max="16384" width="3.5625" style="1"/>
  </cols>
  <sheetData>
    <row r="1" spans="1:48" ht="13.5" customHeight="1">
      <c r="A1" s="198"/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0"/>
      <c r="AE1" s="600"/>
      <c r="AF1" s="1163">
        <v>90</v>
      </c>
      <c r="AG1" s="1167"/>
      <c r="AH1" s="48">
        <v>-5</v>
      </c>
      <c r="AI1" s="600"/>
      <c r="AJ1" s="600"/>
      <c r="AK1" s="600"/>
      <c r="AL1" s="600"/>
      <c r="AM1" s="600"/>
      <c r="AN1" s="600"/>
      <c r="AO1" s="600"/>
      <c r="AP1" s="600"/>
      <c r="AQ1" s="600"/>
      <c r="AR1" s="600"/>
      <c r="AS1" s="94"/>
      <c r="AT1" s="1135">
        <v>1</v>
      </c>
      <c r="AU1" s="94"/>
      <c r="AV1" s="1135">
        <v>2</v>
      </c>
    </row>
    <row r="2" spans="1:48" ht="13.5" customHeight="1">
      <c r="A2" s="198"/>
      <c r="B2" s="1152" t="s">
        <v>0</v>
      </c>
      <c r="C2" s="57" t="s">
        <v>1</v>
      </c>
      <c r="D2" s="1142" t="s">
        <v>2</v>
      </c>
      <c r="E2" s="1142"/>
      <c r="F2" s="1142"/>
      <c r="G2" s="1142"/>
      <c r="H2" s="1143"/>
      <c r="I2" s="1144" t="s">
        <v>3</v>
      </c>
      <c r="J2" s="1142"/>
      <c r="K2" s="1142"/>
      <c r="L2" s="1142"/>
      <c r="M2" s="1143"/>
      <c r="N2" s="1144" t="s">
        <v>4</v>
      </c>
      <c r="O2" s="1142"/>
      <c r="P2" s="1142"/>
      <c r="Q2" s="1142"/>
      <c r="R2" s="1143"/>
      <c r="S2" s="1144" t="s">
        <v>5</v>
      </c>
      <c r="T2" s="1142"/>
      <c r="U2" s="1142"/>
      <c r="V2" s="1142"/>
      <c r="W2" s="1143"/>
      <c r="X2" s="1144" t="s">
        <v>6</v>
      </c>
      <c r="Y2" s="1142"/>
      <c r="Z2" s="1142"/>
      <c r="AA2" s="1142"/>
      <c r="AB2" s="1143"/>
      <c r="AC2" s="1124" t="s">
        <v>7</v>
      </c>
      <c r="AD2" s="1125"/>
      <c r="AE2" s="1126"/>
      <c r="AF2" s="1124" t="s">
        <v>8</v>
      </c>
      <c r="AG2" s="1125"/>
      <c r="AH2" s="1126"/>
      <c r="AI2" s="1124" t="s">
        <v>9</v>
      </c>
      <c r="AJ2" s="1125"/>
      <c r="AK2" s="1125"/>
      <c r="AL2" s="1125"/>
      <c r="AM2" s="1126"/>
      <c r="AN2" s="600"/>
      <c r="AO2" s="1150" t="s">
        <v>10</v>
      </c>
      <c r="AP2" s="1151"/>
      <c r="AQ2" s="1151"/>
      <c r="AR2" s="30" t="s">
        <v>11</v>
      </c>
      <c r="AS2" s="1145">
        <v>30</v>
      </c>
      <c r="AT2" s="1135"/>
      <c r="AU2" s="1145">
        <v>30</v>
      </c>
      <c r="AV2" s="1135"/>
    </row>
    <row r="3" spans="1:48" ht="13.5" customHeight="1">
      <c r="A3" s="198"/>
      <c r="B3" s="1153"/>
      <c r="C3" s="57" t="s">
        <v>12</v>
      </c>
      <c r="D3" s="55" t="s">
        <v>11</v>
      </c>
      <c r="E3" s="37" t="s">
        <v>13</v>
      </c>
      <c r="F3" s="38" t="s">
        <v>14</v>
      </c>
      <c r="G3" s="39" t="s">
        <v>15</v>
      </c>
      <c r="H3" s="612" t="s">
        <v>38</v>
      </c>
      <c r="I3" s="69" t="s">
        <v>11</v>
      </c>
      <c r="J3" s="37" t="s">
        <v>13</v>
      </c>
      <c r="K3" s="38" t="s">
        <v>14</v>
      </c>
      <c r="L3" s="39" t="s">
        <v>15</v>
      </c>
      <c r="M3" s="612" t="s">
        <v>38</v>
      </c>
      <c r="N3" s="69" t="s">
        <v>11</v>
      </c>
      <c r="O3" s="37" t="s">
        <v>13</v>
      </c>
      <c r="P3" s="38" t="s">
        <v>14</v>
      </c>
      <c r="Q3" s="39" t="s">
        <v>15</v>
      </c>
      <c r="R3" s="612" t="s">
        <v>38</v>
      </c>
      <c r="S3" s="69" t="s">
        <v>11</v>
      </c>
      <c r="T3" s="37" t="s">
        <v>13</v>
      </c>
      <c r="U3" s="38" t="s">
        <v>14</v>
      </c>
      <c r="V3" s="39" t="s">
        <v>15</v>
      </c>
      <c r="W3" s="612" t="s">
        <v>38</v>
      </c>
      <c r="X3" s="69" t="s">
        <v>11</v>
      </c>
      <c r="Y3" s="37" t="s">
        <v>13</v>
      </c>
      <c r="Z3" s="38" t="s">
        <v>14</v>
      </c>
      <c r="AA3" s="39" t="s">
        <v>15</v>
      </c>
      <c r="AB3" s="612" t="s">
        <v>38</v>
      </c>
      <c r="AC3" s="1133"/>
      <c r="AD3" s="1134"/>
      <c r="AE3" s="1135"/>
      <c r="AF3" s="1133"/>
      <c r="AG3" s="1134"/>
      <c r="AH3" s="1135"/>
      <c r="AI3" s="2" t="s">
        <v>11</v>
      </c>
      <c r="AJ3" s="3" t="s">
        <v>13</v>
      </c>
      <c r="AK3" s="4" t="s">
        <v>14</v>
      </c>
      <c r="AL3" s="5" t="s">
        <v>15</v>
      </c>
      <c r="AM3" s="614" t="s">
        <v>38</v>
      </c>
      <c r="AN3" s="600"/>
      <c r="AO3" s="6"/>
      <c r="AP3" s="6"/>
      <c r="AQ3" s="6"/>
      <c r="AR3" s="6"/>
      <c r="AS3" s="1145"/>
      <c r="AT3" s="1166">
        <v>0</v>
      </c>
      <c r="AU3" s="1145"/>
      <c r="AV3" s="1135">
        <v>1</v>
      </c>
    </row>
    <row r="4" spans="1:48" s="68" customFormat="1" ht="13.5" customHeight="1" thickBot="1">
      <c r="A4" s="198"/>
      <c r="B4" s="1154"/>
      <c r="C4" s="56" t="s">
        <v>17</v>
      </c>
      <c r="D4" s="73"/>
      <c r="E4" s="73" t="s">
        <v>19</v>
      </c>
      <c r="F4" s="73"/>
      <c r="G4" s="73" t="s">
        <v>20</v>
      </c>
      <c r="H4" s="118" t="s">
        <v>88</v>
      </c>
      <c r="I4" s="73"/>
      <c r="J4" s="73" t="s">
        <v>19</v>
      </c>
      <c r="K4" s="73"/>
      <c r="L4" s="73" t="s">
        <v>20</v>
      </c>
      <c r="M4" s="118" t="s">
        <v>88</v>
      </c>
      <c r="N4" s="73"/>
      <c r="O4" s="73" t="s">
        <v>19</v>
      </c>
      <c r="P4" s="73"/>
      <c r="Q4" s="73" t="s">
        <v>20</v>
      </c>
      <c r="R4" s="118" t="s">
        <v>88</v>
      </c>
      <c r="S4" s="73"/>
      <c r="T4" s="73" t="s">
        <v>19</v>
      </c>
      <c r="U4" s="73"/>
      <c r="V4" s="73" t="s">
        <v>20</v>
      </c>
      <c r="W4" s="118" t="s">
        <v>88</v>
      </c>
      <c r="X4" s="73"/>
      <c r="Y4" s="73" t="s">
        <v>19</v>
      </c>
      <c r="Z4" s="73"/>
      <c r="AA4" s="73" t="s">
        <v>20</v>
      </c>
      <c r="AB4" s="118" t="s">
        <v>88</v>
      </c>
      <c r="AC4" s="617" t="s">
        <v>21</v>
      </c>
      <c r="AD4" s="617" t="s">
        <v>22</v>
      </c>
      <c r="AE4" s="613" t="s">
        <v>23</v>
      </c>
      <c r="AF4" s="1136"/>
      <c r="AG4" s="1137"/>
      <c r="AH4" s="1138"/>
      <c r="AI4" s="73"/>
      <c r="AJ4" s="73" t="s">
        <v>19</v>
      </c>
      <c r="AK4" s="73"/>
      <c r="AL4" s="73" t="s">
        <v>20</v>
      </c>
      <c r="AM4" s="73"/>
      <c r="AN4" s="600"/>
      <c r="AO4" s="1155" t="s">
        <v>24</v>
      </c>
      <c r="AP4" s="1156"/>
      <c r="AQ4" s="1156"/>
      <c r="AR4" s="31" t="s">
        <v>13</v>
      </c>
      <c r="AS4" s="1145">
        <v>40</v>
      </c>
      <c r="AT4" s="1166"/>
      <c r="AU4" s="1145">
        <v>40</v>
      </c>
      <c r="AV4" s="1135"/>
    </row>
    <row r="5" spans="1:48" ht="13.5" customHeight="1">
      <c r="A5" s="198">
        <v>0</v>
      </c>
      <c r="B5" s="1146" t="s">
        <v>25</v>
      </c>
      <c r="C5" s="58" t="s">
        <v>59</v>
      </c>
      <c r="D5" s="135">
        <v>1</v>
      </c>
      <c r="E5" s="136">
        <v>1</v>
      </c>
      <c r="F5" s="136">
        <v>0.5</v>
      </c>
      <c r="G5" s="136">
        <v>0.5</v>
      </c>
      <c r="H5" s="137">
        <v>1</v>
      </c>
      <c r="I5" s="135">
        <v>0.5</v>
      </c>
      <c r="J5" s="136">
        <v>0.5</v>
      </c>
      <c r="K5" s="136">
        <v>0.5</v>
      </c>
      <c r="L5" s="136">
        <v>0.5</v>
      </c>
      <c r="M5" s="137">
        <v>1</v>
      </c>
      <c r="N5" s="151">
        <v>0.5</v>
      </c>
      <c r="O5" s="152">
        <v>1</v>
      </c>
      <c r="P5" s="152">
        <v>1</v>
      </c>
      <c r="Q5" s="152">
        <v>0.5</v>
      </c>
      <c r="R5" s="153">
        <v>1</v>
      </c>
      <c r="S5" s="135">
        <v>0.5</v>
      </c>
      <c r="T5" s="136">
        <v>0.5</v>
      </c>
      <c r="U5" s="136">
        <v>0.5</v>
      </c>
      <c r="V5" s="136" t="s">
        <v>27</v>
      </c>
      <c r="W5" s="137">
        <v>0.5</v>
      </c>
      <c r="X5" s="151">
        <v>0.5</v>
      </c>
      <c r="Y5" s="152">
        <v>0.5</v>
      </c>
      <c r="Z5" s="152">
        <v>0.5</v>
      </c>
      <c r="AA5" s="152">
        <v>0.5</v>
      </c>
      <c r="AB5" s="153">
        <v>1</v>
      </c>
      <c r="AC5" s="1102">
        <f>SUM(D5:AB5)</f>
        <v>16</v>
      </c>
      <c r="AD5" s="1087">
        <f>AC5/25</f>
        <v>0.64</v>
      </c>
      <c r="AE5" s="1102">
        <f>AC5/5</f>
        <v>3.2</v>
      </c>
      <c r="AF5" s="1091">
        <v>90</v>
      </c>
      <c r="AG5" s="1104"/>
      <c r="AH5" s="1106">
        <f>AF5-AF1</f>
        <v>0</v>
      </c>
      <c r="AI5" s="7">
        <f>SUM(S5,N5,I5,D5)*0.25</f>
        <v>0.625</v>
      </c>
      <c r="AJ5" s="7">
        <f>SUM(T5,O5,J5,E5)*0.25</f>
        <v>0.75</v>
      </c>
      <c r="AK5" s="7">
        <f>SUM(U5,P5,K5,F5)*0.25</f>
        <v>0.625</v>
      </c>
      <c r="AL5" s="7">
        <f>SUM(V5,Q5,L5,G5)*0.25</f>
        <v>0.375</v>
      </c>
      <c r="AM5" s="8">
        <f>SUM(W5,R5,M5,H5)*0.25</f>
        <v>0.875</v>
      </c>
      <c r="AN5" s="600"/>
      <c r="AO5" s="6"/>
      <c r="AP5" s="6"/>
      <c r="AQ5" s="6"/>
      <c r="AR5" s="6"/>
      <c r="AS5" s="1145"/>
      <c r="AT5" s="1165">
        <v>0</v>
      </c>
      <c r="AU5" s="1145"/>
      <c r="AV5" s="1165">
        <v>0</v>
      </c>
    </row>
    <row r="6" spans="1:48" ht="13.5" customHeight="1" thickBot="1">
      <c r="A6" s="198"/>
      <c r="B6" s="1146"/>
      <c r="C6" s="61" t="s">
        <v>89</v>
      </c>
      <c r="D6" s="126"/>
      <c r="E6" s="127">
        <v>2</v>
      </c>
      <c r="F6" s="127"/>
      <c r="G6" s="127">
        <v>3</v>
      </c>
      <c r="H6" s="128"/>
      <c r="I6" s="146"/>
      <c r="J6" s="147">
        <v>2</v>
      </c>
      <c r="K6" s="147"/>
      <c r="L6" s="147">
        <v>3</v>
      </c>
      <c r="M6" s="148"/>
      <c r="N6" s="154"/>
      <c r="O6" s="155">
        <v>4</v>
      </c>
      <c r="P6" s="155"/>
      <c r="Q6" s="155">
        <v>4</v>
      </c>
      <c r="R6" s="156"/>
      <c r="S6" s="126"/>
      <c r="T6" s="127">
        <v>1</v>
      </c>
      <c r="U6" s="127"/>
      <c r="V6" s="127">
        <v>2</v>
      </c>
      <c r="W6" s="128"/>
      <c r="X6" s="154"/>
      <c r="Y6" s="155">
        <v>4</v>
      </c>
      <c r="Z6" s="155"/>
      <c r="AA6" s="155">
        <v>4</v>
      </c>
      <c r="AB6" s="156"/>
      <c r="AC6" s="1103"/>
      <c r="AD6" s="1088"/>
      <c r="AE6" s="1103"/>
      <c r="AF6" s="1095"/>
      <c r="AG6" s="1105"/>
      <c r="AH6" s="1107"/>
      <c r="AI6" s="82"/>
      <c r="AJ6" s="82">
        <f>SUM(T6,O6,J6,E6)*0.0625</f>
        <v>0.5625</v>
      </c>
      <c r="AK6" s="82"/>
      <c r="AL6" s="82">
        <f>SUM(V6,Q6,L6,G6)*0.0625</f>
        <v>0.75</v>
      </c>
      <c r="AM6" s="83"/>
      <c r="AN6" s="600"/>
      <c r="AO6" s="1157" t="s">
        <v>29</v>
      </c>
      <c r="AP6" s="1158"/>
      <c r="AQ6" s="1158"/>
      <c r="AR6" s="32" t="s">
        <v>14</v>
      </c>
      <c r="AS6" s="1145">
        <v>50</v>
      </c>
      <c r="AT6" s="1165"/>
      <c r="AU6" s="1145">
        <v>50</v>
      </c>
      <c r="AV6" s="1165"/>
    </row>
    <row r="7" spans="1:48" ht="13.5" customHeight="1">
      <c r="A7" s="198">
        <v>5</v>
      </c>
      <c r="B7" s="1146" t="s">
        <v>30</v>
      </c>
      <c r="C7" s="58" t="s">
        <v>59</v>
      </c>
      <c r="D7" s="157">
        <v>1</v>
      </c>
      <c r="E7" s="158">
        <v>1</v>
      </c>
      <c r="F7" s="158">
        <v>1</v>
      </c>
      <c r="G7" s="158">
        <v>0.5</v>
      </c>
      <c r="H7" s="159">
        <v>1.5</v>
      </c>
      <c r="I7" s="151">
        <v>0.5</v>
      </c>
      <c r="J7" s="152">
        <v>0.5</v>
      </c>
      <c r="K7" s="152">
        <v>0.5</v>
      </c>
      <c r="L7" s="152">
        <v>1</v>
      </c>
      <c r="M7" s="153">
        <v>1</v>
      </c>
      <c r="N7" s="136">
        <v>0.5</v>
      </c>
      <c r="O7" s="136">
        <v>0.5</v>
      </c>
      <c r="P7" s="136">
        <v>0.5</v>
      </c>
      <c r="Q7" s="136">
        <v>0.5</v>
      </c>
      <c r="R7" s="137">
        <v>1.5</v>
      </c>
      <c r="S7" s="151">
        <v>1</v>
      </c>
      <c r="T7" s="152">
        <v>0.5</v>
      </c>
      <c r="U7" s="152">
        <v>1</v>
      </c>
      <c r="V7" s="152">
        <v>0.5</v>
      </c>
      <c r="W7" s="153">
        <v>1</v>
      </c>
      <c r="X7" s="621"/>
      <c r="Y7" s="622"/>
      <c r="Z7" s="622"/>
      <c r="AA7" s="622"/>
      <c r="AB7" s="623"/>
      <c r="AC7" s="1102">
        <f>SUM(D7:W7)+1</f>
        <v>17</v>
      </c>
      <c r="AD7" s="1087">
        <f>AC7/20</f>
        <v>0.85</v>
      </c>
      <c r="AE7" s="1102">
        <f>AC7/4</f>
        <v>4.25</v>
      </c>
      <c r="AF7" s="1091">
        <v>90</v>
      </c>
      <c r="AG7" s="1104"/>
      <c r="AH7" s="1106">
        <f>AF7-AF5</f>
        <v>0</v>
      </c>
      <c r="AI7" s="7">
        <f>SUM(D7,I7,N7,S7,X7)*0.2</f>
        <v>0.60000000000000009</v>
      </c>
      <c r="AJ7" s="7">
        <f>SUM(E7,J7,O7,T7,Y7)*0.2</f>
        <v>0.5</v>
      </c>
      <c r="AK7" s="7">
        <f>SUM(F7,K7,P7,U7,Z7)*0.2</f>
        <v>0.60000000000000009</v>
      </c>
      <c r="AL7" s="7">
        <f>SUM(G7,L7,Q7,V7,AA7)*0.2</f>
        <v>0.5</v>
      </c>
      <c r="AM7" s="8">
        <f>SUM(H7,M7,R7,W7,AB7)*0.2</f>
        <v>1</v>
      </c>
      <c r="AN7" s="600"/>
      <c r="AO7" s="6"/>
      <c r="AP7" s="6"/>
      <c r="AQ7" s="6"/>
      <c r="AR7" s="6"/>
      <c r="AS7" s="1145"/>
      <c r="AT7" s="1117">
        <v>-1</v>
      </c>
      <c r="AU7" s="1145"/>
      <c r="AV7" s="1166">
        <v>0</v>
      </c>
    </row>
    <row r="8" spans="1:48" ht="13.5" customHeight="1" thickBot="1">
      <c r="A8" s="198"/>
      <c r="B8" s="1146"/>
      <c r="C8" s="60" t="s">
        <v>90</v>
      </c>
      <c r="D8" s="160"/>
      <c r="E8" s="161">
        <v>4</v>
      </c>
      <c r="F8" s="161"/>
      <c r="G8" s="161">
        <v>4</v>
      </c>
      <c r="H8" s="162"/>
      <c r="I8" s="154"/>
      <c r="J8" s="155">
        <v>4</v>
      </c>
      <c r="K8" s="155"/>
      <c r="L8" s="155">
        <v>4</v>
      </c>
      <c r="M8" s="156"/>
      <c r="N8" s="145"/>
      <c r="O8" s="127">
        <v>3</v>
      </c>
      <c r="P8" s="127"/>
      <c r="Q8" s="127">
        <v>4</v>
      </c>
      <c r="R8" s="128"/>
      <c r="S8" s="154"/>
      <c r="T8" s="155">
        <v>4</v>
      </c>
      <c r="U8" s="155"/>
      <c r="V8" s="155">
        <v>4</v>
      </c>
      <c r="W8" s="156"/>
      <c r="X8" s="1168"/>
      <c r="Y8" s="1169"/>
      <c r="Z8" s="1169"/>
      <c r="AA8" s="1169"/>
      <c r="AB8" s="1170"/>
      <c r="AC8" s="1103"/>
      <c r="AD8" s="1088"/>
      <c r="AE8" s="1171"/>
      <c r="AF8" s="1095"/>
      <c r="AG8" s="1105"/>
      <c r="AH8" s="1107"/>
      <c r="AI8" s="82"/>
      <c r="AJ8" s="82">
        <f>SUM(E8,J8,O8,T8,Y8)*0.05</f>
        <v>0.75</v>
      </c>
      <c r="AK8" s="82"/>
      <c r="AL8" s="82">
        <f>SUM(G8,L8,Q8,V8,AA8)*0.05</f>
        <v>0.8</v>
      </c>
      <c r="AM8" s="83"/>
      <c r="AN8" s="600"/>
      <c r="AO8" s="1161" t="s">
        <v>32</v>
      </c>
      <c r="AP8" s="1162"/>
      <c r="AQ8" s="1162"/>
      <c r="AR8" s="11" t="s">
        <v>15</v>
      </c>
      <c r="AS8" s="1145">
        <v>60</v>
      </c>
      <c r="AT8" s="1117"/>
      <c r="AU8" s="1145">
        <v>60</v>
      </c>
      <c r="AV8" s="1166"/>
    </row>
    <row r="9" spans="1:48" ht="13.5" customHeight="1">
      <c r="A9" s="198">
        <v>9</v>
      </c>
      <c r="B9" s="1146" t="s">
        <v>33</v>
      </c>
      <c r="C9" s="109"/>
      <c r="D9" s="135">
        <v>0.5</v>
      </c>
      <c r="E9" s="136">
        <v>0.5</v>
      </c>
      <c r="F9" s="136">
        <v>0.5</v>
      </c>
      <c r="G9" s="136" t="s">
        <v>27</v>
      </c>
      <c r="H9" s="137">
        <v>0.5</v>
      </c>
      <c r="I9" s="607">
        <v>0.5</v>
      </c>
      <c r="J9" s="149" t="s">
        <v>27</v>
      </c>
      <c r="K9" s="149" t="s">
        <v>27</v>
      </c>
      <c r="L9" s="149" t="s">
        <v>27</v>
      </c>
      <c r="M9" s="150" t="s">
        <v>27</v>
      </c>
      <c r="N9" s="129"/>
      <c r="O9" s="130"/>
      <c r="P9" s="130"/>
      <c r="Q9" s="130"/>
      <c r="R9" s="131"/>
      <c r="S9" s="129"/>
      <c r="T9" s="130"/>
      <c r="U9" s="130"/>
      <c r="V9" s="130"/>
      <c r="W9" s="131"/>
      <c r="X9" s="621"/>
      <c r="Y9" s="622"/>
      <c r="Z9" s="622"/>
      <c r="AA9" s="622"/>
      <c r="AB9" s="623"/>
      <c r="AC9" s="1102">
        <f>SUM(D9:W9)+0.5</f>
        <v>3</v>
      </c>
      <c r="AD9" s="1087">
        <f>AC9/20</f>
        <v>0.15</v>
      </c>
      <c r="AE9" s="1102">
        <f>AC9/4</f>
        <v>0.75</v>
      </c>
      <c r="AF9" s="1091">
        <v>88</v>
      </c>
      <c r="AG9" s="1104"/>
      <c r="AH9" s="1116">
        <f>AF9-AF7</f>
        <v>-2</v>
      </c>
      <c r="AI9" s="7">
        <f>SUM(S9,N9,I9,D9)*0.25</f>
        <v>0.25</v>
      </c>
      <c r="AJ9" s="7">
        <f>SUM(T9,O9,J9,E9)*0.25</f>
        <v>0.125</v>
      </c>
      <c r="AK9" s="7">
        <f>SUM(U9,P9,K9,F9)*0.25</f>
        <v>0.125</v>
      </c>
      <c r="AL9" s="7">
        <f>SUM(V9,Q9,L9,G9)*0.25</f>
        <v>0</v>
      </c>
      <c r="AM9" s="8">
        <f>SUM(W9,R9,M9,H9)*0.25</f>
        <v>0.125</v>
      </c>
      <c r="AN9" s="600"/>
      <c r="AO9" s="600"/>
      <c r="AP9" s="600"/>
      <c r="AQ9" s="600"/>
      <c r="AR9" s="600"/>
      <c r="AS9" s="1145"/>
      <c r="AT9" s="1117">
        <v>-1</v>
      </c>
      <c r="AU9" s="1145"/>
      <c r="AV9" s="1117">
        <v>-1</v>
      </c>
    </row>
    <row r="10" spans="1:48" ht="13.5" customHeight="1">
      <c r="A10" s="198"/>
      <c r="B10" s="1146"/>
      <c r="C10" s="60"/>
      <c r="D10" s="126"/>
      <c r="E10" s="127">
        <v>2</v>
      </c>
      <c r="F10" s="127"/>
      <c r="G10" s="127">
        <v>2</v>
      </c>
      <c r="H10" s="128"/>
      <c r="I10" s="126"/>
      <c r="J10" s="127">
        <v>2</v>
      </c>
      <c r="K10" s="127"/>
      <c r="L10" s="127">
        <v>2</v>
      </c>
      <c r="M10" s="128"/>
      <c r="N10" s="132"/>
      <c r="O10" s="133">
        <v>2</v>
      </c>
      <c r="P10" s="133"/>
      <c r="Q10" s="133">
        <v>0</v>
      </c>
      <c r="R10" s="134"/>
      <c r="S10" s="132"/>
      <c r="T10" s="133">
        <v>4</v>
      </c>
      <c r="U10" s="133"/>
      <c r="V10" s="133">
        <v>0</v>
      </c>
      <c r="W10" s="134"/>
      <c r="X10" s="1168"/>
      <c r="Y10" s="1169"/>
      <c r="Z10" s="1169"/>
      <c r="AA10" s="1169"/>
      <c r="AB10" s="1170"/>
      <c r="AC10" s="1103"/>
      <c r="AD10" s="1088"/>
      <c r="AE10" s="1171"/>
      <c r="AF10" s="1095"/>
      <c r="AG10" s="1105"/>
      <c r="AH10" s="1123"/>
      <c r="AI10" s="82"/>
      <c r="AJ10" s="82">
        <f>SUM(T10,O10,J10,E10)*0.0625</f>
        <v>0.625</v>
      </c>
      <c r="AK10" s="82"/>
      <c r="AL10" s="82">
        <f>SUM(V10,Q10,L10,G10)*0.0625</f>
        <v>0.25</v>
      </c>
      <c r="AM10" s="83"/>
      <c r="AN10" s="600"/>
      <c r="AO10" s="1147" t="s">
        <v>35</v>
      </c>
      <c r="AP10" s="1148"/>
      <c r="AQ10" s="1148"/>
      <c r="AR10" s="33" t="s">
        <v>16</v>
      </c>
      <c r="AS10" s="1145">
        <v>70</v>
      </c>
      <c r="AT10" s="1117"/>
      <c r="AU10" s="1145">
        <v>70</v>
      </c>
      <c r="AV10" s="1117"/>
    </row>
    <row r="11" spans="1:48" ht="13.5" customHeight="1">
      <c r="A11" s="198">
        <v>13</v>
      </c>
      <c r="B11" s="1146" t="s">
        <v>36</v>
      </c>
      <c r="C11" s="58"/>
      <c r="D11" s="135">
        <v>0.5</v>
      </c>
      <c r="E11" s="136">
        <v>0.5</v>
      </c>
      <c r="F11" s="136">
        <v>0.5</v>
      </c>
      <c r="G11" s="136">
        <v>0.5</v>
      </c>
      <c r="H11" s="137">
        <v>1</v>
      </c>
      <c r="I11" s="135">
        <v>1</v>
      </c>
      <c r="J11" s="136">
        <v>1</v>
      </c>
      <c r="K11" s="136">
        <v>1</v>
      </c>
      <c r="L11" s="136" t="s">
        <v>27</v>
      </c>
      <c r="M11" s="137">
        <v>2</v>
      </c>
      <c r="N11" s="135">
        <v>0.5</v>
      </c>
      <c r="O11" s="136">
        <v>0.5</v>
      </c>
      <c r="P11" s="136">
        <v>0.5</v>
      </c>
      <c r="Q11" s="136" t="s">
        <v>27</v>
      </c>
      <c r="R11" s="137">
        <v>1</v>
      </c>
      <c r="S11" s="135">
        <v>0.5</v>
      </c>
      <c r="T11" s="136">
        <v>0.5</v>
      </c>
      <c r="U11" s="136">
        <v>0.5</v>
      </c>
      <c r="V11" s="136" t="s">
        <v>27</v>
      </c>
      <c r="W11" s="137">
        <v>1</v>
      </c>
      <c r="X11" s="621"/>
      <c r="Y11" s="622"/>
      <c r="Z11" s="622"/>
      <c r="AA11" s="622"/>
      <c r="AB11" s="623"/>
      <c r="AC11" s="1102">
        <f>SUM(D11:W11)</f>
        <v>13</v>
      </c>
      <c r="AD11" s="1087">
        <f>AC11/20</f>
        <v>0.65</v>
      </c>
      <c r="AE11" s="1102">
        <f>AC11/4</f>
        <v>3.25</v>
      </c>
      <c r="AF11" s="1091">
        <v>86</v>
      </c>
      <c r="AG11" s="1104"/>
      <c r="AH11" s="1116">
        <f>AF11-AF9</f>
        <v>-2</v>
      </c>
      <c r="AI11" s="7">
        <f>SUM(S11,N11,I11,D11)*0.25</f>
        <v>0.625</v>
      </c>
      <c r="AJ11" s="7">
        <f>SUM(T11,O11,J11,E11)*0.25</f>
        <v>0.625</v>
      </c>
      <c r="AK11" s="7">
        <f>SUM(U11,P11,K11,F11)*0.25</f>
        <v>0.625</v>
      </c>
      <c r="AL11" s="7">
        <f>SUM(V11,Q11,L11,G11)*0.25</f>
        <v>0.125</v>
      </c>
      <c r="AM11" s="8">
        <f>SUM(W11,R11,M11,H11)*0.25</f>
        <v>1.25</v>
      </c>
      <c r="AN11" s="600"/>
      <c r="AO11" s="600"/>
      <c r="AP11" s="600"/>
      <c r="AQ11" s="600"/>
      <c r="AR11" s="600"/>
      <c r="AS11" s="1145"/>
      <c r="AT11" s="1117"/>
      <c r="AU11" s="1145"/>
      <c r="AV11" s="1117"/>
    </row>
    <row r="12" spans="1:48" ht="13.5" customHeight="1" thickBot="1">
      <c r="A12" s="198"/>
      <c r="B12" s="1146"/>
      <c r="C12" s="60"/>
      <c r="D12" s="126"/>
      <c r="E12" s="127">
        <v>4</v>
      </c>
      <c r="F12" s="127"/>
      <c r="G12" s="127">
        <v>3</v>
      </c>
      <c r="H12" s="128"/>
      <c r="I12" s="126"/>
      <c r="J12" s="127">
        <v>3</v>
      </c>
      <c r="K12" s="127"/>
      <c r="L12" s="127">
        <v>3</v>
      </c>
      <c r="M12" s="128"/>
      <c r="N12" s="126"/>
      <c r="O12" s="127">
        <v>1</v>
      </c>
      <c r="P12" s="127"/>
      <c r="Q12" s="127">
        <v>1</v>
      </c>
      <c r="R12" s="128"/>
      <c r="S12" s="126"/>
      <c r="T12" s="127">
        <v>3</v>
      </c>
      <c r="U12" s="127"/>
      <c r="V12" s="127">
        <v>2</v>
      </c>
      <c r="W12" s="128"/>
      <c r="X12" s="1168"/>
      <c r="Y12" s="1169"/>
      <c r="Z12" s="1169"/>
      <c r="AA12" s="1169"/>
      <c r="AB12" s="1170"/>
      <c r="AC12" s="1103"/>
      <c r="AD12" s="1088"/>
      <c r="AE12" s="1171"/>
      <c r="AF12" s="1095"/>
      <c r="AG12" s="1105"/>
      <c r="AH12" s="1123"/>
      <c r="AI12" s="82"/>
      <c r="AJ12" s="82">
        <f>SUM(T12,O12,J12,E12)*0.0625</f>
        <v>0.6875</v>
      </c>
      <c r="AK12" s="82"/>
      <c r="AL12" s="82">
        <f>SUM(V12,Q12,L12,G12)*0.0625</f>
        <v>0.5625</v>
      </c>
      <c r="AM12" s="83"/>
      <c r="AN12" s="600"/>
      <c r="AO12" s="1147" t="s">
        <v>37</v>
      </c>
      <c r="AP12" s="1148"/>
      <c r="AQ12" s="1148"/>
      <c r="AR12" s="33" t="s">
        <v>38</v>
      </c>
      <c r="AS12" s="1145">
        <v>80</v>
      </c>
      <c r="AT12" s="1117"/>
      <c r="AU12" s="1145">
        <v>80</v>
      </c>
      <c r="AV12" s="1117"/>
    </row>
    <row r="13" spans="1:48" ht="13.5" customHeight="1">
      <c r="A13" s="198">
        <v>17</v>
      </c>
      <c r="B13" s="1146" t="s">
        <v>39</v>
      </c>
      <c r="C13" s="58"/>
      <c r="D13" s="119">
        <v>1</v>
      </c>
      <c r="E13" s="120">
        <v>1</v>
      </c>
      <c r="F13" s="120">
        <v>1</v>
      </c>
      <c r="G13" s="120">
        <v>0</v>
      </c>
      <c r="H13" s="121">
        <v>1.5</v>
      </c>
      <c r="I13" s="135">
        <v>0.5</v>
      </c>
      <c r="J13" s="136" t="s">
        <v>27</v>
      </c>
      <c r="K13" s="136" t="s">
        <v>27</v>
      </c>
      <c r="L13" s="136" t="s">
        <v>27</v>
      </c>
      <c r="M13" s="137">
        <v>0.5</v>
      </c>
      <c r="N13" s="135">
        <v>0.5</v>
      </c>
      <c r="O13" s="136">
        <v>1</v>
      </c>
      <c r="P13" s="136">
        <v>1</v>
      </c>
      <c r="Q13" s="136">
        <v>0</v>
      </c>
      <c r="R13" s="137">
        <v>0.5</v>
      </c>
      <c r="S13" s="135">
        <v>0.5</v>
      </c>
      <c r="T13" s="136">
        <v>0.5</v>
      </c>
      <c r="U13" s="136">
        <v>0.5</v>
      </c>
      <c r="V13" s="136">
        <v>1</v>
      </c>
      <c r="W13" s="137">
        <v>0.5</v>
      </c>
      <c r="X13" s="135" t="s">
        <v>27</v>
      </c>
      <c r="Y13" s="136">
        <v>0.5</v>
      </c>
      <c r="Z13" s="136">
        <v>0.5</v>
      </c>
      <c r="AA13" s="136" t="s">
        <v>27</v>
      </c>
      <c r="AB13" s="137" t="s">
        <v>27</v>
      </c>
      <c r="AC13" s="1102">
        <f>SUM(D13:AB13)-0.5</f>
        <v>12</v>
      </c>
      <c r="AD13" s="1087">
        <f>AC13/25</f>
        <v>0.48</v>
      </c>
      <c r="AE13" s="1102">
        <f>SUM(D13:AB13)/5</f>
        <v>2.5</v>
      </c>
      <c r="AF13" s="1091">
        <f>SUM(AF11)-1</f>
        <v>85</v>
      </c>
      <c r="AG13" s="1104"/>
      <c r="AH13" s="1116">
        <f>AF13-AF11</f>
        <v>-1</v>
      </c>
      <c r="AI13" s="7">
        <f>SUM(D13,I13,N13,S13,X13)*0.2</f>
        <v>0.5</v>
      </c>
      <c r="AJ13" s="7">
        <f>SUM(E13,J13,O13,T13,Y13)*0.2</f>
        <v>0.60000000000000009</v>
      </c>
      <c r="AK13" s="7">
        <f>SUM(F13,K13,P13,U13,Z13)*0.2</f>
        <v>0.60000000000000009</v>
      </c>
      <c r="AL13" s="7">
        <f>SUM(G13,L13,Q13,V13,AA13)*0.2</f>
        <v>0.2</v>
      </c>
      <c r="AM13" s="8">
        <f>SUM(H13,M13,R13,W13,AB13)*0.2</f>
        <v>0.60000000000000009</v>
      </c>
      <c r="AN13" s="600"/>
      <c r="AO13" s="600"/>
      <c r="AP13" s="600"/>
      <c r="AQ13" s="600"/>
      <c r="AR13" s="600"/>
      <c r="AS13" s="1145"/>
      <c r="AT13" s="1149"/>
      <c r="AU13" s="1145"/>
      <c r="AV13" s="1149">
        <v>-3</v>
      </c>
    </row>
    <row r="14" spans="1:48" ht="13.5" customHeight="1" thickBot="1">
      <c r="A14" s="198"/>
      <c r="B14" s="1146"/>
      <c r="C14" s="60"/>
      <c r="D14" s="123"/>
      <c r="E14" s="28">
        <v>1</v>
      </c>
      <c r="F14" s="124"/>
      <c r="G14" s="28">
        <v>2</v>
      </c>
      <c r="H14" s="125"/>
      <c r="I14" s="126"/>
      <c r="J14" s="127">
        <v>1</v>
      </c>
      <c r="K14" s="127"/>
      <c r="L14" s="127">
        <v>1</v>
      </c>
      <c r="M14" s="128"/>
      <c r="N14" s="126"/>
      <c r="O14" s="127">
        <v>2</v>
      </c>
      <c r="P14" s="127"/>
      <c r="Q14" s="127">
        <v>3</v>
      </c>
      <c r="R14" s="128"/>
      <c r="S14" s="126"/>
      <c r="T14" s="127">
        <v>2</v>
      </c>
      <c r="U14" s="127"/>
      <c r="V14" s="127">
        <v>1</v>
      </c>
      <c r="W14" s="128"/>
      <c r="X14" s="126"/>
      <c r="Y14" s="127">
        <v>3</v>
      </c>
      <c r="Z14" s="127"/>
      <c r="AA14" s="127">
        <v>3</v>
      </c>
      <c r="AB14" s="128"/>
      <c r="AC14" s="1103"/>
      <c r="AD14" s="1088"/>
      <c r="AE14" s="1103"/>
      <c r="AF14" s="1095"/>
      <c r="AG14" s="1105"/>
      <c r="AH14" s="1123"/>
      <c r="AI14" s="82"/>
      <c r="AJ14" s="82">
        <f>SUM(E14,J14,O14,T14,Y14)*0.05</f>
        <v>0.45</v>
      </c>
      <c r="AK14" s="82"/>
      <c r="AL14" s="82">
        <f>SUM(G14,L14,Q14,V14,AA14)*0.05</f>
        <v>0.5</v>
      </c>
      <c r="AM14" s="83"/>
      <c r="AN14" s="600"/>
      <c r="AO14" s="1127" t="s">
        <v>40</v>
      </c>
      <c r="AP14" s="1128"/>
      <c r="AQ14" s="34" t="s">
        <v>20</v>
      </c>
      <c r="AR14" s="600"/>
      <c r="AS14" s="1145">
        <v>90</v>
      </c>
      <c r="AT14" s="1149"/>
      <c r="AU14" s="1145">
        <v>90</v>
      </c>
      <c r="AV14" s="1149"/>
    </row>
    <row r="15" spans="1:48" ht="13.5" customHeight="1">
      <c r="A15" s="198">
        <v>22</v>
      </c>
      <c r="B15" s="1146" t="s">
        <v>41</v>
      </c>
      <c r="C15" s="58"/>
      <c r="D15" s="135">
        <v>0</v>
      </c>
      <c r="E15" s="136">
        <v>0</v>
      </c>
      <c r="F15" s="136">
        <v>0</v>
      </c>
      <c r="G15" s="136">
        <v>0</v>
      </c>
      <c r="H15" s="137">
        <v>1</v>
      </c>
      <c r="I15" s="135">
        <v>0.5</v>
      </c>
      <c r="J15" s="136">
        <v>1</v>
      </c>
      <c r="K15" s="136">
        <v>1</v>
      </c>
      <c r="L15" s="136" t="s">
        <v>27</v>
      </c>
      <c r="M15" s="137">
        <v>0.5</v>
      </c>
      <c r="N15" s="135">
        <v>1</v>
      </c>
      <c r="O15" s="136">
        <v>0.5</v>
      </c>
      <c r="P15" s="136">
        <v>0.5</v>
      </c>
      <c r="Q15" s="136" t="s">
        <v>27</v>
      </c>
      <c r="R15" s="137">
        <v>1</v>
      </c>
      <c r="S15" s="151">
        <v>0.5</v>
      </c>
      <c r="T15" s="152">
        <v>0.5</v>
      </c>
      <c r="U15" s="152">
        <v>0.5</v>
      </c>
      <c r="V15" s="152" t="s">
        <v>27</v>
      </c>
      <c r="W15" s="153">
        <v>0.5</v>
      </c>
      <c r="X15" s="621"/>
      <c r="Y15" s="622"/>
      <c r="Z15" s="622"/>
      <c r="AA15" s="622"/>
      <c r="AB15" s="623"/>
      <c r="AC15" s="1102">
        <f>SUM(D15:W15)</f>
        <v>9</v>
      </c>
      <c r="AD15" s="1087">
        <f>AC15/20</f>
        <v>0.45</v>
      </c>
      <c r="AE15" s="1102">
        <f>SUM(D15:W15)/4</f>
        <v>2.25</v>
      </c>
      <c r="AF15" s="1091">
        <v>84</v>
      </c>
      <c r="AG15" s="1104"/>
      <c r="AH15" s="1116">
        <f>AF15-AF13</f>
        <v>-1</v>
      </c>
      <c r="AI15" s="7">
        <f>SUM(S15,N15,I15,D15)*0.25</f>
        <v>0.5</v>
      </c>
      <c r="AJ15" s="7">
        <f>SUM(T15,O15,J15,E15)*0.25</f>
        <v>0.5</v>
      </c>
      <c r="AK15" s="7">
        <f>SUM(U15,P15,K15,F15)*0.25</f>
        <v>0.5</v>
      </c>
      <c r="AL15" s="7">
        <f>SUM(V15,Q15,L15,G15)*0.25</f>
        <v>0</v>
      </c>
      <c r="AM15" s="8">
        <f>SUM(W15,R15,M15,H15)*0.25</f>
        <v>0.75</v>
      </c>
      <c r="AN15" s="600"/>
      <c r="AO15" s="1129" t="s">
        <v>42</v>
      </c>
      <c r="AP15" s="1130"/>
      <c r="AQ15" s="35" t="s">
        <v>19</v>
      </c>
      <c r="AR15" s="600"/>
      <c r="AS15" s="1145"/>
      <c r="AT15" s="1149">
        <v>-3</v>
      </c>
      <c r="AU15" s="1145"/>
      <c r="AV15" s="1149">
        <v>-3</v>
      </c>
    </row>
    <row r="16" spans="1:48" ht="13.5" customHeight="1" thickBot="1">
      <c r="A16" s="198"/>
      <c r="B16" s="1146"/>
      <c r="C16" s="60"/>
      <c r="D16" s="126"/>
      <c r="E16" s="127">
        <v>3</v>
      </c>
      <c r="F16" s="127"/>
      <c r="G16" s="127">
        <v>3</v>
      </c>
      <c r="H16" s="128"/>
      <c r="I16" s="126"/>
      <c r="J16" s="127">
        <v>1</v>
      </c>
      <c r="K16" s="127"/>
      <c r="L16" s="127">
        <v>3</v>
      </c>
      <c r="M16" s="128"/>
      <c r="N16" s="126"/>
      <c r="O16" s="127">
        <v>0</v>
      </c>
      <c r="P16" s="127"/>
      <c r="Q16" s="127">
        <v>2</v>
      </c>
      <c r="R16" s="128"/>
      <c r="S16" s="154"/>
      <c r="T16" s="155">
        <v>5</v>
      </c>
      <c r="U16" s="155"/>
      <c r="V16" s="155">
        <v>5</v>
      </c>
      <c r="W16" s="156"/>
      <c r="X16" s="1168"/>
      <c r="Y16" s="1169"/>
      <c r="Z16" s="1169"/>
      <c r="AA16" s="1169"/>
      <c r="AB16" s="1170"/>
      <c r="AC16" s="1103"/>
      <c r="AD16" s="1088"/>
      <c r="AE16" s="1171"/>
      <c r="AF16" s="1095"/>
      <c r="AG16" s="1105"/>
      <c r="AH16" s="1123"/>
      <c r="AI16" s="82"/>
      <c r="AJ16" s="82">
        <f>SUM(E16,J16,O16,T16,Y16)*0.05</f>
        <v>0.45</v>
      </c>
      <c r="AK16" s="82"/>
      <c r="AL16" s="82">
        <f>SUM(G16,L16,Q16,V16,AA16)*0.05</f>
        <v>0.65</v>
      </c>
      <c r="AM16" s="83"/>
      <c r="AN16" s="600"/>
      <c r="AO16" s="1131" t="s">
        <v>37</v>
      </c>
      <c r="AP16" s="1132"/>
      <c r="AQ16" s="36" t="s">
        <v>18</v>
      </c>
      <c r="AR16" s="600"/>
      <c r="AS16" s="1145">
        <v>100</v>
      </c>
      <c r="AT16" s="1149"/>
      <c r="AU16" s="1145">
        <v>100</v>
      </c>
      <c r="AV16" s="1149"/>
    </row>
    <row r="17" spans="1:48" s="95" customFormat="1" ht="13.5" customHeight="1">
      <c r="A17" s="198"/>
      <c r="B17" s="1152" t="s">
        <v>0</v>
      </c>
      <c r="C17" s="57" t="s">
        <v>1</v>
      </c>
      <c r="D17" s="1176" t="s">
        <v>2</v>
      </c>
      <c r="E17" s="1176"/>
      <c r="F17" s="1176"/>
      <c r="G17" s="1176"/>
      <c r="H17" s="1177"/>
      <c r="I17" s="1178" t="s">
        <v>3</v>
      </c>
      <c r="J17" s="1176"/>
      <c r="K17" s="1176"/>
      <c r="L17" s="1176"/>
      <c r="M17" s="1177"/>
      <c r="N17" s="1178" t="s">
        <v>4</v>
      </c>
      <c r="O17" s="1176"/>
      <c r="P17" s="1176"/>
      <c r="Q17" s="1176"/>
      <c r="R17" s="1177"/>
      <c r="S17" s="1178" t="s">
        <v>5</v>
      </c>
      <c r="T17" s="1176"/>
      <c r="U17" s="1176"/>
      <c r="V17" s="1176"/>
      <c r="W17" s="1177"/>
      <c r="X17" s="1178" t="s">
        <v>6</v>
      </c>
      <c r="Y17" s="1176"/>
      <c r="Z17" s="1176"/>
      <c r="AA17" s="1176"/>
      <c r="AB17" s="1177"/>
      <c r="AC17" s="1124" t="s">
        <v>7</v>
      </c>
      <c r="AD17" s="1125"/>
      <c r="AE17" s="1126"/>
      <c r="AF17" s="1124" t="s">
        <v>8</v>
      </c>
      <c r="AG17" s="1125"/>
      <c r="AH17" s="1126"/>
      <c r="AI17" s="1124" t="s">
        <v>9</v>
      </c>
      <c r="AJ17" s="1125"/>
      <c r="AK17" s="1125"/>
      <c r="AL17" s="1125"/>
      <c r="AM17" s="1126"/>
      <c r="AN17" s="600"/>
      <c r="AO17" s="1127" t="s">
        <v>44</v>
      </c>
      <c r="AP17" s="1128"/>
      <c r="AQ17" s="34" t="s">
        <v>45</v>
      </c>
      <c r="AR17" s="600"/>
      <c r="AS17" s="1145"/>
      <c r="AT17" s="615"/>
      <c r="AU17" s="1145"/>
      <c r="AV17" s="615"/>
    </row>
    <row r="18" spans="1:48" s="95" customFormat="1" ht="13.5" customHeight="1">
      <c r="A18" s="600"/>
      <c r="B18" s="1153"/>
      <c r="C18" s="57" t="s">
        <v>12</v>
      </c>
      <c r="D18" s="138" t="s">
        <v>11</v>
      </c>
      <c r="E18" s="139" t="s">
        <v>13</v>
      </c>
      <c r="F18" s="140" t="s">
        <v>14</v>
      </c>
      <c r="G18" s="141" t="s">
        <v>15</v>
      </c>
      <c r="H18" s="142" t="s">
        <v>38</v>
      </c>
      <c r="I18" s="143" t="s">
        <v>11</v>
      </c>
      <c r="J18" s="139" t="s">
        <v>13</v>
      </c>
      <c r="K18" s="140" t="s">
        <v>14</v>
      </c>
      <c r="L18" s="141" t="s">
        <v>15</v>
      </c>
      <c r="M18" s="142" t="s">
        <v>38</v>
      </c>
      <c r="N18" s="143" t="s">
        <v>11</v>
      </c>
      <c r="O18" s="139" t="s">
        <v>13</v>
      </c>
      <c r="P18" s="140" t="s">
        <v>14</v>
      </c>
      <c r="Q18" s="141" t="s">
        <v>15</v>
      </c>
      <c r="R18" s="142" t="s">
        <v>38</v>
      </c>
      <c r="S18" s="143" t="s">
        <v>11</v>
      </c>
      <c r="T18" s="139" t="s">
        <v>13</v>
      </c>
      <c r="U18" s="140" t="s">
        <v>14</v>
      </c>
      <c r="V18" s="141" t="s">
        <v>15</v>
      </c>
      <c r="W18" s="142" t="s">
        <v>38</v>
      </c>
      <c r="X18" s="143" t="s">
        <v>11</v>
      </c>
      <c r="Y18" s="139" t="s">
        <v>13</v>
      </c>
      <c r="Z18" s="140" t="s">
        <v>14</v>
      </c>
      <c r="AA18" s="141" t="s">
        <v>15</v>
      </c>
      <c r="AB18" s="142" t="s">
        <v>38</v>
      </c>
      <c r="AC18" s="1133"/>
      <c r="AD18" s="1134"/>
      <c r="AE18" s="1135"/>
      <c r="AF18" s="1133"/>
      <c r="AG18" s="1134"/>
      <c r="AH18" s="1135"/>
      <c r="AI18" s="2" t="s">
        <v>11</v>
      </c>
      <c r="AJ18" s="3" t="s">
        <v>13</v>
      </c>
      <c r="AK18" s="4" t="s">
        <v>14</v>
      </c>
      <c r="AL18" s="5" t="s">
        <v>15</v>
      </c>
      <c r="AM18" s="614" t="s">
        <v>38</v>
      </c>
      <c r="AN18" s="600"/>
      <c r="AO18" s="1129" t="s">
        <v>46</v>
      </c>
      <c r="AP18" s="1130"/>
      <c r="AQ18" s="35" t="s">
        <v>47</v>
      </c>
      <c r="AR18" s="600"/>
      <c r="AS18" s="1163" t="s">
        <v>48</v>
      </c>
      <c r="AT18" s="1164"/>
      <c r="AU18" s="1163" t="s">
        <v>49</v>
      </c>
      <c r="AV18" s="1164"/>
    </row>
    <row r="19" spans="1:48" ht="13.5" customHeight="1" thickBot="1">
      <c r="A19" s="198"/>
      <c r="B19" s="1154"/>
      <c r="C19" s="56" t="s">
        <v>17</v>
      </c>
      <c r="D19" s="144"/>
      <c r="E19" s="144" t="s">
        <v>19</v>
      </c>
      <c r="F19" s="144"/>
      <c r="G19" s="144" t="s">
        <v>20</v>
      </c>
      <c r="H19" s="144"/>
      <c r="I19" s="144"/>
      <c r="J19" s="144" t="s">
        <v>19</v>
      </c>
      <c r="K19" s="144"/>
      <c r="L19" s="144" t="s">
        <v>20</v>
      </c>
      <c r="M19" s="144"/>
      <c r="N19" s="144"/>
      <c r="O19" s="144" t="s">
        <v>19</v>
      </c>
      <c r="P19" s="144"/>
      <c r="Q19" s="144" t="s">
        <v>20</v>
      </c>
      <c r="R19" s="144"/>
      <c r="S19" s="144"/>
      <c r="T19" s="144" t="s">
        <v>19</v>
      </c>
      <c r="U19" s="144"/>
      <c r="V19" s="144" t="s">
        <v>20</v>
      </c>
      <c r="W19" s="144"/>
      <c r="X19" s="144"/>
      <c r="Y19" s="144" t="s">
        <v>19</v>
      </c>
      <c r="Z19" s="144"/>
      <c r="AA19" s="144" t="s">
        <v>20</v>
      </c>
      <c r="AB19" s="144"/>
      <c r="AC19" s="617" t="s">
        <v>21</v>
      </c>
      <c r="AD19" s="617" t="s">
        <v>22</v>
      </c>
      <c r="AE19" s="613" t="s">
        <v>23</v>
      </c>
      <c r="AF19" s="1136"/>
      <c r="AG19" s="1137"/>
      <c r="AH19" s="1138"/>
      <c r="AI19" s="73"/>
      <c r="AJ19" s="73" t="s">
        <v>19</v>
      </c>
      <c r="AK19" s="73"/>
      <c r="AL19" s="73" t="s">
        <v>20</v>
      </c>
      <c r="AM19" s="73"/>
      <c r="AN19" s="600"/>
      <c r="AO19" s="1131" t="s">
        <v>91</v>
      </c>
      <c r="AP19" s="1132"/>
      <c r="AQ19" s="36" t="s">
        <v>88</v>
      </c>
      <c r="AR19" s="600"/>
      <c r="AS19" s="100"/>
      <c r="AT19" s="101"/>
      <c r="AU19" s="600"/>
      <c r="AV19" s="600"/>
    </row>
    <row r="20" spans="1:48" ht="13.5" customHeight="1">
      <c r="A20" s="198">
        <v>26</v>
      </c>
      <c r="B20" s="1146" t="s">
        <v>50</v>
      </c>
      <c r="C20" s="59"/>
      <c r="D20" s="151">
        <v>1</v>
      </c>
      <c r="E20" s="152">
        <v>1</v>
      </c>
      <c r="F20" s="152">
        <v>1</v>
      </c>
      <c r="G20" s="152" t="s">
        <v>27</v>
      </c>
      <c r="H20" s="153">
        <v>1</v>
      </c>
      <c r="I20" s="135">
        <v>1</v>
      </c>
      <c r="J20" s="136">
        <v>0.5</v>
      </c>
      <c r="K20" s="136">
        <v>0.5</v>
      </c>
      <c r="L20" s="136" t="s">
        <v>27</v>
      </c>
      <c r="M20" s="137">
        <v>1</v>
      </c>
      <c r="N20" s="135">
        <v>0.5</v>
      </c>
      <c r="O20" s="136">
        <v>1</v>
      </c>
      <c r="P20" s="136">
        <v>1</v>
      </c>
      <c r="Q20" s="136" t="s">
        <v>27</v>
      </c>
      <c r="R20" s="137">
        <v>0.5</v>
      </c>
      <c r="S20" s="135">
        <v>1</v>
      </c>
      <c r="T20" s="136">
        <v>1</v>
      </c>
      <c r="U20" s="136">
        <v>1</v>
      </c>
      <c r="V20" s="136">
        <v>0</v>
      </c>
      <c r="W20" s="137">
        <v>1</v>
      </c>
      <c r="X20" s="621"/>
      <c r="Y20" s="622"/>
      <c r="Z20" s="622"/>
      <c r="AA20" s="622"/>
      <c r="AB20" s="623"/>
      <c r="AC20" s="1102">
        <f>SUM(D20:W20)</f>
        <v>14</v>
      </c>
      <c r="AD20" s="1087">
        <f>AC20/20</f>
        <v>0.7</v>
      </c>
      <c r="AE20" s="1102">
        <f>SUM(D20:W20)/4</f>
        <v>3.5</v>
      </c>
      <c r="AF20" s="1091">
        <v>82</v>
      </c>
      <c r="AG20" s="1104"/>
      <c r="AH20" s="1116">
        <f>AF20-AF15</f>
        <v>-2</v>
      </c>
      <c r="AI20" s="7">
        <f>SUM(S20,N20,I20,D20)*0.25</f>
        <v>0.875</v>
      </c>
      <c r="AJ20" s="7">
        <f>SUM(T20,O20,J20,E20)*0.25</f>
        <v>0.875</v>
      </c>
      <c r="AK20" s="7">
        <f>SUM(U20,P20,K20,F20)*0.25</f>
        <v>0.875</v>
      </c>
      <c r="AL20" s="7">
        <f>SUM(V20,Q20,L20,G20)*0.25</f>
        <v>0</v>
      </c>
      <c r="AM20" s="8">
        <f>SUM(W20,R20,M20,H20)*0.25</f>
        <v>0.875</v>
      </c>
      <c r="AN20" s="600"/>
      <c r="AO20" s="157">
        <v>1</v>
      </c>
      <c r="AP20" s="158">
        <v>1</v>
      </c>
      <c r="AQ20" s="158">
        <v>1</v>
      </c>
      <c r="AR20" s="158">
        <v>1</v>
      </c>
      <c r="AS20" s="159">
        <v>1</v>
      </c>
      <c r="AT20" s="40" t="s">
        <v>51</v>
      </c>
      <c r="AU20" s="600"/>
      <c r="AV20" s="600"/>
    </row>
    <row r="21" spans="1:48" ht="13.5" customHeight="1" thickBot="1">
      <c r="A21" s="198"/>
      <c r="B21" s="1146"/>
      <c r="C21" s="61"/>
      <c r="D21" s="154"/>
      <c r="E21" s="155">
        <v>4</v>
      </c>
      <c r="F21" s="155"/>
      <c r="G21" s="155">
        <v>4</v>
      </c>
      <c r="H21" s="156"/>
      <c r="I21" s="126"/>
      <c r="J21" s="127">
        <v>2</v>
      </c>
      <c r="K21" s="127"/>
      <c r="L21" s="127">
        <v>4</v>
      </c>
      <c r="M21" s="128"/>
      <c r="N21" s="126"/>
      <c r="O21" s="127">
        <v>1</v>
      </c>
      <c r="P21" s="127"/>
      <c r="Q21" s="127">
        <v>2</v>
      </c>
      <c r="R21" s="128"/>
      <c r="S21" s="126"/>
      <c r="T21" s="127">
        <v>2</v>
      </c>
      <c r="U21" s="127"/>
      <c r="V21" s="127">
        <v>4</v>
      </c>
      <c r="W21" s="128"/>
      <c r="X21" s="1168"/>
      <c r="Y21" s="1169"/>
      <c r="Z21" s="1169"/>
      <c r="AA21" s="1169"/>
      <c r="AB21" s="1170"/>
      <c r="AC21" s="1103"/>
      <c r="AD21" s="1088"/>
      <c r="AE21" s="1171"/>
      <c r="AF21" s="1095"/>
      <c r="AG21" s="1105"/>
      <c r="AH21" s="1123"/>
      <c r="AI21" s="82"/>
      <c r="AJ21" s="82">
        <f>SUM(T21,O21,J21,E21)*0.0625</f>
        <v>0.5625</v>
      </c>
      <c r="AK21" s="82"/>
      <c r="AL21" s="82">
        <f>SUM(V21,Q21,L21,G21)*0.0625</f>
        <v>0.875</v>
      </c>
      <c r="AM21" s="83"/>
      <c r="AN21" s="600"/>
      <c r="AO21" s="160"/>
      <c r="AP21" s="161">
        <v>3</v>
      </c>
      <c r="AQ21" s="161"/>
      <c r="AR21" s="161">
        <v>4</v>
      </c>
      <c r="AS21" s="162"/>
      <c r="AT21" s="41" t="s">
        <v>92</v>
      </c>
      <c r="AU21" s="600"/>
      <c r="AV21" s="600"/>
    </row>
    <row r="22" spans="1:48" ht="13.5" customHeight="1" thickBot="1">
      <c r="A22" s="198">
        <v>30</v>
      </c>
      <c r="B22" s="1146" t="s">
        <v>53</v>
      </c>
      <c r="C22" s="627"/>
      <c r="D22" s="135">
        <v>1</v>
      </c>
      <c r="E22" s="136">
        <v>0.5</v>
      </c>
      <c r="F22" s="136">
        <v>0.5</v>
      </c>
      <c r="G22" s="136" t="s">
        <v>27</v>
      </c>
      <c r="H22" s="137">
        <v>1</v>
      </c>
      <c r="I22" s="135" t="s">
        <v>27</v>
      </c>
      <c r="J22" s="136" t="s">
        <v>27</v>
      </c>
      <c r="K22" s="136" t="s">
        <v>27</v>
      </c>
      <c r="L22" s="136" t="s">
        <v>27</v>
      </c>
      <c r="M22" s="137" t="s">
        <v>27</v>
      </c>
      <c r="N22" s="129"/>
      <c r="O22" s="130"/>
      <c r="P22" s="130"/>
      <c r="Q22" s="130"/>
      <c r="R22" s="131"/>
      <c r="S22" s="129"/>
      <c r="T22" s="130"/>
      <c r="U22" s="130"/>
      <c r="V22" s="130"/>
      <c r="W22" s="131"/>
      <c r="X22" s="129"/>
      <c r="Y22" s="130"/>
      <c r="Z22" s="130"/>
      <c r="AA22" s="130"/>
      <c r="AB22" s="131"/>
      <c r="AC22" s="1102">
        <f>SUM(D22:AB22)</f>
        <v>3</v>
      </c>
      <c r="AD22" s="1087">
        <f>AC22/25</f>
        <v>0.12</v>
      </c>
      <c r="AE22" s="1102">
        <f>SUM(D22:AB22)/5</f>
        <v>0.6</v>
      </c>
      <c r="AF22" s="1091">
        <v>84</v>
      </c>
      <c r="AG22" s="1104"/>
      <c r="AH22" s="1126">
        <f>AF22-AF20</f>
        <v>2</v>
      </c>
      <c r="AI22" s="7">
        <f>SUM(D22,I22,N22,S22,X22)*0.2</f>
        <v>0.2</v>
      </c>
      <c r="AJ22" s="7">
        <f>SUM(E22,J22,O22,T22,Y22)*0.2</f>
        <v>0.1</v>
      </c>
      <c r="AK22" s="7">
        <f>SUM(F22,K22,P22,U22,Z22)*0.2</f>
        <v>0.1</v>
      </c>
      <c r="AL22" s="7">
        <f>SUM(G22,L22,Q22,V22,AA22)*0.2</f>
        <v>0</v>
      </c>
      <c r="AM22" s="8">
        <f>SUM(H22,M22,R22,W22,AB22)*0.2</f>
        <v>0.2</v>
      </c>
      <c r="AN22" s="600"/>
      <c r="AO22" s="122"/>
      <c r="AP22" s="122"/>
      <c r="AQ22" s="122"/>
      <c r="AR22" s="122"/>
      <c r="AS22" s="122"/>
      <c r="AT22" s="600"/>
      <c r="AU22" s="600"/>
      <c r="AV22" s="600"/>
    </row>
    <row r="23" spans="1:48" ht="13.5" customHeight="1">
      <c r="A23" s="198"/>
      <c r="B23" s="1146"/>
      <c r="C23" s="627"/>
      <c r="D23" s="126"/>
      <c r="E23" s="127">
        <v>0</v>
      </c>
      <c r="F23" s="127"/>
      <c r="G23" s="127">
        <v>1</v>
      </c>
      <c r="H23" s="128"/>
      <c r="I23" s="126"/>
      <c r="J23" s="127">
        <v>0</v>
      </c>
      <c r="K23" s="127"/>
      <c r="L23" s="127">
        <v>0</v>
      </c>
      <c r="M23" s="128"/>
      <c r="N23" s="132"/>
      <c r="O23" s="133"/>
      <c r="P23" s="133"/>
      <c r="Q23" s="133"/>
      <c r="R23" s="134"/>
      <c r="S23" s="132"/>
      <c r="T23" s="133"/>
      <c r="U23" s="133"/>
      <c r="V23" s="133"/>
      <c r="W23" s="134"/>
      <c r="X23" s="132"/>
      <c r="Y23" s="133"/>
      <c r="Z23" s="133"/>
      <c r="AA23" s="133"/>
      <c r="AB23" s="134"/>
      <c r="AC23" s="1103"/>
      <c r="AD23" s="1088"/>
      <c r="AE23" s="1103"/>
      <c r="AF23" s="1095"/>
      <c r="AG23" s="1105"/>
      <c r="AH23" s="1138"/>
      <c r="AI23" s="82"/>
      <c r="AJ23" s="82">
        <f>SUM(E23,J23,O23,T23,Y23)*0.05</f>
        <v>0</v>
      </c>
      <c r="AK23" s="82"/>
      <c r="AL23" s="82">
        <f>SUM(G23,L23,Q23,V23,AA23)*0.05</f>
        <v>0.05</v>
      </c>
      <c r="AM23" s="83"/>
      <c r="AN23" s="600"/>
      <c r="AO23" s="119">
        <v>1</v>
      </c>
      <c r="AP23" s="120">
        <v>1</v>
      </c>
      <c r="AQ23" s="120">
        <v>1</v>
      </c>
      <c r="AR23" s="120">
        <v>1</v>
      </c>
      <c r="AS23" s="121">
        <v>1</v>
      </c>
      <c r="AT23" s="1079" t="s">
        <v>51</v>
      </c>
      <c r="AU23" s="600"/>
      <c r="AV23" s="600"/>
    </row>
    <row r="24" spans="1:48" ht="13.5" customHeight="1" thickBot="1">
      <c r="A24" s="198">
        <v>35</v>
      </c>
      <c r="B24" s="1146" t="s">
        <v>54</v>
      </c>
      <c r="C24" s="59"/>
      <c r="D24" s="129" t="s">
        <v>27</v>
      </c>
      <c r="E24" s="130" t="s">
        <v>27</v>
      </c>
      <c r="F24" s="130" t="s">
        <v>27</v>
      </c>
      <c r="G24" s="130">
        <v>1</v>
      </c>
      <c r="H24" s="131" t="s">
        <v>27</v>
      </c>
      <c r="I24" s="129" t="s">
        <v>27</v>
      </c>
      <c r="J24" s="130" t="s">
        <v>27</v>
      </c>
      <c r="K24" s="130" t="s">
        <v>27</v>
      </c>
      <c r="L24" s="130" t="s">
        <v>27</v>
      </c>
      <c r="M24" s="131" t="s">
        <v>27</v>
      </c>
      <c r="N24" s="135" t="s">
        <v>27</v>
      </c>
      <c r="O24" s="136" t="s">
        <v>27</v>
      </c>
      <c r="P24" s="136" t="s">
        <v>27</v>
      </c>
      <c r="Q24" s="136" t="s">
        <v>27</v>
      </c>
      <c r="R24" s="137" t="s">
        <v>27</v>
      </c>
      <c r="S24" s="135">
        <v>0.5</v>
      </c>
      <c r="T24" s="136" t="s">
        <v>27</v>
      </c>
      <c r="U24" s="136" t="s">
        <v>27</v>
      </c>
      <c r="V24" s="136">
        <v>0.5</v>
      </c>
      <c r="W24" s="137">
        <v>0.5</v>
      </c>
      <c r="X24" s="621"/>
      <c r="Y24" s="622"/>
      <c r="Z24" s="622"/>
      <c r="AA24" s="622"/>
      <c r="AB24" s="623"/>
      <c r="AC24" s="1102">
        <f>SUM(D24:W24)+0.5</f>
        <v>3</v>
      </c>
      <c r="AD24" s="1087">
        <f>AC24/20</f>
        <v>0.15</v>
      </c>
      <c r="AE24" s="1102">
        <f>SUM(D24:W24)/4</f>
        <v>0.625</v>
      </c>
      <c r="AF24" s="1091">
        <v>86</v>
      </c>
      <c r="AG24" s="1104"/>
      <c r="AH24" s="1126">
        <f>AF24-AF22</f>
        <v>2</v>
      </c>
      <c r="AI24" s="7">
        <f>SUM(S24,N24,I24,D24)*0.25</f>
        <v>0.125</v>
      </c>
      <c r="AJ24" s="7">
        <f>SUM(T24,O24,J24,E24)*0.25</f>
        <v>0</v>
      </c>
      <c r="AK24" s="7">
        <f>SUM(U24,P24,K24,F24)*0.25</f>
        <v>0</v>
      </c>
      <c r="AL24" s="7">
        <f>SUM(V24,Q24,L24,G24)*0.25</f>
        <v>0.375</v>
      </c>
      <c r="AM24" s="8">
        <f>SUM(W24,R24,M24,H24)*0.25</f>
        <v>0.125</v>
      </c>
      <c r="AN24" s="600"/>
      <c r="AO24" s="123"/>
      <c r="AP24" s="28">
        <v>2</v>
      </c>
      <c r="AQ24" s="124"/>
      <c r="AR24" s="28">
        <v>3</v>
      </c>
      <c r="AS24" s="125"/>
      <c r="AT24" s="1080"/>
      <c r="AU24" s="600"/>
      <c r="AV24" s="600"/>
    </row>
    <row r="25" spans="1:48" ht="13.5" customHeight="1" thickBot="1">
      <c r="A25" s="198"/>
      <c r="B25" s="1146"/>
      <c r="C25" s="61"/>
      <c r="D25" s="132"/>
      <c r="E25" s="133">
        <v>1</v>
      </c>
      <c r="F25" s="133"/>
      <c r="G25" s="133">
        <v>1</v>
      </c>
      <c r="H25" s="134"/>
      <c r="I25" s="132"/>
      <c r="J25" s="133">
        <v>1</v>
      </c>
      <c r="K25" s="133"/>
      <c r="L25" s="133">
        <v>1</v>
      </c>
      <c r="M25" s="134"/>
      <c r="N25" s="126"/>
      <c r="O25" s="127">
        <v>0</v>
      </c>
      <c r="P25" s="127"/>
      <c r="Q25" s="127">
        <v>0</v>
      </c>
      <c r="R25" s="128"/>
      <c r="S25" s="126"/>
      <c r="T25" s="127">
        <v>2</v>
      </c>
      <c r="U25" s="127"/>
      <c r="V25" s="127">
        <v>2</v>
      </c>
      <c r="W25" s="128"/>
      <c r="X25" s="1168"/>
      <c r="Y25" s="1169"/>
      <c r="Z25" s="1169"/>
      <c r="AA25" s="1169"/>
      <c r="AB25" s="1170"/>
      <c r="AC25" s="1103"/>
      <c r="AD25" s="1088"/>
      <c r="AE25" s="1171"/>
      <c r="AF25" s="1095"/>
      <c r="AG25" s="1105"/>
      <c r="AH25" s="1138"/>
      <c r="AI25" s="82"/>
      <c r="AJ25" s="82">
        <f>SUM(E25,J25,O25,T25,Y25)*0.05</f>
        <v>0.2</v>
      </c>
      <c r="AK25" s="82"/>
      <c r="AL25" s="82">
        <f>SUM(G25,L25,Q25,V25,AA25)*0.05</f>
        <v>0.2</v>
      </c>
      <c r="AM25" s="83"/>
      <c r="AN25" s="600"/>
      <c r="AO25" s="122"/>
      <c r="AP25" s="122"/>
      <c r="AQ25" s="122"/>
      <c r="AR25" s="122"/>
      <c r="AS25" s="122"/>
      <c r="AT25" s="600"/>
      <c r="AU25" s="600"/>
      <c r="AV25" s="600"/>
    </row>
    <row r="26" spans="1:48" ht="13.5" customHeight="1">
      <c r="A26" s="198">
        <v>39</v>
      </c>
      <c r="B26" s="1146" t="s">
        <v>55</v>
      </c>
      <c r="C26" s="627"/>
      <c r="D26" s="135">
        <v>1</v>
      </c>
      <c r="E26" s="136">
        <v>0.5</v>
      </c>
      <c r="F26" s="136">
        <v>1</v>
      </c>
      <c r="G26" s="136" t="s">
        <v>27</v>
      </c>
      <c r="H26" s="137">
        <v>0.5</v>
      </c>
      <c r="I26" s="135" t="s">
        <v>27</v>
      </c>
      <c r="J26" s="136">
        <v>0.5</v>
      </c>
      <c r="K26" s="136" t="s">
        <v>27</v>
      </c>
      <c r="L26" s="136" t="s">
        <v>27</v>
      </c>
      <c r="M26" s="137">
        <v>0.5</v>
      </c>
      <c r="N26" s="135">
        <v>0.5</v>
      </c>
      <c r="O26" s="136">
        <v>0.5</v>
      </c>
      <c r="P26" s="136">
        <v>0.5</v>
      </c>
      <c r="Q26" s="136">
        <v>0.5</v>
      </c>
      <c r="R26" s="137">
        <v>0.5</v>
      </c>
      <c r="S26" s="135">
        <v>0.5</v>
      </c>
      <c r="T26" s="136">
        <v>1</v>
      </c>
      <c r="U26" s="136">
        <v>0.5</v>
      </c>
      <c r="V26" s="136" t="s">
        <v>27</v>
      </c>
      <c r="W26" s="137">
        <v>1</v>
      </c>
      <c r="X26" s="135" t="s">
        <v>27</v>
      </c>
      <c r="Y26" s="136">
        <v>0.5</v>
      </c>
      <c r="Z26" s="136">
        <v>0.5</v>
      </c>
      <c r="AA26" s="136" t="s">
        <v>27</v>
      </c>
      <c r="AB26" s="137">
        <v>0.5</v>
      </c>
      <c r="AC26" s="1174">
        <f>SUM(D26:AB26)</f>
        <v>11</v>
      </c>
      <c r="AD26" s="1087">
        <f>AC26/25</f>
        <v>0.44</v>
      </c>
      <c r="AE26" s="1102">
        <f>SUM(D26:AB26)/5</f>
        <v>2.2000000000000002</v>
      </c>
      <c r="AF26" s="1091">
        <v>85</v>
      </c>
      <c r="AG26" s="1104"/>
      <c r="AH26" s="1116">
        <f>AF26-AF24</f>
        <v>-1</v>
      </c>
      <c r="AI26" s="7">
        <f>SUM(D26,I26,N26,S26,X26)*0.2</f>
        <v>0.4</v>
      </c>
      <c r="AJ26" s="7">
        <f>SUM(E26,J26,O26,T26,Y26)*0.2</f>
        <v>0.60000000000000009</v>
      </c>
      <c r="AK26" s="7">
        <f>SUM(F26,K26,P26,U26,Z26)*0.2</f>
        <v>0.5</v>
      </c>
      <c r="AL26" s="7">
        <f>SUM(G26,L26,Q26,V26,AA26)*0.2</f>
        <v>0.1</v>
      </c>
      <c r="AM26" s="8">
        <f>SUM(H26,M26,R26,W26,AB26)*0.2</f>
        <v>0.60000000000000009</v>
      </c>
      <c r="AN26" s="600"/>
      <c r="AO26" s="151">
        <v>1</v>
      </c>
      <c r="AP26" s="152" t="s">
        <v>27</v>
      </c>
      <c r="AQ26" s="152">
        <v>1</v>
      </c>
      <c r="AR26" s="152" t="s">
        <v>27</v>
      </c>
      <c r="AS26" s="153">
        <v>1</v>
      </c>
      <c r="AT26" s="1108" t="s">
        <v>92</v>
      </c>
      <c r="AU26" s="600"/>
      <c r="AV26" s="600"/>
    </row>
    <row r="27" spans="1:48" ht="13.5" customHeight="1" thickBot="1">
      <c r="A27" s="198"/>
      <c r="B27" s="1146"/>
      <c r="C27" s="627"/>
      <c r="D27" s="126"/>
      <c r="E27" s="127">
        <v>1</v>
      </c>
      <c r="F27" s="127"/>
      <c r="G27" s="127">
        <v>2</v>
      </c>
      <c r="H27" s="128"/>
      <c r="I27" s="126"/>
      <c r="J27" s="127">
        <v>1</v>
      </c>
      <c r="K27" s="127"/>
      <c r="L27" s="127">
        <v>1</v>
      </c>
      <c r="M27" s="128"/>
      <c r="N27" s="126"/>
      <c r="O27" s="127">
        <v>2</v>
      </c>
      <c r="P27" s="127"/>
      <c r="Q27" s="127">
        <v>0</v>
      </c>
      <c r="R27" s="128"/>
      <c r="S27" s="126"/>
      <c r="T27" s="127">
        <v>3</v>
      </c>
      <c r="U27" s="127"/>
      <c r="V27" s="127">
        <v>1</v>
      </c>
      <c r="W27" s="128"/>
      <c r="X27" s="126"/>
      <c r="Y27" s="127">
        <v>0</v>
      </c>
      <c r="Z27" s="127"/>
      <c r="AA27" s="127">
        <v>0</v>
      </c>
      <c r="AB27" s="128"/>
      <c r="AC27" s="1175"/>
      <c r="AD27" s="1088"/>
      <c r="AE27" s="1103"/>
      <c r="AF27" s="1095"/>
      <c r="AG27" s="1105"/>
      <c r="AH27" s="1123"/>
      <c r="AI27" s="82"/>
      <c r="AJ27" s="82">
        <f>SUM(E27,J27,O27,T27,Y27)*0.05</f>
        <v>0.35000000000000003</v>
      </c>
      <c r="AK27" s="82"/>
      <c r="AL27" s="82">
        <f>SUM(G27,L27,Q27,V27,AA27)*0.05</f>
        <v>0.2</v>
      </c>
      <c r="AM27" s="83"/>
      <c r="AN27" s="600"/>
      <c r="AO27" s="154"/>
      <c r="AP27" s="155">
        <v>3</v>
      </c>
      <c r="AQ27" s="155"/>
      <c r="AR27" s="155">
        <v>4</v>
      </c>
      <c r="AS27" s="156"/>
      <c r="AT27" s="1109"/>
      <c r="AU27" s="600"/>
      <c r="AV27" s="600"/>
    </row>
    <row r="28" spans="1:48" ht="13.5" customHeight="1">
      <c r="A28" s="198">
        <v>44</v>
      </c>
      <c r="B28" s="1146" t="s">
        <v>58</v>
      </c>
      <c r="C28" s="627"/>
      <c r="D28" s="135">
        <v>0.5</v>
      </c>
      <c r="E28" s="136">
        <v>0.5</v>
      </c>
      <c r="F28" s="136">
        <v>0.5</v>
      </c>
      <c r="G28" s="136" t="s">
        <v>27</v>
      </c>
      <c r="H28" s="137">
        <v>0.5</v>
      </c>
      <c r="I28" s="135">
        <v>0.5</v>
      </c>
      <c r="J28" s="136" t="s">
        <v>27</v>
      </c>
      <c r="K28" s="136">
        <v>0.5</v>
      </c>
      <c r="L28" s="136" t="s">
        <v>27</v>
      </c>
      <c r="M28" s="137" t="s">
        <v>27</v>
      </c>
      <c r="N28" s="135" t="s">
        <v>27</v>
      </c>
      <c r="O28" s="136">
        <v>0.5</v>
      </c>
      <c r="P28" s="136" t="s">
        <v>27</v>
      </c>
      <c r="Q28" s="136" t="s">
        <v>27</v>
      </c>
      <c r="R28" s="137">
        <v>0.5</v>
      </c>
      <c r="S28" s="135" t="s">
        <v>27</v>
      </c>
      <c r="T28" s="136" t="s">
        <v>27</v>
      </c>
      <c r="U28" s="136" t="s">
        <v>27</v>
      </c>
      <c r="V28" s="136" t="s">
        <v>27</v>
      </c>
      <c r="W28" s="137" t="s">
        <v>27</v>
      </c>
      <c r="X28" s="621"/>
      <c r="Y28" s="622"/>
      <c r="Z28" s="622"/>
      <c r="AA28" s="622"/>
      <c r="AB28" s="623"/>
      <c r="AC28" s="1102">
        <f>SUM(D28:W28)</f>
        <v>4</v>
      </c>
      <c r="AD28" s="1087">
        <f>AC28/20</f>
        <v>0.2</v>
      </c>
      <c r="AE28" s="1102">
        <f>SUM(D28:W28)/4</f>
        <v>1</v>
      </c>
      <c r="AF28" s="1091">
        <v>85</v>
      </c>
      <c r="AG28" s="1104"/>
      <c r="AH28" s="1106">
        <f>AF28-AF26</f>
        <v>0</v>
      </c>
      <c r="AI28" s="7">
        <f>SUM(S28,N28,I28,D28)*0.25</f>
        <v>0.25</v>
      </c>
      <c r="AJ28" s="7">
        <f>SUM(T28,O28,J28,E28)*0.25</f>
        <v>0.25</v>
      </c>
      <c r="AK28" s="7">
        <f>SUM(U28,P28,K28,F28)*0.25</f>
        <v>0.25</v>
      </c>
      <c r="AL28" s="7">
        <f>SUM(V28,Q28,L28,G28)*0.25</f>
        <v>0</v>
      </c>
      <c r="AM28" s="8">
        <f>SUM(W28,R28,M28,H28)*0.25</f>
        <v>0.25</v>
      </c>
      <c r="AN28" s="600"/>
      <c r="AO28" s="600"/>
      <c r="AP28" s="600"/>
      <c r="AQ28" s="600"/>
      <c r="AR28" s="600"/>
      <c r="AS28" s="600"/>
      <c r="AT28" s="600"/>
      <c r="AU28" s="600"/>
      <c r="AV28" s="600"/>
    </row>
    <row r="29" spans="1:48" ht="13.5" customHeight="1">
      <c r="A29" s="198"/>
      <c r="B29" s="1146"/>
      <c r="C29" s="627"/>
      <c r="D29" s="126"/>
      <c r="E29" s="127">
        <v>0</v>
      </c>
      <c r="F29" s="127"/>
      <c r="G29" s="127">
        <v>0</v>
      </c>
      <c r="H29" s="128"/>
      <c r="I29" s="126"/>
      <c r="J29" s="127">
        <v>1</v>
      </c>
      <c r="K29" s="127"/>
      <c r="L29" s="127">
        <v>0</v>
      </c>
      <c r="M29" s="128"/>
      <c r="N29" s="126"/>
      <c r="O29" s="127">
        <v>1</v>
      </c>
      <c r="P29" s="127"/>
      <c r="Q29" s="127">
        <v>0</v>
      </c>
      <c r="R29" s="128"/>
      <c r="S29" s="126"/>
      <c r="T29" s="127">
        <v>0</v>
      </c>
      <c r="U29" s="127"/>
      <c r="V29" s="127">
        <v>0</v>
      </c>
      <c r="W29" s="128"/>
      <c r="X29" s="1168"/>
      <c r="Y29" s="1169"/>
      <c r="Z29" s="1169"/>
      <c r="AA29" s="1169"/>
      <c r="AB29" s="1170"/>
      <c r="AC29" s="1103"/>
      <c r="AD29" s="1088"/>
      <c r="AE29" s="1171"/>
      <c r="AF29" s="1095"/>
      <c r="AG29" s="1105"/>
      <c r="AH29" s="1107"/>
      <c r="AI29" s="82"/>
      <c r="AJ29" s="82">
        <f>SUM(E29,J29,O29,T29,Y29)*0.05</f>
        <v>0.1</v>
      </c>
      <c r="AK29" s="82"/>
      <c r="AL29" s="82">
        <f>SUM(G29,L29,Q29,V29,AA29)*0.05</f>
        <v>0</v>
      </c>
      <c r="AM29" s="83"/>
      <c r="AN29" s="600"/>
      <c r="AO29" s="600"/>
      <c r="AP29" s="600"/>
      <c r="AQ29" s="600"/>
      <c r="AR29" s="600"/>
      <c r="AS29" s="600"/>
      <c r="AT29" s="600"/>
      <c r="AU29" s="600"/>
      <c r="AV29" s="600"/>
    </row>
    <row r="30" spans="1:48" ht="13.5" customHeight="1">
      <c r="A30" s="198">
        <v>48</v>
      </c>
      <c r="B30" s="1146" t="s">
        <v>62</v>
      </c>
      <c r="C30" s="627"/>
      <c r="D30" s="135">
        <v>0.5</v>
      </c>
      <c r="E30" s="136">
        <v>0.5</v>
      </c>
      <c r="F30" s="136">
        <v>0.5</v>
      </c>
      <c r="G30" s="136" t="s">
        <v>27</v>
      </c>
      <c r="H30" s="137">
        <v>0.5</v>
      </c>
      <c r="I30" s="135">
        <v>0.5</v>
      </c>
      <c r="J30" s="136">
        <v>1</v>
      </c>
      <c r="K30" s="136">
        <v>0.5</v>
      </c>
      <c r="L30" s="136" t="s">
        <v>27</v>
      </c>
      <c r="M30" s="137">
        <v>1</v>
      </c>
      <c r="N30" s="135">
        <v>0.5</v>
      </c>
      <c r="O30" s="136">
        <v>0.5</v>
      </c>
      <c r="P30" s="136">
        <v>0.5</v>
      </c>
      <c r="Q30" s="136" t="s">
        <v>27</v>
      </c>
      <c r="R30" s="137">
        <v>0.5</v>
      </c>
      <c r="S30" s="135" t="s">
        <v>27</v>
      </c>
      <c r="T30" s="136">
        <v>0.5</v>
      </c>
      <c r="U30" s="136">
        <v>0.5</v>
      </c>
      <c r="V30" s="136" t="s">
        <v>27</v>
      </c>
      <c r="W30" s="137">
        <v>0.5</v>
      </c>
      <c r="X30" s="621"/>
      <c r="Y30" s="622"/>
      <c r="Z30" s="622"/>
      <c r="AA30" s="622"/>
      <c r="AB30" s="623"/>
      <c r="AC30" s="1102">
        <f>SUM(D30:W30)+0.5</f>
        <v>9</v>
      </c>
      <c r="AD30" s="1087">
        <f>AC30/20</f>
        <v>0.45</v>
      </c>
      <c r="AE30" s="1102">
        <f>SUM(D30:W30)/4</f>
        <v>2.125</v>
      </c>
      <c r="AF30" s="1091">
        <v>84</v>
      </c>
      <c r="AG30" s="1104"/>
      <c r="AH30" s="1116">
        <f>AF30-AF28</f>
        <v>-1</v>
      </c>
      <c r="AI30" s="7">
        <f>SUM(S30,N30,I30,D30)*0.25</f>
        <v>0.375</v>
      </c>
      <c r="AJ30" s="7">
        <f>SUM(T30,O30,J30,E30)*0.25</f>
        <v>0.625</v>
      </c>
      <c r="AK30" s="7">
        <f>SUM(U30,P30,K30,F30)*0.25</f>
        <v>0.5</v>
      </c>
      <c r="AL30" s="7">
        <f>SUM(V30,Q30,L30,G30)*0.25</f>
        <v>0</v>
      </c>
      <c r="AM30" s="8">
        <f>SUM(W30,R30,M30,H30)*0.25</f>
        <v>0.625</v>
      </c>
      <c r="AN30" s="600"/>
      <c r="AO30" s="600"/>
      <c r="AP30" s="600"/>
      <c r="AQ30" s="600"/>
      <c r="AR30" s="600"/>
      <c r="AS30" s="600"/>
      <c r="AT30" s="600"/>
      <c r="AU30" s="600"/>
      <c r="AV30" s="600"/>
    </row>
    <row r="31" spans="1:48" ht="13.5" customHeight="1">
      <c r="A31" s="198"/>
      <c r="B31" s="1146"/>
      <c r="C31" s="627"/>
      <c r="D31" s="126"/>
      <c r="E31" s="127">
        <v>2</v>
      </c>
      <c r="F31" s="127"/>
      <c r="G31" s="127">
        <v>0</v>
      </c>
      <c r="H31" s="128"/>
      <c r="I31" s="126"/>
      <c r="J31" s="127">
        <v>1</v>
      </c>
      <c r="K31" s="127"/>
      <c r="L31" s="127">
        <v>0</v>
      </c>
      <c r="M31" s="128"/>
      <c r="N31" s="126"/>
      <c r="O31" s="127">
        <v>0</v>
      </c>
      <c r="P31" s="127"/>
      <c r="Q31" s="127">
        <v>2</v>
      </c>
      <c r="R31" s="128"/>
      <c r="S31" s="126"/>
      <c r="T31" s="127">
        <v>1</v>
      </c>
      <c r="U31" s="127"/>
      <c r="V31" s="127">
        <v>3</v>
      </c>
      <c r="W31" s="128"/>
      <c r="X31" s="1168"/>
      <c r="Y31" s="1169"/>
      <c r="Z31" s="1169"/>
      <c r="AA31" s="1169"/>
      <c r="AB31" s="1170"/>
      <c r="AC31" s="1103"/>
      <c r="AD31" s="1088"/>
      <c r="AE31" s="1171"/>
      <c r="AF31" s="1093"/>
      <c r="AG31" s="1115"/>
      <c r="AH31" s="1117"/>
      <c r="AI31" s="82"/>
      <c r="AJ31" s="82">
        <f>SUM(E31,J31,O31,T31,Y31)*0.05</f>
        <v>0.2</v>
      </c>
      <c r="AK31" s="82"/>
      <c r="AL31" s="82">
        <f>SUM(G31,L31,Q31,V31,AA31)*0.05</f>
        <v>0.25</v>
      </c>
      <c r="AM31" s="83"/>
      <c r="AN31" s="600"/>
      <c r="AO31" s="600"/>
      <c r="AP31" s="600"/>
      <c r="AQ31" s="600"/>
      <c r="AR31" s="600"/>
      <c r="AS31" s="600"/>
      <c r="AT31" s="600"/>
      <c r="AU31" s="600"/>
      <c r="AV31" s="600"/>
    </row>
    <row r="32" spans="1:48" ht="13.5" customHeight="1">
      <c r="A32" s="198"/>
      <c r="B32" s="600"/>
      <c r="C32" s="600" t="s">
        <v>64</v>
      </c>
      <c r="D32" s="1070" t="s">
        <v>65</v>
      </c>
      <c r="E32" s="1070"/>
      <c r="F32" s="1070" t="s">
        <v>66</v>
      </c>
      <c r="G32" s="1070"/>
      <c r="H32" s="1070" t="s">
        <v>67</v>
      </c>
      <c r="I32" s="1070"/>
      <c r="J32" s="1070" t="s">
        <v>68</v>
      </c>
      <c r="K32" s="1070"/>
      <c r="L32" s="1070">
        <v>5</v>
      </c>
      <c r="M32" s="1070"/>
      <c r="N32" s="1081" t="s">
        <v>69</v>
      </c>
      <c r="O32" s="1081"/>
      <c r="P32" s="1070">
        <v>0</v>
      </c>
      <c r="Q32" s="1070"/>
      <c r="R32" s="1070">
        <v>1</v>
      </c>
      <c r="S32" s="1070"/>
      <c r="T32" s="1070">
        <v>2</v>
      </c>
      <c r="U32" s="1070"/>
      <c r="V32" s="1070">
        <v>3</v>
      </c>
      <c r="W32" s="1070"/>
      <c r="X32" s="1070">
        <v>4</v>
      </c>
      <c r="Y32" s="1070"/>
      <c r="Z32" s="1070">
        <v>5</v>
      </c>
      <c r="AA32" s="1070"/>
      <c r="AB32" s="600" t="s">
        <v>70</v>
      </c>
      <c r="AC32" s="1089">
        <f>SUM(AC5:AC31)</f>
        <v>114</v>
      </c>
      <c r="AD32" s="1087">
        <f>100/26000*AC32</f>
        <v>0.43846153846153846</v>
      </c>
      <c r="AE32" s="1102">
        <f>AC32/52</f>
        <v>2.1923076923076925</v>
      </c>
      <c r="AF32" s="1091">
        <v>84</v>
      </c>
      <c r="AG32" s="1092"/>
      <c r="AH32" s="1099">
        <f>AF30-AF1</f>
        <v>-6</v>
      </c>
      <c r="AI32" s="45"/>
      <c r="AJ32" s="45"/>
      <c r="AK32" s="45"/>
      <c r="AL32" s="45"/>
      <c r="AM32" s="45"/>
      <c r="AN32" s="600"/>
      <c r="AO32" s="600"/>
      <c r="AP32" s="600"/>
      <c r="AQ32" s="600"/>
      <c r="AR32" s="600"/>
      <c r="AS32" s="600"/>
      <c r="AT32" s="600"/>
      <c r="AU32" s="600"/>
      <c r="AV32" s="600"/>
    </row>
    <row r="33" spans="3:39" ht="13.5" customHeight="1">
      <c r="C33" s="600" t="s">
        <v>72</v>
      </c>
      <c r="D33" s="1069">
        <v>18</v>
      </c>
      <c r="E33" s="1069"/>
      <c r="F33" s="1069">
        <v>10</v>
      </c>
      <c r="G33" s="1069"/>
      <c r="H33" s="1069">
        <v>5</v>
      </c>
      <c r="I33" s="1069"/>
      <c r="J33" s="1069">
        <v>4</v>
      </c>
      <c r="K33" s="1069"/>
      <c r="L33" s="1069">
        <v>1</v>
      </c>
      <c r="M33" s="1069"/>
      <c r="N33" s="1082"/>
      <c r="O33" s="1082"/>
      <c r="P33" s="1083">
        <v>9</v>
      </c>
      <c r="Q33" s="1083"/>
      <c r="R33" s="1083">
        <v>8</v>
      </c>
      <c r="S33" s="1083"/>
      <c r="T33" s="1083">
        <v>10</v>
      </c>
      <c r="U33" s="1083"/>
      <c r="V33" s="1083">
        <v>14</v>
      </c>
      <c r="W33" s="1083"/>
      <c r="X33" s="1083">
        <v>9</v>
      </c>
      <c r="Y33" s="1083"/>
      <c r="Z33" s="1083">
        <v>2</v>
      </c>
      <c r="AA33" s="1083"/>
      <c r="AB33" s="625">
        <f>SUM(P33:Z33)</f>
        <v>52</v>
      </c>
      <c r="AC33" s="1090"/>
      <c r="AD33" s="1088"/>
      <c r="AE33" s="1171"/>
      <c r="AF33" s="1093"/>
      <c r="AG33" s="1094"/>
      <c r="AH33" s="1100"/>
      <c r="AI33" s="45"/>
      <c r="AJ33" s="600"/>
      <c r="AK33" s="45"/>
      <c r="AL33" s="600"/>
      <c r="AM33" s="45"/>
    </row>
    <row r="34" spans="3:39" ht="13.5" customHeight="1">
      <c r="C34" s="600" t="s">
        <v>73</v>
      </c>
      <c r="D34" s="1071" t="s">
        <v>93</v>
      </c>
      <c r="E34" s="1069"/>
      <c r="F34" s="1071" t="s">
        <v>94</v>
      </c>
      <c r="G34" s="1069"/>
      <c r="H34" s="1071"/>
      <c r="I34" s="1069"/>
      <c r="J34" s="1071" t="s">
        <v>95</v>
      </c>
      <c r="K34" s="1069"/>
      <c r="L34" s="1069"/>
      <c r="M34" s="1069"/>
      <c r="N34" s="198"/>
      <c r="O34" s="6"/>
      <c r="P34" s="6"/>
      <c r="Q34" s="163" t="s">
        <v>59</v>
      </c>
      <c r="R34" s="64"/>
      <c r="S34" s="64"/>
      <c r="T34" s="163" t="s">
        <v>31</v>
      </c>
      <c r="U34" s="64"/>
      <c r="V34" s="64"/>
      <c r="W34" s="64"/>
      <c r="X34" s="64"/>
      <c r="Y34" s="103" t="s">
        <v>26</v>
      </c>
      <c r="Z34" s="6"/>
      <c r="AA34" s="6"/>
      <c r="AB34" s="164" t="s">
        <v>77</v>
      </c>
      <c r="AC34" s="600"/>
      <c r="AD34" s="600"/>
      <c r="AE34" s="1172" t="s">
        <v>78</v>
      </c>
      <c r="AF34" s="1093"/>
      <c r="AG34" s="1094"/>
      <c r="AH34" s="1072">
        <v>-10</v>
      </c>
      <c r="AI34" s="600"/>
      <c r="AJ34" s="600"/>
      <c r="AK34" s="600"/>
      <c r="AL34" s="600"/>
      <c r="AM34" s="600"/>
    </row>
    <row r="35" spans="3:39" ht="13.5" customHeight="1">
      <c r="C35" s="600" t="s">
        <v>79</v>
      </c>
      <c r="D35" s="1071" t="s">
        <v>96</v>
      </c>
      <c r="E35" s="1069"/>
      <c r="F35" s="1069" t="s">
        <v>97</v>
      </c>
      <c r="G35" s="1069"/>
      <c r="H35" s="1071"/>
      <c r="I35" s="1071"/>
      <c r="J35" s="1071" t="s">
        <v>98</v>
      </c>
      <c r="K35" s="1071"/>
      <c r="L35" s="1069"/>
      <c r="M35" s="1069"/>
      <c r="N35" s="600"/>
      <c r="O35" s="625"/>
      <c r="P35" s="63"/>
      <c r="Q35" s="165" t="s">
        <v>83</v>
      </c>
      <c r="R35" s="625"/>
      <c r="S35" s="63"/>
      <c r="T35" s="165" t="s">
        <v>43</v>
      </c>
      <c r="U35" s="63"/>
      <c r="V35" s="530"/>
      <c r="W35" s="531" t="s">
        <v>34</v>
      </c>
      <c r="X35" s="63"/>
      <c r="Y35" s="165" t="s">
        <v>28</v>
      </c>
      <c r="Z35" s="625"/>
      <c r="AA35" s="625"/>
      <c r="AB35" s="166" t="s">
        <v>84</v>
      </c>
      <c r="AC35" s="600"/>
      <c r="AD35" s="600"/>
      <c r="AE35" s="1173"/>
      <c r="AF35" s="1095"/>
      <c r="AG35" s="1096"/>
      <c r="AH35" s="1073"/>
      <c r="AI35" s="600"/>
      <c r="AJ35" s="600"/>
      <c r="AK35" s="600"/>
      <c r="AL35" s="600"/>
      <c r="AM35" s="600"/>
    </row>
    <row r="36" spans="3:39" ht="13.5" customHeight="1">
      <c r="C36" s="600"/>
      <c r="D36" s="600"/>
      <c r="E36" s="600"/>
      <c r="F36" s="600"/>
      <c r="G36" s="600"/>
      <c r="H36" s="600"/>
      <c r="I36" s="600"/>
      <c r="J36" s="600"/>
      <c r="K36" s="600"/>
      <c r="L36" s="600"/>
      <c r="M36" s="600"/>
      <c r="N36" s="600"/>
      <c r="O36" s="600"/>
      <c r="P36" s="600"/>
      <c r="Q36" s="600"/>
      <c r="R36" s="600"/>
      <c r="S36" s="625"/>
      <c r="T36" s="625"/>
      <c r="U36" s="625"/>
      <c r="V36" s="625"/>
      <c r="W36" s="625"/>
      <c r="X36" s="625"/>
      <c r="Y36" s="625"/>
      <c r="Z36" s="625"/>
      <c r="AA36" s="625"/>
      <c r="AB36" s="625"/>
      <c r="AD36" s="600"/>
      <c r="AE36" s="600"/>
      <c r="AF36" s="600"/>
      <c r="AG36" s="600"/>
      <c r="AH36" s="600"/>
      <c r="AI36" s="600"/>
      <c r="AJ36" s="600"/>
      <c r="AK36" s="600"/>
      <c r="AL36" s="600"/>
      <c r="AM36" s="600"/>
    </row>
  </sheetData>
  <mergeCells count="187">
    <mergeCell ref="AC7:AC8"/>
    <mergeCell ref="AD5:AD6"/>
    <mergeCell ref="AC5:AC6"/>
    <mergeCell ref="AF28:AG29"/>
    <mergeCell ref="AE7:AE8"/>
    <mergeCell ref="AD7:AD8"/>
    <mergeCell ref="AI17:AM17"/>
    <mergeCell ref="AT23:AT24"/>
    <mergeCell ref="AO2:AQ2"/>
    <mergeCell ref="AO18:AP18"/>
    <mergeCell ref="AO17:AP17"/>
    <mergeCell ref="AO19:AP19"/>
    <mergeCell ref="AT26:AT27"/>
    <mergeCell ref="AS16:AS17"/>
    <mergeCell ref="AO16:AP16"/>
    <mergeCell ref="AO14:AP14"/>
    <mergeCell ref="AO6:AQ6"/>
    <mergeCell ref="AO4:AQ4"/>
    <mergeCell ref="AO15:AP15"/>
    <mergeCell ref="AO12:AQ12"/>
    <mergeCell ref="AO10:AQ10"/>
    <mergeCell ref="AO8:AQ8"/>
    <mergeCell ref="AT1:AT2"/>
    <mergeCell ref="AS4:AS5"/>
    <mergeCell ref="Z32:AA32"/>
    <mergeCell ref="Z33:AA33"/>
    <mergeCell ref="X33:Y33"/>
    <mergeCell ref="V33:W33"/>
    <mergeCell ref="T33:U33"/>
    <mergeCell ref="X29:AB29"/>
    <mergeCell ref="AE5:AE6"/>
    <mergeCell ref="AF5:AG6"/>
    <mergeCell ref="AF2:AH4"/>
    <mergeCell ref="AC2:AE3"/>
    <mergeCell ref="AH9:AH10"/>
    <mergeCell ref="AH7:AH8"/>
    <mergeCell ref="AH5:AH6"/>
    <mergeCell ref="AH28:AH29"/>
    <mergeCell ref="AH30:AH31"/>
    <mergeCell ref="AH20:AH21"/>
    <mergeCell ref="AH22:AH23"/>
    <mergeCell ref="AH24:AH25"/>
    <mergeCell ref="AC30:AC31"/>
    <mergeCell ref="AD30:AD31"/>
    <mergeCell ref="AC15:AC16"/>
    <mergeCell ref="AF17:AH19"/>
    <mergeCell ref="AC17:AE18"/>
    <mergeCell ref="AE20:AE21"/>
    <mergeCell ref="AE11:AE12"/>
    <mergeCell ref="AE13:AE14"/>
    <mergeCell ref="AE15:AE16"/>
    <mergeCell ref="AD13:AD14"/>
    <mergeCell ref="AD20:AD21"/>
    <mergeCell ref="AD24:AD25"/>
    <mergeCell ref="X16:AB16"/>
    <mergeCell ref="L33:M33"/>
    <mergeCell ref="D32:E32"/>
    <mergeCell ref="F32:G32"/>
    <mergeCell ref="H32:I32"/>
    <mergeCell ref="L32:M32"/>
    <mergeCell ref="J32:K32"/>
    <mergeCell ref="X21:AB21"/>
    <mergeCell ref="AC32:AC33"/>
    <mergeCell ref="N17:R17"/>
    <mergeCell ref="S17:W17"/>
    <mergeCell ref="X17:AB17"/>
    <mergeCell ref="N32:O33"/>
    <mergeCell ref="P32:Q32"/>
    <mergeCell ref="R32:S32"/>
    <mergeCell ref="T32:U32"/>
    <mergeCell ref="V32:W32"/>
    <mergeCell ref="X32:Y32"/>
    <mergeCell ref="B30:B31"/>
    <mergeCell ref="B15:B16"/>
    <mergeCell ref="B13:B14"/>
    <mergeCell ref="X25:AB25"/>
    <mergeCell ref="B28:B29"/>
    <mergeCell ref="X31:AB31"/>
    <mergeCell ref="AD9:AD10"/>
    <mergeCell ref="AC9:AC10"/>
    <mergeCell ref="AC28:AC29"/>
    <mergeCell ref="B24:B25"/>
    <mergeCell ref="B26:B27"/>
    <mergeCell ref="B20:B21"/>
    <mergeCell ref="B22:B23"/>
    <mergeCell ref="AD28:AD29"/>
    <mergeCell ref="AC26:AC27"/>
    <mergeCell ref="AC22:AC23"/>
    <mergeCell ref="AC13:AC14"/>
    <mergeCell ref="AC20:AC21"/>
    <mergeCell ref="AC24:AC25"/>
    <mergeCell ref="B17:B19"/>
    <mergeCell ref="D17:H17"/>
    <mergeCell ref="I17:M17"/>
    <mergeCell ref="AC11:AC12"/>
    <mergeCell ref="AD26:AD27"/>
    <mergeCell ref="D2:H2"/>
    <mergeCell ref="I2:M2"/>
    <mergeCell ref="N2:R2"/>
    <mergeCell ref="S2:W2"/>
    <mergeCell ref="X2:AB2"/>
    <mergeCell ref="B7:B8"/>
    <mergeCell ref="B5:B6"/>
    <mergeCell ref="X12:AB12"/>
    <mergeCell ref="X8:AB8"/>
    <mergeCell ref="B2:B4"/>
    <mergeCell ref="B11:B12"/>
    <mergeCell ref="B9:B10"/>
    <mergeCell ref="AT15:AT16"/>
    <mergeCell ref="AS14:AS15"/>
    <mergeCell ref="AF26:AG27"/>
    <mergeCell ref="AF22:AG23"/>
    <mergeCell ref="AF24:AG25"/>
    <mergeCell ref="AH32:AH33"/>
    <mergeCell ref="AF32:AG35"/>
    <mergeCell ref="AH34:AH35"/>
    <mergeCell ref="AE26:AE27"/>
    <mergeCell ref="AE28:AE29"/>
    <mergeCell ref="AE30:AE31"/>
    <mergeCell ref="AH26:AH27"/>
    <mergeCell ref="AF30:AG31"/>
    <mergeCell ref="AF15:AG16"/>
    <mergeCell ref="AF13:AG14"/>
    <mergeCell ref="AE22:AE23"/>
    <mergeCell ref="AF20:AG21"/>
    <mergeCell ref="AE24:AE25"/>
    <mergeCell ref="AS18:AT18"/>
    <mergeCell ref="AE34:AE35"/>
    <mergeCell ref="AE32:AE33"/>
    <mergeCell ref="AF9:AG10"/>
    <mergeCell ref="AF7:AG8"/>
    <mergeCell ref="AF11:AG12"/>
    <mergeCell ref="H35:I35"/>
    <mergeCell ref="F35:G35"/>
    <mergeCell ref="D35:E35"/>
    <mergeCell ref="D34:E34"/>
    <mergeCell ref="F34:G34"/>
    <mergeCell ref="H34:I34"/>
    <mergeCell ref="H33:I33"/>
    <mergeCell ref="F33:G33"/>
    <mergeCell ref="D33:E33"/>
    <mergeCell ref="L34:M34"/>
    <mergeCell ref="L35:M35"/>
    <mergeCell ref="J35:K35"/>
    <mergeCell ref="J34:K34"/>
    <mergeCell ref="J33:K33"/>
    <mergeCell ref="R33:S33"/>
    <mergeCell ref="P33:Q33"/>
    <mergeCell ref="X10:AB10"/>
    <mergeCell ref="AD22:AD23"/>
    <mergeCell ref="AD11:AD12"/>
    <mergeCell ref="AD15:AD16"/>
    <mergeCell ref="AE9:AE10"/>
    <mergeCell ref="AT7:AT8"/>
    <mergeCell ref="AT5:AT6"/>
    <mergeCell ref="AT3:AT4"/>
    <mergeCell ref="AS12:AS13"/>
    <mergeCell ref="AS10:AS11"/>
    <mergeCell ref="AS8:AS9"/>
    <mergeCell ref="AS6:AS7"/>
    <mergeCell ref="AH13:AH14"/>
    <mergeCell ref="AI2:AM2"/>
    <mergeCell ref="AS2:AS3"/>
    <mergeCell ref="AD32:AD33"/>
    <mergeCell ref="AU18:AV18"/>
    <mergeCell ref="AV1:AV2"/>
    <mergeCell ref="AU2:AU3"/>
    <mergeCell ref="AV3:AV4"/>
    <mergeCell ref="AU4:AU5"/>
    <mergeCell ref="AV5:AV6"/>
    <mergeCell ref="AU6:AU7"/>
    <mergeCell ref="AV7:AV8"/>
    <mergeCell ref="AU8:AU9"/>
    <mergeCell ref="AV9:AV10"/>
    <mergeCell ref="AU10:AU11"/>
    <mergeCell ref="AV11:AV12"/>
    <mergeCell ref="AU12:AU13"/>
    <mergeCell ref="AV13:AV14"/>
    <mergeCell ref="AU14:AU15"/>
    <mergeCell ref="AV15:AV16"/>
    <mergeCell ref="AU16:AU17"/>
    <mergeCell ref="AF1:AG1"/>
    <mergeCell ref="AH11:AH12"/>
    <mergeCell ref="AH15:AH16"/>
    <mergeCell ref="AT13:AT14"/>
    <mergeCell ref="AT11:AT12"/>
    <mergeCell ref="AT9:AT10"/>
  </mergeCells>
  <pageMargins left="0.7" right="0.7" top="0.75" bottom="0.75" header="0.3" footer="0.3"/>
  <pageSetup orientation="portrait" r:id="rId1"/>
  <ignoredErrors>
    <ignoredError sqref="AE30:AE3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46"/>
  <sheetViews>
    <sheetView rightToLeft="1" topLeftCell="E33" zoomScale="90" zoomScaleNormal="90" workbookViewId="0">
      <selection activeCell="AP40" sqref="AP40:AP63"/>
    </sheetView>
  </sheetViews>
  <sheetFormatPr baseColWidth="10" defaultColWidth="3.5625" defaultRowHeight="13.5" customHeight="1"/>
  <cols>
    <col min="1" max="1" width="3.5625" style="189" customWidth="1"/>
    <col min="2" max="2" width="9.4375" style="188" customWidth="1"/>
    <col min="3" max="3" width="12.875" style="188" customWidth="1"/>
    <col min="4" max="7" width="4.3125" style="188" customWidth="1"/>
    <col min="8" max="8" width="4.3125" style="197" customWidth="1"/>
    <col min="9" max="9" width="4.3125" style="188" customWidth="1"/>
    <col min="10" max="10" width="4.3125" style="204" customWidth="1"/>
    <col min="11" max="14" width="4.3125" style="188" customWidth="1"/>
    <col min="15" max="15" width="4.3125" style="197" customWidth="1"/>
    <col min="16" max="16" width="4.3125" style="188" customWidth="1"/>
    <col min="17" max="17" width="4.3125" style="204" customWidth="1"/>
    <col min="18" max="21" width="4.3125" style="188" customWidth="1"/>
    <col min="22" max="22" width="4.3125" style="197" customWidth="1"/>
    <col min="23" max="23" width="4.3125" style="188" customWidth="1"/>
    <col min="24" max="24" width="4.3125" style="204" customWidth="1"/>
    <col min="25" max="28" width="4.3125" style="188" customWidth="1"/>
    <col min="29" max="29" width="4.3125" style="197" customWidth="1"/>
    <col min="30" max="30" width="4.3125" style="188" customWidth="1"/>
    <col min="31" max="31" width="4.3125" style="204" customWidth="1"/>
    <col min="32" max="35" width="4.3125" style="188" customWidth="1"/>
    <col min="36" max="36" width="4.3125" style="197" customWidth="1"/>
    <col min="37" max="37" width="4.3125" style="188" customWidth="1"/>
    <col min="38" max="38" width="4.3125" style="204" customWidth="1"/>
    <col min="39" max="39" width="4.4375" style="188" customWidth="1"/>
    <col min="40" max="40" width="5.125" style="188" customWidth="1"/>
    <col min="41" max="41" width="4.4375" style="188" customWidth="1"/>
    <col min="42" max="43" width="3.5625" style="188"/>
    <col min="44" max="44" width="3.875" style="188" bestFit="1" customWidth="1"/>
    <col min="45" max="48" width="4.875" style="188" customWidth="1"/>
    <col min="49" max="49" width="4.875" style="197" customWidth="1"/>
    <col min="50" max="50" width="4.875" style="188" customWidth="1"/>
    <col min="51" max="51" width="1" style="188" customWidth="1"/>
    <col min="52" max="55" width="4" style="188" customWidth="1"/>
    <col min="56" max="56" width="5.3125" style="188" customWidth="1"/>
    <col min="57" max="57" width="7.4375" style="188" customWidth="1"/>
    <col min="58" max="59" width="5.5625" style="188" customWidth="1"/>
    <col min="60" max="16384" width="3.5625" style="188"/>
  </cols>
  <sheetData>
    <row r="1" spans="1:59" s="197" customFormat="1" ht="13.5" customHeight="1">
      <c r="A1" s="198"/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0"/>
      <c r="AE1" s="600"/>
      <c r="AF1" s="600"/>
      <c r="AG1" s="600"/>
      <c r="AH1" s="600"/>
      <c r="AI1" s="600"/>
      <c r="AJ1" s="600"/>
      <c r="AK1" s="600"/>
      <c r="AL1" s="600"/>
      <c r="AM1" s="600"/>
      <c r="AN1" s="600"/>
      <c r="AO1" s="600"/>
      <c r="AP1" s="1215">
        <v>84</v>
      </c>
      <c r="AQ1" s="1216"/>
      <c r="AR1" s="219">
        <v>-6</v>
      </c>
      <c r="AS1" s="600"/>
      <c r="AT1" s="600"/>
      <c r="AU1" s="600"/>
      <c r="AV1" s="600"/>
      <c r="AW1" s="600"/>
      <c r="AX1" s="600"/>
      <c r="AY1" s="600"/>
      <c r="AZ1" s="600"/>
      <c r="BA1" s="600"/>
      <c r="BB1" s="600"/>
      <c r="BC1" s="600"/>
      <c r="BD1" s="600"/>
      <c r="BE1" s="600"/>
      <c r="BF1" s="600"/>
      <c r="BG1" s="600"/>
    </row>
    <row r="2" spans="1:59" ht="13.5" customHeight="1">
      <c r="A2" s="198"/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600"/>
      <c r="P2" s="600"/>
      <c r="Q2" s="600"/>
      <c r="R2" s="600"/>
      <c r="S2" s="600"/>
      <c r="T2" s="600"/>
      <c r="U2" s="600"/>
      <c r="V2" s="600"/>
      <c r="W2" s="600"/>
      <c r="X2" s="600"/>
      <c r="Y2" s="600"/>
      <c r="Z2" s="600"/>
      <c r="AA2" s="600"/>
      <c r="AB2" s="600"/>
      <c r="AC2" s="600"/>
      <c r="AD2" s="600"/>
      <c r="AE2" s="600"/>
      <c r="AF2" s="600"/>
      <c r="AG2" s="600"/>
      <c r="AH2" s="600"/>
      <c r="AI2" s="600"/>
      <c r="AJ2" s="600"/>
      <c r="AK2" s="600"/>
      <c r="AL2" s="600"/>
      <c r="AM2" s="600"/>
      <c r="AN2" s="600"/>
      <c r="AO2" s="600"/>
      <c r="AP2" s="1215">
        <f>AP1*2.2</f>
        <v>184.8</v>
      </c>
      <c r="AQ2" s="1216"/>
      <c r="AR2" s="219">
        <v>-13</v>
      </c>
      <c r="AS2" s="600"/>
      <c r="AT2" s="600"/>
      <c r="AU2" s="600"/>
      <c r="AV2" s="600"/>
      <c r="AW2" s="600"/>
      <c r="AX2" s="600"/>
      <c r="AY2" s="600"/>
      <c r="AZ2" s="600"/>
      <c r="BA2" s="600"/>
      <c r="BB2" s="600"/>
      <c r="BC2" s="600"/>
      <c r="BD2" s="94"/>
      <c r="BE2" s="1126">
        <v>1</v>
      </c>
      <c r="BF2" s="94"/>
      <c r="BG2" s="1126">
        <v>2</v>
      </c>
    </row>
    <row r="3" spans="1:59" ht="13.5" customHeight="1">
      <c r="A3" s="198"/>
      <c r="B3" s="1152" t="s">
        <v>0</v>
      </c>
      <c r="C3" s="57" t="s">
        <v>1</v>
      </c>
      <c r="D3" s="1144" t="s">
        <v>2</v>
      </c>
      <c r="E3" s="1142"/>
      <c r="F3" s="1142"/>
      <c r="G3" s="1142"/>
      <c r="H3" s="1142"/>
      <c r="I3" s="1142"/>
      <c r="J3" s="1143"/>
      <c r="K3" s="1144" t="s">
        <v>3</v>
      </c>
      <c r="L3" s="1142"/>
      <c r="M3" s="1142"/>
      <c r="N3" s="1142"/>
      <c r="O3" s="1142"/>
      <c r="P3" s="1142"/>
      <c r="Q3" s="1143"/>
      <c r="R3" s="1144" t="s">
        <v>4</v>
      </c>
      <c r="S3" s="1142"/>
      <c r="T3" s="1142"/>
      <c r="U3" s="1142"/>
      <c r="V3" s="1142"/>
      <c r="W3" s="1142"/>
      <c r="X3" s="1143"/>
      <c r="Y3" s="1144" t="s">
        <v>5</v>
      </c>
      <c r="Z3" s="1142"/>
      <c r="AA3" s="1142"/>
      <c r="AB3" s="1142"/>
      <c r="AC3" s="1142"/>
      <c r="AD3" s="1142"/>
      <c r="AE3" s="1143"/>
      <c r="AF3" s="1124" t="s">
        <v>6</v>
      </c>
      <c r="AG3" s="1125"/>
      <c r="AH3" s="1125"/>
      <c r="AI3" s="1125"/>
      <c r="AJ3" s="1125"/>
      <c r="AK3" s="1125"/>
      <c r="AL3" s="1126"/>
      <c r="AM3" s="1124" t="s">
        <v>7</v>
      </c>
      <c r="AN3" s="1125"/>
      <c r="AO3" s="1126"/>
      <c r="AP3" s="1232" t="s">
        <v>8</v>
      </c>
      <c r="AQ3" s="1233"/>
      <c r="AR3" s="1230"/>
      <c r="AS3" s="1124" t="s">
        <v>9</v>
      </c>
      <c r="AT3" s="1125"/>
      <c r="AU3" s="1125"/>
      <c r="AV3" s="1125"/>
      <c r="AW3" s="1125"/>
      <c r="AX3" s="1126"/>
      <c r="AY3" s="600"/>
      <c r="AZ3" s="1150" t="s">
        <v>10</v>
      </c>
      <c r="BA3" s="1151"/>
      <c r="BB3" s="1151"/>
      <c r="BC3" s="30" t="s">
        <v>11</v>
      </c>
      <c r="BD3" s="1145">
        <v>30</v>
      </c>
      <c r="BE3" s="1135"/>
      <c r="BF3" s="1145">
        <v>30</v>
      </c>
      <c r="BG3" s="1135"/>
    </row>
    <row r="4" spans="1:59" ht="13.5" customHeight="1">
      <c r="A4" s="198"/>
      <c r="B4" s="1153"/>
      <c r="C4" s="57" t="s">
        <v>12</v>
      </c>
      <c r="D4" s="55" t="s">
        <v>11</v>
      </c>
      <c r="E4" s="37" t="s">
        <v>13</v>
      </c>
      <c r="F4" s="38" t="s">
        <v>14</v>
      </c>
      <c r="G4" s="39" t="s">
        <v>15</v>
      </c>
      <c r="H4" s="199" t="s">
        <v>99</v>
      </c>
      <c r="I4" s="612" t="s">
        <v>38</v>
      </c>
      <c r="J4" s="1213" t="s">
        <v>100</v>
      </c>
      <c r="K4" s="69" t="s">
        <v>11</v>
      </c>
      <c r="L4" s="37" t="s">
        <v>13</v>
      </c>
      <c r="M4" s="38" t="s">
        <v>14</v>
      </c>
      <c r="N4" s="39" t="s">
        <v>15</v>
      </c>
      <c r="O4" s="199" t="s">
        <v>99</v>
      </c>
      <c r="P4" s="612" t="s">
        <v>38</v>
      </c>
      <c r="Q4" s="1213" t="s">
        <v>100</v>
      </c>
      <c r="R4" s="69" t="s">
        <v>11</v>
      </c>
      <c r="S4" s="37" t="s">
        <v>13</v>
      </c>
      <c r="T4" s="38" t="s">
        <v>14</v>
      </c>
      <c r="U4" s="39" t="s">
        <v>15</v>
      </c>
      <c r="V4" s="199" t="s">
        <v>99</v>
      </c>
      <c r="W4" s="612" t="s">
        <v>38</v>
      </c>
      <c r="X4" s="1213" t="s">
        <v>100</v>
      </c>
      <c r="Y4" s="69" t="s">
        <v>11</v>
      </c>
      <c r="Z4" s="37" t="s">
        <v>13</v>
      </c>
      <c r="AA4" s="38" t="s">
        <v>14</v>
      </c>
      <c r="AB4" s="39" t="s">
        <v>15</v>
      </c>
      <c r="AC4" s="199" t="s">
        <v>99</v>
      </c>
      <c r="AD4" s="612" t="s">
        <v>38</v>
      </c>
      <c r="AE4" s="1213" t="s">
        <v>100</v>
      </c>
      <c r="AF4" s="69" t="s">
        <v>11</v>
      </c>
      <c r="AG4" s="37" t="s">
        <v>13</v>
      </c>
      <c r="AH4" s="38" t="s">
        <v>14</v>
      </c>
      <c r="AI4" s="39" t="s">
        <v>15</v>
      </c>
      <c r="AJ4" s="199" t="s">
        <v>99</v>
      </c>
      <c r="AK4" s="612" t="s">
        <v>38</v>
      </c>
      <c r="AL4" s="1213" t="s">
        <v>100</v>
      </c>
      <c r="AM4" s="1133"/>
      <c r="AN4" s="1134"/>
      <c r="AO4" s="1135"/>
      <c r="AP4" s="1234"/>
      <c r="AQ4" s="1235"/>
      <c r="AR4" s="1236"/>
      <c r="AS4" s="2" t="s">
        <v>11</v>
      </c>
      <c r="AT4" s="3" t="s">
        <v>13</v>
      </c>
      <c r="AU4" s="4" t="s">
        <v>14</v>
      </c>
      <c r="AV4" s="5" t="s">
        <v>15</v>
      </c>
      <c r="AW4" s="199" t="s">
        <v>99</v>
      </c>
      <c r="AX4" s="614" t="s">
        <v>38</v>
      </c>
      <c r="AY4" s="600"/>
      <c r="AZ4" s="6"/>
      <c r="BA4" s="6"/>
      <c r="BB4" s="6"/>
      <c r="BC4" s="6"/>
      <c r="BD4" s="1145"/>
      <c r="BE4" s="1166">
        <v>0</v>
      </c>
      <c r="BF4" s="1145"/>
      <c r="BG4" s="1135">
        <v>1</v>
      </c>
    </row>
    <row r="5" spans="1:59" ht="13.5" customHeight="1">
      <c r="A5" s="198"/>
      <c r="B5" s="1154"/>
      <c r="C5" s="56" t="s">
        <v>17</v>
      </c>
      <c r="D5" s="144" t="s">
        <v>101</v>
      </c>
      <c r="E5" s="144" t="s">
        <v>102</v>
      </c>
      <c r="F5" s="144" t="s">
        <v>103</v>
      </c>
      <c r="G5" s="144" t="s">
        <v>104</v>
      </c>
      <c r="H5" s="144" t="s">
        <v>105</v>
      </c>
      <c r="I5" s="144" t="s">
        <v>106</v>
      </c>
      <c r="J5" s="1214"/>
      <c r="K5" s="144" t="s">
        <v>101</v>
      </c>
      <c r="L5" s="144" t="s">
        <v>102</v>
      </c>
      <c r="M5" s="144" t="s">
        <v>103</v>
      </c>
      <c r="N5" s="144" t="s">
        <v>104</v>
      </c>
      <c r="O5" s="144" t="s">
        <v>105</v>
      </c>
      <c r="P5" s="144" t="s">
        <v>106</v>
      </c>
      <c r="Q5" s="1214"/>
      <c r="R5" s="144" t="s">
        <v>101</v>
      </c>
      <c r="S5" s="144" t="s">
        <v>102</v>
      </c>
      <c r="T5" s="144" t="s">
        <v>103</v>
      </c>
      <c r="U5" s="144" t="s">
        <v>104</v>
      </c>
      <c r="V5" s="144" t="s">
        <v>105</v>
      </c>
      <c r="W5" s="144" t="s">
        <v>106</v>
      </c>
      <c r="X5" s="1214"/>
      <c r="Y5" s="144" t="s">
        <v>101</v>
      </c>
      <c r="Z5" s="144" t="s">
        <v>102</v>
      </c>
      <c r="AA5" s="144" t="s">
        <v>103</v>
      </c>
      <c r="AB5" s="144" t="s">
        <v>104</v>
      </c>
      <c r="AC5" s="144" t="s">
        <v>105</v>
      </c>
      <c r="AD5" s="144" t="s">
        <v>106</v>
      </c>
      <c r="AE5" s="1214"/>
      <c r="AF5" s="144" t="s">
        <v>101</v>
      </c>
      <c r="AG5" s="144" t="s">
        <v>102</v>
      </c>
      <c r="AH5" s="144" t="s">
        <v>103</v>
      </c>
      <c r="AI5" s="144" t="s">
        <v>104</v>
      </c>
      <c r="AJ5" s="144" t="s">
        <v>105</v>
      </c>
      <c r="AK5" s="144" t="s">
        <v>106</v>
      </c>
      <c r="AL5" s="1214"/>
      <c r="AM5" s="617" t="s">
        <v>21</v>
      </c>
      <c r="AN5" s="617" t="s">
        <v>22</v>
      </c>
      <c r="AO5" s="613" t="s">
        <v>23</v>
      </c>
      <c r="AP5" s="1237"/>
      <c r="AQ5" s="1238"/>
      <c r="AR5" s="1231"/>
      <c r="AS5" s="144" t="s">
        <v>19</v>
      </c>
      <c r="AT5" s="1225" t="s">
        <v>107</v>
      </c>
      <c r="AU5" s="1226"/>
      <c r="AV5" s="1227"/>
      <c r="AW5" s="1225" t="s">
        <v>108</v>
      </c>
      <c r="AX5" s="1227"/>
      <c r="AY5" s="600"/>
      <c r="AZ5" s="1155" t="s">
        <v>24</v>
      </c>
      <c r="BA5" s="1156"/>
      <c r="BB5" s="1156"/>
      <c r="BC5" s="31" t="s">
        <v>13</v>
      </c>
      <c r="BD5" s="1145">
        <v>40</v>
      </c>
      <c r="BE5" s="1166"/>
      <c r="BF5" s="1145">
        <v>40</v>
      </c>
      <c r="BG5" s="1135"/>
    </row>
    <row r="6" spans="1:59" ht="13.5" customHeight="1">
      <c r="A6" s="259">
        <v>0</v>
      </c>
      <c r="B6" s="1146" t="s">
        <v>25</v>
      </c>
      <c r="C6" s="58"/>
      <c r="D6" s="135">
        <v>1</v>
      </c>
      <c r="E6" s="136">
        <v>1</v>
      </c>
      <c r="F6" s="136">
        <v>1</v>
      </c>
      <c r="G6" s="136">
        <v>0</v>
      </c>
      <c r="H6" s="136">
        <v>0</v>
      </c>
      <c r="I6" s="137">
        <v>1</v>
      </c>
      <c r="J6" s="1207">
        <v>2</v>
      </c>
      <c r="K6" s="135">
        <v>1</v>
      </c>
      <c r="L6" s="136">
        <v>1</v>
      </c>
      <c r="M6" s="136">
        <v>1</v>
      </c>
      <c r="N6" s="136">
        <v>0</v>
      </c>
      <c r="O6" s="136">
        <v>1</v>
      </c>
      <c r="P6" s="137">
        <v>1</v>
      </c>
      <c r="Q6" s="1207">
        <v>2</v>
      </c>
      <c r="R6" s="135">
        <v>1</v>
      </c>
      <c r="S6" s="136">
        <v>1</v>
      </c>
      <c r="T6" s="136">
        <v>1</v>
      </c>
      <c r="U6" s="136">
        <v>0</v>
      </c>
      <c r="V6" s="136">
        <v>0</v>
      </c>
      <c r="W6" s="137">
        <v>1</v>
      </c>
      <c r="X6" s="1207">
        <v>2</v>
      </c>
      <c r="Y6" s="135">
        <v>0</v>
      </c>
      <c r="Z6" s="136">
        <v>1</v>
      </c>
      <c r="AA6" s="136">
        <v>0</v>
      </c>
      <c r="AB6" s="136">
        <v>0</v>
      </c>
      <c r="AC6" s="136">
        <v>0</v>
      </c>
      <c r="AD6" s="137">
        <v>1</v>
      </c>
      <c r="AE6" s="1207">
        <v>2</v>
      </c>
      <c r="AF6" s="135">
        <v>0</v>
      </c>
      <c r="AG6" s="136">
        <v>0</v>
      </c>
      <c r="AH6" s="136">
        <v>0</v>
      </c>
      <c r="AI6" s="136">
        <v>0</v>
      </c>
      <c r="AJ6" s="136">
        <v>0</v>
      </c>
      <c r="AK6" s="137">
        <v>0</v>
      </c>
      <c r="AL6" s="1207">
        <v>0</v>
      </c>
      <c r="AM6" s="1228">
        <f>SUM(J6,Q6,X6,AE6,AL6)</f>
        <v>8</v>
      </c>
      <c r="AN6" s="1087">
        <f>AM6/25</f>
        <v>0.32</v>
      </c>
      <c r="AO6" s="1102">
        <f>AM6/5</f>
        <v>1.6</v>
      </c>
      <c r="AP6" s="1174">
        <v>85</v>
      </c>
      <c r="AQ6" s="1217"/>
      <c r="AR6" s="1230">
        <f>AP6-AP1</f>
        <v>1</v>
      </c>
      <c r="AS6" s="7"/>
      <c r="AT6" s="7"/>
      <c r="AU6" s="7"/>
      <c r="AV6" s="7"/>
      <c r="AW6" s="8"/>
      <c r="AX6" s="8"/>
      <c r="AY6" s="600"/>
      <c r="AZ6" s="6"/>
      <c r="BA6" s="6"/>
      <c r="BB6" s="6"/>
      <c r="BC6" s="6"/>
      <c r="BD6" s="1145"/>
      <c r="BE6" s="1165">
        <v>0</v>
      </c>
      <c r="BF6" s="1145"/>
      <c r="BG6" s="1165">
        <v>0</v>
      </c>
    </row>
    <row r="7" spans="1:59" ht="13.5" customHeight="1">
      <c r="A7" s="259"/>
      <c r="B7" s="1146"/>
      <c r="C7" s="60"/>
      <c r="D7" s="126">
        <v>1</v>
      </c>
      <c r="E7" s="261">
        <v>100</v>
      </c>
      <c r="F7" s="261">
        <v>0</v>
      </c>
      <c r="G7" s="261">
        <v>0</v>
      </c>
      <c r="H7" s="263">
        <v>0</v>
      </c>
      <c r="I7" s="264">
        <v>0</v>
      </c>
      <c r="J7" s="1208"/>
      <c r="K7" s="126">
        <v>2</v>
      </c>
      <c r="L7" s="261">
        <v>100</v>
      </c>
      <c r="M7" s="261">
        <v>100</v>
      </c>
      <c r="N7" s="261">
        <v>100</v>
      </c>
      <c r="O7" s="263">
        <v>0</v>
      </c>
      <c r="P7" s="264">
        <v>0</v>
      </c>
      <c r="Q7" s="1208"/>
      <c r="R7" s="126">
        <v>0</v>
      </c>
      <c r="S7" s="261">
        <v>100</v>
      </c>
      <c r="T7" s="261">
        <v>0</v>
      </c>
      <c r="U7" s="261">
        <v>0</v>
      </c>
      <c r="V7" s="263">
        <v>0</v>
      </c>
      <c r="W7" s="264">
        <v>0</v>
      </c>
      <c r="X7" s="1208"/>
      <c r="Y7" s="126">
        <v>2</v>
      </c>
      <c r="Z7" s="261">
        <v>100</v>
      </c>
      <c r="AA7" s="261">
        <v>100</v>
      </c>
      <c r="AB7" s="261">
        <v>0</v>
      </c>
      <c r="AC7" s="263">
        <v>0</v>
      </c>
      <c r="AD7" s="264">
        <v>0</v>
      </c>
      <c r="AE7" s="1208"/>
      <c r="AF7" s="126">
        <v>0</v>
      </c>
      <c r="AG7" s="261">
        <v>0</v>
      </c>
      <c r="AH7" s="261">
        <v>0</v>
      </c>
      <c r="AI7" s="261">
        <v>0</v>
      </c>
      <c r="AJ7" s="263">
        <v>0</v>
      </c>
      <c r="AK7" s="264">
        <v>0</v>
      </c>
      <c r="AL7" s="1208"/>
      <c r="AM7" s="1229"/>
      <c r="AN7" s="1088"/>
      <c r="AO7" s="1103"/>
      <c r="AP7" s="1174">
        <f>AP6*2.2</f>
        <v>187.00000000000003</v>
      </c>
      <c r="AQ7" s="1217"/>
      <c r="AR7" s="1231"/>
      <c r="AS7" s="82">
        <f>SUM(D7,K7,R7,Y7,AF7)*0.05</f>
        <v>0.25</v>
      </c>
      <c r="AT7" s="1222">
        <f>SUM(L7:P7)+SUM(S7:W7)+SUM(Z7:AD7)+SUM(E7:I7)+SUM(AG7:AK7)</f>
        <v>700</v>
      </c>
      <c r="AU7" s="1224"/>
      <c r="AV7" s="1223"/>
      <c r="AW7" s="1222">
        <v>2000</v>
      </c>
      <c r="AX7" s="1223"/>
      <c r="AY7" s="600"/>
      <c r="AZ7" s="1157" t="s">
        <v>29</v>
      </c>
      <c r="BA7" s="1158"/>
      <c r="BB7" s="1158"/>
      <c r="BC7" s="32" t="s">
        <v>14</v>
      </c>
      <c r="BD7" s="1145">
        <v>50</v>
      </c>
      <c r="BE7" s="1165"/>
      <c r="BF7" s="1145">
        <v>50</v>
      </c>
      <c r="BG7" s="1165"/>
    </row>
    <row r="8" spans="1:59" ht="13.5" customHeight="1">
      <c r="A8" s="259">
        <v>5</v>
      </c>
      <c r="B8" s="1146" t="s">
        <v>30</v>
      </c>
      <c r="C8" s="58"/>
      <c r="D8" s="135">
        <v>0</v>
      </c>
      <c r="E8" s="136">
        <v>1</v>
      </c>
      <c r="F8" s="136">
        <v>0</v>
      </c>
      <c r="G8" s="136">
        <v>0</v>
      </c>
      <c r="H8" s="136">
        <v>1</v>
      </c>
      <c r="I8" s="137">
        <v>1</v>
      </c>
      <c r="J8" s="1207">
        <v>1</v>
      </c>
      <c r="K8" s="135">
        <v>1</v>
      </c>
      <c r="L8" s="136">
        <v>0</v>
      </c>
      <c r="M8" s="136">
        <v>1</v>
      </c>
      <c r="N8" s="136">
        <v>0</v>
      </c>
      <c r="O8" s="136">
        <v>0</v>
      </c>
      <c r="P8" s="137">
        <v>0</v>
      </c>
      <c r="Q8" s="1207">
        <v>1</v>
      </c>
      <c r="R8" s="135">
        <v>1</v>
      </c>
      <c r="S8" s="136">
        <v>1</v>
      </c>
      <c r="T8" s="136">
        <v>1</v>
      </c>
      <c r="U8" s="136">
        <v>0</v>
      </c>
      <c r="V8" s="136">
        <v>1</v>
      </c>
      <c r="W8" s="137">
        <v>1</v>
      </c>
      <c r="X8" s="1207">
        <v>2</v>
      </c>
      <c r="Y8" s="135">
        <v>0</v>
      </c>
      <c r="Z8" s="136">
        <v>0</v>
      </c>
      <c r="AA8" s="136">
        <v>0</v>
      </c>
      <c r="AB8" s="136">
        <v>0</v>
      </c>
      <c r="AC8" s="136">
        <v>0</v>
      </c>
      <c r="AD8" s="137">
        <v>0</v>
      </c>
      <c r="AE8" s="1207">
        <v>0</v>
      </c>
      <c r="AF8" s="621"/>
      <c r="AG8" s="622"/>
      <c r="AH8" s="622"/>
      <c r="AI8" s="622"/>
      <c r="AJ8" s="622"/>
      <c r="AK8" s="623"/>
      <c r="AL8" s="212"/>
      <c r="AM8" s="1228">
        <f>SUM(AE8,X8,Q8,J8)</f>
        <v>4</v>
      </c>
      <c r="AN8" s="1087">
        <f>AM8/20</f>
        <v>0.2</v>
      </c>
      <c r="AO8" s="1102">
        <f>AM8/4</f>
        <v>1</v>
      </c>
      <c r="AP8" s="1174">
        <v>86</v>
      </c>
      <c r="AQ8" s="1217"/>
      <c r="AR8" s="1230">
        <f>AP8-AP6</f>
        <v>1</v>
      </c>
      <c r="AS8" s="7"/>
      <c r="AT8" s="7"/>
      <c r="AU8" s="7"/>
      <c r="AV8" s="7"/>
      <c r="AW8" s="8"/>
      <c r="AX8" s="8"/>
      <c r="AY8" s="600"/>
      <c r="AZ8" s="6"/>
      <c r="BA8" s="6"/>
      <c r="BB8" s="6"/>
      <c r="BC8" s="6"/>
      <c r="BD8" s="1145"/>
      <c r="BE8" s="1117">
        <v>-1</v>
      </c>
      <c r="BF8" s="1145"/>
      <c r="BG8" s="1166">
        <v>0</v>
      </c>
    </row>
    <row r="9" spans="1:59" ht="13.5" customHeight="1">
      <c r="A9" s="259"/>
      <c r="B9" s="1146"/>
      <c r="C9" s="60"/>
      <c r="D9" s="126">
        <v>0</v>
      </c>
      <c r="E9" s="261">
        <v>100</v>
      </c>
      <c r="F9" s="261">
        <v>0</v>
      </c>
      <c r="G9" s="261">
        <v>0</v>
      </c>
      <c r="H9" s="263">
        <v>0</v>
      </c>
      <c r="I9" s="264">
        <v>0</v>
      </c>
      <c r="J9" s="1208"/>
      <c r="K9" s="126">
        <v>2</v>
      </c>
      <c r="L9" s="261">
        <v>100</v>
      </c>
      <c r="M9" s="261">
        <v>100</v>
      </c>
      <c r="N9" s="261">
        <v>0</v>
      </c>
      <c r="O9" s="263">
        <v>0</v>
      </c>
      <c r="P9" s="264">
        <v>0</v>
      </c>
      <c r="Q9" s="1208"/>
      <c r="R9" s="126">
        <v>1</v>
      </c>
      <c r="S9" s="261">
        <v>100</v>
      </c>
      <c r="T9" s="261">
        <v>0</v>
      </c>
      <c r="U9" s="261">
        <v>0</v>
      </c>
      <c r="V9" s="263">
        <v>0</v>
      </c>
      <c r="W9" s="264">
        <v>0</v>
      </c>
      <c r="X9" s="1208"/>
      <c r="Y9" s="126">
        <v>0</v>
      </c>
      <c r="Z9" s="261">
        <v>0</v>
      </c>
      <c r="AA9" s="261">
        <v>0</v>
      </c>
      <c r="AB9" s="261">
        <v>0</v>
      </c>
      <c r="AC9" s="263">
        <v>0</v>
      </c>
      <c r="AD9" s="264">
        <v>0</v>
      </c>
      <c r="AE9" s="1208"/>
      <c r="AF9" s="1168"/>
      <c r="AG9" s="1169"/>
      <c r="AH9" s="1169"/>
      <c r="AI9" s="1169"/>
      <c r="AJ9" s="1169"/>
      <c r="AK9" s="1170"/>
      <c r="AL9" s="213"/>
      <c r="AM9" s="1229"/>
      <c r="AN9" s="1088"/>
      <c r="AO9" s="1171"/>
      <c r="AP9" s="1174">
        <f>AP8*2.2</f>
        <v>189.20000000000002</v>
      </c>
      <c r="AQ9" s="1217"/>
      <c r="AR9" s="1231"/>
      <c r="AS9" s="82">
        <f>SUM(D9,K9,R9,Y9,AF9)*0.05</f>
        <v>0.15000000000000002</v>
      </c>
      <c r="AT9" s="1222">
        <f>SUM(L9:P9)+SUM(S9:W9)+SUM(Z9:AD9)+SUM(E9:I9)</f>
        <v>400</v>
      </c>
      <c r="AU9" s="1224"/>
      <c r="AV9" s="1223"/>
      <c r="AW9" s="1222">
        <v>2000</v>
      </c>
      <c r="AX9" s="1223"/>
      <c r="AY9" s="600"/>
      <c r="AZ9" s="1161" t="s">
        <v>32</v>
      </c>
      <c r="BA9" s="1162"/>
      <c r="BB9" s="1162"/>
      <c r="BC9" s="11" t="s">
        <v>15</v>
      </c>
      <c r="BD9" s="1145">
        <v>60</v>
      </c>
      <c r="BE9" s="1117"/>
      <c r="BF9" s="1145">
        <v>60</v>
      </c>
      <c r="BG9" s="1166"/>
    </row>
    <row r="10" spans="1:59" ht="13.5" customHeight="1">
      <c r="A10" s="259">
        <v>9</v>
      </c>
      <c r="B10" s="1146" t="s">
        <v>33</v>
      </c>
      <c r="C10" s="58" t="s">
        <v>31</v>
      </c>
      <c r="D10" s="135">
        <v>1</v>
      </c>
      <c r="E10" s="136">
        <v>1</v>
      </c>
      <c r="F10" s="136">
        <v>1</v>
      </c>
      <c r="G10" s="136">
        <v>0</v>
      </c>
      <c r="H10" s="136">
        <v>0</v>
      </c>
      <c r="I10" s="137">
        <v>1</v>
      </c>
      <c r="J10" s="1207">
        <v>2</v>
      </c>
      <c r="K10" s="135">
        <v>1</v>
      </c>
      <c r="L10" s="136">
        <v>2</v>
      </c>
      <c r="M10" s="136">
        <v>1</v>
      </c>
      <c r="N10" s="136">
        <v>0</v>
      </c>
      <c r="O10" s="136">
        <v>0</v>
      </c>
      <c r="P10" s="137">
        <v>2</v>
      </c>
      <c r="Q10" s="1207">
        <v>3</v>
      </c>
      <c r="R10" s="376">
        <v>2</v>
      </c>
      <c r="S10" s="377">
        <v>2</v>
      </c>
      <c r="T10" s="377">
        <v>2</v>
      </c>
      <c r="U10" s="377">
        <v>0</v>
      </c>
      <c r="V10" s="377">
        <v>2</v>
      </c>
      <c r="W10" s="378">
        <v>2</v>
      </c>
      <c r="X10" s="1209">
        <v>4</v>
      </c>
      <c r="Y10" s="135">
        <v>2</v>
      </c>
      <c r="Z10" s="136">
        <v>1</v>
      </c>
      <c r="AA10" s="136">
        <v>2</v>
      </c>
      <c r="AB10" s="136">
        <v>0</v>
      </c>
      <c r="AC10" s="136">
        <v>1</v>
      </c>
      <c r="AD10" s="137">
        <v>1</v>
      </c>
      <c r="AE10" s="1207">
        <v>3</v>
      </c>
      <c r="AF10" s="621"/>
      <c r="AG10" s="622"/>
      <c r="AH10" s="622"/>
      <c r="AI10" s="622"/>
      <c r="AJ10" s="622"/>
      <c r="AK10" s="623"/>
      <c r="AL10" s="212"/>
      <c r="AM10" s="1228">
        <f>SUM(AE10,X10,Q10,J10)</f>
        <v>12</v>
      </c>
      <c r="AN10" s="1087">
        <f>AM10/20</f>
        <v>0.6</v>
      </c>
      <c r="AO10" s="1102">
        <f>AM10/4</f>
        <v>3</v>
      </c>
      <c r="AP10" s="1218">
        <v>86</v>
      </c>
      <c r="AQ10" s="1219"/>
      <c r="AR10" s="1239">
        <f>AP10-AP8</f>
        <v>0</v>
      </c>
      <c r="AS10" s="7"/>
      <c r="AT10" s="7"/>
      <c r="AU10" s="7"/>
      <c r="AV10" s="7"/>
      <c r="AW10" s="8"/>
      <c r="AX10" s="8"/>
      <c r="AY10" s="600"/>
      <c r="AZ10" s="600"/>
      <c r="BA10" s="600"/>
      <c r="BB10" s="600"/>
      <c r="BC10" s="600"/>
      <c r="BD10" s="1145"/>
      <c r="BE10" s="1117">
        <v>-1</v>
      </c>
      <c r="BF10" s="1145"/>
      <c r="BG10" s="1117">
        <v>-1</v>
      </c>
    </row>
    <row r="11" spans="1:59" ht="13.5" customHeight="1">
      <c r="A11" s="259"/>
      <c r="B11" s="1146"/>
      <c r="C11" s="60" t="s">
        <v>43</v>
      </c>
      <c r="D11" s="126">
        <v>1</v>
      </c>
      <c r="E11" s="261">
        <v>200</v>
      </c>
      <c r="F11" s="261">
        <v>0</v>
      </c>
      <c r="G11" s="261">
        <v>0</v>
      </c>
      <c r="H11" s="263">
        <v>0</v>
      </c>
      <c r="I11" s="264">
        <v>0</v>
      </c>
      <c r="J11" s="1208"/>
      <c r="K11" s="126">
        <v>1</v>
      </c>
      <c r="L11" s="261">
        <v>200</v>
      </c>
      <c r="M11" s="261">
        <v>100</v>
      </c>
      <c r="N11" s="261">
        <v>0</v>
      </c>
      <c r="O11" s="263">
        <v>0</v>
      </c>
      <c r="P11" s="264">
        <v>0</v>
      </c>
      <c r="Q11" s="1208"/>
      <c r="R11" s="379">
        <v>1</v>
      </c>
      <c r="S11" s="380">
        <v>200</v>
      </c>
      <c r="T11" s="380">
        <v>200</v>
      </c>
      <c r="U11" s="380">
        <v>200</v>
      </c>
      <c r="V11" s="381">
        <v>200</v>
      </c>
      <c r="W11" s="382">
        <v>0</v>
      </c>
      <c r="X11" s="1210"/>
      <c r="Y11" s="126">
        <v>1</v>
      </c>
      <c r="Z11" s="261">
        <v>300</v>
      </c>
      <c r="AA11" s="261">
        <v>200</v>
      </c>
      <c r="AB11" s="261">
        <v>200</v>
      </c>
      <c r="AC11" s="263">
        <v>0</v>
      </c>
      <c r="AD11" s="264">
        <v>0</v>
      </c>
      <c r="AE11" s="1208"/>
      <c r="AF11" s="1168"/>
      <c r="AG11" s="1169"/>
      <c r="AH11" s="1169"/>
      <c r="AI11" s="1169"/>
      <c r="AJ11" s="1169"/>
      <c r="AK11" s="1170"/>
      <c r="AL11" s="213"/>
      <c r="AM11" s="1229"/>
      <c r="AN11" s="1088"/>
      <c r="AO11" s="1171"/>
      <c r="AP11" s="1218">
        <f>AP10*2.2</f>
        <v>189.20000000000002</v>
      </c>
      <c r="AQ11" s="1219"/>
      <c r="AR11" s="1240"/>
      <c r="AS11" s="82">
        <f>SUM(Y11,R11,K11,D11)*0.0625</f>
        <v>0.25</v>
      </c>
      <c r="AT11" s="1222">
        <f>SUM(L11:P11)+SUM(S11:W11)+SUM(Z11:AD11)+SUM(E11:I11)</f>
        <v>2000</v>
      </c>
      <c r="AU11" s="1224"/>
      <c r="AV11" s="1223"/>
      <c r="AW11" s="1222">
        <v>2000</v>
      </c>
      <c r="AX11" s="1223"/>
      <c r="AY11" s="600"/>
      <c r="AZ11" s="1241" t="s">
        <v>109</v>
      </c>
      <c r="BA11" s="1242"/>
      <c r="BB11" s="1242"/>
      <c r="BC11" s="200" t="s">
        <v>99</v>
      </c>
      <c r="BD11" s="1145">
        <v>70</v>
      </c>
      <c r="BE11" s="1117"/>
      <c r="BF11" s="1145">
        <v>70</v>
      </c>
      <c r="BG11" s="1117"/>
    </row>
    <row r="12" spans="1:59" ht="13.5" customHeight="1">
      <c r="A12" s="259">
        <v>13</v>
      </c>
      <c r="B12" s="1146" t="s">
        <v>36</v>
      </c>
      <c r="C12" s="58"/>
      <c r="D12" s="135">
        <v>1</v>
      </c>
      <c r="E12" s="136">
        <v>2</v>
      </c>
      <c r="F12" s="136">
        <v>1</v>
      </c>
      <c r="G12" s="136">
        <v>0</v>
      </c>
      <c r="H12" s="136">
        <v>1</v>
      </c>
      <c r="I12" s="137">
        <v>2</v>
      </c>
      <c r="J12" s="1207">
        <v>3</v>
      </c>
      <c r="K12" s="135">
        <v>1</v>
      </c>
      <c r="L12" s="136">
        <v>0</v>
      </c>
      <c r="M12" s="136">
        <v>1</v>
      </c>
      <c r="N12" s="136">
        <v>0</v>
      </c>
      <c r="O12" s="136">
        <v>0</v>
      </c>
      <c r="P12" s="137">
        <v>0</v>
      </c>
      <c r="Q12" s="1207">
        <v>1</v>
      </c>
      <c r="R12" s="376">
        <v>2</v>
      </c>
      <c r="S12" s="377">
        <v>2</v>
      </c>
      <c r="T12" s="377">
        <v>2</v>
      </c>
      <c r="U12" s="377">
        <v>0</v>
      </c>
      <c r="V12" s="377">
        <v>2</v>
      </c>
      <c r="W12" s="378">
        <v>2</v>
      </c>
      <c r="X12" s="1209">
        <v>4</v>
      </c>
      <c r="Y12" s="135">
        <v>0</v>
      </c>
      <c r="Z12" s="136">
        <v>1</v>
      </c>
      <c r="AA12" s="136">
        <v>0</v>
      </c>
      <c r="AB12" s="136">
        <v>0</v>
      </c>
      <c r="AC12" s="136">
        <v>0</v>
      </c>
      <c r="AD12" s="137">
        <v>1</v>
      </c>
      <c r="AE12" s="1207">
        <v>1</v>
      </c>
      <c r="AF12" s="621"/>
      <c r="AG12" s="622"/>
      <c r="AH12" s="622"/>
      <c r="AI12" s="622"/>
      <c r="AJ12" s="622"/>
      <c r="AK12" s="623"/>
      <c r="AL12" s="212"/>
      <c r="AM12" s="1228">
        <f>SUM(AE12,X12,Q12,J12)</f>
        <v>9</v>
      </c>
      <c r="AN12" s="1087">
        <f>AM12/20</f>
        <v>0.45</v>
      </c>
      <c r="AO12" s="1102">
        <f>AM12/4</f>
        <v>2.25</v>
      </c>
      <c r="AP12" s="1220">
        <v>86</v>
      </c>
      <c r="AQ12" s="1221"/>
      <c r="AR12" s="1239">
        <f>AP12-AP10</f>
        <v>0</v>
      </c>
      <c r="AS12" s="7"/>
      <c r="AT12" s="7"/>
      <c r="AU12" s="7"/>
      <c r="AV12" s="7"/>
      <c r="AW12" s="8"/>
      <c r="AX12" s="8"/>
      <c r="AY12" s="600"/>
      <c r="AZ12" s="600"/>
      <c r="BA12" s="600"/>
      <c r="BB12" s="600"/>
      <c r="BC12" s="600"/>
      <c r="BD12" s="1145"/>
      <c r="BE12" s="1117">
        <v>-2</v>
      </c>
      <c r="BF12" s="1145"/>
      <c r="BG12" s="1117">
        <v>-1</v>
      </c>
    </row>
    <row r="13" spans="1:59" ht="13.5" customHeight="1">
      <c r="A13" s="259"/>
      <c r="B13" s="1146"/>
      <c r="C13" s="60"/>
      <c r="D13" s="126">
        <v>1</v>
      </c>
      <c r="E13" s="261">
        <v>200</v>
      </c>
      <c r="F13" s="261">
        <v>200</v>
      </c>
      <c r="G13" s="261">
        <v>200</v>
      </c>
      <c r="H13" s="263">
        <v>0</v>
      </c>
      <c r="I13" s="264">
        <v>0</v>
      </c>
      <c r="J13" s="1208"/>
      <c r="K13" s="126">
        <v>1</v>
      </c>
      <c r="L13" s="261">
        <v>200</v>
      </c>
      <c r="M13" s="261">
        <v>0</v>
      </c>
      <c r="N13" s="261">
        <v>0</v>
      </c>
      <c r="O13" s="263">
        <v>0</v>
      </c>
      <c r="P13" s="264">
        <v>0</v>
      </c>
      <c r="Q13" s="1208"/>
      <c r="R13" s="379">
        <v>4</v>
      </c>
      <c r="S13" s="380">
        <v>200</v>
      </c>
      <c r="T13" s="380">
        <v>200</v>
      </c>
      <c r="U13" s="380">
        <v>200</v>
      </c>
      <c r="V13" s="381">
        <v>200</v>
      </c>
      <c r="W13" s="382">
        <v>0</v>
      </c>
      <c r="X13" s="1210"/>
      <c r="Y13" s="126">
        <v>2</v>
      </c>
      <c r="Z13" s="261">
        <v>100</v>
      </c>
      <c r="AA13" s="261">
        <v>50</v>
      </c>
      <c r="AB13" s="261">
        <v>0</v>
      </c>
      <c r="AC13" s="263">
        <v>0</v>
      </c>
      <c r="AD13" s="264">
        <v>0</v>
      </c>
      <c r="AE13" s="1208"/>
      <c r="AF13" s="1168"/>
      <c r="AG13" s="1169"/>
      <c r="AH13" s="1169"/>
      <c r="AI13" s="1169"/>
      <c r="AJ13" s="1169"/>
      <c r="AK13" s="1170"/>
      <c r="AL13" s="213"/>
      <c r="AM13" s="1229"/>
      <c r="AN13" s="1088"/>
      <c r="AO13" s="1171"/>
      <c r="AP13" s="1218">
        <f>AP12*2.2</f>
        <v>189.20000000000002</v>
      </c>
      <c r="AQ13" s="1219"/>
      <c r="AR13" s="1240"/>
      <c r="AS13" s="82">
        <f>SUM(Y13,R13,K13,D13)*0.0625</f>
        <v>0.5</v>
      </c>
      <c r="AT13" s="1222">
        <f>SUM(L13:P13)+SUM(S13:W13)+SUM(Z13:AD13)+SUM(E13:I13)</f>
        <v>1750</v>
      </c>
      <c r="AU13" s="1224"/>
      <c r="AV13" s="1223"/>
      <c r="AW13" s="1222">
        <v>2000</v>
      </c>
      <c r="AX13" s="1223"/>
      <c r="AY13" s="600"/>
      <c r="AZ13" s="1147" t="s">
        <v>37</v>
      </c>
      <c r="BA13" s="1148"/>
      <c r="BB13" s="1148"/>
      <c r="BC13" s="33" t="s">
        <v>38</v>
      </c>
      <c r="BD13" s="1145">
        <v>80</v>
      </c>
      <c r="BE13" s="1117"/>
      <c r="BF13" s="1145">
        <v>80</v>
      </c>
      <c r="BG13" s="1117"/>
    </row>
    <row r="14" spans="1:59" ht="13.5" customHeight="1">
      <c r="A14" s="259">
        <v>17</v>
      </c>
      <c r="B14" s="1146" t="s">
        <v>39</v>
      </c>
      <c r="C14" s="58"/>
      <c r="D14" s="135">
        <v>1</v>
      </c>
      <c r="E14" s="136">
        <v>0</v>
      </c>
      <c r="F14" s="136">
        <v>1</v>
      </c>
      <c r="G14" s="136">
        <v>0</v>
      </c>
      <c r="H14" s="136">
        <v>0</v>
      </c>
      <c r="I14" s="137">
        <v>0</v>
      </c>
      <c r="J14" s="1207">
        <v>1</v>
      </c>
      <c r="K14" s="135">
        <v>0</v>
      </c>
      <c r="L14" s="136">
        <v>0</v>
      </c>
      <c r="M14" s="136">
        <v>0</v>
      </c>
      <c r="N14" s="136">
        <v>0</v>
      </c>
      <c r="O14" s="136">
        <v>0</v>
      </c>
      <c r="P14" s="137">
        <v>0</v>
      </c>
      <c r="Q14" s="1207">
        <v>0</v>
      </c>
      <c r="R14" s="135">
        <v>0</v>
      </c>
      <c r="S14" s="136">
        <v>0</v>
      </c>
      <c r="T14" s="136">
        <v>0</v>
      </c>
      <c r="U14" s="136">
        <v>0</v>
      </c>
      <c r="V14" s="136">
        <v>0</v>
      </c>
      <c r="W14" s="137">
        <v>0</v>
      </c>
      <c r="X14" s="1207">
        <v>0</v>
      </c>
      <c r="Y14" s="135">
        <v>0</v>
      </c>
      <c r="Z14" s="136">
        <v>1</v>
      </c>
      <c r="AA14" s="136">
        <v>0</v>
      </c>
      <c r="AB14" s="136">
        <v>0</v>
      </c>
      <c r="AC14" s="136">
        <v>0</v>
      </c>
      <c r="AD14" s="137">
        <v>1</v>
      </c>
      <c r="AE14" s="1207">
        <v>2</v>
      </c>
      <c r="AF14" s="135">
        <v>0</v>
      </c>
      <c r="AG14" s="136">
        <v>0</v>
      </c>
      <c r="AH14" s="136">
        <v>0</v>
      </c>
      <c r="AI14" s="136">
        <v>0</v>
      </c>
      <c r="AJ14" s="136">
        <v>0</v>
      </c>
      <c r="AK14" s="137">
        <v>0</v>
      </c>
      <c r="AL14" s="1207">
        <v>0</v>
      </c>
      <c r="AM14" s="1228">
        <f>SUM(J14,Q14,X14,AE14,AL14)</f>
        <v>3</v>
      </c>
      <c r="AN14" s="1087">
        <f>AM14/25</f>
        <v>0.12</v>
      </c>
      <c r="AO14" s="1102">
        <f>AM14/5</f>
        <v>0.6</v>
      </c>
      <c r="AP14" s="1220">
        <v>87</v>
      </c>
      <c r="AQ14" s="1221"/>
      <c r="AR14" s="1230">
        <f>AP14-AP12</f>
        <v>1</v>
      </c>
      <c r="AS14" s="7"/>
      <c r="AT14" s="7"/>
      <c r="AU14" s="7"/>
      <c r="AV14" s="7"/>
      <c r="AW14" s="8"/>
      <c r="AX14" s="8"/>
      <c r="AY14" s="600"/>
      <c r="AZ14" s="600"/>
      <c r="BA14" s="600"/>
      <c r="BB14" s="600"/>
      <c r="BC14" s="600"/>
      <c r="BD14" s="1145"/>
      <c r="BE14" s="1149"/>
      <c r="BF14" s="1145"/>
      <c r="BG14" s="1149">
        <v>-3</v>
      </c>
    </row>
    <row r="15" spans="1:59" ht="13.5" customHeight="1">
      <c r="A15" s="259"/>
      <c r="B15" s="1146"/>
      <c r="C15" s="60"/>
      <c r="D15" s="400">
        <v>1</v>
      </c>
      <c r="E15" s="261">
        <v>200</v>
      </c>
      <c r="F15" s="261">
        <v>0</v>
      </c>
      <c r="G15" s="261">
        <v>0</v>
      </c>
      <c r="H15" s="263">
        <v>0</v>
      </c>
      <c r="I15" s="264">
        <v>0</v>
      </c>
      <c r="J15" s="1208"/>
      <c r="K15" s="400">
        <v>1</v>
      </c>
      <c r="L15" s="261">
        <v>100</v>
      </c>
      <c r="M15" s="261">
        <v>0</v>
      </c>
      <c r="N15" s="261">
        <v>0</v>
      </c>
      <c r="O15" s="263">
        <v>0</v>
      </c>
      <c r="P15" s="264">
        <v>0</v>
      </c>
      <c r="Q15" s="1208"/>
      <c r="R15" s="400">
        <v>0</v>
      </c>
      <c r="S15" s="261">
        <v>0</v>
      </c>
      <c r="T15" s="261">
        <v>0</v>
      </c>
      <c r="U15" s="261">
        <v>0</v>
      </c>
      <c r="V15" s="263">
        <v>0</v>
      </c>
      <c r="W15" s="264">
        <v>0</v>
      </c>
      <c r="X15" s="1208"/>
      <c r="Y15" s="400">
        <v>1</v>
      </c>
      <c r="Z15" s="261">
        <v>0</v>
      </c>
      <c r="AA15" s="261">
        <v>0</v>
      </c>
      <c r="AB15" s="261">
        <v>0</v>
      </c>
      <c r="AC15" s="263">
        <v>0</v>
      </c>
      <c r="AD15" s="264">
        <v>1</v>
      </c>
      <c r="AE15" s="1208"/>
      <c r="AF15" s="400">
        <v>1</v>
      </c>
      <c r="AG15" s="261">
        <v>50</v>
      </c>
      <c r="AH15" s="261">
        <v>0</v>
      </c>
      <c r="AI15" s="261">
        <v>0</v>
      </c>
      <c r="AJ15" s="263">
        <v>0</v>
      </c>
      <c r="AK15" s="264">
        <v>0</v>
      </c>
      <c r="AL15" s="1208"/>
      <c r="AM15" s="1229"/>
      <c r="AN15" s="1088"/>
      <c r="AO15" s="1103"/>
      <c r="AP15" s="1218">
        <v>192</v>
      </c>
      <c r="AQ15" s="1219"/>
      <c r="AR15" s="1231"/>
      <c r="AS15" s="82">
        <f>SUM(D15,K15,R15,Y15,AF15)*0.05</f>
        <v>0.2</v>
      </c>
      <c r="AT15" s="1222">
        <f>SUM(L15:O15)+SUM(S15:V15)+SUM(Z15:AC15)+SUM(E15:H15)+SUM(AG15:AJ15)</f>
        <v>350</v>
      </c>
      <c r="AU15" s="1224"/>
      <c r="AV15" s="1223"/>
      <c r="AW15" s="1222">
        <v>2500</v>
      </c>
      <c r="AX15" s="1223"/>
      <c r="AY15" s="600"/>
      <c r="AZ15" s="1127" t="s">
        <v>40</v>
      </c>
      <c r="BA15" s="1128"/>
      <c r="BB15" s="34" t="s">
        <v>20</v>
      </c>
      <c r="BC15" s="600"/>
      <c r="BD15" s="1145">
        <v>90</v>
      </c>
      <c r="BE15" s="1149"/>
      <c r="BF15" s="1145">
        <v>90</v>
      </c>
      <c r="BG15" s="1149"/>
    </row>
    <row r="16" spans="1:59" ht="13.5" customHeight="1">
      <c r="A16" s="259">
        <v>22</v>
      </c>
      <c r="B16" s="1146" t="s">
        <v>41</v>
      </c>
      <c r="C16" s="58"/>
      <c r="D16" s="135">
        <v>1</v>
      </c>
      <c r="E16" s="136">
        <v>0</v>
      </c>
      <c r="F16" s="136">
        <v>1</v>
      </c>
      <c r="G16" s="136">
        <v>0</v>
      </c>
      <c r="H16" s="136">
        <v>0</v>
      </c>
      <c r="I16" s="137">
        <v>0</v>
      </c>
      <c r="J16" s="1207">
        <v>3</v>
      </c>
      <c r="K16" s="135">
        <v>2</v>
      </c>
      <c r="L16" s="136">
        <v>2</v>
      </c>
      <c r="M16" s="136">
        <v>2</v>
      </c>
      <c r="N16" s="136">
        <v>0</v>
      </c>
      <c r="O16" s="136">
        <v>0</v>
      </c>
      <c r="P16" s="137">
        <v>2</v>
      </c>
      <c r="Q16" s="1207">
        <v>3</v>
      </c>
      <c r="R16" s="135">
        <v>2</v>
      </c>
      <c r="S16" s="136">
        <v>2</v>
      </c>
      <c r="T16" s="136">
        <v>2</v>
      </c>
      <c r="U16" s="136">
        <v>0</v>
      </c>
      <c r="V16" s="136">
        <v>1</v>
      </c>
      <c r="W16" s="137">
        <v>2</v>
      </c>
      <c r="X16" s="1207">
        <v>3</v>
      </c>
      <c r="Y16" s="135">
        <v>1</v>
      </c>
      <c r="Z16" s="136">
        <v>1</v>
      </c>
      <c r="AA16" s="136">
        <v>1</v>
      </c>
      <c r="AB16" s="136">
        <v>0</v>
      </c>
      <c r="AC16" s="136">
        <v>0</v>
      </c>
      <c r="AD16" s="137">
        <v>1</v>
      </c>
      <c r="AE16" s="1207">
        <v>2</v>
      </c>
      <c r="AF16" s="621"/>
      <c r="AG16" s="622"/>
      <c r="AH16" s="622"/>
      <c r="AI16" s="622"/>
      <c r="AJ16" s="622"/>
      <c r="AK16" s="623"/>
      <c r="AL16" s="212"/>
      <c r="AM16" s="1228">
        <f>SUM(AE16,X16,Q16,J16)</f>
        <v>11</v>
      </c>
      <c r="AN16" s="1087">
        <f>AM16/20</f>
        <v>0.55000000000000004</v>
      </c>
      <c r="AO16" s="1102">
        <f>AM16/4</f>
        <v>2.75</v>
      </c>
      <c r="AP16" s="1215">
        <f>AP17/2.2</f>
        <v>86.818181818181813</v>
      </c>
      <c r="AQ16" s="1216"/>
      <c r="AR16" s="1239">
        <f>AP16-AP14</f>
        <v>-0.18181818181818699</v>
      </c>
      <c r="AS16" s="7"/>
      <c r="AT16" s="7"/>
      <c r="AU16" s="7"/>
      <c r="AV16" s="7"/>
      <c r="AW16" s="8"/>
      <c r="AX16" s="8"/>
      <c r="AY16" s="600"/>
      <c r="AZ16" s="1129" t="s">
        <v>42</v>
      </c>
      <c r="BA16" s="1130"/>
      <c r="BB16" s="35" t="s">
        <v>110</v>
      </c>
      <c r="BC16" s="600"/>
      <c r="BD16" s="1145"/>
      <c r="BE16" s="1149">
        <v>-3</v>
      </c>
      <c r="BF16" s="1145"/>
      <c r="BG16" s="1149">
        <v>-3</v>
      </c>
    </row>
    <row r="17" spans="1:59" ht="13.5" customHeight="1">
      <c r="A17" s="259"/>
      <c r="B17" s="1146"/>
      <c r="C17" s="60"/>
      <c r="D17" s="400">
        <v>1</v>
      </c>
      <c r="E17" s="261">
        <v>0</v>
      </c>
      <c r="F17" s="261">
        <v>0</v>
      </c>
      <c r="G17" s="261">
        <v>0</v>
      </c>
      <c r="H17" s="263">
        <v>0</v>
      </c>
      <c r="I17" s="264">
        <v>2</v>
      </c>
      <c r="J17" s="1208"/>
      <c r="K17" s="400">
        <v>1</v>
      </c>
      <c r="L17" s="261">
        <v>0</v>
      </c>
      <c r="M17" s="261">
        <v>0</v>
      </c>
      <c r="N17" s="261">
        <v>0</v>
      </c>
      <c r="O17" s="263">
        <v>0</v>
      </c>
      <c r="P17" s="264">
        <v>1</v>
      </c>
      <c r="Q17" s="1208"/>
      <c r="R17" s="400">
        <v>2</v>
      </c>
      <c r="S17" s="261">
        <v>200</v>
      </c>
      <c r="T17" s="261">
        <v>100</v>
      </c>
      <c r="U17" s="261">
        <v>0</v>
      </c>
      <c r="V17" s="263">
        <v>0</v>
      </c>
      <c r="W17" s="264">
        <v>0</v>
      </c>
      <c r="X17" s="1208"/>
      <c r="Y17" s="400">
        <v>1</v>
      </c>
      <c r="Z17" s="261">
        <v>200</v>
      </c>
      <c r="AA17" s="261">
        <v>0</v>
      </c>
      <c r="AB17" s="261">
        <v>0</v>
      </c>
      <c r="AC17" s="263">
        <v>0</v>
      </c>
      <c r="AD17" s="264">
        <v>0</v>
      </c>
      <c r="AE17" s="1208"/>
      <c r="AF17" s="1168"/>
      <c r="AG17" s="1169"/>
      <c r="AH17" s="1169"/>
      <c r="AI17" s="1169"/>
      <c r="AJ17" s="1169"/>
      <c r="AK17" s="1170"/>
      <c r="AL17" s="213"/>
      <c r="AM17" s="1229"/>
      <c r="AN17" s="1088"/>
      <c r="AO17" s="1171"/>
      <c r="AP17" s="1174">
        <v>191</v>
      </c>
      <c r="AQ17" s="1217"/>
      <c r="AR17" s="1240"/>
      <c r="AS17" s="82">
        <f>SUM(D17,K17,R17,Y17,AF17)*0.05</f>
        <v>0.25</v>
      </c>
      <c r="AT17" s="1222">
        <f>SUM(L17:O17)+SUM(S17:V17)+SUM(Z17:AC17)+SUM(E17:H17)</f>
        <v>500</v>
      </c>
      <c r="AU17" s="1224"/>
      <c r="AV17" s="1223"/>
      <c r="AW17" s="1222">
        <v>4000</v>
      </c>
      <c r="AX17" s="1223"/>
      <c r="AY17" s="600"/>
      <c r="AZ17" s="1131" t="s">
        <v>37</v>
      </c>
      <c r="BA17" s="1132"/>
      <c r="BB17" s="36" t="s">
        <v>18</v>
      </c>
      <c r="BC17" s="600"/>
      <c r="BD17" s="1145">
        <v>100</v>
      </c>
      <c r="BE17" s="1149"/>
      <c r="BF17" s="1145">
        <v>100</v>
      </c>
      <c r="BG17" s="1149"/>
    </row>
    <row r="18" spans="1:59" ht="13.5" customHeight="1">
      <c r="A18" s="259"/>
      <c r="B18" s="1152" t="s">
        <v>0</v>
      </c>
      <c r="C18" s="57" t="s">
        <v>1</v>
      </c>
      <c r="D18" s="1178" t="s">
        <v>2</v>
      </c>
      <c r="E18" s="1176"/>
      <c r="F18" s="1176"/>
      <c r="G18" s="1176"/>
      <c r="H18" s="1176"/>
      <c r="I18" s="1176"/>
      <c r="J18" s="1177"/>
      <c r="K18" s="1178" t="s">
        <v>3</v>
      </c>
      <c r="L18" s="1176"/>
      <c r="M18" s="1176"/>
      <c r="N18" s="1176"/>
      <c r="O18" s="1176"/>
      <c r="P18" s="1176"/>
      <c r="Q18" s="1177"/>
      <c r="R18" s="1178" t="s">
        <v>4</v>
      </c>
      <c r="S18" s="1176"/>
      <c r="T18" s="1176"/>
      <c r="U18" s="1176"/>
      <c r="V18" s="1176"/>
      <c r="W18" s="1176"/>
      <c r="X18" s="1177"/>
      <c r="Y18" s="1178" t="s">
        <v>5</v>
      </c>
      <c r="Z18" s="1176"/>
      <c r="AA18" s="1176"/>
      <c r="AB18" s="1176"/>
      <c r="AC18" s="1176"/>
      <c r="AD18" s="1176"/>
      <c r="AE18" s="1177"/>
      <c r="AF18" s="1178" t="s">
        <v>6</v>
      </c>
      <c r="AG18" s="1176"/>
      <c r="AH18" s="1176"/>
      <c r="AI18" s="1176"/>
      <c r="AJ18" s="1176"/>
      <c r="AK18" s="1176"/>
      <c r="AL18" s="1177"/>
      <c r="AM18" s="1124" t="s">
        <v>7</v>
      </c>
      <c r="AN18" s="1125"/>
      <c r="AO18" s="1126"/>
      <c r="AP18" s="1232" t="s">
        <v>8</v>
      </c>
      <c r="AQ18" s="1233"/>
      <c r="AR18" s="1230"/>
      <c r="AS18" s="1124" t="s">
        <v>9</v>
      </c>
      <c r="AT18" s="1125"/>
      <c r="AU18" s="1125"/>
      <c r="AV18" s="1125"/>
      <c r="AW18" s="1125"/>
      <c r="AX18" s="1126"/>
      <c r="AY18" s="600"/>
      <c r="AZ18" s="1127" t="s">
        <v>44</v>
      </c>
      <c r="BA18" s="1128"/>
      <c r="BB18" s="34" t="s">
        <v>45</v>
      </c>
      <c r="BC18" s="600"/>
      <c r="BD18" s="1243"/>
      <c r="BE18" s="430"/>
      <c r="BF18" s="1243"/>
      <c r="BG18" s="430"/>
    </row>
    <row r="19" spans="1:59" ht="13.5" customHeight="1">
      <c r="A19" s="260"/>
      <c r="B19" s="1153"/>
      <c r="C19" s="57" t="s">
        <v>12</v>
      </c>
      <c r="D19" s="138" t="s">
        <v>11</v>
      </c>
      <c r="E19" s="139" t="s">
        <v>13</v>
      </c>
      <c r="F19" s="38" t="s">
        <v>14</v>
      </c>
      <c r="G19" s="141" t="s">
        <v>15</v>
      </c>
      <c r="H19" s="199" t="s">
        <v>99</v>
      </c>
      <c r="I19" s="142" t="s">
        <v>38</v>
      </c>
      <c r="J19" s="1213" t="s">
        <v>100</v>
      </c>
      <c r="K19" s="143" t="s">
        <v>11</v>
      </c>
      <c r="L19" s="139" t="s">
        <v>13</v>
      </c>
      <c r="M19" s="38" t="s">
        <v>14</v>
      </c>
      <c r="N19" s="141" t="s">
        <v>15</v>
      </c>
      <c r="O19" s="199" t="s">
        <v>99</v>
      </c>
      <c r="P19" s="142" t="s">
        <v>38</v>
      </c>
      <c r="Q19" s="1213" t="s">
        <v>100</v>
      </c>
      <c r="R19" s="143" t="s">
        <v>11</v>
      </c>
      <c r="S19" s="139" t="s">
        <v>13</v>
      </c>
      <c r="T19" s="38" t="s">
        <v>14</v>
      </c>
      <c r="U19" s="141" t="s">
        <v>15</v>
      </c>
      <c r="V19" s="199" t="s">
        <v>99</v>
      </c>
      <c r="W19" s="142" t="s">
        <v>38</v>
      </c>
      <c r="X19" s="1213" t="s">
        <v>100</v>
      </c>
      <c r="Y19" s="143" t="s">
        <v>11</v>
      </c>
      <c r="Z19" s="139" t="s">
        <v>13</v>
      </c>
      <c r="AA19" s="38" t="s">
        <v>14</v>
      </c>
      <c r="AB19" s="141" t="s">
        <v>15</v>
      </c>
      <c r="AC19" s="199" t="s">
        <v>99</v>
      </c>
      <c r="AD19" s="142" t="s">
        <v>38</v>
      </c>
      <c r="AE19" s="1213" t="s">
        <v>100</v>
      </c>
      <c r="AF19" s="143" t="s">
        <v>11</v>
      </c>
      <c r="AG19" s="139" t="s">
        <v>13</v>
      </c>
      <c r="AH19" s="38" t="s">
        <v>14</v>
      </c>
      <c r="AI19" s="141" t="s">
        <v>15</v>
      </c>
      <c r="AJ19" s="199" t="s">
        <v>99</v>
      </c>
      <c r="AK19" s="142" t="s">
        <v>38</v>
      </c>
      <c r="AL19" s="1213" t="s">
        <v>100</v>
      </c>
      <c r="AM19" s="1133"/>
      <c r="AN19" s="1134"/>
      <c r="AO19" s="1135"/>
      <c r="AP19" s="1234"/>
      <c r="AQ19" s="1235"/>
      <c r="AR19" s="1236"/>
      <c r="AS19" s="2" t="s">
        <v>11</v>
      </c>
      <c r="AT19" s="3" t="s">
        <v>13</v>
      </c>
      <c r="AU19" s="4" t="s">
        <v>14</v>
      </c>
      <c r="AV19" s="5" t="s">
        <v>15</v>
      </c>
      <c r="AW19" s="199" t="s">
        <v>99</v>
      </c>
      <c r="AX19" s="614" t="s">
        <v>38</v>
      </c>
      <c r="AY19" s="600"/>
      <c r="AZ19" s="1129" t="s">
        <v>46</v>
      </c>
      <c r="BA19" s="1130"/>
      <c r="BB19" s="35" t="s">
        <v>47</v>
      </c>
      <c r="BC19" s="600"/>
      <c r="BD19" s="1163" t="s">
        <v>48</v>
      </c>
      <c r="BE19" s="1164"/>
      <c r="BF19" s="1163" t="s">
        <v>49</v>
      </c>
      <c r="BG19" s="1164"/>
    </row>
    <row r="20" spans="1:59" ht="13.5" customHeight="1" thickBot="1">
      <c r="A20" s="259"/>
      <c r="B20" s="1154"/>
      <c r="C20" s="56" t="s">
        <v>17</v>
      </c>
      <c r="D20" s="144" t="s">
        <v>101</v>
      </c>
      <c r="E20" s="144" t="s">
        <v>102</v>
      </c>
      <c r="F20" s="144" t="s">
        <v>103</v>
      </c>
      <c r="G20" s="144" t="s">
        <v>104</v>
      </c>
      <c r="H20" s="144" t="s">
        <v>105</v>
      </c>
      <c r="I20" s="144" t="s">
        <v>106</v>
      </c>
      <c r="J20" s="1214"/>
      <c r="K20" s="144" t="s">
        <v>101</v>
      </c>
      <c r="L20" s="144" t="s">
        <v>102</v>
      </c>
      <c r="M20" s="144" t="s">
        <v>103</v>
      </c>
      <c r="N20" s="144" t="s">
        <v>104</v>
      </c>
      <c r="O20" s="144" t="s">
        <v>105</v>
      </c>
      <c r="P20" s="144" t="s">
        <v>106</v>
      </c>
      <c r="Q20" s="1214"/>
      <c r="R20" s="144" t="s">
        <v>101</v>
      </c>
      <c r="S20" s="144" t="s">
        <v>102</v>
      </c>
      <c r="T20" s="144" t="s">
        <v>103</v>
      </c>
      <c r="U20" s="144" t="s">
        <v>104</v>
      </c>
      <c r="V20" s="144" t="s">
        <v>105</v>
      </c>
      <c r="W20" s="144" t="s">
        <v>106</v>
      </c>
      <c r="X20" s="1214"/>
      <c r="Y20" s="144" t="s">
        <v>101</v>
      </c>
      <c r="Z20" s="144" t="s">
        <v>102</v>
      </c>
      <c r="AA20" s="144" t="s">
        <v>103</v>
      </c>
      <c r="AB20" s="144" t="s">
        <v>104</v>
      </c>
      <c r="AC20" s="144" t="s">
        <v>105</v>
      </c>
      <c r="AD20" s="144" t="s">
        <v>106</v>
      </c>
      <c r="AE20" s="1214"/>
      <c r="AF20" s="144" t="s">
        <v>101</v>
      </c>
      <c r="AG20" s="144" t="s">
        <v>102</v>
      </c>
      <c r="AH20" s="144" t="s">
        <v>103</v>
      </c>
      <c r="AI20" s="144" t="s">
        <v>104</v>
      </c>
      <c r="AJ20" s="144" t="s">
        <v>105</v>
      </c>
      <c r="AK20" s="144" t="s">
        <v>106</v>
      </c>
      <c r="AL20" s="1214"/>
      <c r="AM20" s="617" t="s">
        <v>21</v>
      </c>
      <c r="AN20" s="617" t="s">
        <v>22</v>
      </c>
      <c r="AO20" s="613" t="s">
        <v>23</v>
      </c>
      <c r="AP20" s="1237"/>
      <c r="AQ20" s="1238"/>
      <c r="AR20" s="1231"/>
      <c r="AS20" s="144" t="s">
        <v>19</v>
      </c>
      <c r="AT20" s="144" t="s">
        <v>102</v>
      </c>
      <c r="AU20" s="144" t="s">
        <v>103</v>
      </c>
      <c r="AV20" s="144" t="s">
        <v>104</v>
      </c>
      <c r="AW20" s="144" t="s">
        <v>105</v>
      </c>
      <c r="AX20" s="144" t="s">
        <v>111</v>
      </c>
      <c r="AY20" s="600"/>
      <c r="AZ20" s="1131" t="s">
        <v>91</v>
      </c>
      <c r="BA20" s="1132"/>
      <c r="BB20" s="36" t="s">
        <v>88</v>
      </c>
      <c r="BC20" s="600"/>
      <c r="BD20" s="100"/>
      <c r="BE20" s="101"/>
      <c r="BF20" s="600"/>
      <c r="BG20" s="600"/>
    </row>
    <row r="21" spans="1:59" ht="13.5" customHeight="1">
      <c r="A21" s="259">
        <v>26</v>
      </c>
      <c r="B21" s="1146" t="s">
        <v>50</v>
      </c>
      <c r="C21" s="59"/>
      <c r="D21" s="135">
        <v>0</v>
      </c>
      <c r="E21" s="136">
        <v>0</v>
      </c>
      <c r="F21" s="136">
        <v>0</v>
      </c>
      <c r="G21" s="136">
        <v>0</v>
      </c>
      <c r="H21" s="136">
        <v>0</v>
      </c>
      <c r="I21" s="137">
        <v>0</v>
      </c>
      <c r="J21" s="1207">
        <v>1</v>
      </c>
      <c r="K21" s="135">
        <v>2</v>
      </c>
      <c r="L21" s="136">
        <v>2</v>
      </c>
      <c r="M21" s="136">
        <v>2</v>
      </c>
      <c r="N21" s="136">
        <v>0</v>
      </c>
      <c r="O21" s="136">
        <v>0</v>
      </c>
      <c r="P21" s="137">
        <v>2</v>
      </c>
      <c r="Q21" s="1207">
        <v>3</v>
      </c>
      <c r="R21" s="376">
        <v>2</v>
      </c>
      <c r="S21" s="377">
        <v>2</v>
      </c>
      <c r="T21" s="377">
        <v>2</v>
      </c>
      <c r="U21" s="377">
        <v>0</v>
      </c>
      <c r="V21" s="377">
        <v>0</v>
      </c>
      <c r="W21" s="378">
        <v>2</v>
      </c>
      <c r="X21" s="1209">
        <v>4</v>
      </c>
      <c r="Y21" s="135">
        <v>1</v>
      </c>
      <c r="Z21" s="136">
        <v>2</v>
      </c>
      <c r="AA21" s="136">
        <v>1</v>
      </c>
      <c r="AB21" s="136">
        <v>0</v>
      </c>
      <c r="AC21" s="136">
        <v>1</v>
      </c>
      <c r="AD21" s="137">
        <v>2</v>
      </c>
      <c r="AE21" s="1207">
        <v>3</v>
      </c>
      <c r="AF21" s="621"/>
      <c r="AG21" s="622"/>
      <c r="AH21" s="622"/>
      <c r="AI21" s="622"/>
      <c r="AJ21" s="622"/>
      <c r="AK21" s="623"/>
      <c r="AL21" s="212"/>
      <c r="AM21" s="1228">
        <f>SUM(AE21,X21,Q21,J21)</f>
        <v>11</v>
      </c>
      <c r="AN21" s="1087">
        <f>AM21/20</f>
        <v>0.55000000000000004</v>
      </c>
      <c r="AO21" s="1102">
        <f>AM21/4</f>
        <v>2.75</v>
      </c>
      <c r="AP21" s="1246">
        <f>AP22/2.2</f>
        <v>86.136363636363626</v>
      </c>
      <c r="AQ21" s="1247"/>
      <c r="AR21" s="1244">
        <f>AP21-AP16</f>
        <v>-0.68181818181818699</v>
      </c>
      <c r="AS21" s="7"/>
      <c r="AT21" s="7"/>
      <c r="AU21" s="7"/>
      <c r="AV21" s="7"/>
      <c r="AW21" s="8"/>
      <c r="AX21" s="8"/>
      <c r="AY21" s="600"/>
      <c r="AZ21" s="383">
        <v>1</v>
      </c>
      <c r="BA21" s="384">
        <v>1</v>
      </c>
      <c r="BB21" s="384">
        <v>1</v>
      </c>
      <c r="BC21" s="384">
        <v>1</v>
      </c>
      <c r="BD21" s="385">
        <v>1</v>
      </c>
      <c r="BE21" s="393" t="s">
        <v>112</v>
      </c>
      <c r="BF21" s="600"/>
      <c r="BG21" s="600"/>
    </row>
    <row r="22" spans="1:59" ht="13.5" customHeight="1" thickBot="1">
      <c r="A22" s="259"/>
      <c r="B22" s="1146"/>
      <c r="C22" s="61"/>
      <c r="D22" s="400">
        <v>1</v>
      </c>
      <c r="E22" s="261">
        <v>100</v>
      </c>
      <c r="F22" s="261">
        <v>0</v>
      </c>
      <c r="G22" s="261">
        <v>0</v>
      </c>
      <c r="H22" s="263">
        <v>0</v>
      </c>
      <c r="I22" s="264">
        <v>1</v>
      </c>
      <c r="J22" s="1208"/>
      <c r="K22" s="400">
        <v>1</v>
      </c>
      <c r="L22" s="261">
        <v>100</v>
      </c>
      <c r="M22" s="261">
        <v>150</v>
      </c>
      <c r="N22" s="261">
        <v>200</v>
      </c>
      <c r="O22" s="263">
        <v>0</v>
      </c>
      <c r="P22" s="264">
        <v>0</v>
      </c>
      <c r="Q22" s="1208"/>
      <c r="R22" s="401">
        <v>0</v>
      </c>
      <c r="S22" s="380">
        <v>250</v>
      </c>
      <c r="T22" s="380">
        <v>300</v>
      </c>
      <c r="U22" s="380">
        <v>300</v>
      </c>
      <c r="V22" s="381">
        <v>350</v>
      </c>
      <c r="W22" s="382">
        <v>0</v>
      </c>
      <c r="X22" s="1210"/>
      <c r="Y22" s="400">
        <v>1</v>
      </c>
      <c r="Z22" s="261">
        <v>400</v>
      </c>
      <c r="AA22" s="261">
        <v>400</v>
      </c>
      <c r="AB22" s="261">
        <v>500</v>
      </c>
      <c r="AC22" s="263">
        <v>0</v>
      </c>
      <c r="AD22" s="264">
        <v>0</v>
      </c>
      <c r="AE22" s="1208"/>
      <c r="AF22" s="1168"/>
      <c r="AG22" s="1169"/>
      <c r="AH22" s="1169"/>
      <c r="AI22" s="1169"/>
      <c r="AJ22" s="1169"/>
      <c r="AK22" s="1170"/>
      <c r="AL22" s="213"/>
      <c r="AM22" s="1229"/>
      <c r="AN22" s="1088"/>
      <c r="AO22" s="1171"/>
      <c r="AP22" s="1246">
        <v>189.5</v>
      </c>
      <c r="AQ22" s="1247"/>
      <c r="AR22" s="1245"/>
      <c r="AS22" s="82">
        <f>SUM(D22,K22,R22,Y22,AF22)*0.05</f>
        <v>0.15000000000000002</v>
      </c>
      <c r="AT22" s="1222">
        <f>SUM(L22:O22)+SUM(S22:V22)+SUM(Z22:AC22)+SUM(E22:H22)</f>
        <v>3050</v>
      </c>
      <c r="AU22" s="1224"/>
      <c r="AV22" s="1223"/>
      <c r="AW22" s="1222">
        <v>4000</v>
      </c>
      <c r="AX22" s="1223"/>
      <c r="AY22" s="600"/>
      <c r="AZ22" s="417"/>
      <c r="BA22" s="418">
        <v>500</v>
      </c>
      <c r="BB22" s="418">
        <v>500</v>
      </c>
      <c r="BC22" s="418">
        <v>500</v>
      </c>
      <c r="BD22" s="419">
        <v>500</v>
      </c>
      <c r="BE22" s="420" t="s">
        <v>113</v>
      </c>
      <c r="BF22" s="600"/>
      <c r="BG22" s="600"/>
    </row>
    <row r="23" spans="1:59" ht="13.5" customHeight="1" thickBot="1">
      <c r="A23" s="259">
        <v>30</v>
      </c>
      <c r="B23" s="1146" t="s">
        <v>53</v>
      </c>
      <c r="C23" s="59"/>
      <c r="D23" s="135">
        <v>1</v>
      </c>
      <c r="E23" s="136">
        <v>0</v>
      </c>
      <c r="F23" s="136">
        <v>1</v>
      </c>
      <c r="G23" s="136">
        <v>0</v>
      </c>
      <c r="H23" s="136">
        <v>0</v>
      </c>
      <c r="I23" s="137">
        <v>0</v>
      </c>
      <c r="J23" s="1207">
        <v>1</v>
      </c>
      <c r="K23" s="267">
        <v>0</v>
      </c>
      <c r="L23" s="268">
        <v>0</v>
      </c>
      <c r="M23" s="268">
        <v>0</v>
      </c>
      <c r="N23" s="268">
        <v>0</v>
      </c>
      <c r="O23" s="268">
        <v>0</v>
      </c>
      <c r="P23" s="269">
        <v>0</v>
      </c>
      <c r="Q23" s="1250">
        <v>0</v>
      </c>
      <c r="R23" s="267">
        <v>0</v>
      </c>
      <c r="S23" s="268">
        <v>0</v>
      </c>
      <c r="T23" s="268">
        <v>0</v>
      </c>
      <c r="U23" s="268">
        <v>0</v>
      </c>
      <c r="V23" s="268">
        <v>0</v>
      </c>
      <c r="W23" s="269">
        <v>0</v>
      </c>
      <c r="X23" s="1250">
        <v>0</v>
      </c>
      <c r="Y23" s="267">
        <v>0</v>
      </c>
      <c r="Z23" s="268">
        <v>0</v>
      </c>
      <c r="AA23" s="268">
        <v>0</v>
      </c>
      <c r="AB23" s="268">
        <v>0</v>
      </c>
      <c r="AC23" s="268">
        <v>0</v>
      </c>
      <c r="AD23" s="269">
        <v>0</v>
      </c>
      <c r="AE23" s="1250">
        <v>0</v>
      </c>
      <c r="AF23" s="135">
        <v>0</v>
      </c>
      <c r="AG23" s="136">
        <v>0</v>
      </c>
      <c r="AH23" s="136">
        <v>0</v>
      </c>
      <c r="AI23" s="136">
        <v>0</v>
      </c>
      <c r="AJ23" s="136">
        <v>0</v>
      </c>
      <c r="AK23" s="137">
        <v>0</v>
      </c>
      <c r="AL23" s="1207">
        <v>0</v>
      </c>
      <c r="AM23" s="1228">
        <f>SUM(J23,Q23,X23,AE23,AL23)</f>
        <v>1</v>
      </c>
      <c r="AN23" s="1087">
        <f>AM23/25</f>
        <v>0.04</v>
      </c>
      <c r="AO23" s="1102">
        <f>AM23/5</f>
        <v>0.2</v>
      </c>
      <c r="AP23" s="1246">
        <f>AP24/2.2</f>
        <v>87.272727272727266</v>
      </c>
      <c r="AQ23" s="1247"/>
      <c r="AR23" s="1230">
        <f>AP23-AP21</f>
        <v>1.1363636363636402</v>
      </c>
      <c r="AS23" s="7"/>
      <c r="AT23" s="7"/>
      <c r="AU23" s="7"/>
      <c r="AV23" s="7"/>
      <c r="AW23" s="8"/>
      <c r="AX23" s="8"/>
      <c r="AY23" s="600"/>
      <c r="AZ23" s="122"/>
      <c r="BA23" s="122"/>
      <c r="BB23" s="122"/>
      <c r="BC23" s="122"/>
      <c r="BD23" s="122"/>
      <c r="BE23" s="600"/>
      <c r="BF23" s="600"/>
      <c r="BG23" s="600"/>
    </row>
    <row r="24" spans="1:59" ht="13.5" customHeight="1">
      <c r="A24" s="259"/>
      <c r="B24" s="1146"/>
      <c r="C24" s="61"/>
      <c r="D24" s="400">
        <v>0</v>
      </c>
      <c r="E24" s="261">
        <v>300</v>
      </c>
      <c r="F24" s="261">
        <v>0</v>
      </c>
      <c r="G24" s="261">
        <v>0</v>
      </c>
      <c r="H24" s="263">
        <v>0</v>
      </c>
      <c r="I24" s="264">
        <v>0</v>
      </c>
      <c r="J24" s="1208"/>
      <c r="K24" s="406">
        <v>1</v>
      </c>
      <c r="L24" s="407">
        <v>100</v>
      </c>
      <c r="M24" s="407">
        <v>0</v>
      </c>
      <c r="N24" s="407">
        <v>0</v>
      </c>
      <c r="O24" s="408">
        <v>0</v>
      </c>
      <c r="P24" s="409">
        <v>0</v>
      </c>
      <c r="Q24" s="1251"/>
      <c r="R24" s="406">
        <v>0</v>
      </c>
      <c r="S24" s="407">
        <v>100</v>
      </c>
      <c r="T24" s="407">
        <v>50</v>
      </c>
      <c r="U24" s="407">
        <v>0</v>
      </c>
      <c r="V24" s="408">
        <v>0</v>
      </c>
      <c r="W24" s="409">
        <v>0</v>
      </c>
      <c r="X24" s="1251"/>
      <c r="Y24" s="406">
        <v>1</v>
      </c>
      <c r="Z24" s="407">
        <v>100</v>
      </c>
      <c r="AA24" s="407">
        <v>0</v>
      </c>
      <c r="AB24" s="407">
        <v>0</v>
      </c>
      <c r="AC24" s="408">
        <v>0</v>
      </c>
      <c r="AD24" s="409">
        <v>0</v>
      </c>
      <c r="AE24" s="1251"/>
      <c r="AF24" s="400">
        <v>1</v>
      </c>
      <c r="AG24" s="261">
        <v>100</v>
      </c>
      <c r="AH24" s="261">
        <v>0</v>
      </c>
      <c r="AI24" s="261">
        <v>0</v>
      </c>
      <c r="AJ24" s="263">
        <v>0</v>
      </c>
      <c r="AK24" s="264">
        <v>0</v>
      </c>
      <c r="AL24" s="1208"/>
      <c r="AM24" s="1229"/>
      <c r="AN24" s="1088"/>
      <c r="AO24" s="1103"/>
      <c r="AP24" s="1248">
        <v>192</v>
      </c>
      <c r="AQ24" s="1249"/>
      <c r="AR24" s="1231"/>
      <c r="AS24" s="82">
        <f>SUM(D24,K24,R24,Y24,AF24)*0.05</f>
        <v>0.15000000000000002</v>
      </c>
      <c r="AT24" s="1222">
        <f>SUM(L24:P24)+SUM(S24:W24)+SUM(Z24:AD24)+SUM(E24:I24)+SUM(AG24:AK24)</f>
        <v>750</v>
      </c>
      <c r="AU24" s="1224"/>
      <c r="AV24" s="1223"/>
      <c r="AW24" s="1222">
        <v>5000</v>
      </c>
      <c r="AX24" s="1223"/>
      <c r="AY24" s="600"/>
      <c r="AZ24" s="386">
        <v>1</v>
      </c>
      <c r="BA24" s="387">
        <v>1</v>
      </c>
      <c r="BB24" s="387">
        <v>1</v>
      </c>
      <c r="BC24" s="387">
        <v>1</v>
      </c>
      <c r="BD24" s="388">
        <v>1</v>
      </c>
      <c r="BE24" s="1261" t="s">
        <v>112</v>
      </c>
      <c r="BF24" s="600"/>
      <c r="BG24" s="600"/>
    </row>
    <row r="25" spans="1:59" ht="13.5" customHeight="1" thickBot="1">
      <c r="A25" s="259">
        <v>35</v>
      </c>
      <c r="B25" s="1146" t="s">
        <v>54</v>
      </c>
      <c r="C25" s="59"/>
      <c r="D25" s="376">
        <v>1.5</v>
      </c>
      <c r="E25" s="377">
        <v>1.5</v>
      </c>
      <c r="F25" s="377">
        <v>1.5</v>
      </c>
      <c r="G25" s="377">
        <v>0</v>
      </c>
      <c r="H25" s="377">
        <v>1</v>
      </c>
      <c r="I25" s="378">
        <v>1.5</v>
      </c>
      <c r="J25" s="1209">
        <v>4</v>
      </c>
      <c r="K25" s="376">
        <v>2</v>
      </c>
      <c r="L25" s="377">
        <v>2</v>
      </c>
      <c r="M25" s="377">
        <v>2</v>
      </c>
      <c r="N25" s="377">
        <v>0</v>
      </c>
      <c r="O25" s="377">
        <v>0</v>
      </c>
      <c r="P25" s="378">
        <v>2</v>
      </c>
      <c r="Q25" s="1209">
        <v>4</v>
      </c>
      <c r="R25" s="376">
        <v>1</v>
      </c>
      <c r="S25" s="377">
        <v>2</v>
      </c>
      <c r="T25" s="377">
        <v>1</v>
      </c>
      <c r="U25" s="377">
        <v>0</v>
      </c>
      <c r="V25" s="377">
        <v>0</v>
      </c>
      <c r="W25" s="378">
        <v>2</v>
      </c>
      <c r="X25" s="1209">
        <v>4</v>
      </c>
      <c r="Y25" s="376">
        <v>2</v>
      </c>
      <c r="Z25" s="377">
        <v>2</v>
      </c>
      <c r="AA25" s="377">
        <v>2</v>
      </c>
      <c r="AB25" s="377">
        <v>1</v>
      </c>
      <c r="AC25" s="377">
        <v>1</v>
      </c>
      <c r="AD25" s="378">
        <v>2</v>
      </c>
      <c r="AE25" s="1209">
        <v>4</v>
      </c>
      <c r="AF25" s="621"/>
      <c r="AG25" s="622"/>
      <c r="AH25" s="622"/>
      <c r="AI25" s="622"/>
      <c r="AJ25" s="622"/>
      <c r="AK25" s="623"/>
      <c r="AL25" s="212"/>
      <c r="AM25" s="1228">
        <f>SUM(AE25,X25,Q25,J25)</f>
        <v>16</v>
      </c>
      <c r="AN25" s="1087">
        <f>AM25/20</f>
        <v>0.8</v>
      </c>
      <c r="AO25" s="1102">
        <f>AM25/4</f>
        <v>4</v>
      </c>
      <c r="AP25" s="1246">
        <f>AP26/2.2</f>
        <v>86.36363636363636</v>
      </c>
      <c r="AQ25" s="1247"/>
      <c r="AR25" s="1244">
        <f>AP25-AP23</f>
        <v>-0.90909090909090651</v>
      </c>
      <c r="AS25" s="7"/>
      <c r="AT25" s="7"/>
      <c r="AU25" s="7"/>
      <c r="AV25" s="7"/>
      <c r="AW25" s="8"/>
      <c r="AX25" s="8"/>
      <c r="AY25" s="600"/>
      <c r="AZ25" s="414"/>
      <c r="BA25" s="415">
        <v>2</v>
      </c>
      <c r="BB25" s="415"/>
      <c r="BC25" s="415">
        <v>3</v>
      </c>
      <c r="BD25" s="416"/>
      <c r="BE25" s="1262"/>
      <c r="BF25" s="600"/>
      <c r="BG25" s="600"/>
    </row>
    <row r="26" spans="1:59" ht="13.5" customHeight="1" thickBot="1">
      <c r="A26" s="259"/>
      <c r="B26" s="1146"/>
      <c r="C26" s="61" t="s">
        <v>114</v>
      </c>
      <c r="D26" s="401">
        <v>0</v>
      </c>
      <c r="E26" s="380">
        <v>75</v>
      </c>
      <c r="F26" s="380">
        <v>150</v>
      </c>
      <c r="G26" s="380">
        <v>250</v>
      </c>
      <c r="H26" s="381">
        <v>450</v>
      </c>
      <c r="I26" s="382">
        <v>1</v>
      </c>
      <c r="J26" s="1210"/>
      <c r="K26" s="401">
        <v>0</v>
      </c>
      <c r="L26" s="380">
        <v>250</v>
      </c>
      <c r="M26" s="380">
        <v>450</v>
      </c>
      <c r="N26" s="380">
        <v>300</v>
      </c>
      <c r="O26" s="381">
        <v>200</v>
      </c>
      <c r="P26" s="382">
        <v>0</v>
      </c>
      <c r="Q26" s="1210"/>
      <c r="R26" s="401">
        <v>1</v>
      </c>
      <c r="S26" s="380">
        <v>350</v>
      </c>
      <c r="T26" s="380">
        <v>300</v>
      </c>
      <c r="U26" s="380">
        <v>350</v>
      </c>
      <c r="V26" s="381">
        <v>350</v>
      </c>
      <c r="W26" s="382">
        <v>1</v>
      </c>
      <c r="X26" s="1210"/>
      <c r="Y26" s="401">
        <v>0</v>
      </c>
      <c r="Z26" s="380">
        <v>300</v>
      </c>
      <c r="AA26" s="380">
        <v>300</v>
      </c>
      <c r="AB26" s="380">
        <v>300</v>
      </c>
      <c r="AC26" s="381">
        <v>350</v>
      </c>
      <c r="AD26" s="382">
        <v>0</v>
      </c>
      <c r="AE26" s="1210"/>
      <c r="AF26" s="1168"/>
      <c r="AG26" s="1169"/>
      <c r="AH26" s="1169"/>
      <c r="AI26" s="1169"/>
      <c r="AJ26" s="1169"/>
      <c r="AK26" s="1170"/>
      <c r="AL26" s="213"/>
      <c r="AM26" s="1229"/>
      <c r="AN26" s="1088"/>
      <c r="AO26" s="1171"/>
      <c r="AP26" s="1248">
        <v>190</v>
      </c>
      <c r="AQ26" s="1249"/>
      <c r="AR26" s="1245"/>
      <c r="AS26" s="82">
        <f>SUM(D26,K26,R26,Y26,AF26)*0.05</f>
        <v>0.05</v>
      </c>
      <c r="AT26" s="1222">
        <f>SUM(L26:O26)+SUM(S26:V26)+SUM(Z26:AC26)+SUM(E26:H26)</f>
        <v>4725</v>
      </c>
      <c r="AU26" s="1224"/>
      <c r="AV26" s="1223"/>
      <c r="AW26" s="1222">
        <v>8000</v>
      </c>
      <c r="AX26" s="1223"/>
      <c r="AY26" s="600"/>
      <c r="AZ26" s="122"/>
      <c r="BA26" s="122"/>
      <c r="BB26" s="122"/>
      <c r="BC26" s="122"/>
      <c r="BD26" s="122"/>
      <c r="BE26" s="600"/>
      <c r="BF26" s="600"/>
      <c r="BG26" s="600"/>
    </row>
    <row r="27" spans="1:59" ht="13.5" customHeight="1">
      <c r="A27" s="259">
        <v>39</v>
      </c>
      <c r="B27" s="1146" t="s">
        <v>55</v>
      </c>
      <c r="C27" s="59"/>
      <c r="D27" s="396">
        <v>2</v>
      </c>
      <c r="E27" s="397">
        <v>2</v>
      </c>
      <c r="F27" s="397">
        <v>2</v>
      </c>
      <c r="G27" s="397">
        <v>0</v>
      </c>
      <c r="H27" s="397">
        <v>0</v>
      </c>
      <c r="I27" s="398">
        <v>2</v>
      </c>
      <c r="J27" s="1211">
        <v>4</v>
      </c>
      <c r="K27" s="135">
        <v>2</v>
      </c>
      <c r="L27" s="136">
        <v>1</v>
      </c>
      <c r="M27" s="136">
        <v>2</v>
      </c>
      <c r="N27" s="136">
        <v>0</v>
      </c>
      <c r="O27" s="136">
        <v>0</v>
      </c>
      <c r="P27" s="137">
        <v>1</v>
      </c>
      <c r="Q27" s="1207">
        <v>3</v>
      </c>
      <c r="R27" s="135">
        <v>0.5</v>
      </c>
      <c r="S27" s="136">
        <v>0.5</v>
      </c>
      <c r="T27" s="136">
        <v>0.5</v>
      </c>
      <c r="U27" s="136">
        <v>0</v>
      </c>
      <c r="V27" s="136">
        <v>0</v>
      </c>
      <c r="W27" s="137">
        <v>0.5</v>
      </c>
      <c r="X27" s="1207">
        <v>1</v>
      </c>
      <c r="Y27" s="376">
        <v>2</v>
      </c>
      <c r="Z27" s="377">
        <v>2</v>
      </c>
      <c r="AA27" s="377">
        <v>2</v>
      </c>
      <c r="AB27" s="377">
        <v>0</v>
      </c>
      <c r="AC27" s="377">
        <v>1</v>
      </c>
      <c r="AD27" s="378">
        <v>2</v>
      </c>
      <c r="AE27" s="1209">
        <v>4</v>
      </c>
      <c r="AF27" s="135">
        <v>0</v>
      </c>
      <c r="AG27" s="136">
        <v>0</v>
      </c>
      <c r="AH27" s="136">
        <v>0</v>
      </c>
      <c r="AI27" s="136">
        <v>0</v>
      </c>
      <c r="AJ27" s="136">
        <v>0</v>
      </c>
      <c r="AK27" s="137">
        <v>0</v>
      </c>
      <c r="AL27" s="1207">
        <v>0</v>
      </c>
      <c r="AM27" s="1228">
        <f>SUM(J27,Q27,X27,AE27,AL27)</f>
        <v>12</v>
      </c>
      <c r="AN27" s="1087">
        <f>AM27/25</f>
        <v>0.48</v>
      </c>
      <c r="AO27" s="1102">
        <f>AM27/5</f>
        <v>2.4</v>
      </c>
      <c r="AP27" s="1246">
        <f>AP28/2.2</f>
        <v>85.909090909090907</v>
      </c>
      <c r="AQ27" s="1247"/>
      <c r="AR27" s="1239">
        <f>AP27-AP25</f>
        <v>-0.45454545454545325</v>
      </c>
      <c r="AS27" s="7"/>
      <c r="AT27" s="7"/>
      <c r="AU27" s="7"/>
      <c r="AV27" s="7"/>
      <c r="AW27" s="8"/>
      <c r="AX27" s="8"/>
      <c r="AY27" s="600"/>
      <c r="AZ27" s="389">
        <v>1</v>
      </c>
      <c r="BA27" s="390" t="s">
        <v>27</v>
      </c>
      <c r="BB27" s="390">
        <v>1</v>
      </c>
      <c r="BC27" s="390" t="s">
        <v>27</v>
      </c>
      <c r="BD27" s="391">
        <v>1</v>
      </c>
      <c r="BE27" s="1259" t="s">
        <v>115</v>
      </c>
      <c r="BF27" s="600"/>
      <c r="BG27" s="600"/>
    </row>
    <row r="28" spans="1:59" ht="13.5" customHeight="1" thickBot="1">
      <c r="A28" s="259"/>
      <c r="B28" s="1146"/>
      <c r="C28" s="61" t="s">
        <v>114</v>
      </c>
      <c r="D28" s="402">
        <v>0</v>
      </c>
      <c r="E28" s="403">
        <v>500</v>
      </c>
      <c r="F28" s="403">
        <v>500</v>
      </c>
      <c r="G28" s="403">
        <v>400</v>
      </c>
      <c r="H28" s="404">
        <v>600</v>
      </c>
      <c r="I28" s="405">
        <v>0</v>
      </c>
      <c r="J28" s="1212"/>
      <c r="K28" s="400">
        <v>0</v>
      </c>
      <c r="L28" s="261">
        <v>300</v>
      </c>
      <c r="M28" s="261">
        <v>300</v>
      </c>
      <c r="N28" s="261">
        <v>300</v>
      </c>
      <c r="O28" s="263">
        <v>0</v>
      </c>
      <c r="P28" s="264">
        <v>0</v>
      </c>
      <c r="Q28" s="1208"/>
      <c r="R28" s="400">
        <v>1</v>
      </c>
      <c r="S28" s="261">
        <v>300</v>
      </c>
      <c r="T28" s="261">
        <v>0</v>
      </c>
      <c r="U28" s="261">
        <v>0</v>
      </c>
      <c r="V28" s="263">
        <v>0</v>
      </c>
      <c r="W28" s="264">
        <v>0</v>
      </c>
      <c r="X28" s="1208"/>
      <c r="Y28" s="401">
        <v>0</v>
      </c>
      <c r="Z28" s="380">
        <v>300</v>
      </c>
      <c r="AA28" s="380">
        <v>300</v>
      </c>
      <c r="AB28" s="380">
        <v>300</v>
      </c>
      <c r="AC28" s="381">
        <v>300</v>
      </c>
      <c r="AD28" s="382">
        <v>0</v>
      </c>
      <c r="AE28" s="1210"/>
      <c r="AF28" s="400">
        <v>0</v>
      </c>
      <c r="AG28" s="261">
        <v>0</v>
      </c>
      <c r="AH28" s="261">
        <v>0</v>
      </c>
      <c r="AI28" s="261">
        <v>0</v>
      </c>
      <c r="AJ28" s="263">
        <v>0</v>
      </c>
      <c r="AK28" s="264">
        <v>0</v>
      </c>
      <c r="AL28" s="1208"/>
      <c r="AM28" s="1229"/>
      <c r="AN28" s="1088"/>
      <c r="AO28" s="1103"/>
      <c r="AP28" s="1248">
        <v>189</v>
      </c>
      <c r="AQ28" s="1249"/>
      <c r="AR28" s="1240"/>
      <c r="AS28" s="82">
        <f>SUM(D28,K28,R28,Y28,AF28)*0.05</f>
        <v>0.05</v>
      </c>
      <c r="AT28" s="1222">
        <f>SUM(L28:P28)+SUM(S28:W28)+SUM(Z28:AD28)+SUM(E28:I28)+SUM(AG28:AK28)</f>
        <v>4400</v>
      </c>
      <c r="AU28" s="1224"/>
      <c r="AV28" s="1223"/>
      <c r="AW28" s="1222">
        <v>10000</v>
      </c>
      <c r="AX28" s="1223"/>
      <c r="AY28" s="600"/>
      <c r="AZ28" s="411"/>
      <c r="BA28" s="412">
        <v>500</v>
      </c>
      <c r="BB28" s="412">
        <v>500</v>
      </c>
      <c r="BC28" s="412">
        <v>500</v>
      </c>
      <c r="BD28" s="413">
        <v>500</v>
      </c>
      <c r="BE28" s="1260"/>
      <c r="BF28" s="600"/>
      <c r="BG28" s="600"/>
    </row>
    <row r="29" spans="1:59" ht="13.5" customHeight="1">
      <c r="A29" s="259">
        <v>44</v>
      </c>
      <c r="B29" s="1146" t="s">
        <v>58</v>
      </c>
      <c r="C29" s="59"/>
      <c r="D29" s="135">
        <v>1</v>
      </c>
      <c r="E29" s="136">
        <v>1</v>
      </c>
      <c r="F29" s="136">
        <v>1</v>
      </c>
      <c r="G29" s="136">
        <v>0</v>
      </c>
      <c r="H29" s="136">
        <v>0</v>
      </c>
      <c r="I29" s="137">
        <v>1</v>
      </c>
      <c r="J29" s="1207">
        <v>2</v>
      </c>
      <c r="K29" s="135">
        <v>0.5</v>
      </c>
      <c r="L29" s="136">
        <v>0.5</v>
      </c>
      <c r="M29" s="136">
        <v>0.5</v>
      </c>
      <c r="N29" s="136">
        <v>0</v>
      </c>
      <c r="O29" s="136">
        <v>0</v>
      </c>
      <c r="P29" s="137">
        <v>0.5</v>
      </c>
      <c r="Q29" s="1207">
        <v>1</v>
      </c>
      <c r="R29" s="135">
        <v>0.5</v>
      </c>
      <c r="S29" s="136">
        <v>0.5</v>
      </c>
      <c r="T29" s="136">
        <v>0.5</v>
      </c>
      <c r="U29" s="136">
        <v>0</v>
      </c>
      <c r="V29" s="136">
        <v>0</v>
      </c>
      <c r="W29" s="137">
        <v>0.5</v>
      </c>
      <c r="X29" s="1207">
        <v>1</v>
      </c>
      <c r="Y29" s="135">
        <v>1</v>
      </c>
      <c r="Z29" s="136">
        <v>1</v>
      </c>
      <c r="AA29" s="136">
        <v>1</v>
      </c>
      <c r="AB29" s="136">
        <v>0</v>
      </c>
      <c r="AC29" s="136">
        <v>0</v>
      </c>
      <c r="AD29" s="137">
        <v>1</v>
      </c>
      <c r="AE29" s="1207">
        <v>2</v>
      </c>
      <c r="AF29" s="621"/>
      <c r="AG29" s="622"/>
      <c r="AH29" s="622"/>
      <c r="AI29" s="622"/>
      <c r="AJ29" s="622"/>
      <c r="AK29" s="623"/>
      <c r="AL29" s="205"/>
      <c r="AM29" s="1228">
        <f>SUM(AE29,X29,Q29,J29)</f>
        <v>6</v>
      </c>
      <c r="AN29" s="1087">
        <f>AM29/20</f>
        <v>0.3</v>
      </c>
      <c r="AO29" s="1252">
        <f>AM29/4</f>
        <v>1.5</v>
      </c>
      <c r="AP29" s="1246">
        <f>AP30/2.2</f>
        <v>85.909090909090907</v>
      </c>
      <c r="AQ29" s="1247"/>
      <c r="AR29" s="1239">
        <f>AP29-AP27</f>
        <v>0</v>
      </c>
      <c r="AS29" s="7"/>
      <c r="AT29" s="7"/>
      <c r="AU29" s="7"/>
      <c r="AV29" s="7"/>
      <c r="AW29" s="8"/>
      <c r="AX29" s="8"/>
      <c r="AY29" s="600"/>
      <c r="AZ29" s="600"/>
      <c r="BA29" s="600"/>
      <c r="BB29" s="600"/>
      <c r="BC29" s="600"/>
      <c r="BD29" s="600"/>
      <c r="BE29" s="600"/>
      <c r="BF29" s="600"/>
      <c r="BG29" s="600"/>
    </row>
    <row r="30" spans="1:59" ht="13.5" customHeight="1">
      <c r="A30" s="259"/>
      <c r="B30" s="1146"/>
      <c r="C30" s="61" t="s">
        <v>114</v>
      </c>
      <c r="D30" s="400">
        <v>0</v>
      </c>
      <c r="E30" s="261">
        <v>300</v>
      </c>
      <c r="F30" s="261">
        <v>300</v>
      </c>
      <c r="G30" s="261">
        <v>0</v>
      </c>
      <c r="H30" s="263">
        <v>0</v>
      </c>
      <c r="I30" s="264">
        <v>0</v>
      </c>
      <c r="J30" s="1208"/>
      <c r="K30" s="400">
        <v>0</v>
      </c>
      <c r="L30" s="261">
        <v>200</v>
      </c>
      <c r="M30" s="261">
        <v>0</v>
      </c>
      <c r="N30" s="261">
        <v>0</v>
      </c>
      <c r="O30" s="263">
        <v>0</v>
      </c>
      <c r="P30" s="264">
        <v>0</v>
      </c>
      <c r="Q30" s="1208"/>
      <c r="R30" s="400">
        <v>0</v>
      </c>
      <c r="S30" s="261">
        <v>200</v>
      </c>
      <c r="T30" s="261">
        <v>0</v>
      </c>
      <c r="U30" s="261">
        <v>0</v>
      </c>
      <c r="V30" s="263">
        <v>0</v>
      </c>
      <c r="W30" s="264">
        <v>0</v>
      </c>
      <c r="X30" s="1208"/>
      <c r="Y30" s="400">
        <v>0</v>
      </c>
      <c r="Z30" s="261">
        <v>200</v>
      </c>
      <c r="AA30" s="261">
        <v>300</v>
      </c>
      <c r="AB30" s="261">
        <v>0</v>
      </c>
      <c r="AC30" s="263">
        <v>0</v>
      </c>
      <c r="AD30" s="264">
        <v>0</v>
      </c>
      <c r="AE30" s="1208"/>
      <c r="AF30" s="1168"/>
      <c r="AG30" s="1169"/>
      <c r="AH30" s="1169"/>
      <c r="AI30" s="1169"/>
      <c r="AJ30" s="1169"/>
      <c r="AK30" s="1170"/>
      <c r="AL30" s="206"/>
      <c r="AM30" s="1229"/>
      <c r="AN30" s="1088"/>
      <c r="AO30" s="1253"/>
      <c r="AP30" s="1248">
        <v>189</v>
      </c>
      <c r="AQ30" s="1249"/>
      <c r="AR30" s="1240"/>
      <c r="AS30" s="82">
        <f>SUM(D30,K30,R30,Y30,AF30)*0.05</f>
        <v>0</v>
      </c>
      <c r="AT30" s="1222">
        <f>SUM(L30:O30)+SUM(S30:V30)+SUM(Z30:AC30)+SUM(E30:H30)</f>
        <v>1500</v>
      </c>
      <c r="AU30" s="1224"/>
      <c r="AV30" s="1223"/>
      <c r="AW30" s="1222">
        <v>8000</v>
      </c>
      <c r="AX30" s="1223"/>
      <c r="AY30" s="600"/>
      <c r="AZ30" s="600"/>
      <c r="BA30" s="600"/>
      <c r="BB30" s="600"/>
      <c r="BC30" s="600"/>
      <c r="BD30" s="600"/>
      <c r="BE30" s="600"/>
      <c r="BF30" s="600"/>
      <c r="BG30" s="600"/>
    </row>
    <row r="31" spans="1:59" ht="13.5" customHeight="1">
      <c r="A31" s="259">
        <v>48</v>
      </c>
      <c r="B31" s="1146" t="s">
        <v>62</v>
      </c>
      <c r="C31" s="59"/>
      <c r="D31" s="135">
        <v>1</v>
      </c>
      <c r="E31" s="136">
        <v>2</v>
      </c>
      <c r="F31" s="136">
        <v>1</v>
      </c>
      <c r="G31" s="136">
        <v>0</v>
      </c>
      <c r="H31" s="136">
        <v>0.5</v>
      </c>
      <c r="I31" s="137">
        <v>2</v>
      </c>
      <c r="J31" s="1207">
        <v>3</v>
      </c>
      <c r="K31" s="376">
        <v>2</v>
      </c>
      <c r="L31" s="377">
        <v>2</v>
      </c>
      <c r="M31" s="377">
        <v>2</v>
      </c>
      <c r="N31" s="377">
        <v>0</v>
      </c>
      <c r="O31" s="377">
        <v>0</v>
      </c>
      <c r="P31" s="378">
        <v>2</v>
      </c>
      <c r="Q31" s="1209">
        <v>4</v>
      </c>
      <c r="R31" s="135">
        <v>1</v>
      </c>
      <c r="S31" s="136">
        <v>1</v>
      </c>
      <c r="T31" s="136">
        <v>1</v>
      </c>
      <c r="U31" s="136">
        <v>0</v>
      </c>
      <c r="V31" s="136">
        <v>0</v>
      </c>
      <c r="W31" s="137">
        <v>1</v>
      </c>
      <c r="X31" s="1207">
        <v>2</v>
      </c>
      <c r="Y31" s="135">
        <v>1</v>
      </c>
      <c r="Z31" s="136">
        <v>1</v>
      </c>
      <c r="AA31" s="136">
        <v>1</v>
      </c>
      <c r="AB31" s="136">
        <v>0</v>
      </c>
      <c r="AC31" s="136">
        <v>0</v>
      </c>
      <c r="AD31" s="137">
        <v>1</v>
      </c>
      <c r="AE31" s="1207">
        <v>2</v>
      </c>
      <c r="AF31" s="621"/>
      <c r="AG31" s="622"/>
      <c r="AH31" s="622"/>
      <c r="AI31" s="622"/>
      <c r="AJ31" s="622"/>
      <c r="AK31" s="623"/>
      <c r="AL31" s="205"/>
      <c r="AM31" s="1228">
        <f>SUM(AE31,X31,Q31,J31)</f>
        <v>11</v>
      </c>
      <c r="AN31" s="1087">
        <f>AM31/20</f>
        <v>0.55000000000000004</v>
      </c>
      <c r="AO31" s="1252">
        <f>AM31/4</f>
        <v>2.75</v>
      </c>
      <c r="AP31" s="1246">
        <f>AP32/2.2</f>
        <v>87.72727272727272</v>
      </c>
      <c r="AQ31" s="1247"/>
      <c r="AR31" s="1230">
        <f>AP31-AP29</f>
        <v>1.818181818181813</v>
      </c>
      <c r="AS31" s="7"/>
      <c r="AT31" s="7"/>
      <c r="AU31" s="7"/>
      <c r="AV31" s="7"/>
      <c r="AW31" s="8"/>
      <c r="AX31" s="8"/>
      <c r="AY31" s="600"/>
      <c r="AZ31" s="600"/>
      <c r="BA31" s="600"/>
      <c r="BB31" s="600"/>
      <c r="BC31" s="600"/>
      <c r="BD31" s="600"/>
      <c r="BE31" s="600"/>
      <c r="BF31" s="600"/>
      <c r="BG31" s="600"/>
    </row>
    <row r="32" spans="1:59" ht="13.5" customHeight="1">
      <c r="A32" s="259"/>
      <c r="B32" s="1146"/>
      <c r="C32" s="60" t="s">
        <v>114</v>
      </c>
      <c r="D32" s="400">
        <v>0</v>
      </c>
      <c r="E32" s="261">
        <v>300</v>
      </c>
      <c r="F32" s="261">
        <v>300</v>
      </c>
      <c r="G32" s="261">
        <v>300</v>
      </c>
      <c r="H32" s="263">
        <v>0</v>
      </c>
      <c r="I32" s="264">
        <v>1</v>
      </c>
      <c r="J32" s="1208"/>
      <c r="K32" s="401">
        <v>0</v>
      </c>
      <c r="L32" s="380">
        <v>300</v>
      </c>
      <c r="M32" s="380">
        <v>400</v>
      </c>
      <c r="N32" s="380">
        <v>400</v>
      </c>
      <c r="O32" s="381">
        <v>400</v>
      </c>
      <c r="P32" s="382">
        <v>0</v>
      </c>
      <c r="Q32" s="1210"/>
      <c r="R32" s="400">
        <v>0</v>
      </c>
      <c r="S32" s="261">
        <v>300</v>
      </c>
      <c r="T32" s="261">
        <v>400</v>
      </c>
      <c r="U32" s="261">
        <v>0</v>
      </c>
      <c r="V32" s="263">
        <v>0</v>
      </c>
      <c r="W32" s="264">
        <v>0</v>
      </c>
      <c r="X32" s="1208"/>
      <c r="Y32" s="400">
        <v>0</v>
      </c>
      <c r="Z32" s="261">
        <v>300</v>
      </c>
      <c r="AA32" s="261">
        <v>400</v>
      </c>
      <c r="AB32" s="261">
        <v>0</v>
      </c>
      <c r="AC32" s="263">
        <v>0</v>
      </c>
      <c r="AD32" s="264">
        <v>0</v>
      </c>
      <c r="AE32" s="1208"/>
      <c r="AF32" s="1168"/>
      <c r="AG32" s="1169"/>
      <c r="AH32" s="1169"/>
      <c r="AI32" s="1169"/>
      <c r="AJ32" s="1169"/>
      <c r="AK32" s="1170"/>
      <c r="AL32" s="206"/>
      <c r="AM32" s="1229"/>
      <c r="AN32" s="1088"/>
      <c r="AO32" s="1253"/>
      <c r="AP32" s="1248">
        <v>193</v>
      </c>
      <c r="AQ32" s="1249"/>
      <c r="AR32" s="1231"/>
      <c r="AS32" s="82">
        <f>SUM(Y32,R32,K32,D32)*0.0625</f>
        <v>0</v>
      </c>
      <c r="AT32" s="1222">
        <f>SUM(L32:O32)+SUM(S32:V32)+SUM(Z32:AC32)+SUM(E32:H32)</f>
        <v>3800</v>
      </c>
      <c r="AU32" s="1224"/>
      <c r="AV32" s="1223"/>
      <c r="AW32" s="1222">
        <v>8000</v>
      </c>
      <c r="AX32" s="1223"/>
      <c r="AY32" s="600"/>
      <c r="AZ32" s="600"/>
      <c r="BA32" s="600"/>
      <c r="BB32" s="600"/>
      <c r="BC32" s="600"/>
      <c r="BD32" s="600"/>
      <c r="BE32" s="600"/>
      <c r="BF32" s="600"/>
      <c r="BG32" s="600"/>
    </row>
    <row r="33" spans="2:50" ht="13.5" customHeight="1">
      <c r="B33" s="600"/>
      <c r="C33" s="600" t="s">
        <v>64</v>
      </c>
      <c r="D33" s="1070" t="s">
        <v>65</v>
      </c>
      <c r="E33" s="1070"/>
      <c r="F33" s="1070" t="s">
        <v>66</v>
      </c>
      <c r="G33" s="1070"/>
      <c r="H33" s="1070" t="s">
        <v>67</v>
      </c>
      <c r="I33" s="1070"/>
      <c r="J33" s="1070" t="s">
        <v>68</v>
      </c>
      <c r="K33" s="1070"/>
      <c r="L33" s="1070">
        <v>5</v>
      </c>
      <c r="M33" s="1070"/>
      <c r="N33" s="214"/>
      <c r="O33" s="214"/>
      <c r="P33" s="214"/>
      <c r="Q33" s="207"/>
      <c r="R33" s="600"/>
      <c r="S33" s="600"/>
      <c r="T33" s="1081" t="s">
        <v>69</v>
      </c>
      <c r="U33" s="1081"/>
      <c r="V33" s="1070">
        <v>0</v>
      </c>
      <c r="W33" s="1070"/>
      <c r="X33" s="1070">
        <v>1</v>
      </c>
      <c r="Y33" s="1070"/>
      <c r="Z33" s="1070">
        <v>2</v>
      </c>
      <c r="AA33" s="1070"/>
      <c r="AB33" s="1070">
        <v>3</v>
      </c>
      <c r="AC33" s="1070"/>
      <c r="AD33" s="1070">
        <v>4</v>
      </c>
      <c r="AE33" s="1070"/>
      <c r="AF33" s="1070">
        <v>5</v>
      </c>
      <c r="AG33" s="1070"/>
      <c r="AH33" s="1070" t="s">
        <v>70</v>
      </c>
      <c r="AI33" s="1254"/>
      <c r="AJ33" s="600"/>
      <c r="AK33" s="600"/>
      <c r="AL33" s="624"/>
      <c r="AM33" s="1089">
        <f>SUM(AM6:AM32)</f>
        <v>104</v>
      </c>
      <c r="AN33" s="600"/>
      <c r="AO33" s="1252">
        <f>AM33/52</f>
        <v>2</v>
      </c>
      <c r="AP33" s="1232">
        <f>AP31</f>
        <v>87.72727272727272</v>
      </c>
      <c r="AQ33" s="1230"/>
      <c r="AR33" s="616">
        <f>AP31-AP1</f>
        <v>3.7272727272727195</v>
      </c>
      <c r="AS33" s="45"/>
      <c r="AT33" s="45"/>
      <c r="AU33" s="45"/>
      <c r="AV33" s="45"/>
      <c r="AW33" s="45"/>
      <c r="AX33" s="45"/>
    </row>
    <row r="34" spans="2:50" ht="13.5" customHeight="1">
      <c r="B34" s="600"/>
      <c r="C34" s="600" t="s">
        <v>72</v>
      </c>
      <c r="D34" s="1069">
        <v>9</v>
      </c>
      <c r="E34" s="1069"/>
      <c r="F34" s="1069">
        <v>8</v>
      </c>
      <c r="G34" s="1069"/>
      <c r="H34" s="1069">
        <v>6</v>
      </c>
      <c r="I34" s="1069"/>
      <c r="J34" s="1069">
        <v>5</v>
      </c>
      <c r="K34" s="1069"/>
      <c r="L34" s="1069">
        <v>0</v>
      </c>
      <c r="M34" s="1069"/>
      <c r="N34" s="215"/>
      <c r="O34" s="215"/>
      <c r="P34" s="215"/>
      <c r="Q34" s="600"/>
      <c r="R34" s="600"/>
      <c r="S34" s="600"/>
      <c r="T34" s="1082"/>
      <c r="U34" s="1082"/>
      <c r="V34" s="1083">
        <v>10</v>
      </c>
      <c r="W34" s="1083"/>
      <c r="X34" s="1083">
        <v>10</v>
      </c>
      <c r="Y34" s="1083"/>
      <c r="Z34" s="1083">
        <v>12</v>
      </c>
      <c r="AA34" s="1083"/>
      <c r="AB34" s="1083">
        <v>10</v>
      </c>
      <c r="AC34" s="1083"/>
      <c r="AD34" s="1083">
        <v>10</v>
      </c>
      <c r="AE34" s="1083"/>
      <c r="AF34" s="1083">
        <v>0</v>
      </c>
      <c r="AG34" s="1083"/>
      <c r="AH34" s="1255">
        <f>SUM(T34:AG34)</f>
        <v>52</v>
      </c>
      <c r="AI34" s="1256"/>
      <c r="AJ34" s="600"/>
      <c r="AK34" s="600"/>
      <c r="AL34" s="626"/>
      <c r="AM34" s="1090"/>
      <c r="AN34" s="625"/>
      <c r="AO34" s="1253"/>
      <c r="AP34" s="1234"/>
      <c r="AQ34" s="1236"/>
      <c r="AR34" s="616">
        <f>AP32-AP2</f>
        <v>8.1999999999999886</v>
      </c>
      <c r="AS34" s="45"/>
      <c r="AT34" s="600"/>
      <c r="AU34" s="45"/>
      <c r="AV34" s="600"/>
      <c r="AW34" s="600"/>
      <c r="AX34" s="45"/>
    </row>
    <row r="35" spans="2:50" ht="13.5" customHeight="1">
      <c r="B35" s="600"/>
      <c r="C35" s="600"/>
      <c r="D35" s="216"/>
      <c r="E35" s="215"/>
      <c r="F35" s="216"/>
      <c r="G35" s="215"/>
      <c r="H35" s="600"/>
      <c r="I35" s="216"/>
      <c r="J35" s="216"/>
      <c r="K35" s="215"/>
      <c r="L35" s="216"/>
      <c r="M35" s="215"/>
      <c r="N35" s="215"/>
      <c r="O35" s="215"/>
      <c r="P35" s="215"/>
      <c r="Q35" s="600"/>
      <c r="R35" s="198"/>
      <c r="S35" s="600"/>
      <c r="T35" s="6"/>
      <c r="U35" s="6"/>
      <c r="V35" s="163" t="s">
        <v>59</v>
      </c>
      <c r="W35" s="163"/>
      <c r="X35" s="163"/>
      <c r="Y35" s="64"/>
      <c r="Z35" s="64"/>
      <c r="AA35" s="163" t="s">
        <v>31</v>
      </c>
      <c r="AB35" s="64"/>
      <c r="AC35" s="64"/>
      <c r="AD35" s="64"/>
      <c r="AE35" s="64"/>
      <c r="AF35" s="64"/>
      <c r="AG35" s="64"/>
      <c r="AH35" s="103" t="s">
        <v>26</v>
      </c>
      <c r="AI35" s="6"/>
      <c r="AJ35" s="6"/>
      <c r="AK35" s="164" t="s">
        <v>77</v>
      </c>
      <c r="AL35" s="164"/>
      <c r="AM35" s="600"/>
      <c r="AN35" s="1257" t="s">
        <v>78</v>
      </c>
      <c r="AO35" s="1258"/>
      <c r="AP35" s="1234"/>
      <c r="AQ35" s="1236"/>
      <c r="AR35" s="602">
        <v>-5</v>
      </c>
      <c r="AS35" s="600"/>
      <c r="AT35" s="600"/>
      <c r="AU35" s="600"/>
      <c r="AV35" s="600"/>
      <c r="AW35" s="600"/>
      <c r="AX35" s="600"/>
    </row>
    <row r="36" spans="2:50" ht="13.5" customHeight="1">
      <c r="B36" s="600"/>
      <c r="C36" s="394">
        <v>192.6</v>
      </c>
      <c r="D36" s="374"/>
      <c r="E36" s="215"/>
      <c r="F36" s="215"/>
      <c r="G36" s="215"/>
      <c r="H36" s="600"/>
      <c r="I36" s="216"/>
      <c r="J36" s="216"/>
      <c r="K36" s="216"/>
      <c r="L36" s="216"/>
      <c r="M36" s="216"/>
      <c r="N36" s="215"/>
      <c r="O36" s="215"/>
      <c r="P36" s="215"/>
      <c r="Q36" s="600"/>
      <c r="R36" s="600"/>
      <c r="S36" s="600"/>
      <c r="T36" s="625"/>
      <c r="U36" s="63"/>
      <c r="V36" s="165" t="s">
        <v>83</v>
      </c>
      <c r="W36" s="165"/>
      <c r="X36" s="165"/>
      <c r="Y36" s="625"/>
      <c r="Z36" s="63"/>
      <c r="AA36" s="165" t="s">
        <v>43</v>
      </c>
      <c r="AB36" s="63"/>
      <c r="AC36" s="530"/>
      <c r="AD36" s="530"/>
      <c r="AE36" s="531" t="s">
        <v>34</v>
      </c>
      <c r="AF36" s="600"/>
      <c r="AG36" s="63"/>
      <c r="AH36" s="165" t="s">
        <v>28</v>
      </c>
      <c r="AI36" s="625"/>
      <c r="AJ36" s="625"/>
      <c r="AK36" s="166" t="s">
        <v>84</v>
      </c>
      <c r="AL36" s="166"/>
      <c r="AN36" s="1257"/>
      <c r="AO36" s="1258"/>
      <c r="AP36" s="1237"/>
      <c r="AQ36" s="1231"/>
      <c r="AR36" s="603">
        <v>-12</v>
      </c>
      <c r="AS36" s="600"/>
      <c r="AT36" s="600"/>
      <c r="AU36" s="600"/>
      <c r="AV36" s="600"/>
      <c r="AW36" s="600"/>
      <c r="AX36" s="600"/>
    </row>
    <row r="37" spans="2:50" ht="13.5" customHeight="1">
      <c r="B37" s="1146" t="s">
        <v>54</v>
      </c>
      <c r="C37" s="59" t="s">
        <v>114</v>
      </c>
      <c r="D37" s="1183">
        <v>191.4</v>
      </c>
      <c r="E37" s="1184"/>
      <c r="F37" s="1183">
        <v>190.4</v>
      </c>
      <c r="G37" s="1184"/>
      <c r="H37" s="1187">
        <v>188</v>
      </c>
      <c r="I37" s="1188"/>
      <c r="J37" s="1191">
        <v>190.4</v>
      </c>
      <c r="K37" s="1192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25"/>
      <c r="Z37" s="625"/>
      <c r="AA37" s="625"/>
      <c r="AB37" s="625"/>
      <c r="AC37" s="625"/>
      <c r="AD37" s="625"/>
      <c r="AE37" s="625"/>
      <c r="AF37" s="625"/>
      <c r="AG37" s="625"/>
      <c r="AH37" s="625"/>
      <c r="AI37" s="625"/>
      <c r="AJ37" s="625"/>
      <c r="AK37" s="625"/>
      <c r="AL37" s="625"/>
      <c r="AN37" s="600"/>
      <c r="AO37" s="600"/>
      <c r="AP37" s="600"/>
      <c r="AQ37" s="600"/>
      <c r="AR37" s="600"/>
      <c r="AS37" s="600"/>
      <c r="AT37" s="600"/>
      <c r="AU37" s="600"/>
      <c r="AV37" s="600"/>
      <c r="AW37" s="600"/>
      <c r="AX37" s="600"/>
    </row>
    <row r="38" spans="2:50" ht="13.5" customHeight="1">
      <c r="B38" s="1146"/>
      <c r="C38" s="61" t="s">
        <v>116</v>
      </c>
      <c r="D38" s="1185"/>
      <c r="E38" s="1186"/>
      <c r="F38" s="1185"/>
      <c r="G38" s="1186"/>
      <c r="H38" s="1189"/>
      <c r="I38" s="1190"/>
      <c r="J38" s="1193"/>
      <c r="K38" s="1194"/>
      <c r="L38" s="600"/>
      <c r="M38" s="600"/>
      <c r="N38" s="600"/>
      <c r="O38" s="600"/>
      <c r="P38" s="600"/>
      <c r="Q38" s="600"/>
      <c r="R38" s="600"/>
      <c r="S38" s="600"/>
      <c r="T38" s="600"/>
      <c r="U38" s="600"/>
      <c r="V38" s="600"/>
      <c r="W38" s="600"/>
      <c r="X38" s="600"/>
      <c r="Y38" s="600"/>
      <c r="Z38" s="600"/>
      <c r="AA38" s="600"/>
      <c r="AB38" s="600"/>
      <c r="AC38" s="600"/>
      <c r="AD38" s="600"/>
      <c r="AE38" s="600"/>
      <c r="AF38" s="600"/>
      <c r="AG38" s="600"/>
      <c r="AH38" s="600"/>
      <c r="AI38" s="600"/>
      <c r="AJ38" s="600"/>
      <c r="AK38" s="600"/>
      <c r="AL38" s="600"/>
      <c r="AN38" s="600"/>
      <c r="AO38" s="600"/>
      <c r="AP38" s="600"/>
      <c r="AQ38" s="600"/>
      <c r="AR38" s="600"/>
      <c r="AS38" s="600"/>
      <c r="AT38" s="600"/>
      <c r="AU38" s="600"/>
      <c r="AV38" s="600"/>
      <c r="AW38" s="600"/>
      <c r="AX38" s="600"/>
    </row>
    <row r="39" spans="2:50" ht="13.5" customHeight="1">
      <c r="B39" s="1146" t="s">
        <v>55</v>
      </c>
      <c r="C39" s="59" t="s">
        <v>114</v>
      </c>
      <c r="D39" s="1191">
        <v>192.2</v>
      </c>
      <c r="E39" s="1192"/>
      <c r="F39" s="1195">
        <v>192.2</v>
      </c>
      <c r="G39" s="1196"/>
      <c r="H39" s="1199">
        <v>189</v>
      </c>
      <c r="I39" s="1200"/>
      <c r="J39" s="1195">
        <v>189</v>
      </c>
      <c r="K39" s="1196"/>
      <c r="L39" s="1195">
        <v>189</v>
      </c>
      <c r="M39" s="1196"/>
      <c r="N39" s="600"/>
      <c r="O39" s="600" t="s">
        <v>117</v>
      </c>
      <c r="P39" s="600" t="s">
        <v>118</v>
      </c>
      <c r="Q39" s="600" t="s">
        <v>119</v>
      </c>
      <c r="R39" s="600" t="s">
        <v>101</v>
      </c>
      <c r="S39" s="600" t="s">
        <v>120</v>
      </c>
      <c r="T39" s="600" t="s">
        <v>121</v>
      </c>
      <c r="U39" s="600"/>
      <c r="V39" s="600"/>
      <c r="W39" s="600"/>
      <c r="X39" s="600"/>
      <c r="Y39" s="600"/>
      <c r="Z39" s="600"/>
      <c r="AA39" s="600"/>
      <c r="AB39" s="600"/>
      <c r="AC39" s="600"/>
      <c r="AD39" s="600"/>
      <c r="AE39" s="600"/>
      <c r="AF39" s="600"/>
      <c r="AG39" s="600"/>
      <c r="AH39" s="600"/>
      <c r="AI39" s="600"/>
      <c r="AJ39" s="600"/>
      <c r="AK39" s="600"/>
      <c r="AL39" s="600"/>
      <c r="AN39" s="600"/>
      <c r="AO39" s="600"/>
      <c r="AP39" s="600"/>
      <c r="AQ39" s="600"/>
      <c r="AR39" s="600"/>
      <c r="AS39" s="600"/>
      <c r="AT39" s="600"/>
      <c r="AU39" s="600"/>
      <c r="AV39" s="600"/>
      <c r="AW39" s="600"/>
      <c r="AX39" s="600"/>
    </row>
    <row r="40" spans="2:50" ht="13.5" customHeight="1">
      <c r="B40" s="1146"/>
      <c r="C40" s="61" t="s">
        <v>116</v>
      </c>
      <c r="D40" s="1193"/>
      <c r="E40" s="1194"/>
      <c r="F40" s="1197"/>
      <c r="G40" s="1198"/>
      <c r="H40" s="1201"/>
      <c r="I40" s="1202"/>
      <c r="J40" s="1197"/>
      <c r="K40" s="1198"/>
      <c r="L40" s="1197"/>
      <c r="M40" s="1198"/>
      <c r="N40" s="600"/>
      <c r="O40" s="600">
        <v>1</v>
      </c>
      <c r="P40" s="600">
        <v>1</v>
      </c>
      <c r="Q40" s="395">
        <v>1</v>
      </c>
      <c r="R40" s="600">
        <v>-2</v>
      </c>
      <c r="S40" s="395">
        <v>-1</v>
      </c>
      <c r="T40" s="600">
        <v>-1</v>
      </c>
      <c r="U40" s="600" t="s">
        <v>122</v>
      </c>
      <c r="V40" s="600"/>
      <c r="W40" s="600"/>
      <c r="X40" s="600"/>
      <c r="Y40" s="600"/>
      <c r="Z40" s="600"/>
      <c r="AA40" s="600"/>
      <c r="AB40" s="600"/>
      <c r="AC40" s="600"/>
      <c r="AD40" s="600"/>
      <c r="AE40" s="600"/>
      <c r="AF40" s="600"/>
      <c r="AG40" s="600"/>
      <c r="AH40" s="600"/>
      <c r="AI40" s="600"/>
      <c r="AJ40" s="600"/>
      <c r="AK40" s="600"/>
      <c r="AL40" s="600"/>
      <c r="AN40" s="600"/>
      <c r="AO40" s="600"/>
      <c r="AQ40" s="600"/>
      <c r="AR40" s="600"/>
      <c r="AS40" s="600"/>
      <c r="AT40" s="600"/>
      <c r="AU40" s="600"/>
      <c r="AV40" s="600"/>
      <c r="AW40" s="600"/>
      <c r="AX40" s="600"/>
    </row>
    <row r="41" spans="2:50" ht="13.5" customHeight="1">
      <c r="B41" s="1146" t="s">
        <v>58</v>
      </c>
      <c r="C41" s="59" t="s">
        <v>123</v>
      </c>
      <c r="D41" s="1203">
        <v>190</v>
      </c>
      <c r="E41" s="1204"/>
      <c r="F41" s="1183">
        <v>189</v>
      </c>
      <c r="G41" s="1184"/>
      <c r="H41" s="1195">
        <v>189</v>
      </c>
      <c r="I41" s="1196"/>
      <c r="J41" s="1195">
        <v>189</v>
      </c>
      <c r="K41" s="1196"/>
      <c r="L41" s="600"/>
      <c r="M41" s="600"/>
      <c r="N41" s="600"/>
      <c r="O41" s="600">
        <v>2</v>
      </c>
      <c r="P41" s="600">
        <v>2</v>
      </c>
      <c r="Q41" s="395">
        <v>0</v>
      </c>
      <c r="R41" s="600">
        <v>-1</v>
      </c>
      <c r="S41" s="395">
        <v>0</v>
      </c>
      <c r="T41" s="600">
        <v>1</v>
      </c>
      <c r="U41" s="600" t="s">
        <v>124</v>
      </c>
      <c r="V41" s="600"/>
      <c r="W41" s="600"/>
      <c r="X41" s="600"/>
      <c r="Y41" s="600"/>
      <c r="Z41" s="600"/>
      <c r="AA41" s="600"/>
      <c r="AB41" s="600"/>
      <c r="AC41" s="600"/>
      <c r="AD41" s="600"/>
      <c r="AE41" s="600"/>
      <c r="AF41" s="600"/>
      <c r="AG41" s="600"/>
      <c r="AH41" s="600"/>
      <c r="AI41" s="600"/>
      <c r="AJ41" s="600"/>
      <c r="AK41" s="600"/>
      <c r="AL41" s="600"/>
      <c r="AN41" s="600"/>
      <c r="AO41" s="600"/>
      <c r="AQ41" s="600"/>
      <c r="AR41" s="600"/>
      <c r="AS41" s="600"/>
      <c r="AT41" s="600"/>
      <c r="AU41" s="600"/>
      <c r="AV41" s="600"/>
      <c r="AW41" s="600"/>
      <c r="AX41" s="600"/>
    </row>
    <row r="42" spans="2:50" ht="13.5" customHeight="1">
      <c r="B42" s="1146"/>
      <c r="C42" s="61" t="s">
        <v>125</v>
      </c>
      <c r="D42" s="1205"/>
      <c r="E42" s="1206"/>
      <c r="F42" s="1185"/>
      <c r="G42" s="1186"/>
      <c r="H42" s="1197"/>
      <c r="I42" s="1198"/>
      <c r="J42" s="1197"/>
      <c r="K42" s="1198"/>
      <c r="L42" s="600"/>
      <c r="M42" s="600"/>
      <c r="N42" s="600"/>
      <c r="O42" s="600"/>
      <c r="P42" s="600"/>
      <c r="Q42" s="600"/>
      <c r="R42" s="600"/>
      <c r="S42" s="600"/>
      <c r="T42" s="600"/>
      <c r="U42" s="600"/>
      <c r="V42" s="600"/>
      <c r="W42" s="600"/>
      <c r="X42" s="600"/>
      <c r="Y42" s="600"/>
      <c r="Z42" s="600"/>
      <c r="AA42" s="600"/>
      <c r="AB42" s="600"/>
      <c r="AC42" s="600"/>
      <c r="AD42" s="600"/>
      <c r="AE42" s="600"/>
      <c r="AF42" s="600"/>
      <c r="AG42" s="600"/>
      <c r="AH42" s="600"/>
      <c r="AI42" s="600"/>
      <c r="AJ42" s="600"/>
      <c r="AK42" s="600"/>
      <c r="AL42" s="600"/>
      <c r="AN42" s="600"/>
      <c r="AO42" s="600"/>
      <c r="AQ42" s="600"/>
      <c r="AR42" s="600"/>
      <c r="AS42" s="600"/>
      <c r="AT42" s="600"/>
      <c r="AU42" s="600"/>
      <c r="AV42" s="600"/>
      <c r="AW42" s="600"/>
      <c r="AX42" s="600"/>
    </row>
    <row r="43" spans="2:50" ht="13.5" customHeight="1">
      <c r="B43" s="1146" t="s">
        <v>62</v>
      </c>
      <c r="C43" s="59" t="s">
        <v>123</v>
      </c>
      <c r="D43" s="1183">
        <v>188</v>
      </c>
      <c r="E43" s="1184"/>
      <c r="F43" s="1191">
        <v>190.4</v>
      </c>
      <c r="G43" s="1192"/>
      <c r="H43" s="1191">
        <v>191.6</v>
      </c>
      <c r="I43" s="1192"/>
      <c r="J43" s="1203">
        <v>193</v>
      </c>
      <c r="K43" s="1204"/>
      <c r="L43" s="600"/>
      <c r="M43" s="600"/>
      <c r="N43" s="600"/>
      <c r="O43" s="600"/>
      <c r="P43" s="600"/>
      <c r="Q43" s="600"/>
      <c r="R43" s="600"/>
      <c r="S43" s="600"/>
      <c r="T43" s="600"/>
      <c r="U43" s="600"/>
      <c r="V43" s="600"/>
      <c r="W43" s="600"/>
      <c r="X43" s="600"/>
      <c r="Y43" s="600"/>
      <c r="Z43" s="600"/>
      <c r="AA43" s="600"/>
      <c r="AB43" s="600"/>
      <c r="AC43" s="600"/>
      <c r="AD43" s="600"/>
      <c r="AE43" s="600"/>
      <c r="AF43" s="600"/>
      <c r="AG43" s="600"/>
      <c r="AH43" s="600"/>
      <c r="AI43" s="600"/>
      <c r="AJ43" s="600"/>
      <c r="AK43" s="600"/>
      <c r="AL43" s="600"/>
      <c r="AN43" s="600"/>
      <c r="AO43" s="600"/>
      <c r="AQ43" s="600"/>
      <c r="AR43" s="600"/>
      <c r="AS43" s="600"/>
      <c r="AT43" s="600"/>
      <c r="AU43" s="600"/>
      <c r="AV43" s="600"/>
      <c r="AW43" s="600"/>
      <c r="AX43" s="600"/>
    </row>
    <row r="44" spans="2:50" ht="13.5" customHeight="1">
      <c r="B44" s="1146"/>
      <c r="C44" s="61" t="s">
        <v>125</v>
      </c>
      <c r="D44" s="1185"/>
      <c r="E44" s="1186"/>
      <c r="F44" s="1193"/>
      <c r="G44" s="1194"/>
      <c r="H44" s="1193"/>
      <c r="I44" s="1194"/>
      <c r="J44" s="1205"/>
      <c r="K44" s="1206"/>
      <c r="L44" s="600"/>
      <c r="M44" s="600"/>
      <c r="N44" s="600"/>
      <c r="O44" s="600"/>
      <c r="P44" s="600"/>
      <c r="Q44" s="600"/>
      <c r="R44" s="600"/>
      <c r="S44" s="600"/>
      <c r="T44" s="600"/>
      <c r="U44" s="600"/>
      <c r="V44" s="600"/>
      <c r="W44" s="600"/>
      <c r="X44" s="600"/>
      <c r="Y44" s="600"/>
      <c r="Z44" s="600"/>
      <c r="AA44" s="600"/>
      <c r="AB44" s="600"/>
      <c r="AC44" s="600"/>
      <c r="AD44" s="600"/>
      <c r="AE44" s="600"/>
      <c r="AF44" s="600"/>
      <c r="AG44" s="600"/>
      <c r="AH44" s="600"/>
      <c r="AI44" s="600"/>
      <c r="AJ44" s="600"/>
      <c r="AK44" s="600"/>
      <c r="AL44" s="600"/>
      <c r="AN44" s="600"/>
      <c r="AO44" s="600"/>
      <c r="AQ44" s="600"/>
      <c r="AR44" s="600"/>
      <c r="AS44" s="600"/>
      <c r="AT44" s="600"/>
      <c r="AU44" s="600"/>
      <c r="AV44" s="600"/>
      <c r="AW44" s="600"/>
      <c r="AX44" s="600"/>
    </row>
    <row r="45" spans="2:50" ht="13.5" customHeight="1">
      <c r="B45" s="1146" t="s">
        <v>25</v>
      </c>
      <c r="C45" s="59" t="s">
        <v>114</v>
      </c>
      <c r="D45" s="1179">
        <v>191</v>
      </c>
      <c r="E45" s="1180"/>
      <c r="F45" s="1179">
        <v>189</v>
      </c>
      <c r="G45" s="1180"/>
      <c r="H45" s="1179">
        <v>188</v>
      </c>
      <c r="I45" s="1180"/>
      <c r="J45" s="1179">
        <v>187</v>
      </c>
      <c r="K45" s="1180"/>
      <c r="L45" s="1179">
        <v>186</v>
      </c>
      <c r="M45" s="1180"/>
      <c r="N45" s="600"/>
      <c r="O45" s="600"/>
      <c r="P45" s="600"/>
      <c r="Q45" s="600"/>
      <c r="R45" s="600"/>
      <c r="S45" s="600"/>
      <c r="T45" s="600"/>
      <c r="U45" s="600"/>
      <c r="V45" s="600"/>
      <c r="W45" s="600"/>
      <c r="X45" s="600"/>
      <c r="Y45" s="600"/>
      <c r="Z45" s="600"/>
      <c r="AA45" s="600"/>
      <c r="AB45" s="600"/>
      <c r="AC45" s="600"/>
      <c r="AD45" s="600"/>
      <c r="AE45" s="600"/>
      <c r="AF45" s="600"/>
      <c r="AG45" s="600"/>
      <c r="AH45" s="600"/>
      <c r="AI45" s="600"/>
      <c r="AJ45" s="600"/>
      <c r="AK45" s="600"/>
      <c r="AL45" s="600"/>
      <c r="AN45" s="600"/>
      <c r="AO45" s="600"/>
      <c r="AQ45" s="600"/>
      <c r="AR45" s="600"/>
      <c r="AS45" s="600"/>
      <c r="AT45" s="600"/>
      <c r="AU45" s="600"/>
      <c r="AV45" s="600"/>
      <c r="AW45" s="600"/>
      <c r="AX45" s="600"/>
    </row>
    <row r="46" spans="2:50" ht="13.5" customHeight="1">
      <c r="B46" s="1146"/>
      <c r="C46" s="60" t="s">
        <v>116</v>
      </c>
      <c r="D46" s="1181"/>
      <c r="E46" s="1182"/>
      <c r="F46" s="1181"/>
      <c r="G46" s="1182"/>
      <c r="H46" s="1181"/>
      <c r="I46" s="1182"/>
      <c r="J46" s="1181"/>
      <c r="K46" s="1182"/>
      <c r="L46" s="1181"/>
      <c r="M46" s="1182"/>
      <c r="N46" s="600"/>
      <c r="O46" s="600"/>
      <c r="P46" s="600"/>
      <c r="Q46" s="600"/>
      <c r="R46" s="600"/>
      <c r="S46" s="600"/>
      <c r="T46" s="600"/>
      <c r="U46" s="600"/>
      <c r="V46" s="600"/>
      <c r="W46" s="600"/>
      <c r="X46" s="600"/>
      <c r="Y46" s="600"/>
      <c r="Z46" s="600"/>
      <c r="AA46" s="600"/>
      <c r="AB46" s="600"/>
      <c r="AC46" s="600"/>
      <c r="AD46" s="600"/>
      <c r="AE46" s="600"/>
      <c r="AF46" s="600"/>
      <c r="AG46" s="600"/>
      <c r="AH46" s="600"/>
      <c r="AI46" s="600"/>
      <c r="AJ46" s="600"/>
      <c r="AK46" s="600"/>
      <c r="AL46" s="600"/>
      <c r="AN46" s="600"/>
      <c r="AO46" s="600"/>
      <c r="AQ46" s="600"/>
      <c r="AR46" s="600"/>
      <c r="AS46" s="600"/>
      <c r="AT46" s="600"/>
      <c r="AU46" s="600"/>
      <c r="AV46" s="600"/>
      <c r="AW46" s="600"/>
      <c r="AX46" s="600"/>
    </row>
  </sheetData>
  <mergeCells count="304">
    <mergeCell ref="AW22:AX22"/>
    <mergeCell ref="AN35:AO36"/>
    <mergeCell ref="AO33:AO34"/>
    <mergeCell ref="AF33:AG33"/>
    <mergeCell ref="BE27:BE28"/>
    <mergeCell ref="AW28:AX28"/>
    <mergeCell ref="AW30:AX30"/>
    <mergeCell ref="BE24:BE25"/>
    <mergeCell ref="AW24:AX24"/>
    <mergeCell ref="AW32:AX32"/>
    <mergeCell ref="AT26:AV26"/>
    <mergeCell ref="AW26:AX26"/>
    <mergeCell ref="Y18:AE18"/>
    <mergeCell ref="R18:X18"/>
    <mergeCell ref="AT28:AV28"/>
    <mergeCell ref="AT30:AV30"/>
    <mergeCell ref="AT32:AV32"/>
    <mergeCell ref="D33:E33"/>
    <mergeCell ref="F33:G33"/>
    <mergeCell ref="L33:M33"/>
    <mergeCell ref="T33:U34"/>
    <mergeCell ref="J34:K34"/>
    <mergeCell ref="H34:I34"/>
    <mergeCell ref="X19:X20"/>
    <mergeCell ref="AE19:AE20"/>
    <mergeCell ref="J21:J22"/>
    <mergeCell ref="AT24:AV24"/>
    <mergeCell ref="AO31:AO32"/>
    <mergeCell ref="AR31:AR32"/>
    <mergeCell ref="AP31:AQ31"/>
    <mergeCell ref="AP32:AQ32"/>
    <mergeCell ref="AP33:AQ36"/>
    <mergeCell ref="D34:E34"/>
    <mergeCell ref="F34:G34"/>
    <mergeCell ref="L34:M34"/>
    <mergeCell ref="AT22:AV22"/>
    <mergeCell ref="B31:B32"/>
    <mergeCell ref="AM31:AM32"/>
    <mergeCell ref="AN31:AN32"/>
    <mergeCell ref="AH33:AI33"/>
    <mergeCell ref="AH34:AI34"/>
    <mergeCell ref="V33:W33"/>
    <mergeCell ref="V34:W34"/>
    <mergeCell ref="J31:J32"/>
    <mergeCell ref="Q31:Q32"/>
    <mergeCell ref="X31:X32"/>
    <mergeCell ref="AE31:AE32"/>
    <mergeCell ref="AF32:AK32"/>
    <mergeCell ref="AF34:AG34"/>
    <mergeCell ref="AM33:AM34"/>
    <mergeCell ref="X33:Y33"/>
    <mergeCell ref="Z33:AA33"/>
    <mergeCell ref="X34:Y34"/>
    <mergeCell ref="Z34:AA34"/>
    <mergeCell ref="AB33:AC33"/>
    <mergeCell ref="AD33:AE33"/>
    <mergeCell ref="AB34:AC34"/>
    <mergeCell ref="AD34:AE34"/>
    <mergeCell ref="H33:I33"/>
    <mergeCell ref="J33:K33"/>
    <mergeCell ref="B29:B30"/>
    <mergeCell ref="AM29:AM30"/>
    <mergeCell ref="AN29:AN30"/>
    <mergeCell ref="AO29:AO30"/>
    <mergeCell ref="AR29:AR30"/>
    <mergeCell ref="AF30:AK30"/>
    <mergeCell ref="B27:B28"/>
    <mergeCell ref="AM27:AM28"/>
    <mergeCell ref="AN27:AN28"/>
    <mergeCell ref="AO27:AO28"/>
    <mergeCell ref="AR27:AR28"/>
    <mergeCell ref="AP29:AQ29"/>
    <mergeCell ref="AP30:AQ30"/>
    <mergeCell ref="AP27:AQ27"/>
    <mergeCell ref="AP28:AQ28"/>
    <mergeCell ref="J29:J30"/>
    <mergeCell ref="Q29:Q30"/>
    <mergeCell ref="X29:X30"/>
    <mergeCell ref="AL27:AL28"/>
    <mergeCell ref="X27:X28"/>
    <mergeCell ref="AE27:AE28"/>
    <mergeCell ref="B25:B26"/>
    <mergeCell ref="AM25:AM26"/>
    <mergeCell ref="AN25:AN26"/>
    <mergeCell ref="AO25:AO26"/>
    <mergeCell ref="AR25:AR26"/>
    <mergeCell ref="AF26:AK26"/>
    <mergeCell ref="B23:B24"/>
    <mergeCell ref="AM23:AM24"/>
    <mergeCell ref="AN23:AN24"/>
    <mergeCell ref="AO23:AO24"/>
    <mergeCell ref="AR23:AR24"/>
    <mergeCell ref="AP23:AQ23"/>
    <mergeCell ref="AP24:AQ24"/>
    <mergeCell ref="AP25:AQ25"/>
    <mergeCell ref="AP26:AQ26"/>
    <mergeCell ref="J23:J24"/>
    <mergeCell ref="Q23:Q24"/>
    <mergeCell ref="X23:X24"/>
    <mergeCell ref="AE23:AE24"/>
    <mergeCell ref="AL23:AL24"/>
    <mergeCell ref="B21:B22"/>
    <mergeCell ref="AM21:AM22"/>
    <mergeCell ref="AN21:AN22"/>
    <mergeCell ref="AO21:AO22"/>
    <mergeCell ref="AR21:AR22"/>
    <mergeCell ref="AF22:AK22"/>
    <mergeCell ref="AS18:AX18"/>
    <mergeCell ref="AZ18:BA18"/>
    <mergeCell ref="AZ19:BA19"/>
    <mergeCell ref="AP21:AQ21"/>
    <mergeCell ref="AP22:AQ22"/>
    <mergeCell ref="AZ20:BA20"/>
    <mergeCell ref="B18:B20"/>
    <mergeCell ref="AM18:AO19"/>
    <mergeCell ref="AP18:AR20"/>
    <mergeCell ref="J19:J20"/>
    <mergeCell ref="D18:J18"/>
    <mergeCell ref="K18:Q18"/>
    <mergeCell ref="Q19:Q20"/>
    <mergeCell ref="Q21:Q22"/>
    <mergeCell ref="X21:X22"/>
    <mergeCell ref="AE21:AE22"/>
    <mergeCell ref="AL19:AL20"/>
    <mergeCell ref="AF18:AL18"/>
    <mergeCell ref="B16:B17"/>
    <mergeCell ref="AM16:AM17"/>
    <mergeCell ref="AN16:AN17"/>
    <mergeCell ref="AO16:AO17"/>
    <mergeCell ref="AR16:AR17"/>
    <mergeCell ref="AF17:AK17"/>
    <mergeCell ref="AP16:AQ16"/>
    <mergeCell ref="AP17:AQ17"/>
    <mergeCell ref="AZ15:BA15"/>
    <mergeCell ref="J16:J17"/>
    <mergeCell ref="Q16:Q17"/>
    <mergeCell ref="X16:X17"/>
    <mergeCell ref="AE16:AE17"/>
    <mergeCell ref="AL14:AL15"/>
    <mergeCell ref="BD15:BD16"/>
    <mergeCell ref="BF15:BF16"/>
    <mergeCell ref="AZ16:BA16"/>
    <mergeCell ref="BE16:BE17"/>
    <mergeCell ref="BG16:BG17"/>
    <mergeCell ref="AZ17:BA17"/>
    <mergeCell ref="AW15:AX15"/>
    <mergeCell ref="BD19:BE19"/>
    <mergeCell ref="BF19:BG19"/>
    <mergeCell ref="BD17:BD18"/>
    <mergeCell ref="BF17:BF18"/>
    <mergeCell ref="BG12:BG13"/>
    <mergeCell ref="AF13:AK13"/>
    <mergeCell ref="AZ13:BB13"/>
    <mergeCell ref="BD13:BD14"/>
    <mergeCell ref="BF13:BF14"/>
    <mergeCell ref="B14:B15"/>
    <mergeCell ref="AM14:AM15"/>
    <mergeCell ref="AN14:AN15"/>
    <mergeCell ref="AO14:AO15"/>
    <mergeCell ref="BD11:BD12"/>
    <mergeCell ref="BF11:BF12"/>
    <mergeCell ref="B12:B13"/>
    <mergeCell ref="AM12:AM13"/>
    <mergeCell ref="AN12:AN13"/>
    <mergeCell ref="AO12:AO13"/>
    <mergeCell ref="AR12:AR13"/>
    <mergeCell ref="BE12:BE13"/>
    <mergeCell ref="B10:B11"/>
    <mergeCell ref="AM10:AM11"/>
    <mergeCell ref="AN10:AN11"/>
    <mergeCell ref="AO10:AO11"/>
    <mergeCell ref="AR14:AR15"/>
    <mergeCell ref="BE14:BE15"/>
    <mergeCell ref="BG14:BG15"/>
    <mergeCell ref="AR10:AR11"/>
    <mergeCell ref="AF11:AK11"/>
    <mergeCell ref="AR8:AR9"/>
    <mergeCell ref="BE8:BE9"/>
    <mergeCell ref="BG8:BG9"/>
    <mergeCell ref="AF9:AK9"/>
    <mergeCell ref="AZ9:BB9"/>
    <mergeCell ref="BD9:BD10"/>
    <mergeCell ref="BF9:BF10"/>
    <mergeCell ref="BE10:BE11"/>
    <mergeCell ref="BG10:BG11"/>
    <mergeCell ref="AZ11:BB11"/>
    <mergeCell ref="AW11:AX11"/>
    <mergeCell ref="B8:B9"/>
    <mergeCell ref="AM8:AM9"/>
    <mergeCell ref="AN8:AN9"/>
    <mergeCell ref="AO8:AO9"/>
    <mergeCell ref="AW7:AX7"/>
    <mergeCell ref="AW9:AX9"/>
    <mergeCell ref="AP6:AQ6"/>
    <mergeCell ref="AP7:AQ7"/>
    <mergeCell ref="AL6:AL7"/>
    <mergeCell ref="AE6:AE7"/>
    <mergeCell ref="X6:X7"/>
    <mergeCell ref="Q6:Q7"/>
    <mergeCell ref="J6:J7"/>
    <mergeCell ref="J8:J9"/>
    <mergeCell ref="Q8:Q9"/>
    <mergeCell ref="X8:X9"/>
    <mergeCell ref="AE8:AE9"/>
    <mergeCell ref="BE2:BE3"/>
    <mergeCell ref="BG2:BG3"/>
    <mergeCell ref="B3:B5"/>
    <mergeCell ref="AM3:AO4"/>
    <mergeCell ref="BG4:BG5"/>
    <mergeCell ref="AZ5:BB5"/>
    <mergeCell ref="BD5:BD6"/>
    <mergeCell ref="BF5:BF6"/>
    <mergeCell ref="B6:B7"/>
    <mergeCell ref="AM6:AM7"/>
    <mergeCell ref="AN6:AN7"/>
    <mergeCell ref="AO6:AO7"/>
    <mergeCell ref="AR6:AR7"/>
    <mergeCell ref="AP3:AR5"/>
    <mergeCell ref="AS3:AX3"/>
    <mergeCell ref="AZ3:BB3"/>
    <mergeCell ref="BD3:BD4"/>
    <mergeCell ref="BF3:BF4"/>
    <mergeCell ref="BE4:BE5"/>
    <mergeCell ref="BE6:BE7"/>
    <mergeCell ref="BG6:BG7"/>
    <mergeCell ref="AZ7:BB7"/>
    <mergeCell ref="BD7:BD8"/>
    <mergeCell ref="BF7:BF8"/>
    <mergeCell ref="AW13:AX13"/>
    <mergeCell ref="AW17:AX17"/>
    <mergeCell ref="AT7:AV7"/>
    <mergeCell ref="AT15:AV15"/>
    <mergeCell ref="AT9:AV9"/>
    <mergeCell ref="AT11:AV11"/>
    <mergeCell ref="AT13:AV13"/>
    <mergeCell ref="AT17:AV17"/>
    <mergeCell ref="AT5:AV5"/>
    <mergeCell ref="AW5:AX5"/>
    <mergeCell ref="AP1:AQ1"/>
    <mergeCell ref="AP8:AQ8"/>
    <mergeCell ref="AP9:AQ9"/>
    <mergeCell ref="AP10:AQ10"/>
    <mergeCell ref="AP11:AQ11"/>
    <mergeCell ref="AP12:AQ12"/>
    <mergeCell ref="AP13:AQ13"/>
    <mergeCell ref="AP14:AQ14"/>
    <mergeCell ref="AP15:AQ15"/>
    <mergeCell ref="AP2:AQ2"/>
    <mergeCell ref="D3:J3"/>
    <mergeCell ref="K3:Q3"/>
    <mergeCell ref="R3:X3"/>
    <mergeCell ref="Y3:AE3"/>
    <mergeCell ref="AF3:AL3"/>
    <mergeCell ref="AL4:AL5"/>
    <mergeCell ref="AE4:AE5"/>
    <mergeCell ref="X4:X5"/>
    <mergeCell ref="Q4:Q5"/>
    <mergeCell ref="J4:J5"/>
    <mergeCell ref="B45:B46"/>
    <mergeCell ref="B37:B38"/>
    <mergeCell ref="B39:B40"/>
    <mergeCell ref="B41:B42"/>
    <mergeCell ref="B43:B44"/>
    <mergeCell ref="J10:J11"/>
    <mergeCell ref="Q10:Q11"/>
    <mergeCell ref="X10:X11"/>
    <mergeCell ref="AE10:AE11"/>
    <mergeCell ref="J12:J13"/>
    <mergeCell ref="Q12:Q13"/>
    <mergeCell ref="X12:X13"/>
    <mergeCell ref="AE12:AE13"/>
    <mergeCell ref="AE29:AE30"/>
    <mergeCell ref="J14:J15"/>
    <mergeCell ref="Q14:Q15"/>
    <mergeCell ref="X14:X15"/>
    <mergeCell ref="AE14:AE15"/>
    <mergeCell ref="J25:J26"/>
    <mergeCell ref="Q25:Q26"/>
    <mergeCell ref="X25:X26"/>
    <mergeCell ref="AE25:AE26"/>
    <mergeCell ref="J27:J28"/>
    <mergeCell ref="Q27:Q28"/>
    <mergeCell ref="D45:E46"/>
    <mergeCell ref="F45:G46"/>
    <mergeCell ref="H45:I46"/>
    <mergeCell ref="J45:K46"/>
    <mergeCell ref="L45:M46"/>
    <mergeCell ref="D37:E38"/>
    <mergeCell ref="F37:G38"/>
    <mergeCell ref="H37:I38"/>
    <mergeCell ref="J37:K38"/>
    <mergeCell ref="D39:E40"/>
    <mergeCell ref="F39:G40"/>
    <mergeCell ref="H39:I40"/>
    <mergeCell ref="J39:K40"/>
    <mergeCell ref="L39:M40"/>
    <mergeCell ref="D41:E42"/>
    <mergeCell ref="F41:G42"/>
    <mergeCell ref="H41:I42"/>
    <mergeCell ref="J41:K42"/>
    <mergeCell ref="D43:E44"/>
    <mergeCell ref="F43:G44"/>
    <mergeCell ref="H43:I44"/>
    <mergeCell ref="J43:K44"/>
  </mergeCells>
  <pageMargins left="0.7" right="0.7" top="0.75" bottom="0.75" header="0.3" footer="0.3"/>
  <pageSetup orientation="portrait" r:id="rId1"/>
  <ignoredErrors>
    <ignoredError sqref="AM14:AN1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50"/>
  <sheetViews>
    <sheetView rightToLeft="1" topLeftCell="E49" zoomScale="85" zoomScaleNormal="85" workbookViewId="0">
      <selection activeCell="AO54" sqref="AO54:AO77"/>
    </sheetView>
  </sheetViews>
  <sheetFormatPr baseColWidth="10" defaultColWidth="3.5625" defaultRowHeight="13.5" customHeight="1"/>
  <cols>
    <col min="1" max="1" width="3.5625" style="198" customWidth="1"/>
    <col min="2" max="2" width="9.4375" style="410" customWidth="1"/>
    <col min="3" max="3" width="12.875" style="410" customWidth="1"/>
    <col min="4" max="38" width="4.3125" style="410" customWidth="1"/>
    <col min="39" max="39" width="4.4375" style="410" customWidth="1"/>
    <col min="40" max="40" width="6.4375" style="410" customWidth="1"/>
    <col min="41" max="41" width="4.4375" style="410" customWidth="1"/>
    <col min="42" max="42" width="4.3125" style="410" customWidth="1"/>
    <col min="43" max="43" width="4.5625" style="410" customWidth="1"/>
    <col min="44" max="44" width="4.3125" style="410" customWidth="1"/>
    <col min="45" max="50" width="4.875" style="410" customWidth="1"/>
    <col min="51" max="51" width="1" style="410" customWidth="1"/>
    <col min="52" max="52" width="4" style="410" customWidth="1"/>
    <col min="53" max="53" width="12.3125" style="410" customWidth="1"/>
    <col min="54" max="54" width="4" style="410" customWidth="1"/>
    <col min="55" max="55" width="4.875" style="410" customWidth="1"/>
    <col min="56" max="56" width="8.4375" style="410" customWidth="1"/>
    <col min="57" max="57" width="7.4375" style="410" customWidth="1"/>
    <col min="58" max="59" width="5.5625" style="410" customWidth="1"/>
    <col min="60" max="16384" width="3.5625" style="410"/>
  </cols>
  <sheetData>
    <row r="1" spans="1:55" ht="13.5" customHeight="1"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0"/>
      <c r="AE1" s="600"/>
      <c r="AF1" s="600"/>
      <c r="AG1" s="600"/>
      <c r="AH1" s="600"/>
      <c r="AI1" s="600"/>
      <c r="AJ1" s="600"/>
      <c r="AK1" s="600"/>
      <c r="AL1" s="600"/>
      <c r="AM1" s="600"/>
      <c r="AN1" s="600"/>
      <c r="AO1" s="600"/>
      <c r="AP1" s="1215">
        <v>88</v>
      </c>
      <c r="AQ1" s="1216"/>
      <c r="AR1" s="219">
        <v>4</v>
      </c>
      <c r="AS1" s="600"/>
      <c r="AT1" s="600"/>
      <c r="AU1" s="600"/>
      <c r="AV1" s="600"/>
      <c r="AW1" s="600"/>
      <c r="AX1" s="600"/>
      <c r="AY1" s="600"/>
      <c r="AZ1" s="600"/>
      <c r="BA1" s="600"/>
      <c r="BB1" s="600"/>
      <c r="BC1" s="600"/>
    </row>
    <row r="2" spans="1:55" ht="13.5" customHeight="1"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600"/>
      <c r="P2" s="600"/>
      <c r="Q2" s="600"/>
      <c r="R2" s="600"/>
      <c r="S2" s="600"/>
      <c r="T2" s="600"/>
      <c r="U2" s="600"/>
      <c r="V2" s="600"/>
      <c r="W2" s="600"/>
      <c r="X2" s="600"/>
      <c r="Y2" s="600"/>
      <c r="Z2" s="600"/>
      <c r="AA2" s="600"/>
      <c r="AB2" s="600"/>
      <c r="AC2" s="600"/>
      <c r="AD2" s="600"/>
      <c r="AE2" s="600"/>
      <c r="AF2" s="600"/>
      <c r="AG2" s="600"/>
      <c r="AH2" s="600"/>
      <c r="AI2" s="600"/>
      <c r="AJ2" s="600"/>
      <c r="AK2" s="600"/>
      <c r="AL2" s="600"/>
      <c r="AM2" s="600"/>
      <c r="AN2" s="600"/>
      <c r="AO2" s="600"/>
      <c r="AP2" s="1215">
        <v>193</v>
      </c>
      <c r="AQ2" s="1216"/>
      <c r="AR2" s="219">
        <v>8</v>
      </c>
      <c r="AS2" s="600"/>
      <c r="AT2" s="600"/>
      <c r="AU2" s="600"/>
      <c r="AV2" s="600"/>
      <c r="AW2" s="600"/>
      <c r="AX2" s="600"/>
      <c r="AY2" s="600"/>
      <c r="AZ2" s="600"/>
      <c r="BA2" s="600"/>
      <c r="BB2" s="600"/>
      <c r="BC2" s="600"/>
    </row>
    <row r="3" spans="1:55" ht="13.5" customHeight="1">
      <c r="B3" s="1152" t="s">
        <v>0</v>
      </c>
      <c r="C3" s="57" t="s">
        <v>1</v>
      </c>
      <c r="D3" s="1144" t="s">
        <v>2</v>
      </c>
      <c r="E3" s="1142"/>
      <c r="F3" s="1142"/>
      <c r="G3" s="1142"/>
      <c r="H3" s="1142"/>
      <c r="I3" s="1142"/>
      <c r="J3" s="1143"/>
      <c r="K3" s="1144" t="s">
        <v>3</v>
      </c>
      <c r="L3" s="1142"/>
      <c r="M3" s="1142"/>
      <c r="N3" s="1142"/>
      <c r="O3" s="1142"/>
      <c r="P3" s="1142"/>
      <c r="Q3" s="1143"/>
      <c r="R3" s="1144" t="s">
        <v>4</v>
      </c>
      <c r="S3" s="1142"/>
      <c r="T3" s="1142"/>
      <c r="U3" s="1142"/>
      <c r="V3" s="1142"/>
      <c r="W3" s="1142"/>
      <c r="X3" s="1143"/>
      <c r="Y3" s="1144" t="s">
        <v>5</v>
      </c>
      <c r="Z3" s="1142"/>
      <c r="AA3" s="1142"/>
      <c r="AB3" s="1142"/>
      <c r="AC3" s="1142"/>
      <c r="AD3" s="1142"/>
      <c r="AE3" s="1143"/>
      <c r="AF3" s="1124" t="s">
        <v>6</v>
      </c>
      <c r="AG3" s="1125"/>
      <c r="AH3" s="1125"/>
      <c r="AI3" s="1125"/>
      <c r="AJ3" s="1125"/>
      <c r="AK3" s="1125"/>
      <c r="AL3" s="1126"/>
      <c r="AM3" s="1124" t="s">
        <v>7</v>
      </c>
      <c r="AN3" s="1125"/>
      <c r="AO3" s="1126"/>
      <c r="AP3" s="1232" t="s">
        <v>8</v>
      </c>
      <c r="AQ3" s="1233"/>
      <c r="AR3" s="1230"/>
      <c r="AS3" s="1124" t="s">
        <v>9</v>
      </c>
      <c r="AT3" s="1125"/>
      <c r="AU3" s="1125"/>
      <c r="AV3" s="1125"/>
      <c r="AW3" s="1125"/>
      <c r="AX3" s="1126"/>
      <c r="AY3" s="600"/>
      <c r="AZ3" s="1150" t="s">
        <v>10</v>
      </c>
      <c r="BA3" s="1151"/>
      <c r="BB3" s="1151"/>
      <c r="BC3" s="30" t="s">
        <v>11</v>
      </c>
    </row>
    <row r="4" spans="1:55" ht="13.5" customHeight="1">
      <c r="B4" s="1153"/>
      <c r="C4" s="57" t="s">
        <v>12</v>
      </c>
      <c r="D4" s="55" t="s">
        <v>11</v>
      </c>
      <c r="E4" s="37" t="s">
        <v>13</v>
      </c>
      <c r="F4" s="38" t="s">
        <v>14</v>
      </c>
      <c r="G4" s="39" t="s">
        <v>15</v>
      </c>
      <c r="H4" s="199" t="s">
        <v>99</v>
      </c>
      <c r="I4" s="612" t="s">
        <v>38</v>
      </c>
      <c r="J4" s="1213" t="s">
        <v>100</v>
      </c>
      <c r="K4" s="69" t="s">
        <v>11</v>
      </c>
      <c r="L4" s="37" t="s">
        <v>13</v>
      </c>
      <c r="M4" s="38" t="s">
        <v>14</v>
      </c>
      <c r="N4" s="39" t="s">
        <v>15</v>
      </c>
      <c r="O4" s="199" t="s">
        <v>99</v>
      </c>
      <c r="P4" s="612" t="s">
        <v>38</v>
      </c>
      <c r="Q4" s="1213" t="s">
        <v>100</v>
      </c>
      <c r="R4" s="69" t="s">
        <v>11</v>
      </c>
      <c r="S4" s="37" t="s">
        <v>13</v>
      </c>
      <c r="T4" s="38" t="s">
        <v>14</v>
      </c>
      <c r="U4" s="39" t="s">
        <v>15</v>
      </c>
      <c r="V4" s="199" t="s">
        <v>99</v>
      </c>
      <c r="W4" s="612" t="s">
        <v>38</v>
      </c>
      <c r="X4" s="1213" t="s">
        <v>100</v>
      </c>
      <c r="Y4" s="69" t="s">
        <v>11</v>
      </c>
      <c r="Z4" s="37" t="s">
        <v>13</v>
      </c>
      <c r="AA4" s="38" t="s">
        <v>14</v>
      </c>
      <c r="AB4" s="39" t="s">
        <v>15</v>
      </c>
      <c r="AC4" s="199" t="s">
        <v>99</v>
      </c>
      <c r="AD4" s="612" t="s">
        <v>38</v>
      </c>
      <c r="AE4" s="1213" t="s">
        <v>100</v>
      </c>
      <c r="AF4" s="69" t="s">
        <v>11</v>
      </c>
      <c r="AG4" s="37" t="s">
        <v>13</v>
      </c>
      <c r="AH4" s="38" t="s">
        <v>14</v>
      </c>
      <c r="AI4" s="39" t="s">
        <v>15</v>
      </c>
      <c r="AJ4" s="199" t="s">
        <v>99</v>
      </c>
      <c r="AK4" s="612" t="s">
        <v>38</v>
      </c>
      <c r="AL4" s="1213" t="s">
        <v>100</v>
      </c>
      <c r="AM4" s="1133"/>
      <c r="AN4" s="1134"/>
      <c r="AO4" s="1135"/>
      <c r="AP4" s="1234"/>
      <c r="AQ4" s="1235"/>
      <c r="AR4" s="1236"/>
      <c r="AS4" s="2" t="s">
        <v>11</v>
      </c>
      <c r="AT4" s="3" t="s">
        <v>13</v>
      </c>
      <c r="AU4" s="4" t="s">
        <v>14</v>
      </c>
      <c r="AV4" s="5" t="s">
        <v>15</v>
      </c>
      <c r="AW4" s="199" t="s">
        <v>99</v>
      </c>
      <c r="AX4" s="614" t="s">
        <v>38</v>
      </c>
      <c r="AY4" s="600"/>
      <c r="AZ4" s="6"/>
      <c r="BA4" s="6"/>
      <c r="BB4" s="6"/>
      <c r="BC4" s="6"/>
    </row>
    <row r="5" spans="1:55" ht="13.5" customHeight="1">
      <c r="B5" s="1154"/>
      <c r="C5" s="56" t="s">
        <v>17</v>
      </c>
      <c r="D5" s="144" t="s">
        <v>101</v>
      </c>
      <c r="E5" s="144" t="s">
        <v>102</v>
      </c>
      <c r="F5" s="144" t="s">
        <v>103</v>
      </c>
      <c r="G5" s="144" t="s">
        <v>104</v>
      </c>
      <c r="H5" s="144" t="s">
        <v>105</v>
      </c>
      <c r="I5" s="144" t="s">
        <v>106</v>
      </c>
      <c r="J5" s="1214"/>
      <c r="K5" s="144" t="s">
        <v>101</v>
      </c>
      <c r="L5" s="144" t="s">
        <v>102</v>
      </c>
      <c r="M5" s="144" t="s">
        <v>103</v>
      </c>
      <c r="N5" s="144" t="s">
        <v>104</v>
      </c>
      <c r="O5" s="144" t="s">
        <v>105</v>
      </c>
      <c r="P5" s="144" t="s">
        <v>106</v>
      </c>
      <c r="Q5" s="1214"/>
      <c r="R5" s="144" t="s">
        <v>101</v>
      </c>
      <c r="S5" s="144" t="s">
        <v>102</v>
      </c>
      <c r="T5" s="144" t="s">
        <v>103</v>
      </c>
      <c r="U5" s="144" t="s">
        <v>104</v>
      </c>
      <c r="V5" s="144" t="s">
        <v>105</v>
      </c>
      <c r="W5" s="144" t="s">
        <v>106</v>
      </c>
      <c r="X5" s="1214"/>
      <c r="Y5" s="144" t="s">
        <v>101</v>
      </c>
      <c r="Z5" s="144" t="s">
        <v>102</v>
      </c>
      <c r="AA5" s="144" t="s">
        <v>103</v>
      </c>
      <c r="AB5" s="144" t="s">
        <v>104</v>
      </c>
      <c r="AC5" s="144" t="s">
        <v>105</v>
      </c>
      <c r="AD5" s="144" t="s">
        <v>106</v>
      </c>
      <c r="AE5" s="1214"/>
      <c r="AF5" s="144" t="s">
        <v>101</v>
      </c>
      <c r="AG5" s="144" t="s">
        <v>102</v>
      </c>
      <c r="AH5" s="144" t="s">
        <v>103</v>
      </c>
      <c r="AI5" s="144" t="s">
        <v>104</v>
      </c>
      <c r="AJ5" s="144" t="s">
        <v>105</v>
      </c>
      <c r="AK5" s="144" t="s">
        <v>106</v>
      </c>
      <c r="AL5" s="1214"/>
      <c r="AM5" s="617" t="s">
        <v>21</v>
      </c>
      <c r="AN5" s="617" t="s">
        <v>22</v>
      </c>
      <c r="AO5" s="613" t="s">
        <v>23</v>
      </c>
      <c r="AP5" s="1237"/>
      <c r="AQ5" s="1238"/>
      <c r="AR5" s="1231"/>
      <c r="AS5" s="144" t="s">
        <v>19</v>
      </c>
      <c r="AT5" s="1225" t="s">
        <v>107</v>
      </c>
      <c r="AU5" s="1226"/>
      <c r="AV5" s="1227"/>
      <c r="AW5" s="1225" t="s">
        <v>108</v>
      </c>
      <c r="AX5" s="1227"/>
      <c r="AY5" s="600"/>
      <c r="AZ5" s="1155" t="s">
        <v>24</v>
      </c>
      <c r="BA5" s="1156"/>
      <c r="BB5" s="1156"/>
      <c r="BC5" s="31" t="s">
        <v>13</v>
      </c>
    </row>
    <row r="6" spans="1:55" ht="13.5" customHeight="1">
      <c r="A6" s="259">
        <v>0</v>
      </c>
      <c r="B6" s="1146" t="s">
        <v>25</v>
      </c>
      <c r="C6" s="58"/>
      <c r="D6" s="135">
        <v>1</v>
      </c>
      <c r="E6" s="136">
        <v>0</v>
      </c>
      <c r="F6" s="136">
        <v>1</v>
      </c>
      <c r="G6" s="136">
        <v>0</v>
      </c>
      <c r="H6" s="136">
        <v>0</v>
      </c>
      <c r="I6" s="137">
        <v>0</v>
      </c>
      <c r="J6" s="1207">
        <v>1</v>
      </c>
      <c r="K6" s="135">
        <v>0</v>
      </c>
      <c r="L6" s="136">
        <v>1</v>
      </c>
      <c r="M6" s="136">
        <v>0</v>
      </c>
      <c r="N6" s="136">
        <v>0</v>
      </c>
      <c r="O6" s="136">
        <v>0</v>
      </c>
      <c r="P6" s="137">
        <v>1</v>
      </c>
      <c r="Q6" s="1207">
        <v>1</v>
      </c>
      <c r="R6" s="135">
        <v>2</v>
      </c>
      <c r="S6" s="136">
        <v>2</v>
      </c>
      <c r="T6" s="136">
        <v>2</v>
      </c>
      <c r="U6" s="136">
        <v>0</v>
      </c>
      <c r="V6" s="136">
        <v>0</v>
      </c>
      <c r="W6" s="137">
        <v>2</v>
      </c>
      <c r="X6" s="1207">
        <v>4</v>
      </c>
      <c r="Y6" s="135">
        <v>0</v>
      </c>
      <c r="Z6" s="136">
        <v>0</v>
      </c>
      <c r="AA6" s="136">
        <v>0</v>
      </c>
      <c r="AB6" s="136">
        <v>0</v>
      </c>
      <c r="AC6" s="136">
        <v>0</v>
      </c>
      <c r="AD6" s="137">
        <v>0</v>
      </c>
      <c r="AE6" s="1207">
        <v>0</v>
      </c>
      <c r="AF6" s="135">
        <v>1</v>
      </c>
      <c r="AG6" s="136">
        <v>1</v>
      </c>
      <c r="AH6" s="136">
        <v>1</v>
      </c>
      <c r="AI6" s="136">
        <v>0</v>
      </c>
      <c r="AJ6" s="136">
        <v>0</v>
      </c>
      <c r="AK6" s="137">
        <v>1</v>
      </c>
      <c r="AL6" s="1207">
        <v>2</v>
      </c>
      <c r="AM6" s="1228">
        <f>SUM(J6,Q6,X6,AE6,AL6)</f>
        <v>8</v>
      </c>
      <c r="AN6" s="1087">
        <f>AM6/20</f>
        <v>0.4</v>
      </c>
      <c r="AO6" s="1102">
        <f>AM6/5</f>
        <v>1.6</v>
      </c>
      <c r="AP6" s="1174">
        <f>AP7/2.20462</f>
        <v>87.271275775417095</v>
      </c>
      <c r="AQ6" s="1217"/>
      <c r="AR6" s="1329">
        <f>AP6-AP1</f>
        <v>-0.72872422458290487</v>
      </c>
      <c r="AS6" s="7"/>
      <c r="AT6" s="7"/>
      <c r="AU6" s="7"/>
      <c r="AV6" s="7"/>
      <c r="AW6" s="8"/>
      <c r="AX6" s="8"/>
      <c r="AY6" s="600"/>
      <c r="AZ6" s="6"/>
      <c r="BA6" s="6"/>
      <c r="BB6" s="6"/>
      <c r="BC6" s="6"/>
    </row>
    <row r="7" spans="1:55" ht="13.5" customHeight="1">
      <c r="A7" s="259"/>
      <c r="B7" s="1146"/>
      <c r="C7" s="60"/>
      <c r="D7" s="126">
        <v>0</v>
      </c>
      <c r="E7" s="261">
        <v>400</v>
      </c>
      <c r="F7" s="261">
        <v>0</v>
      </c>
      <c r="G7" s="261">
        <v>0</v>
      </c>
      <c r="H7" s="263">
        <v>0</v>
      </c>
      <c r="I7" s="264">
        <v>0</v>
      </c>
      <c r="J7" s="1208"/>
      <c r="K7" s="126">
        <v>0</v>
      </c>
      <c r="L7" s="261">
        <v>300</v>
      </c>
      <c r="M7" s="261">
        <v>0</v>
      </c>
      <c r="N7" s="261">
        <v>0</v>
      </c>
      <c r="O7" s="263">
        <v>0</v>
      </c>
      <c r="P7" s="264">
        <v>0</v>
      </c>
      <c r="Q7" s="1208"/>
      <c r="R7" s="126">
        <v>0</v>
      </c>
      <c r="S7" s="261">
        <v>400</v>
      </c>
      <c r="T7" s="261">
        <v>200</v>
      </c>
      <c r="U7" s="261">
        <v>400</v>
      </c>
      <c r="V7" s="263">
        <v>300</v>
      </c>
      <c r="W7" s="264">
        <v>0</v>
      </c>
      <c r="X7" s="1208"/>
      <c r="Y7" s="126">
        <v>0</v>
      </c>
      <c r="Z7" s="261">
        <v>0</v>
      </c>
      <c r="AA7" s="261">
        <v>0</v>
      </c>
      <c r="AB7" s="261">
        <v>0</v>
      </c>
      <c r="AC7" s="263">
        <v>0</v>
      </c>
      <c r="AD7" s="264">
        <v>0</v>
      </c>
      <c r="AE7" s="1208"/>
      <c r="AF7" s="126">
        <v>3</v>
      </c>
      <c r="AG7" s="261">
        <v>250</v>
      </c>
      <c r="AH7" s="261">
        <v>250</v>
      </c>
      <c r="AI7" s="261">
        <v>0</v>
      </c>
      <c r="AJ7" s="263">
        <v>0</v>
      </c>
      <c r="AK7" s="264">
        <v>0</v>
      </c>
      <c r="AL7" s="1208"/>
      <c r="AM7" s="1229"/>
      <c r="AN7" s="1088"/>
      <c r="AO7" s="1103"/>
      <c r="AP7" s="1174">
        <v>192.4</v>
      </c>
      <c r="AQ7" s="1217"/>
      <c r="AR7" s="1330"/>
      <c r="AS7" s="82">
        <f>SUM(D7,K7,R7,Y7,AF7)*0.05</f>
        <v>0.15000000000000002</v>
      </c>
      <c r="AT7" s="1222">
        <f>SUM(L7:P7)+SUM(S7:W7)+SUM(Z7:AD7)+SUM(E7:I7)+SUM(AG7:AK7)</f>
        <v>2500</v>
      </c>
      <c r="AU7" s="1224"/>
      <c r="AV7" s="1223"/>
      <c r="AW7" s="1222">
        <v>2000</v>
      </c>
      <c r="AX7" s="1223"/>
      <c r="AY7" s="600"/>
      <c r="AZ7" s="1157" t="s">
        <v>29</v>
      </c>
      <c r="BA7" s="1158"/>
      <c r="BB7" s="1158"/>
      <c r="BC7" s="32" t="s">
        <v>14</v>
      </c>
    </row>
    <row r="8" spans="1:55" ht="13.5" customHeight="1">
      <c r="A8" s="259">
        <v>5</v>
      </c>
      <c r="B8" s="1146" t="s">
        <v>30</v>
      </c>
      <c r="C8" s="58"/>
      <c r="D8" s="135">
        <v>1</v>
      </c>
      <c r="E8" s="136">
        <v>1</v>
      </c>
      <c r="F8" s="136">
        <v>1</v>
      </c>
      <c r="G8" s="136">
        <v>0</v>
      </c>
      <c r="H8" s="136">
        <v>0</v>
      </c>
      <c r="I8" s="137">
        <v>1</v>
      </c>
      <c r="J8" s="1207">
        <v>2</v>
      </c>
      <c r="K8" s="135">
        <v>1</v>
      </c>
      <c r="L8" s="136">
        <v>1</v>
      </c>
      <c r="M8" s="136">
        <v>1</v>
      </c>
      <c r="N8" s="136">
        <v>0</v>
      </c>
      <c r="O8" s="136">
        <v>0</v>
      </c>
      <c r="P8" s="137">
        <v>1</v>
      </c>
      <c r="Q8" s="1207">
        <v>2</v>
      </c>
      <c r="R8" s="135">
        <v>0</v>
      </c>
      <c r="S8" s="136">
        <v>0</v>
      </c>
      <c r="T8" s="136">
        <v>0</v>
      </c>
      <c r="U8" s="136">
        <v>0</v>
      </c>
      <c r="V8" s="136">
        <v>0</v>
      </c>
      <c r="W8" s="137">
        <v>0</v>
      </c>
      <c r="X8" s="1207">
        <v>0</v>
      </c>
      <c r="Y8" s="135">
        <v>1</v>
      </c>
      <c r="Z8" s="136">
        <v>1</v>
      </c>
      <c r="AA8" s="136">
        <v>1</v>
      </c>
      <c r="AB8" s="136">
        <v>0</v>
      </c>
      <c r="AC8" s="136">
        <v>0</v>
      </c>
      <c r="AD8" s="137">
        <v>1</v>
      </c>
      <c r="AE8" s="1207">
        <v>2</v>
      </c>
      <c r="AF8" s="621"/>
      <c r="AG8" s="622"/>
      <c r="AH8" s="622"/>
      <c r="AI8" s="622"/>
      <c r="AJ8" s="622"/>
      <c r="AK8" s="623"/>
      <c r="AL8" s="212"/>
      <c r="AM8" s="1228">
        <f>SUM(AE8,X8,Q8,J8)</f>
        <v>6</v>
      </c>
      <c r="AN8" s="1325">
        <f>AM8/16</f>
        <v>0.375</v>
      </c>
      <c r="AO8" s="1102">
        <f>AM8/4</f>
        <v>1.5</v>
      </c>
      <c r="AP8" s="1174">
        <v>90</v>
      </c>
      <c r="AQ8" s="1217"/>
      <c r="AR8" s="1230">
        <f>AP8-AP6</f>
        <v>2.7287242245829049</v>
      </c>
      <c r="AS8" s="7"/>
      <c r="AT8" s="7"/>
      <c r="AU8" s="7"/>
      <c r="AV8" s="7"/>
      <c r="AW8" s="8"/>
      <c r="AX8" s="8"/>
      <c r="AY8" s="600"/>
      <c r="AZ8" s="6"/>
      <c r="BA8" s="6"/>
      <c r="BB8" s="6"/>
      <c r="BC8" s="6"/>
    </row>
    <row r="9" spans="1:55" ht="13.5" customHeight="1">
      <c r="A9" s="259"/>
      <c r="B9" s="1146"/>
      <c r="C9" s="60"/>
      <c r="D9" s="126">
        <v>2</v>
      </c>
      <c r="E9" s="261">
        <v>250</v>
      </c>
      <c r="F9" s="261">
        <v>250</v>
      </c>
      <c r="G9" s="261">
        <v>0</v>
      </c>
      <c r="H9" s="263">
        <v>0</v>
      </c>
      <c r="I9" s="264">
        <v>0</v>
      </c>
      <c r="J9" s="1208"/>
      <c r="K9" s="126">
        <v>1</v>
      </c>
      <c r="L9" s="261">
        <v>300</v>
      </c>
      <c r="M9" s="261">
        <v>200</v>
      </c>
      <c r="N9" s="261">
        <v>0</v>
      </c>
      <c r="O9" s="263">
        <v>0</v>
      </c>
      <c r="P9" s="264">
        <v>0</v>
      </c>
      <c r="Q9" s="1208"/>
      <c r="R9" s="126">
        <v>0</v>
      </c>
      <c r="S9" s="261">
        <v>0</v>
      </c>
      <c r="T9" s="261">
        <v>0</v>
      </c>
      <c r="U9" s="261">
        <v>0</v>
      </c>
      <c r="V9" s="263">
        <v>0</v>
      </c>
      <c r="W9" s="264">
        <v>0</v>
      </c>
      <c r="X9" s="1208"/>
      <c r="Y9" s="126">
        <v>0</v>
      </c>
      <c r="Z9" s="261">
        <v>200</v>
      </c>
      <c r="AA9" s="261">
        <v>200</v>
      </c>
      <c r="AB9" s="261">
        <v>0</v>
      </c>
      <c r="AC9" s="263">
        <v>0</v>
      </c>
      <c r="AD9" s="264">
        <v>0</v>
      </c>
      <c r="AE9" s="1208"/>
      <c r="AF9" s="1168"/>
      <c r="AG9" s="1169"/>
      <c r="AH9" s="1169"/>
      <c r="AI9" s="1169"/>
      <c r="AJ9" s="1169"/>
      <c r="AK9" s="1170"/>
      <c r="AL9" s="213"/>
      <c r="AM9" s="1229"/>
      <c r="AN9" s="1326"/>
      <c r="AO9" s="1171"/>
      <c r="AP9" s="1174">
        <f>AP8*2.20462</f>
        <v>198.41579999999999</v>
      </c>
      <c r="AQ9" s="1217"/>
      <c r="AR9" s="1231"/>
      <c r="AS9" s="82">
        <f>SUM(D9,K9,R9,Y9,AF9)*0.05</f>
        <v>0.15000000000000002</v>
      </c>
      <c r="AT9" s="1222">
        <f>SUM(L9:P9)+SUM(S9:W9)+SUM(Z9:AD9)+SUM(E9:I9)</f>
        <v>1400</v>
      </c>
      <c r="AU9" s="1224"/>
      <c r="AV9" s="1223"/>
      <c r="AW9" s="1222">
        <v>2000</v>
      </c>
      <c r="AX9" s="1223"/>
      <c r="AY9" s="600"/>
      <c r="AZ9" s="1161" t="s">
        <v>32</v>
      </c>
      <c r="BA9" s="1162"/>
      <c r="BB9" s="1162"/>
      <c r="BC9" s="11" t="s">
        <v>15</v>
      </c>
    </row>
    <row r="10" spans="1:55" ht="13.5" customHeight="1">
      <c r="A10" s="259">
        <v>9</v>
      </c>
      <c r="B10" s="1146" t="s">
        <v>33</v>
      </c>
      <c r="C10" s="58"/>
      <c r="D10" s="135">
        <v>1.5</v>
      </c>
      <c r="E10" s="136">
        <v>1</v>
      </c>
      <c r="F10" s="136">
        <v>1.5</v>
      </c>
      <c r="G10" s="136">
        <v>0</v>
      </c>
      <c r="H10" s="136">
        <v>0</v>
      </c>
      <c r="I10" s="137">
        <v>1</v>
      </c>
      <c r="J10" s="1207">
        <v>3</v>
      </c>
      <c r="K10" s="135">
        <v>1</v>
      </c>
      <c r="L10" s="136">
        <v>1</v>
      </c>
      <c r="M10" s="136">
        <v>1</v>
      </c>
      <c r="N10" s="136">
        <v>0</v>
      </c>
      <c r="O10" s="136">
        <v>0.5</v>
      </c>
      <c r="P10" s="137">
        <v>2</v>
      </c>
      <c r="Q10" s="1207">
        <v>3</v>
      </c>
      <c r="R10" s="135">
        <v>0</v>
      </c>
      <c r="S10" s="136">
        <v>0</v>
      </c>
      <c r="T10" s="136">
        <v>0</v>
      </c>
      <c r="U10" s="136">
        <v>0</v>
      </c>
      <c r="V10" s="136">
        <v>0</v>
      </c>
      <c r="W10" s="137">
        <v>0</v>
      </c>
      <c r="X10" s="1347">
        <v>0</v>
      </c>
      <c r="Y10" s="135">
        <v>0</v>
      </c>
      <c r="Z10" s="136">
        <v>0</v>
      </c>
      <c r="AA10" s="136">
        <v>0</v>
      </c>
      <c r="AB10" s="136">
        <v>0</v>
      </c>
      <c r="AC10" s="136">
        <v>0</v>
      </c>
      <c r="AD10" s="137">
        <v>0</v>
      </c>
      <c r="AE10" s="1347">
        <v>0</v>
      </c>
      <c r="AF10" s="621"/>
      <c r="AG10" s="622"/>
      <c r="AH10" s="622"/>
      <c r="AI10" s="622"/>
      <c r="AJ10" s="622"/>
      <c r="AK10" s="623"/>
      <c r="AL10" s="212"/>
      <c r="AM10" s="1228">
        <f>SUM(AE10,X10,Q10,J10)</f>
        <v>6</v>
      </c>
      <c r="AN10" s="1325">
        <f>AM10/16</f>
        <v>0.375</v>
      </c>
      <c r="AO10" s="1102">
        <f>AM10/4</f>
        <v>1.5</v>
      </c>
      <c r="AP10" s="1174">
        <f>AP11/2.20462</f>
        <v>92.079360615434865</v>
      </c>
      <c r="AQ10" s="1217"/>
      <c r="AR10" s="1230">
        <f>AP10-AP8</f>
        <v>2.0793606154348652</v>
      </c>
      <c r="AS10" s="7"/>
      <c r="AT10" s="7"/>
      <c r="AU10" s="7"/>
      <c r="AV10" s="7"/>
      <c r="AW10" s="8"/>
      <c r="AX10" s="8"/>
      <c r="AY10" s="600"/>
      <c r="AZ10" s="600"/>
      <c r="BA10" s="600"/>
      <c r="BB10" s="600"/>
      <c r="BC10" s="600"/>
    </row>
    <row r="11" spans="1:55" ht="13.5" customHeight="1">
      <c r="A11" s="259"/>
      <c r="B11" s="1146"/>
      <c r="C11" s="60"/>
      <c r="D11" s="126">
        <v>0</v>
      </c>
      <c r="E11" s="261">
        <v>250</v>
      </c>
      <c r="F11" s="261">
        <v>100</v>
      </c>
      <c r="G11" s="261">
        <v>250</v>
      </c>
      <c r="H11" s="263">
        <v>0</v>
      </c>
      <c r="I11" s="264">
        <v>1</v>
      </c>
      <c r="J11" s="1208"/>
      <c r="K11" s="126">
        <v>2</v>
      </c>
      <c r="L11" s="261">
        <v>250</v>
      </c>
      <c r="M11" s="261">
        <v>250</v>
      </c>
      <c r="N11" s="261">
        <v>150</v>
      </c>
      <c r="O11" s="263">
        <v>250</v>
      </c>
      <c r="P11" s="264">
        <v>3</v>
      </c>
      <c r="Q11" s="1208"/>
      <c r="R11" s="126">
        <v>2</v>
      </c>
      <c r="S11" s="261">
        <v>100</v>
      </c>
      <c r="T11" s="261">
        <v>0</v>
      </c>
      <c r="U11" s="261">
        <v>0</v>
      </c>
      <c r="V11" s="263">
        <v>0</v>
      </c>
      <c r="W11" s="264">
        <v>0</v>
      </c>
      <c r="X11" s="1348"/>
      <c r="Y11" s="126">
        <v>2</v>
      </c>
      <c r="Z11" s="261">
        <v>0</v>
      </c>
      <c r="AA11" s="261">
        <v>0</v>
      </c>
      <c r="AB11" s="261">
        <v>0</v>
      </c>
      <c r="AC11" s="263">
        <v>0</v>
      </c>
      <c r="AD11" s="264">
        <v>0</v>
      </c>
      <c r="AE11" s="1348"/>
      <c r="AF11" s="1168"/>
      <c r="AG11" s="1169"/>
      <c r="AH11" s="1169"/>
      <c r="AI11" s="1169"/>
      <c r="AJ11" s="1169"/>
      <c r="AK11" s="1170"/>
      <c r="AL11" s="213"/>
      <c r="AM11" s="1229"/>
      <c r="AN11" s="1326"/>
      <c r="AO11" s="1171"/>
      <c r="AP11" s="1174">
        <v>203</v>
      </c>
      <c r="AQ11" s="1217"/>
      <c r="AR11" s="1231"/>
      <c r="AS11" s="82">
        <f>SUM(Y11,R11,K11,D11)*0.0625</f>
        <v>0.375</v>
      </c>
      <c r="AT11" s="1222">
        <f>SUM(L11:O11)+SUM(S11:V11)+SUM(Z11:AC11)+SUM(E11:H11)</f>
        <v>1600</v>
      </c>
      <c r="AU11" s="1224"/>
      <c r="AV11" s="1223"/>
      <c r="AW11" s="1222">
        <v>2000</v>
      </c>
      <c r="AX11" s="1223"/>
      <c r="AY11" s="600"/>
      <c r="AZ11" s="1241" t="s">
        <v>109</v>
      </c>
      <c r="BA11" s="1242"/>
      <c r="BB11" s="1242"/>
      <c r="BC11" s="200" t="s">
        <v>99</v>
      </c>
    </row>
    <row r="12" spans="1:55" ht="13.5" customHeight="1">
      <c r="A12" s="259">
        <v>13</v>
      </c>
      <c r="B12" s="1146" t="s">
        <v>36</v>
      </c>
      <c r="C12" s="58"/>
      <c r="D12" s="135">
        <v>0</v>
      </c>
      <c r="E12" s="136">
        <v>0</v>
      </c>
      <c r="F12" s="136">
        <v>0</v>
      </c>
      <c r="G12" s="136">
        <v>0</v>
      </c>
      <c r="H12" s="136">
        <v>0</v>
      </c>
      <c r="I12" s="137">
        <v>0</v>
      </c>
      <c r="J12" s="1347">
        <v>0</v>
      </c>
      <c r="K12" s="135">
        <v>0</v>
      </c>
      <c r="L12" s="136">
        <v>0</v>
      </c>
      <c r="M12" s="136">
        <v>0</v>
      </c>
      <c r="N12" s="136">
        <v>0</v>
      </c>
      <c r="O12" s="136">
        <v>0</v>
      </c>
      <c r="P12" s="137">
        <v>0</v>
      </c>
      <c r="Q12" s="1347">
        <v>1</v>
      </c>
      <c r="R12" s="135">
        <v>0</v>
      </c>
      <c r="S12" s="136">
        <v>0</v>
      </c>
      <c r="T12" s="136">
        <v>0</v>
      </c>
      <c r="U12" s="136">
        <v>0</v>
      </c>
      <c r="V12" s="136">
        <v>0</v>
      </c>
      <c r="W12" s="137">
        <v>0</v>
      </c>
      <c r="X12" s="1347">
        <v>0</v>
      </c>
      <c r="Y12" s="135">
        <v>0</v>
      </c>
      <c r="Z12" s="136">
        <v>0</v>
      </c>
      <c r="AA12" s="136">
        <v>0</v>
      </c>
      <c r="AB12" s="136">
        <v>0</v>
      </c>
      <c r="AC12" s="136">
        <v>0</v>
      </c>
      <c r="AD12" s="137">
        <v>0</v>
      </c>
      <c r="AE12" s="1347">
        <v>0</v>
      </c>
      <c r="AF12" s="621"/>
      <c r="AG12" s="622"/>
      <c r="AH12" s="622"/>
      <c r="AI12" s="622"/>
      <c r="AJ12" s="622"/>
      <c r="AK12" s="623"/>
      <c r="AL12" s="212"/>
      <c r="AM12" s="1228">
        <f>SUM(AE12,X12,Q12,J12)</f>
        <v>1</v>
      </c>
      <c r="AN12" s="1325">
        <f>AM12/16</f>
        <v>6.25E-2</v>
      </c>
      <c r="AO12" s="1102">
        <f>AM12/4</f>
        <v>0.25</v>
      </c>
      <c r="AP12" s="1174">
        <f>AP13/2.20462</f>
        <v>95.254510981484344</v>
      </c>
      <c r="AQ12" s="1217"/>
      <c r="AR12" s="1230">
        <f>AP12-AP10</f>
        <v>3.1751503660494791</v>
      </c>
      <c r="AS12" s="7"/>
      <c r="AT12" s="7"/>
      <c r="AU12" s="7"/>
      <c r="AV12" s="7"/>
      <c r="AW12" s="8"/>
      <c r="AX12" s="8"/>
      <c r="AY12" s="600"/>
      <c r="AZ12" s="600"/>
      <c r="BA12" s="600"/>
      <c r="BB12" s="600"/>
      <c r="BC12" s="600"/>
    </row>
    <row r="13" spans="1:55" ht="13.5" customHeight="1">
      <c r="A13" s="259"/>
      <c r="B13" s="1146"/>
      <c r="C13" s="60"/>
      <c r="D13" s="126">
        <v>0</v>
      </c>
      <c r="E13" s="261">
        <v>0</v>
      </c>
      <c r="F13" s="261">
        <v>0</v>
      </c>
      <c r="G13" s="261">
        <v>0</v>
      </c>
      <c r="H13" s="263">
        <v>0</v>
      </c>
      <c r="I13" s="264">
        <v>0</v>
      </c>
      <c r="J13" s="1348"/>
      <c r="K13" s="126">
        <v>1</v>
      </c>
      <c r="L13" s="261">
        <v>0</v>
      </c>
      <c r="M13" s="261">
        <v>0</v>
      </c>
      <c r="N13" s="261">
        <v>0</v>
      </c>
      <c r="O13" s="263">
        <v>0</v>
      </c>
      <c r="P13" s="264">
        <v>1</v>
      </c>
      <c r="Q13" s="1348"/>
      <c r="R13" s="126">
        <v>0</v>
      </c>
      <c r="S13" s="261">
        <v>0</v>
      </c>
      <c r="T13" s="261">
        <v>0</v>
      </c>
      <c r="U13" s="261">
        <v>0</v>
      </c>
      <c r="V13" s="263">
        <v>0</v>
      </c>
      <c r="W13" s="437">
        <v>0</v>
      </c>
      <c r="X13" s="1348"/>
      <c r="Y13" s="126">
        <v>0</v>
      </c>
      <c r="Z13" s="261">
        <v>0</v>
      </c>
      <c r="AA13" s="261">
        <v>0</v>
      </c>
      <c r="AB13" s="261">
        <v>0</v>
      </c>
      <c r="AC13" s="263">
        <v>0</v>
      </c>
      <c r="AD13" s="437"/>
      <c r="AE13" s="1348"/>
      <c r="AF13" s="1168"/>
      <c r="AG13" s="1169"/>
      <c r="AH13" s="1169"/>
      <c r="AI13" s="1169"/>
      <c r="AJ13" s="1169"/>
      <c r="AK13" s="1170"/>
      <c r="AL13" s="213"/>
      <c r="AM13" s="1229"/>
      <c r="AN13" s="1326"/>
      <c r="AO13" s="1171"/>
      <c r="AP13" s="1174">
        <v>210</v>
      </c>
      <c r="AQ13" s="1217"/>
      <c r="AR13" s="1231"/>
      <c r="AS13" s="82">
        <f>SUM(Y13,R13,K13,D13)*0.0625</f>
        <v>6.25E-2</v>
      </c>
      <c r="AT13" s="1222">
        <f>SUM(L13:O13)+SUM(S13:V13)+SUM(Z13:AC13)+SUM(E13:H13)</f>
        <v>0</v>
      </c>
      <c r="AU13" s="1224"/>
      <c r="AV13" s="1223"/>
      <c r="AW13" s="1222">
        <v>2000</v>
      </c>
      <c r="AX13" s="1223"/>
      <c r="AY13" s="600"/>
      <c r="AZ13" s="1147" t="s">
        <v>37</v>
      </c>
      <c r="BA13" s="1148"/>
      <c r="BB13" s="1148"/>
      <c r="BC13" s="33" t="s">
        <v>38</v>
      </c>
    </row>
    <row r="14" spans="1:55" ht="13.5" customHeight="1">
      <c r="A14" s="259">
        <v>17</v>
      </c>
      <c r="B14" s="1146" t="s">
        <v>39</v>
      </c>
      <c r="C14" s="58"/>
      <c r="D14" s="135">
        <v>0</v>
      </c>
      <c r="E14" s="136">
        <v>0</v>
      </c>
      <c r="F14" s="136">
        <v>0</v>
      </c>
      <c r="G14" s="136">
        <v>0</v>
      </c>
      <c r="H14" s="136">
        <v>0</v>
      </c>
      <c r="I14" s="137">
        <v>0</v>
      </c>
      <c r="J14" s="1353">
        <v>1</v>
      </c>
      <c r="K14" s="135">
        <v>0</v>
      </c>
      <c r="L14" s="136">
        <v>0</v>
      </c>
      <c r="M14" s="136">
        <v>0</v>
      </c>
      <c r="N14" s="136">
        <v>0</v>
      </c>
      <c r="O14" s="136">
        <v>0</v>
      </c>
      <c r="P14" s="137">
        <v>0</v>
      </c>
      <c r="Q14" s="1353">
        <v>3</v>
      </c>
      <c r="R14" s="135">
        <v>0</v>
      </c>
      <c r="S14" s="136">
        <v>0</v>
      </c>
      <c r="T14" s="136">
        <v>0</v>
      </c>
      <c r="U14" s="136">
        <v>0</v>
      </c>
      <c r="V14" s="136">
        <v>0</v>
      </c>
      <c r="W14" s="137">
        <v>0</v>
      </c>
      <c r="X14" s="1353">
        <v>0</v>
      </c>
      <c r="Y14" s="135">
        <v>1.5</v>
      </c>
      <c r="Z14" s="136">
        <v>1.5</v>
      </c>
      <c r="AA14" s="136">
        <v>1.5</v>
      </c>
      <c r="AB14" s="136">
        <v>0</v>
      </c>
      <c r="AC14" s="136">
        <v>0</v>
      </c>
      <c r="AD14" s="137">
        <v>1.5</v>
      </c>
      <c r="AE14" s="1207">
        <v>3</v>
      </c>
      <c r="AF14" s="135">
        <v>2</v>
      </c>
      <c r="AG14" s="136">
        <v>1</v>
      </c>
      <c r="AH14" s="136">
        <v>2</v>
      </c>
      <c r="AI14" s="136">
        <v>0</v>
      </c>
      <c r="AJ14" s="136">
        <v>0</v>
      </c>
      <c r="AK14" s="137">
        <v>1</v>
      </c>
      <c r="AL14" s="1207">
        <v>4</v>
      </c>
      <c r="AM14" s="1228">
        <f>SUM(J14,Q14,X14,AE14,AL14)</f>
        <v>11</v>
      </c>
      <c r="AN14" s="1325">
        <f>AM14/20</f>
        <v>0.55000000000000004</v>
      </c>
      <c r="AO14" s="1102">
        <f>AM14/5</f>
        <v>2.2000000000000002</v>
      </c>
      <c r="AP14" s="1174">
        <f>AP15/2.20462</f>
        <v>94.34732516261306</v>
      </c>
      <c r="AQ14" s="1217"/>
      <c r="AR14" s="1329">
        <f>AP14-AP12</f>
        <v>-0.9071858188712838</v>
      </c>
      <c r="AS14" s="7"/>
      <c r="AT14" s="7"/>
      <c r="AU14" s="7"/>
      <c r="AV14" s="7"/>
      <c r="AW14" s="8"/>
      <c r="AX14" s="8"/>
      <c r="AY14" s="600"/>
      <c r="AZ14" s="600"/>
      <c r="BA14" s="600"/>
      <c r="BB14" s="600"/>
      <c r="BC14" s="600"/>
    </row>
    <row r="15" spans="1:55" ht="13.5" customHeight="1">
      <c r="A15" s="259"/>
      <c r="B15" s="1146"/>
      <c r="C15" s="60"/>
      <c r="D15" s="400">
        <v>0</v>
      </c>
      <c r="E15" s="261">
        <v>0</v>
      </c>
      <c r="F15" s="261">
        <v>0</v>
      </c>
      <c r="G15" s="261">
        <v>0</v>
      </c>
      <c r="H15" s="263">
        <v>0</v>
      </c>
      <c r="I15" s="437">
        <v>1</v>
      </c>
      <c r="J15" s="1354"/>
      <c r="K15" s="400">
        <v>0</v>
      </c>
      <c r="L15" s="261">
        <v>0</v>
      </c>
      <c r="M15" s="261">
        <v>0</v>
      </c>
      <c r="N15" s="261">
        <v>0</v>
      </c>
      <c r="O15" s="263">
        <v>0</v>
      </c>
      <c r="P15" s="437">
        <v>3</v>
      </c>
      <c r="Q15" s="1354"/>
      <c r="R15" s="400">
        <v>0</v>
      </c>
      <c r="S15" s="261">
        <v>0</v>
      </c>
      <c r="T15" s="261">
        <v>0</v>
      </c>
      <c r="U15" s="261">
        <v>0</v>
      </c>
      <c r="V15" s="263">
        <v>0</v>
      </c>
      <c r="W15" s="437">
        <v>0</v>
      </c>
      <c r="X15" s="1354"/>
      <c r="Y15" s="400">
        <v>0</v>
      </c>
      <c r="Z15" s="261">
        <v>0</v>
      </c>
      <c r="AA15" s="261">
        <v>0</v>
      </c>
      <c r="AB15" s="261">
        <v>0</v>
      </c>
      <c r="AC15" s="263">
        <v>0</v>
      </c>
      <c r="AD15" s="437">
        <v>2</v>
      </c>
      <c r="AE15" s="1208"/>
      <c r="AF15" s="400">
        <v>1</v>
      </c>
      <c r="AG15" s="261">
        <v>100</v>
      </c>
      <c r="AH15" s="261">
        <v>100</v>
      </c>
      <c r="AI15" s="261">
        <v>0</v>
      </c>
      <c r="AJ15" s="263">
        <v>0</v>
      </c>
      <c r="AK15" s="437">
        <v>4</v>
      </c>
      <c r="AL15" s="1208"/>
      <c r="AM15" s="1229"/>
      <c r="AN15" s="1326"/>
      <c r="AO15" s="1103"/>
      <c r="AP15" s="1174">
        <v>208</v>
      </c>
      <c r="AQ15" s="1217"/>
      <c r="AR15" s="1330"/>
      <c r="AS15" s="82">
        <f>SUM(D15,K15,R15,Y15,AF15)*0.05</f>
        <v>0.05</v>
      </c>
      <c r="AT15" s="1222">
        <f>SUM(L15:O15)+SUM(S15:V15)+SUM(Z15:AC15)+SUM(E15:H15)+SUM(AG15:AJ15)</f>
        <v>200</v>
      </c>
      <c r="AU15" s="1224"/>
      <c r="AV15" s="1223"/>
      <c r="AW15" s="1222">
        <v>2500</v>
      </c>
      <c r="AX15" s="1223"/>
      <c r="AY15" s="600"/>
      <c r="AZ15" s="1344" t="s">
        <v>126</v>
      </c>
      <c r="BA15" s="1227"/>
      <c r="BB15" s="509" t="s">
        <v>20</v>
      </c>
      <c r="BC15" s="600"/>
    </row>
    <row r="16" spans="1:55" ht="13.5" customHeight="1">
      <c r="A16" s="259">
        <v>22</v>
      </c>
      <c r="B16" s="1146" t="s">
        <v>41</v>
      </c>
      <c r="C16" s="58"/>
      <c r="D16" s="135">
        <v>2</v>
      </c>
      <c r="E16" s="136">
        <v>1.5</v>
      </c>
      <c r="F16" s="136">
        <v>2</v>
      </c>
      <c r="G16" s="136">
        <v>0</v>
      </c>
      <c r="H16" s="136">
        <v>0</v>
      </c>
      <c r="I16" s="137">
        <v>2</v>
      </c>
      <c r="J16" s="1207">
        <v>5</v>
      </c>
      <c r="K16" s="135">
        <v>2</v>
      </c>
      <c r="L16" s="136">
        <v>2</v>
      </c>
      <c r="M16" s="136">
        <v>2</v>
      </c>
      <c r="N16" s="136">
        <v>0</v>
      </c>
      <c r="O16" s="136">
        <v>1</v>
      </c>
      <c r="P16" s="137">
        <v>2</v>
      </c>
      <c r="Q16" s="1207">
        <v>5</v>
      </c>
      <c r="R16" s="135">
        <v>1.5</v>
      </c>
      <c r="S16" s="136">
        <v>2</v>
      </c>
      <c r="T16" s="136">
        <v>1.5</v>
      </c>
      <c r="U16" s="136">
        <v>0</v>
      </c>
      <c r="V16" s="136">
        <v>0</v>
      </c>
      <c r="W16" s="137">
        <v>2</v>
      </c>
      <c r="X16" s="1207">
        <v>5</v>
      </c>
      <c r="Y16" s="135">
        <v>0</v>
      </c>
      <c r="Z16" s="136">
        <v>1</v>
      </c>
      <c r="AA16" s="136">
        <v>0</v>
      </c>
      <c r="AB16" s="136">
        <v>0</v>
      </c>
      <c r="AC16" s="136">
        <v>0</v>
      </c>
      <c r="AD16" s="137">
        <v>1</v>
      </c>
      <c r="AE16" s="1207">
        <v>1</v>
      </c>
      <c r="AF16" s="621"/>
      <c r="AG16" s="622"/>
      <c r="AH16" s="622"/>
      <c r="AI16" s="622"/>
      <c r="AJ16" s="622"/>
      <c r="AK16" s="623"/>
      <c r="AL16" s="212"/>
      <c r="AM16" s="1228">
        <f>SUM(AE16,X16,Q16,J16)</f>
        <v>16</v>
      </c>
      <c r="AN16" s="1325">
        <f>AM16/16</f>
        <v>1</v>
      </c>
      <c r="AO16" s="1102">
        <f>AM16/4</f>
        <v>4</v>
      </c>
      <c r="AP16" s="1345">
        <v>92</v>
      </c>
      <c r="AQ16" s="1346"/>
      <c r="AR16" s="1329">
        <f>AP16-AP14</f>
        <v>-2.3473251626130605</v>
      </c>
      <c r="AS16" s="7"/>
      <c r="AT16" s="7"/>
      <c r="AU16" s="7"/>
      <c r="AV16" s="7"/>
      <c r="AW16" s="8"/>
      <c r="AX16" s="8"/>
      <c r="AY16" s="600"/>
      <c r="AZ16" s="1344" t="s">
        <v>127</v>
      </c>
      <c r="BA16" s="1227"/>
      <c r="BB16" s="509" t="s">
        <v>101</v>
      </c>
      <c r="BC16" s="600"/>
    </row>
    <row r="17" spans="1:57" ht="13.5" customHeight="1">
      <c r="A17" s="259"/>
      <c r="B17" s="1146"/>
      <c r="C17" s="60"/>
      <c r="D17" s="400">
        <v>0</v>
      </c>
      <c r="E17" s="261">
        <v>100</v>
      </c>
      <c r="F17" s="261">
        <v>75</v>
      </c>
      <c r="G17" s="261">
        <v>100</v>
      </c>
      <c r="H17" s="482">
        <v>125</v>
      </c>
      <c r="I17" s="437">
        <v>5</v>
      </c>
      <c r="J17" s="1208"/>
      <c r="K17" s="484">
        <v>0</v>
      </c>
      <c r="L17" s="261">
        <v>100</v>
      </c>
      <c r="M17" s="261">
        <v>100</v>
      </c>
      <c r="N17" s="261">
        <v>100</v>
      </c>
      <c r="O17" s="485">
        <v>200</v>
      </c>
      <c r="P17" s="437">
        <v>5</v>
      </c>
      <c r="Q17" s="1208"/>
      <c r="R17" s="484">
        <v>1</v>
      </c>
      <c r="S17" s="486">
        <v>200</v>
      </c>
      <c r="T17" s="486">
        <v>200</v>
      </c>
      <c r="U17" s="261">
        <v>100</v>
      </c>
      <c r="V17" s="263">
        <v>100</v>
      </c>
      <c r="W17" s="437">
        <v>5</v>
      </c>
      <c r="X17" s="1208"/>
      <c r="Y17" s="484">
        <v>0</v>
      </c>
      <c r="Z17" s="261">
        <v>200</v>
      </c>
      <c r="AA17" s="261">
        <v>0</v>
      </c>
      <c r="AB17" s="261">
        <v>0</v>
      </c>
      <c r="AC17" s="263">
        <v>0</v>
      </c>
      <c r="AD17" s="437">
        <v>1</v>
      </c>
      <c r="AE17" s="1208"/>
      <c r="AF17" s="1168"/>
      <c r="AG17" s="1169"/>
      <c r="AH17" s="1169"/>
      <c r="AI17" s="1169"/>
      <c r="AJ17" s="1169"/>
      <c r="AK17" s="1170"/>
      <c r="AL17" s="213"/>
      <c r="AM17" s="1229"/>
      <c r="AN17" s="1326"/>
      <c r="AO17" s="1171"/>
      <c r="AP17" s="1174">
        <f>AP16*2.20462</f>
        <v>202.82503999999997</v>
      </c>
      <c r="AQ17" s="1217"/>
      <c r="AR17" s="1330"/>
      <c r="AS17" s="82">
        <f>SUM(D17,K17,R17,Y17,AF17)*0.05</f>
        <v>0.05</v>
      </c>
      <c r="AT17" s="1222">
        <f>SUM(L17:O17)+SUM(S17:V17)+SUM(Z17:AC17)+SUM(E17:H17)</f>
        <v>1700</v>
      </c>
      <c r="AU17" s="1224"/>
      <c r="AV17" s="1223"/>
      <c r="AW17" s="1222">
        <v>4000</v>
      </c>
      <c r="AX17" s="1223"/>
      <c r="AY17" s="600"/>
      <c r="AZ17" s="1344" t="s">
        <v>128</v>
      </c>
      <c r="BA17" s="1227"/>
      <c r="BB17" s="509" t="s">
        <v>106</v>
      </c>
      <c r="BC17" s="600"/>
      <c r="BD17" s="600"/>
      <c r="BE17" s="600">
        <v>2332800412</v>
      </c>
    </row>
    <row r="18" spans="1:57" ht="13.5" customHeight="1">
      <c r="A18" s="259"/>
      <c r="B18" s="1152" t="s">
        <v>0</v>
      </c>
      <c r="C18" s="57" t="s">
        <v>1</v>
      </c>
      <c r="D18" s="1178" t="s">
        <v>2</v>
      </c>
      <c r="E18" s="1176"/>
      <c r="F18" s="1176"/>
      <c r="G18" s="1176"/>
      <c r="H18" s="1176"/>
      <c r="I18" s="1176"/>
      <c r="J18" s="1177"/>
      <c r="K18" s="1178" t="s">
        <v>3</v>
      </c>
      <c r="L18" s="1176"/>
      <c r="M18" s="1176"/>
      <c r="N18" s="1176"/>
      <c r="O18" s="1176"/>
      <c r="P18" s="1176"/>
      <c r="Q18" s="1177"/>
      <c r="R18" s="1178" t="s">
        <v>4</v>
      </c>
      <c r="S18" s="1176"/>
      <c r="T18" s="1176"/>
      <c r="U18" s="1176"/>
      <c r="V18" s="1176"/>
      <c r="W18" s="1176"/>
      <c r="X18" s="1177"/>
      <c r="Y18" s="1178" t="s">
        <v>5</v>
      </c>
      <c r="Z18" s="1176"/>
      <c r="AA18" s="1176"/>
      <c r="AB18" s="1176"/>
      <c r="AC18" s="1176"/>
      <c r="AD18" s="1176"/>
      <c r="AE18" s="1177"/>
      <c r="AF18" s="1178" t="s">
        <v>6</v>
      </c>
      <c r="AG18" s="1176"/>
      <c r="AH18" s="1176"/>
      <c r="AI18" s="1176"/>
      <c r="AJ18" s="1176"/>
      <c r="AK18" s="1176"/>
      <c r="AL18" s="1177"/>
      <c r="AM18" s="1124" t="s">
        <v>7</v>
      </c>
      <c r="AN18" s="1125"/>
      <c r="AO18" s="1126"/>
      <c r="AP18" s="1232" t="s">
        <v>8</v>
      </c>
      <c r="AQ18" s="1233"/>
      <c r="AR18" s="1230"/>
      <c r="AS18" s="1124" t="s">
        <v>9</v>
      </c>
      <c r="AT18" s="1125"/>
      <c r="AU18" s="1125"/>
      <c r="AV18" s="1125"/>
      <c r="AW18" s="1125"/>
      <c r="AX18" s="1126"/>
      <c r="AY18" s="600"/>
      <c r="AZ18" s="422"/>
      <c r="BA18" s="422"/>
      <c r="BB18" s="422"/>
      <c r="BC18" s="600"/>
      <c r="BD18" s="600"/>
      <c r="BE18" s="600"/>
    </row>
    <row r="19" spans="1:57" ht="13.5" customHeight="1">
      <c r="A19" s="260"/>
      <c r="B19" s="1153"/>
      <c r="C19" s="57" t="s">
        <v>12</v>
      </c>
      <c r="D19" s="138" t="s">
        <v>11</v>
      </c>
      <c r="E19" s="139" t="s">
        <v>13</v>
      </c>
      <c r="F19" s="38" t="s">
        <v>14</v>
      </c>
      <c r="G19" s="141" t="s">
        <v>15</v>
      </c>
      <c r="H19" s="199" t="s">
        <v>99</v>
      </c>
      <c r="I19" s="142" t="s">
        <v>38</v>
      </c>
      <c r="J19" s="1213" t="s">
        <v>100</v>
      </c>
      <c r="K19" s="143" t="s">
        <v>11</v>
      </c>
      <c r="L19" s="139" t="s">
        <v>13</v>
      </c>
      <c r="M19" s="38" t="s">
        <v>14</v>
      </c>
      <c r="N19" s="141" t="s">
        <v>15</v>
      </c>
      <c r="O19" s="199" t="s">
        <v>99</v>
      </c>
      <c r="P19" s="142" t="s">
        <v>38</v>
      </c>
      <c r="Q19" s="1213" t="s">
        <v>100</v>
      </c>
      <c r="R19" s="143" t="s">
        <v>11</v>
      </c>
      <c r="S19" s="139" t="s">
        <v>13</v>
      </c>
      <c r="T19" s="38" t="s">
        <v>14</v>
      </c>
      <c r="U19" s="141" t="s">
        <v>15</v>
      </c>
      <c r="V19" s="199" t="s">
        <v>99</v>
      </c>
      <c r="W19" s="142" t="s">
        <v>38</v>
      </c>
      <c r="X19" s="1213" t="s">
        <v>100</v>
      </c>
      <c r="Y19" s="143" t="s">
        <v>11</v>
      </c>
      <c r="Z19" s="139" t="s">
        <v>13</v>
      </c>
      <c r="AA19" s="38" t="s">
        <v>14</v>
      </c>
      <c r="AB19" s="141" t="s">
        <v>15</v>
      </c>
      <c r="AC19" s="199" t="s">
        <v>99</v>
      </c>
      <c r="AD19" s="142" t="s">
        <v>38</v>
      </c>
      <c r="AE19" s="1213" t="s">
        <v>100</v>
      </c>
      <c r="AF19" s="143" t="s">
        <v>11</v>
      </c>
      <c r="AG19" s="139" t="s">
        <v>13</v>
      </c>
      <c r="AH19" s="38" t="s">
        <v>14</v>
      </c>
      <c r="AI19" s="141" t="s">
        <v>15</v>
      </c>
      <c r="AJ19" s="199" t="s">
        <v>99</v>
      </c>
      <c r="AK19" s="142" t="s">
        <v>38</v>
      </c>
      <c r="AL19" s="1213" t="s">
        <v>100</v>
      </c>
      <c r="AM19" s="1133"/>
      <c r="AN19" s="1134"/>
      <c r="AO19" s="1135"/>
      <c r="AP19" s="1234"/>
      <c r="AQ19" s="1235"/>
      <c r="AR19" s="1236"/>
      <c r="AS19" s="2" t="s">
        <v>11</v>
      </c>
      <c r="AT19" s="3" t="s">
        <v>13</v>
      </c>
      <c r="AU19" s="4" t="s">
        <v>14</v>
      </c>
      <c r="AV19" s="5" t="s">
        <v>15</v>
      </c>
      <c r="AW19" s="199" t="s">
        <v>99</v>
      </c>
      <c r="AX19" s="614" t="s">
        <v>38</v>
      </c>
      <c r="AY19" s="600"/>
      <c r="AZ19" s="422"/>
      <c r="BA19" s="422"/>
      <c r="BB19" s="422"/>
      <c r="BC19" s="600"/>
      <c r="BD19" s="600"/>
      <c r="BE19" s="600"/>
    </row>
    <row r="20" spans="1:57" ht="13.5" customHeight="1">
      <c r="A20" s="259"/>
      <c r="B20" s="1154"/>
      <c r="C20" s="56" t="s">
        <v>17</v>
      </c>
      <c r="D20" s="144" t="s">
        <v>101</v>
      </c>
      <c r="E20" s="144" t="s">
        <v>102</v>
      </c>
      <c r="F20" s="144" t="s">
        <v>103</v>
      </c>
      <c r="G20" s="144" t="s">
        <v>104</v>
      </c>
      <c r="H20" s="144" t="s">
        <v>105</v>
      </c>
      <c r="I20" s="144" t="s">
        <v>106</v>
      </c>
      <c r="J20" s="1214"/>
      <c r="K20" s="144" t="s">
        <v>101</v>
      </c>
      <c r="L20" s="144" t="s">
        <v>102</v>
      </c>
      <c r="M20" s="144" t="s">
        <v>103</v>
      </c>
      <c r="N20" s="144" t="s">
        <v>104</v>
      </c>
      <c r="O20" s="144" t="s">
        <v>105</v>
      </c>
      <c r="P20" s="144" t="s">
        <v>106</v>
      </c>
      <c r="Q20" s="1214"/>
      <c r="R20" s="144" t="s">
        <v>101</v>
      </c>
      <c r="S20" s="144" t="s">
        <v>102</v>
      </c>
      <c r="T20" s="144" t="s">
        <v>103</v>
      </c>
      <c r="U20" s="144" t="s">
        <v>104</v>
      </c>
      <c r="V20" s="144" t="s">
        <v>105</v>
      </c>
      <c r="W20" s="144" t="s">
        <v>106</v>
      </c>
      <c r="X20" s="1214"/>
      <c r="Y20" s="144" t="s">
        <v>101</v>
      </c>
      <c r="Z20" s="144" t="s">
        <v>102</v>
      </c>
      <c r="AA20" s="144" t="s">
        <v>103</v>
      </c>
      <c r="AB20" s="144" t="s">
        <v>104</v>
      </c>
      <c r="AC20" s="144" t="s">
        <v>105</v>
      </c>
      <c r="AD20" s="144" t="s">
        <v>106</v>
      </c>
      <c r="AE20" s="1214"/>
      <c r="AF20" s="144" t="s">
        <v>110</v>
      </c>
      <c r="AG20" s="144" t="s">
        <v>102</v>
      </c>
      <c r="AH20" s="144" t="s">
        <v>103</v>
      </c>
      <c r="AI20" s="144" t="s">
        <v>104</v>
      </c>
      <c r="AJ20" s="144" t="s">
        <v>105</v>
      </c>
      <c r="AK20" s="144" t="s">
        <v>106</v>
      </c>
      <c r="AL20" s="1214"/>
      <c r="AM20" s="617" t="s">
        <v>21</v>
      </c>
      <c r="AN20" s="617" t="s">
        <v>22</v>
      </c>
      <c r="AO20" s="613" t="s">
        <v>23</v>
      </c>
      <c r="AP20" s="1237"/>
      <c r="AQ20" s="1238"/>
      <c r="AR20" s="1231"/>
      <c r="AS20" s="144" t="s">
        <v>19</v>
      </c>
      <c r="AT20" s="144" t="s">
        <v>102</v>
      </c>
      <c r="AU20" s="144" t="s">
        <v>103</v>
      </c>
      <c r="AV20" s="144" t="s">
        <v>104</v>
      </c>
      <c r="AW20" s="144" t="s">
        <v>105</v>
      </c>
      <c r="AX20" s="144" t="s">
        <v>111</v>
      </c>
      <c r="AY20" s="600"/>
      <c r="AZ20" s="423"/>
      <c r="BA20" s="423"/>
      <c r="BB20" s="423"/>
      <c r="BC20" s="600"/>
      <c r="BD20" s="421"/>
      <c r="BE20" s="207"/>
    </row>
    <row r="21" spans="1:57" ht="13.5" customHeight="1">
      <c r="A21" s="259">
        <v>26</v>
      </c>
      <c r="B21" s="1146" t="s">
        <v>50</v>
      </c>
      <c r="C21" s="59"/>
      <c r="D21" s="135">
        <v>0</v>
      </c>
      <c r="E21" s="136">
        <v>1</v>
      </c>
      <c r="F21" s="136">
        <v>1</v>
      </c>
      <c r="G21" s="136">
        <v>0</v>
      </c>
      <c r="H21" s="136">
        <v>0</v>
      </c>
      <c r="I21" s="137">
        <v>0</v>
      </c>
      <c r="J21" s="1207">
        <v>2</v>
      </c>
      <c r="K21" s="135">
        <v>1</v>
      </c>
      <c r="L21" s="136">
        <v>1</v>
      </c>
      <c r="M21" s="136">
        <v>1</v>
      </c>
      <c r="N21" s="136">
        <v>0</v>
      </c>
      <c r="O21" s="136">
        <v>0</v>
      </c>
      <c r="P21" s="137">
        <v>1</v>
      </c>
      <c r="Q21" s="1207">
        <v>3</v>
      </c>
      <c r="R21" s="135">
        <v>1</v>
      </c>
      <c r="S21" s="136">
        <v>1</v>
      </c>
      <c r="T21" s="136">
        <v>0</v>
      </c>
      <c r="U21" s="136">
        <v>0</v>
      </c>
      <c r="V21" s="136">
        <v>0</v>
      </c>
      <c r="W21" s="137">
        <v>1</v>
      </c>
      <c r="X21" s="1207">
        <v>4</v>
      </c>
      <c r="Y21" s="135">
        <v>0</v>
      </c>
      <c r="Z21" s="136">
        <v>0</v>
      </c>
      <c r="AA21" s="136">
        <v>1</v>
      </c>
      <c r="AB21" s="136">
        <v>0</v>
      </c>
      <c r="AC21" s="136">
        <v>0</v>
      </c>
      <c r="AD21" s="137">
        <v>1</v>
      </c>
      <c r="AE21" s="1207">
        <v>2</v>
      </c>
      <c r="AF21" s="629"/>
      <c r="AG21" s="629"/>
      <c r="AH21" s="629"/>
      <c r="AI21" s="629"/>
      <c r="AJ21" s="629"/>
      <c r="AK21" s="629"/>
      <c r="AL21" s="1341">
        <v>0</v>
      </c>
      <c r="AM21" s="1228">
        <f>SUM(J21,Q21,X21,AE21,AL21)</f>
        <v>11</v>
      </c>
      <c r="AN21" s="1325">
        <f>AM21/20</f>
        <v>0.55000000000000004</v>
      </c>
      <c r="AO21" s="1102">
        <f>AM21/5</f>
        <v>2.2000000000000002</v>
      </c>
      <c r="AP21" s="1342">
        <v>90</v>
      </c>
      <c r="AQ21" s="1343"/>
      <c r="AR21" s="1329">
        <f>AP21-AP16</f>
        <v>-2</v>
      </c>
      <c r="AS21" s="7"/>
      <c r="AT21" s="7"/>
      <c r="AU21" s="7"/>
      <c r="AV21" s="7"/>
      <c r="AW21" s="8"/>
      <c r="AX21" s="8"/>
      <c r="AY21" s="600"/>
      <c r="AZ21" s="600"/>
      <c r="BA21" s="600"/>
      <c r="BB21" s="600"/>
      <c r="BC21" s="422"/>
      <c r="BD21" s="428" t="s">
        <v>112</v>
      </c>
      <c r="BE21" s="600"/>
    </row>
    <row r="22" spans="1:57" ht="13.5" customHeight="1">
      <c r="A22" s="259"/>
      <c r="B22" s="1146"/>
      <c r="C22" s="61"/>
      <c r="D22" s="484">
        <v>0</v>
      </c>
      <c r="E22" s="486">
        <v>100</v>
      </c>
      <c r="F22" s="486">
        <v>0</v>
      </c>
      <c r="G22" s="261">
        <v>0</v>
      </c>
      <c r="H22" s="263">
        <v>0</v>
      </c>
      <c r="I22" s="437">
        <v>2</v>
      </c>
      <c r="J22" s="1208"/>
      <c r="K22" s="484">
        <v>0</v>
      </c>
      <c r="L22" s="486">
        <v>100</v>
      </c>
      <c r="M22" s="486">
        <v>100</v>
      </c>
      <c r="N22" s="486">
        <v>50</v>
      </c>
      <c r="O22" s="488">
        <v>0</v>
      </c>
      <c r="P22" s="437">
        <v>3</v>
      </c>
      <c r="Q22" s="1208"/>
      <c r="R22" s="400">
        <v>1</v>
      </c>
      <c r="S22" s="261">
        <v>100</v>
      </c>
      <c r="T22" s="261">
        <v>150</v>
      </c>
      <c r="U22" s="261">
        <v>0</v>
      </c>
      <c r="V22" s="263">
        <v>0</v>
      </c>
      <c r="W22" s="437">
        <v>4</v>
      </c>
      <c r="X22" s="1208"/>
      <c r="Y22" s="400">
        <v>0</v>
      </c>
      <c r="Z22" s="261">
        <v>100</v>
      </c>
      <c r="AA22" s="261">
        <v>100</v>
      </c>
      <c r="AB22" s="261">
        <v>0</v>
      </c>
      <c r="AC22" s="263">
        <v>0</v>
      </c>
      <c r="AD22" s="437">
        <v>2</v>
      </c>
      <c r="AE22" s="1208"/>
      <c r="AF22" s="629"/>
      <c r="AG22" s="629"/>
      <c r="AH22" s="629"/>
      <c r="AI22" s="629"/>
      <c r="AJ22" s="629"/>
      <c r="AK22" s="629"/>
      <c r="AL22" s="1341"/>
      <c r="AM22" s="1229"/>
      <c r="AN22" s="1326"/>
      <c r="AO22" s="1103"/>
      <c r="AP22" s="1174">
        <f>AP21*2.20462</f>
        <v>198.41579999999999</v>
      </c>
      <c r="AQ22" s="1217"/>
      <c r="AR22" s="1330"/>
      <c r="AS22" s="82">
        <f>SUM(D24,K24,R24,Y24,AF24)*0.05</f>
        <v>0.05</v>
      </c>
      <c r="AT22" s="1222">
        <f>SUM(L22:O22)+SUM(S22:V22)+SUM(Z22:AC22)+SUM(E22:H22)+SUM(AG22:AJ22)</f>
        <v>800</v>
      </c>
      <c r="AU22" s="1224"/>
      <c r="AV22" s="1223"/>
      <c r="AW22" s="1222">
        <v>4000</v>
      </c>
      <c r="AX22" s="1223"/>
      <c r="AY22" s="600"/>
      <c r="AZ22" s="600"/>
      <c r="BA22" s="600"/>
      <c r="BB22" s="600"/>
      <c r="BC22" s="422"/>
      <c r="BD22" s="429" t="s">
        <v>113</v>
      </c>
      <c r="BE22" s="600"/>
    </row>
    <row r="23" spans="1:57" ht="13.5" customHeight="1">
      <c r="A23" s="259">
        <v>31</v>
      </c>
      <c r="B23" s="1146" t="s">
        <v>53</v>
      </c>
      <c r="C23" s="59"/>
      <c r="D23" s="629"/>
      <c r="E23" s="629"/>
      <c r="F23" s="629"/>
      <c r="G23" s="629"/>
      <c r="H23" s="629"/>
      <c r="I23" s="629"/>
      <c r="J23" s="1341">
        <v>0</v>
      </c>
      <c r="K23" s="629"/>
      <c r="L23" s="629"/>
      <c r="M23" s="629"/>
      <c r="N23" s="629"/>
      <c r="O23" s="629"/>
      <c r="P23" s="629"/>
      <c r="Q23" s="1341">
        <v>0</v>
      </c>
      <c r="R23" s="135">
        <v>1</v>
      </c>
      <c r="S23" s="136">
        <v>0</v>
      </c>
      <c r="T23" s="136">
        <v>1</v>
      </c>
      <c r="U23" s="136">
        <v>0</v>
      </c>
      <c r="V23" s="136">
        <v>0</v>
      </c>
      <c r="W23" s="137">
        <v>0</v>
      </c>
      <c r="X23" s="1207">
        <v>2</v>
      </c>
      <c r="Y23" s="135">
        <v>0</v>
      </c>
      <c r="Z23" s="136">
        <v>1</v>
      </c>
      <c r="AA23" s="136">
        <v>0</v>
      </c>
      <c r="AB23" s="136">
        <v>0</v>
      </c>
      <c r="AC23" s="136">
        <v>0</v>
      </c>
      <c r="AD23" s="137">
        <v>1</v>
      </c>
      <c r="AE23" s="1207">
        <v>2</v>
      </c>
      <c r="AF23" s="621"/>
      <c r="AG23" s="622"/>
      <c r="AH23" s="622"/>
      <c r="AI23" s="622"/>
      <c r="AJ23" s="622"/>
      <c r="AK23" s="623"/>
      <c r="AL23" s="212"/>
      <c r="AM23" s="1228">
        <f>SUM(AE23,X23,Q23,J23)</f>
        <v>4</v>
      </c>
      <c r="AN23" s="1325">
        <f>AM23/16</f>
        <v>0.25</v>
      </c>
      <c r="AO23" s="1102">
        <f>AM23/4</f>
        <v>1</v>
      </c>
      <c r="AP23" s="1174">
        <f>AP24/2.20462</f>
        <v>89.357803158821028</v>
      </c>
      <c r="AQ23" s="1217"/>
      <c r="AR23" s="1329">
        <f>AP23-AP21</f>
        <v>-0.64219684117897202</v>
      </c>
      <c r="AS23" s="7"/>
      <c r="AT23" s="7"/>
      <c r="AU23" s="7"/>
      <c r="AV23" s="7"/>
      <c r="AW23" s="8"/>
      <c r="AX23" s="8"/>
      <c r="AY23" s="600"/>
      <c r="AZ23" s="600"/>
      <c r="BA23" s="600"/>
      <c r="BB23" s="600"/>
      <c r="BC23" s="423"/>
      <c r="BD23" s="207"/>
      <c r="BE23" s="600"/>
    </row>
    <row r="24" spans="1:57" ht="13.5" customHeight="1">
      <c r="A24" s="259"/>
      <c r="B24" s="1146"/>
      <c r="C24" s="61"/>
      <c r="D24" s="629"/>
      <c r="E24" s="629"/>
      <c r="F24" s="629"/>
      <c r="G24" s="629"/>
      <c r="H24" s="629"/>
      <c r="I24" s="629"/>
      <c r="J24" s="1341"/>
      <c r="K24" s="629"/>
      <c r="L24" s="629"/>
      <c r="M24" s="629"/>
      <c r="N24" s="629"/>
      <c r="O24" s="629"/>
      <c r="P24" s="629"/>
      <c r="Q24" s="1341"/>
      <c r="R24" s="400">
        <v>1</v>
      </c>
      <c r="S24" s="261">
        <v>100</v>
      </c>
      <c r="T24" s="261">
        <v>0</v>
      </c>
      <c r="U24" s="261">
        <v>0</v>
      </c>
      <c r="V24" s="263">
        <v>0</v>
      </c>
      <c r="W24" s="437">
        <v>2</v>
      </c>
      <c r="X24" s="1208"/>
      <c r="Y24" s="400">
        <v>0</v>
      </c>
      <c r="Z24" s="261">
        <v>100</v>
      </c>
      <c r="AA24" s="261">
        <v>100</v>
      </c>
      <c r="AB24" s="261">
        <v>0</v>
      </c>
      <c r="AC24" s="263">
        <v>0</v>
      </c>
      <c r="AD24" s="437">
        <v>2</v>
      </c>
      <c r="AE24" s="1208"/>
      <c r="AF24" s="1168"/>
      <c r="AG24" s="1169"/>
      <c r="AH24" s="1169"/>
      <c r="AI24" s="1169"/>
      <c r="AJ24" s="1169"/>
      <c r="AK24" s="1170"/>
      <c r="AL24" s="213"/>
      <c r="AM24" s="1229"/>
      <c r="AN24" s="1326"/>
      <c r="AO24" s="1171"/>
      <c r="AP24" s="1174">
        <v>197</v>
      </c>
      <c r="AQ24" s="1217"/>
      <c r="AR24" s="1330"/>
      <c r="AS24" s="82">
        <f>SUM(D22,K22,R22,Y22,AF22)*0.05</f>
        <v>0.05</v>
      </c>
      <c r="AT24" s="1222">
        <f>SUM(L24:O24)+SUM(S24:V24)+SUM(Z24:AC24)+SUM(E24:H24)</f>
        <v>300</v>
      </c>
      <c r="AU24" s="1224"/>
      <c r="AV24" s="1223"/>
      <c r="AW24" s="1222">
        <v>5000</v>
      </c>
      <c r="AX24" s="1223"/>
      <c r="AY24" s="600"/>
      <c r="BB24" s="424"/>
      <c r="BC24" s="424"/>
      <c r="BD24" s="1339" t="s">
        <v>112</v>
      </c>
      <c r="BE24" s="600"/>
    </row>
    <row r="25" spans="1:57" ht="13.5" customHeight="1">
      <c r="A25" s="259">
        <v>35</v>
      </c>
      <c r="B25" s="1146" t="s">
        <v>54</v>
      </c>
      <c r="C25" s="59"/>
      <c r="D25" s="135">
        <v>1</v>
      </c>
      <c r="E25" s="136">
        <v>1</v>
      </c>
      <c r="F25" s="136">
        <v>1</v>
      </c>
      <c r="G25" s="136">
        <v>0</v>
      </c>
      <c r="H25" s="136">
        <v>0.5</v>
      </c>
      <c r="I25" s="137">
        <v>1</v>
      </c>
      <c r="J25" s="1207">
        <v>4</v>
      </c>
      <c r="K25" s="135">
        <v>1</v>
      </c>
      <c r="L25" s="136">
        <v>0</v>
      </c>
      <c r="M25" s="136">
        <v>0</v>
      </c>
      <c r="N25" s="136">
        <v>0</v>
      </c>
      <c r="O25" s="136">
        <v>0</v>
      </c>
      <c r="P25" s="137">
        <v>1</v>
      </c>
      <c r="Q25" s="1207">
        <v>2</v>
      </c>
      <c r="R25" s="135">
        <v>1</v>
      </c>
      <c r="S25" s="136">
        <v>1</v>
      </c>
      <c r="T25" s="136">
        <v>1</v>
      </c>
      <c r="U25" s="136">
        <v>0</v>
      </c>
      <c r="V25" s="136">
        <v>0.5</v>
      </c>
      <c r="W25" s="137">
        <v>1</v>
      </c>
      <c r="X25" s="1207">
        <v>4</v>
      </c>
      <c r="Y25" s="135">
        <v>1</v>
      </c>
      <c r="Z25" s="136">
        <v>1</v>
      </c>
      <c r="AA25" s="136">
        <v>1</v>
      </c>
      <c r="AB25" s="136">
        <v>0</v>
      </c>
      <c r="AC25" s="136">
        <v>0.5</v>
      </c>
      <c r="AD25" s="137">
        <v>1</v>
      </c>
      <c r="AE25" s="1207">
        <v>4</v>
      </c>
      <c r="AF25" s="621"/>
      <c r="AG25" s="622"/>
      <c r="AH25" s="622"/>
      <c r="AI25" s="622"/>
      <c r="AJ25" s="622"/>
      <c r="AK25" s="623"/>
      <c r="AL25" s="212"/>
      <c r="AM25" s="1228">
        <f>SUM(AE25,X25,Q25,J25)</f>
        <v>14</v>
      </c>
      <c r="AN25" s="1087">
        <f>AM25/16</f>
        <v>0.875</v>
      </c>
      <c r="AO25" s="1102">
        <f>AM25/4</f>
        <v>3.5</v>
      </c>
      <c r="AP25" s="1174">
        <f>AP26/2.20462</f>
        <v>86.182652792771549</v>
      </c>
      <c r="AQ25" s="1217"/>
      <c r="AR25" s="1329">
        <f>AP25-AP23</f>
        <v>-3.1751503660494791</v>
      </c>
      <c r="AS25" s="7"/>
      <c r="AT25" s="7"/>
      <c r="AU25" s="7"/>
      <c r="AV25" s="7"/>
      <c r="AW25" s="8"/>
      <c r="AX25" s="8"/>
      <c r="AY25" s="600"/>
      <c r="BB25" s="424"/>
      <c r="BC25" s="424"/>
      <c r="BD25" s="1340"/>
      <c r="BE25" s="600"/>
    </row>
    <row r="26" spans="1:57" ht="13.5" customHeight="1">
      <c r="A26" s="259"/>
      <c r="B26" s="1146"/>
      <c r="C26" s="61"/>
      <c r="D26" s="400">
        <v>1</v>
      </c>
      <c r="E26" s="261">
        <v>0</v>
      </c>
      <c r="F26" s="261">
        <v>0</v>
      </c>
      <c r="G26" s="261">
        <v>0</v>
      </c>
      <c r="H26" s="263">
        <v>0</v>
      </c>
      <c r="I26" s="437">
        <v>4</v>
      </c>
      <c r="J26" s="1208"/>
      <c r="K26" s="400">
        <v>0</v>
      </c>
      <c r="L26" s="261">
        <v>0</v>
      </c>
      <c r="M26" s="261">
        <v>0</v>
      </c>
      <c r="N26" s="261">
        <v>0</v>
      </c>
      <c r="O26" s="263">
        <v>0</v>
      </c>
      <c r="P26" s="437">
        <v>2</v>
      </c>
      <c r="Q26" s="1208"/>
      <c r="R26" s="400">
        <v>0</v>
      </c>
      <c r="S26" s="261">
        <v>0</v>
      </c>
      <c r="T26" s="261">
        <v>0</v>
      </c>
      <c r="U26" s="261">
        <v>0</v>
      </c>
      <c r="V26" s="263">
        <v>0</v>
      </c>
      <c r="W26" s="437">
        <v>4</v>
      </c>
      <c r="X26" s="1208"/>
      <c r="Y26" s="400">
        <v>0</v>
      </c>
      <c r="Z26" s="261">
        <v>0</v>
      </c>
      <c r="AA26" s="261">
        <v>0</v>
      </c>
      <c r="AB26" s="261">
        <v>0</v>
      </c>
      <c r="AC26" s="263">
        <v>0</v>
      </c>
      <c r="AD26" s="437">
        <v>4</v>
      </c>
      <c r="AE26" s="1208"/>
      <c r="AF26" s="1168"/>
      <c r="AG26" s="1169"/>
      <c r="AH26" s="1169"/>
      <c r="AI26" s="1169"/>
      <c r="AJ26" s="1169"/>
      <c r="AK26" s="1170"/>
      <c r="AL26" s="213"/>
      <c r="AM26" s="1229"/>
      <c r="AN26" s="1088"/>
      <c r="AO26" s="1171"/>
      <c r="AP26" s="1174">
        <v>190</v>
      </c>
      <c r="AQ26" s="1217"/>
      <c r="AR26" s="1330"/>
      <c r="AS26" s="82">
        <f>SUM(D26,K26,R26,Y26,AF26)*0.05</f>
        <v>0.05</v>
      </c>
      <c r="AT26" s="1222">
        <f>SUM(L26:O26)+SUM(S26:V26)+SUM(Z26:AC26)+SUM(E26:H26)</f>
        <v>0</v>
      </c>
      <c r="AU26" s="1224"/>
      <c r="AV26" s="1223"/>
      <c r="AW26" s="1222">
        <v>8000</v>
      </c>
      <c r="AX26" s="1223"/>
      <c r="AY26" s="600"/>
      <c r="BB26" s="423"/>
      <c r="BC26" s="423"/>
      <c r="BD26" s="207"/>
      <c r="BE26" s="600"/>
    </row>
    <row r="27" spans="1:57" ht="13.5" customHeight="1">
      <c r="A27" s="259">
        <v>39</v>
      </c>
      <c r="B27" s="1146" t="s">
        <v>55</v>
      </c>
      <c r="C27" s="59"/>
      <c r="D27" s="135">
        <v>1</v>
      </c>
      <c r="E27" s="136">
        <v>1</v>
      </c>
      <c r="F27" s="136">
        <v>1</v>
      </c>
      <c r="G27" s="136">
        <v>0</v>
      </c>
      <c r="H27" s="136">
        <v>0.5</v>
      </c>
      <c r="I27" s="137">
        <v>0</v>
      </c>
      <c r="J27" s="1207">
        <v>3</v>
      </c>
      <c r="K27" s="135">
        <v>1</v>
      </c>
      <c r="L27" s="136">
        <v>1</v>
      </c>
      <c r="M27" s="136">
        <v>1</v>
      </c>
      <c r="N27" s="136">
        <v>0</v>
      </c>
      <c r="O27" s="136">
        <v>0.5</v>
      </c>
      <c r="P27" s="137">
        <v>2</v>
      </c>
      <c r="Q27" s="1207">
        <v>5</v>
      </c>
      <c r="R27" s="135">
        <v>1</v>
      </c>
      <c r="S27" s="136">
        <v>1</v>
      </c>
      <c r="T27" s="136">
        <v>1</v>
      </c>
      <c r="U27" s="136">
        <v>0</v>
      </c>
      <c r="V27" s="136">
        <v>0.5</v>
      </c>
      <c r="W27" s="137">
        <v>0</v>
      </c>
      <c r="X27" s="1207">
        <v>3</v>
      </c>
      <c r="Y27" s="135">
        <v>1</v>
      </c>
      <c r="Z27" s="136">
        <v>1</v>
      </c>
      <c r="AA27" s="136">
        <v>1</v>
      </c>
      <c r="AB27" s="136">
        <v>0</v>
      </c>
      <c r="AC27" s="136">
        <v>0.5</v>
      </c>
      <c r="AD27" s="137">
        <v>1</v>
      </c>
      <c r="AE27" s="1207">
        <v>4</v>
      </c>
      <c r="AF27" s="135">
        <v>1</v>
      </c>
      <c r="AG27" s="136">
        <v>0</v>
      </c>
      <c r="AH27" s="136">
        <v>1</v>
      </c>
      <c r="AI27" s="136">
        <v>0</v>
      </c>
      <c r="AJ27" s="136">
        <v>0.5</v>
      </c>
      <c r="AK27" s="137">
        <v>1</v>
      </c>
      <c r="AL27" s="1207">
        <v>3</v>
      </c>
      <c r="AM27" s="1228">
        <f>SUM(J27,Q27,X27,AE27,AL27)</f>
        <v>18</v>
      </c>
      <c r="AN27" s="1325">
        <f>AM27/20</f>
        <v>0.9</v>
      </c>
      <c r="AO27" s="1252">
        <f>AM27/5</f>
        <v>3.6</v>
      </c>
      <c r="AP27" s="1174">
        <f>AP28/2.20462</f>
        <v>82.1003166078508</v>
      </c>
      <c r="AQ27" s="1217"/>
      <c r="AR27" s="1329">
        <f>AP27-AP25</f>
        <v>-4.0823361849207487</v>
      </c>
      <c r="AS27" s="7"/>
      <c r="AT27" s="7"/>
      <c r="AU27" s="7"/>
      <c r="AV27" s="7"/>
      <c r="AW27" s="8"/>
      <c r="AX27" s="8"/>
      <c r="AY27" s="600"/>
      <c r="AZ27" s="1338" t="s">
        <v>404</v>
      </c>
      <c r="BA27" s="1338"/>
      <c r="BB27" s="425"/>
      <c r="BC27" s="425"/>
      <c r="BD27" s="1331" t="s">
        <v>115</v>
      </c>
      <c r="BE27" s="600"/>
    </row>
    <row r="28" spans="1:57" ht="13.5" customHeight="1">
      <c r="A28" s="259"/>
      <c r="B28" s="1146"/>
      <c r="C28" s="61"/>
      <c r="D28" s="400">
        <v>0</v>
      </c>
      <c r="E28" s="261">
        <v>100</v>
      </c>
      <c r="F28" s="261">
        <v>0</v>
      </c>
      <c r="G28" s="261">
        <v>0</v>
      </c>
      <c r="H28" s="263">
        <v>0</v>
      </c>
      <c r="I28" s="437">
        <v>3</v>
      </c>
      <c r="J28" s="1208"/>
      <c r="K28" s="400">
        <v>0</v>
      </c>
      <c r="L28" s="261">
        <v>0</v>
      </c>
      <c r="M28" s="261">
        <v>0</v>
      </c>
      <c r="N28" s="261">
        <v>0</v>
      </c>
      <c r="O28" s="263">
        <v>0</v>
      </c>
      <c r="P28" s="437">
        <v>5</v>
      </c>
      <c r="Q28" s="1208"/>
      <c r="R28" s="400">
        <v>0</v>
      </c>
      <c r="S28" s="261">
        <v>0</v>
      </c>
      <c r="T28" s="261">
        <v>0</v>
      </c>
      <c r="U28" s="261">
        <v>0</v>
      </c>
      <c r="V28" s="263">
        <v>0</v>
      </c>
      <c r="W28" s="437">
        <v>3</v>
      </c>
      <c r="X28" s="1208"/>
      <c r="Y28" s="400">
        <v>0</v>
      </c>
      <c r="Z28" s="261">
        <v>0</v>
      </c>
      <c r="AA28" s="261">
        <v>0</v>
      </c>
      <c r="AB28" s="261">
        <v>0</v>
      </c>
      <c r="AC28" s="263">
        <v>0</v>
      </c>
      <c r="AD28" s="437">
        <v>4</v>
      </c>
      <c r="AE28" s="1208"/>
      <c r="AF28" s="400">
        <v>0</v>
      </c>
      <c r="AG28" s="261">
        <v>1</v>
      </c>
      <c r="AH28" s="261">
        <v>0</v>
      </c>
      <c r="AI28" s="261">
        <v>0</v>
      </c>
      <c r="AJ28" s="263">
        <v>0</v>
      </c>
      <c r="AK28" s="437">
        <v>3</v>
      </c>
      <c r="AL28" s="1208"/>
      <c r="AM28" s="1229"/>
      <c r="AN28" s="1326"/>
      <c r="AO28" s="1253"/>
      <c r="AP28" s="1174">
        <v>181</v>
      </c>
      <c r="AQ28" s="1217"/>
      <c r="AR28" s="1330"/>
      <c r="AS28" s="82">
        <f>SUM(D28,K28,R28,Y28,AF28)*0.05</f>
        <v>0</v>
      </c>
      <c r="AT28" s="1222">
        <f>SUM(L28:O28)+SUM(S28:V28)+SUM(Z28:AC28)+SUM(E28:H28)+SUM(AG28:AJ28)</f>
        <v>101</v>
      </c>
      <c r="AU28" s="1224"/>
      <c r="AV28" s="1223"/>
      <c r="AW28" s="1222">
        <v>10000</v>
      </c>
      <c r="AX28" s="1223"/>
      <c r="AY28" s="600"/>
      <c r="AZ28" s="1338"/>
      <c r="BA28" s="1338"/>
      <c r="BB28" s="425"/>
      <c r="BC28" s="425"/>
      <c r="BD28" s="1332"/>
      <c r="BE28" s="600"/>
    </row>
    <row r="29" spans="1:57" ht="13.5" customHeight="1">
      <c r="A29" s="259">
        <v>44</v>
      </c>
      <c r="B29" s="1146" t="s">
        <v>58</v>
      </c>
      <c r="C29" s="59"/>
      <c r="D29" s="135">
        <v>0</v>
      </c>
      <c r="E29" s="136">
        <v>1</v>
      </c>
      <c r="F29" s="136">
        <v>1</v>
      </c>
      <c r="G29" s="136">
        <v>0</v>
      </c>
      <c r="H29" s="136">
        <v>0.5</v>
      </c>
      <c r="I29" s="137">
        <v>1</v>
      </c>
      <c r="J29" s="1207">
        <v>4</v>
      </c>
      <c r="K29" s="135">
        <v>1</v>
      </c>
      <c r="L29" s="136">
        <v>1</v>
      </c>
      <c r="M29" s="136">
        <v>0</v>
      </c>
      <c r="N29" s="136">
        <v>0</v>
      </c>
      <c r="O29" s="136">
        <v>0</v>
      </c>
      <c r="P29" s="137">
        <v>0.5</v>
      </c>
      <c r="Q29" s="1207">
        <v>4</v>
      </c>
      <c r="R29" s="135">
        <v>1</v>
      </c>
      <c r="S29" s="136">
        <v>1</v>
      </c>
      <c r="T29" s="136">
        <v>1</v>
      </c>
      <c r="U29" s="136">
        <v>0</v>
      </c>
      <c r="V29" s="136">
        <v>0.5</v>
      </c>
      <c r="W29" s="137">
        <v>0</v>
      </c>
      <c r="X29" s="1207">
        <v>3</v>
      </c>
      <c r="Y29" s="135">
        <v>0</v>
      </c>
      <c r="Z29" s="136">
        <v>1</v>
      </c>
      <c r="AA29" s="136">
        <v>1</v>
      </c>
      <c r="AB29" s="136">
        <v>0</v>
      </c>
      <c r="AC29" s="136">
        <v>0.5</v>
      </c>
      <c r="AD29" s="137">
        <v>0.5</v>
      </c>
      <c r="AE29" s="1207">
        <v>3</v>
      </c>
      <c r="AF29" s="621"/>
      <c r="AG29" s="622"/>
      <c r="AH29" s="622"/>
      <c r="AI29" s="622"/>
      <c r="AJ29" s="622"/>
      <c r="AK29" s="623"/>
      <c r="AL29" s="205"/>
      <c r="AM29" s="1228">
        <f>SUM(AE29,X29,Q29,J29)</f>
        <v>14</v>
      </c>
      <c r="AN29" s="1325">
        <f>AM29/16</f>
        <v>0.875</v>
      </c>
      <c r="AO29" s="1252">
        <f>AM29/4</f>
        <v>3.5</v>
      </c>
      <c r="AP29" s="1174">
        <f>AP30/2.20462</f>
        <v>80.285944970108233</v>
      </c>
      <c r="AQ29" s="1217"/>
      <c r="AR29" s="1329">
        <f>AP29-AP27</f>
        <v>-1.8143716377425676</v>
      </c>
      <c r="AS29" s="7"/>
      <c r="AT29" s="7"/>
      <c r="AU29" s="7"/>
      <c r="AV29" s="7"/>
      <c r="AW29" s="8"/>
      <c r="AX29" s="8"/>
      <c r="AY29" s="600"/>
      <c r="BB29" s="426"/>
      <c r="BC29" s="426"/>
      <c r="BD29" s="600"/>
      <c r="BE29" s="600"/>
    </row>
    <row r="30" spans="1:57" ht="13.5" customHeight="1">
      <c r="A30" s="259"/>
      <c r="B30" s="1146"/>
      <c r="C30" s="61"/>
      <c r="D30" s="400">
        <v>0</v>
      </c>
      <c r="E30" s="261">
        <v>0</v>
      </c>
      <c r="F30" s="261">
        <v>0</v>
      </c>
      <c r="G30" s="261">
        <v>0</v>
      </c>
      <c r="H30" s="263">
        <v>0</v>
      </c>
      <c r="I30" s="437">
        <v>4</v>
      </c>
      <c r="J30" s="1208"/>
      <c r="K30" s="400">
        <v>0</v>
      </c>
      <c r="L30" s="261">
        <v>0</v>
      </c>
      <c r="M30" s="261">
        <v>0</v>
      </c>
      <c r="N30" s="261">
        <v>0</v>
      </c>
      <c r="O30" s="263">
        <v>0</v>
      </c>
      <c r="P30" s="437">
        <v>4</v>
      </c>
      <c r="Q30" s="1208"/>
      <c r="R30" s="400">
        <v>1</v>
      </c>
      <c r="S30" s="261">
        <v>0</v>
      </c>
      <c r="T30" s="261">
        <v>0</v>
      </c>
      <c r="U30" s="1327">
        <v>2013</v>
      </c>
      <c r="V30" s="1328"/>
      <c r="W30" s="437">
        <v>3</v>
      </c>
      <c r="X30" s="1208"/>
      <c r="Y30" s="400">
        <v>0</v>
      </c>
      <c r="Z30" s="261">
        <v>0</v>
      </c>
      <c r="AA30" s="261">
        <v>0</v>
      </c>
      <c r="AB30" s="261">
        <v>0</v>
      </c>
      <c r="AC30" s="263">
        <v>0</v>
      </c>
      <c r="AD30" s="437">
        <v>3</v>
      </c>
      <c r="AE30" s="1208"/>
      <c r="AF30" s="1168"/>
      <c r="AG30" s="1169"/>
      <c r="AH30" s="1169"/>
      <c r="AI30" s="1169"/>
      <c r="AJ30" s="1169"/>
      <c r="AK30" s="1170"/>
      <c r="AL30" s="206"/>
      <c r="AM30" s="1229"/>
      <c r="AN30" s="1326"/>
      <c r="AO30" s="1253"/>
      <c r="AP30" s="1174">
        <v>177</v>
      </c>
      <c r="AQ30" s="1217"/>
      <c r="AR30" s="1330"/>
      <c r="AS30" s="82">
        <f>SUM(D30,K30,R30,Y30,AF30)*0.05</f>
        <v>0.05</v>
      </c>
      <c r="AT30" s="1222">
        <f>SUM(L30:O30)+SUM(S30:V30)+SUM(Z30:AC30)+SUM(E30:H30)</f>
        <v>2013</v>
      </c>
      <c r="AU30" s="1224"/>
      <c r="AV30" s="1223"/>
      <c r="AW30" s="1222">
        <v>8000</v>
      </c>
      <c r="AX30" s="1223"/>
      <c r="AY30" s="600"/>
      <c r="BB30" s="427"/>
      <c r="BC30" s="427"/>
      <c r="BD30" s="1333" t="s">
        <v>129</v>
      </c>
      <c r="BE30" s="600"/>
    </row>
    <row r="31" spans="1:57" ht="13.5" customHeight="1">
      <c r="A31" s="259">
        <v>48</v>
      </c>
      <c r="B31" s="1146" t="s">
        <v>62</v>
      </c>
      <c r="C31" s="59"/>
      <c r="D31" s="135">
        <v>0</v>
      </c>
      <c r="E31" s="136">
        <v>0</v>
      </c>
      <c r="F31" s="136">
        <v>0</v>
      </c>
      <c r="G31" s="136">
        <v>0</v>
      </c>
      <c r="H31" s="136">
        <v>0</v>
      </c>
      <c r="I31" s="137">
        <v>0</v>
      </c>
      <c r="J31" s="1207">
        <v>0</v>
      </c>
      <c r="K31" s="135">
        <v>1</v>
      </c>
      <c r="L31" s="136">
        <v>1</v>
      </c>
      <c r="M31" s="136">
        <v>1</v>
      </c>
      <c r="N31" s="136">
        <v>0</v>
      </c>
      <c r="O31" s="136">
        <v>0.5</v>
      </c>
      <c r="P31" s="137">
        <v>1</v>
      </c>
      <c r="Q31" s="1207">
        <v>4</v>
      </c>
      <c r="R31" s="135">
        <v>0.5</v>
      </c>
      <c r="S31" s="136">
        <v>1</v>
      </c>
      <c r="T31" s="136">
        <v>1.5</v>
      </c>
      <c r="U31" s="136">
        <v>0</v>
      </c>
      <c r="V31" s="136">
        <v>0.5</v>
      </c>
      <c r="W31" s="137">
        <v>0.5</v>
      </c>
      <c r="X31" s="1207">
        <v>5</v>
      </c>
      <c r="Y31" s="135">
        <v>1</v>
      </c>
      <c r="Z31" s="136">
        <v>1</v>
      </c>
      <c r="AA31" s="136">
        <v>0</v>
      </c>
      <c r="AB31" s="136">
        <v>0</v>
      </c>
      <c r="AC31" s="136">
        <v>0</v>
      </c>
      <c r="AD31" s="137">
        <v>0</v>
      </c>
      <c r="AE31" s="1207">
        <v>2</v>
      </c>
      <c r="AF31" s="621"/>
      <c r="AG31" s="622"/>
      <c r="AH31" s="622"/>
      <c r="AI31" s="622"/>
      <c r="AJ31" s="622"/>
      <c r="AK31" s="623"/>
      <c r="AL31" s="205"/>
      <c r="AM31" s="1228">
        <f>SUM(AE31,X31,Q31,J31)</f>
        <v>11</v>
      </c>
      <c r="AN31" s="1325">
        <f>AM31/16</f>
        <v>0.6875</v>
      </c>
      <c r="AO31" s="1252">
        <f>AM31/4</f>
        <v>2.75</v>
      </c>
      <c r="AP31" s="1174">
        <f>AP32/2.20462</f>
        <v>82.1003166078508</v>
      </c>
      <c r="AQ31" s="1217"/>
      <c r="AR31" s="1334">
        <f>AP31-AP29</f>
        <v>1.8143716377425676</v>
      </c>
      <c r="AS31" s="7"/>
      <c r="AT31" s="7"/>
      <c r="AU31" s="7"/>
      <c r="AV31" s="7"/>
      <c r="AW31" s="8"/>
      <c r="AX31" s="8"/>
      <c r="AY31" s="600"/>
      <c r="AZ31" s="427"/>
      <c r="BA31" s="427"/>
      <c r="BB31" s="427"/>
      <c r="BC31" s="427"/>
      <c r="BD31" s="1333"/>
      <c r="BE31" s="600"/>
    </row>
    <row r="32" spans="1:57" ht="13.5" customHeight="1">
      <c r="A32" s="259"/>
      <c r="B32" s="1146"/>
      <c r="C32" s="60"/>
      <c r="D32" s="400">
        <v>0</v>
      </c>
      <c r="E32" s="261">
        <v>0</v>
      </c>
      <c r="F32" s="261">
        <v>0</v>
      </c>
      <c r="G32" s="261">
        <v>0</v>
      </c>
      <c r="H32" s="263">
        <v>0</v>
      </c>
      <c r="I32" s="437">
        <v>0</v>
      </c>
      <c r="J32" s="1208"/>
      <c r="K32" s="400">
        <v>2</v>
      </c>
      <c r="L32" s="261">
        <v>0</v>
      </c>
      <c r="M32" s="261">
        <v>0</v>
      </c>
      <c r="N32" s="261">
        <v>0</v>
      </c>
      <c r="O32" s="263">
        <v>0</v>
      </c>
      <c r="P32" s="437">
        <v>4</v>
      </c>
      <c r="Q32" s="1208"/>
      <c r="R32" s="400">
        <v>0</v>
      </c>
      <c r="S32" s="261">
        <v>0</v>
      </c>
      <c r="T32" s="261">
        <v>0</v>
      </c>
      <c r="U32" s="1327">
        <v>2012</v>
      </c>
      <c r="V32" s="1328"/>
      <c r="W32" s="437">
        <v>5</v>
      </c>
      <c r="X32" s="1208"/>
      <c r="Y32" s="400">
        <v>2</v>
      </c>
      <c r="Z32" s="261">
        <v>0</v>
      </c>
      <c r="AA32" s="261">
        <v>0</v>
      </c>
      <c r="AB32" s="261">
        <v>0</v>
      </c>
      <c r="AC32" s="263">
        <v>0</v>
      </c>
      <c r="AD32" s="437">
        <v>2</v>
      </c>
      <c r="AE32" s="1208"/>
      <c r="AF32" s="1168"/>
      <c r="AG32" s="1169"/>
      <c r="AH32" s="1169"/>
      <c r="AI32" s="1169"/>
      <c r="AJ32" s="1169"/>
      <c r="AK32" s="1170"/>
      <c r="AL32" s="206"/>
      <c r="AM32" s="1229"/>
      <c r="AN32" s="1326"/>
      <c r="AO32" s="1253"/>
      <c r="AP32" s="1336">
        <v>181</v>
      </c>
      <c r="AQ32" s="1337"/>
      <c r="AR32" s="1335"/>
      <c r="AS32" s="82">
        <f>SUM(Y32,R32,K32,D32)*0.0625</f>
        <v>0.25</v>
      </c>
      <c r="AT32" s="1222">
        <f>SUM(L32:O32)+SUM(S32:V32)+SUM(Z32:AC32)+SUM(E32:H32)</f>
        <v>2012</v>
      </c>
      <c r="AU32" s="1224"/>
      <c r="AV32" s="1223"/>
      <c r="AW32" s="1222">
        <v>8000</v>
      </c>
      <c r="AX32" s="1223"/>
      <c r="AY32" s="600"/>
      <c r="AZ32" s="600"/>
      <c r="BA32" s="600"/>
      <c r="BB32" s="600"/>
      <c r="BC32" s="600"/>
      <c r="BD32" s="600"/>
      <c r="BE32" s="600"/>
    </row>
    <row r="33" spans="2:57" ht="13.5" customHeight="1">
      <c r="B33" s="600"/>
      <c r="C33" s="600" t="s">
        <v>64</v>
      </c>
      <c r="D33" s="1070" t="s">
        <v>65</v>
      </c>
      <c r="E33" s="1070"/>
      <c r="F33" s="1070" t="s">
        <v>66</v>
      </c>
      <c r="G33" s="1070"/>
      <c r="H33" s="1070" t="s">
        <v>67</v>
      </c>
      <c r="I33" s="1070"/>
      <c r="J33" s="1070" t="s">
        <v>68</v>
      </c>
      <c r="K33" s="1070"/>
      <c r="L33" s="1070">
        <v>5</v>
      </c>
      <c r="M33" s="1070"/>
      <c r="N33" s="214"/>
      <c r="O33" s="214"/>
      <c r="P33" s="214"/>
      <c r="Q33" s="207"/>
      <c r="R33" s="600"/>
      <c r="S33" s="600"/>
      <c r="T33" s="1081" t="s">
        <v>69</v>
      </c>
      <c r="U33" s="1081"/>
      <c r="V33" s="1070">
        <v>0</v>
      </c>
      <c r="W33" s="1070"/>
      <c r="X33" s="1070">
        <v>1</v>
      </c>
      <c r="Y33" s="1070"/>
      <c r="Z33" s="1070">
        <v>2</v>
      </c>
      <c r="AA33" s="1070"/>
      <c r="AB33" s="1070">
        <v>3</v>
      </c>
      <c r="AC33" s="1070"/>
      <c r="AD33" s="1070">
        <v>4</v>
      </c>
      <c r="AE33" s="1070"/>
      <c r="AF33" s="1070">
        <v>5</v>
      </c>
      <c r="AG33" s="1070"/>
      <c r="AH33" s="1070" t="s">
        <v>70</v>
      </c>
      <c r="AI33" s="1254"/>
      <c r="AJ33" s="600"/>
      <c r="AK33" s="600"/>
      <c r="AL33" s="624"/>
      <c r="AM33" s="1089">
        <f>SUM(AM6:AM32)</f>
        <v>120</v>
      </c>
      <c r="AN33" s="600"/>
      <c r="AO33" s="1252">
        <f>AM33/52</f>
        <v>2.3076923076923075</v>
      </c>
      <c r="AP33" s="1174">
        <f>AP31</f>
        <v>82.1003166078508</v>
      </c>
      <c r="AQ33" s="1355"/>
      <c r="AR33" s="507">
        <f>AP31-AP1</f>
        <v>-5.8996833921491998</v>
      </c>
      <c r="AS33" s="45"/>
      <c r="AT33" s="45"/>
      <c r="AU33" s="45"/>
      <c r="AV33" s="45"/>
      <c r="AW33" s="45"/>
      <c r="AX33" s="45"/>
      <c r="AY33" s="600"/>
      <c r="AZ33" s="600"/>
      <c r="BA33" s="600"/>
      <c r="BB33" s="600"/>
      <c r="BC33" s="600"/>
      <c r="BD33" s="600"/>
      <c r="BE33" s="600"/>
    </row>
    <row r="34" spans="2:57" ht="13.5" customHeight="1">
      <c r="B34" s="600"/>
      <c r="C34" s="600" t="s">
        <v>72</v>
      </c>
      <c r="D34" s="1069">
        <v>15</v>
      </c>
      <c r="E34" s="1069"/>
      <c r="F34" s="1069">
        <v>15</v>
      </c>
      <c r="G34" s="1069"/>
      <c r="H34" s="1069">
        <v>11</v>
      </c>
      <c r="I34" s="1069"/>
      <c r="J34" s="1069">
        <v>4</v>
      </c>
      <c r="K34" s="1069"/>
      <c r="L34" s="1069">
        <v>3</v>
      </c>
      <c r="M34" s="1069"/>
      <c r="N34" s="215"/>
      <c r="O34" s="215"/>
      <c r="P34" s="215"/>
      <c r="Q34" s="600"/>
      <c r="R34" s="600"/>
      <c r="S34" s="600"/>
      <c r="T34" s="1082"/>
      <c r="U34" s="1082"/>
      <c r="V34" s="1083">
        <v>12</v>
      </c>
      <c r="W34" s="1083"/>
      <c r="X34" s="1083">
        <v>5</v>
      </c>
      <c r="Y34" s="1083"/>
      <c r="Z34" s="1083">
        <v>10</v>
      </c>
      <c r="AA34" s="1083"/>
      <c r="AB34" s="1083">
        <v>10</v>
      </c>
      <c r="AC34" s="1083"/>
      <c r="AD34" s="1083">
        <v>10</v>
      </c>
      <c r="AE34" s="1083"/>
      <c r="AF34" s="1083">
        <v>5</v>
      </c>
      <c r="AG34" s="1083"/>
      <c r="AH34" s="1255">
        <f>SUM(T34:AG34)</f>
        <v>52</v>
      </c>
      <c r="AI34" s="1256"/>
      <c r="AJ34" s="600"/>
      <c r="AK34" s="600"/>
      <c r="AL34" s="626"/>
      <c r="AM34" s="1090"/>
      <c r="AN34" s="625"/>
      <c r="AO34" s="1253"/>
      <c r="AP34" s="1356"/>
      <c r="AQ34" s="1357"/>
      <c r="AR34" s="431">
        <f>AP32-AP2</f>
        <v>-12</v>
      </c>
      <c r="AS34" s="45"/>
      <c r="AU34" s="45"/>
      <c r="AV34" s="600"/>
      <c r="AW34" s="600"/>
      <c r="AX34" s="45"/>
      <c r="AY34" s="600"/>
      <c r="AZ34" s="600"/>
      <c r="BA34" s="600"/>
      <c r="BB34" s="600"/>
      <c r="BC34" s="600"/>
      <c r="BD34" s="600"/>
      <c r="BE34" s="600"/>
    </row>
    <row r="35" spans="2:57" ht="13.5" customHeight="1">
      <c r="B35" s="600"/>
      <c r="C35" s="600"/>
      <c r="D35" s="216"/>
      <c r="E35" s="215"/>
      <c r="F35" s="216"/>
      <c r="G35" s="215"/>
      <c r="H35" s="600"/>
      <c r="I35" s="216"/>
      <c r="J35" s="216"/>
      <c r="K35" s="215"/>
      <c r="L35" s="216"/>
      <c r="M35" s="215"/>
      <c r="N35" s="215"/>
      <c r="O35" s="215"/>
      <c r="P35" s="215"/>
      <c r="Q35" s="600"/>
      <c r="R35" s="198"/>
      <c r="S35" s="600"/>
      <c r="T35" s="6"/>
      <c r="U35" s="6"/>
      <c r="V35" s="164" t="s">
        <v>59</v>
      </c>
      <c r="W35" s="164"/>
      <c r="X35" s="164"/>
      <c r="Y35" s="6"/>
      <c r="Z35" s="6"/>
      <c r="AA35" s="164" t="s">
        <v>31</v>
      </c>
      <c r="AB35" s="6"/>
      <c r="AC35" s="6"/>
      <c r="AD35" s="6"/>
      <c r="AE35" s="6"/>
      <c r="AF35" s="6"/>
      <c r="AG35" s="6"/>
      <c r="AH35" s="481" t="s">
        <v>26</v>
      </c>
      <c r="AI35" s="6"/>
      <c r="AJ35" s="6"/>
      <c r="AK35" s="164" t="s">
        <v>77</v>
      </c>
      <c r="AL35" s="164"/>
      <c r="AM35" s="600"/>
      <c r="AN35" s="1257" t="s">
        <v>78</v>
      </c>
      <c r="AO35" s="1258"/>
      <c r="AP35" s="1356"/>
      <c r="AQ35" s="1357"/>
      <c r="AR35" s="431">
        <v>-6</v>
      </c>
      <c r="AS35" s="600"/>
      <c r="AU35" s="600"/>
      <c r="AV35" s="600"/>
      <c r="AW35" s="600"/>
      <c r="AX35" s="600"/>
      <c r="AY35" s="600"/>
      <c r="AZ35" s="600"/>
      <c r="BA35" s="600"/>
      <c r="BB35" s="600"/>
      <c r="BC35" s="600"/>
      <c r="BD35" s="600"/>
      <c r="BE35" s="600"/>
    </row>
    <row r="36" spans="2:57" ht="13.5" customHeight="1">
      <c r="B36" s="600">
        <f>C36/2.20462</f>
        <v>82.1003166078508</v>
      </c>
      <c r="C36" s="394">
        <v>181</v>
      </c>
      <c r="D36" s="374"/>
      <c r="E36" s="215"/>
      <c r="F36" s="215"/>
      <c r="G36" s="215"/>
      <c r="H36" s="600"/>
      <c r="I36" s="216"/>
      <c r="J36" s="216"/>
      <c r="K36" s="216"/>
      <c r="L36" s="216"/>
      <c r="M36" s="216"/>
      <c r="N36" s="215"/>
      <c r="O36" s="215"/>
      <c r="P36" s="215"/>
      <c r="Q36" s="600"/>
      <c r="R36" s="600"/>
      <c r="S36" s="600"/>
      <c r="T36" s="530"/>
      <c r="U36" s="530"/>
      <c r="V36" s="529" t="s">
        <v>83</v>
      </c>
      <c r="W36" s="166"/>
      <c r="X36" s="166"/>
      <c r="Y36" s="625"/>
      <c r="Z36" s="625"/>
      <c r="AA36" s="166" t="s">
        <v>43</v>
      </c>
      <c r="AB36" s="625"/>
      <c r="AC36" s="625"/>
      <c r="AD36" s="625"/>
      <c r="AE36" s="166" t="s">
        <v>34</v>
      </c>
      <c r="AF36" s="600"/>
      <c r="AG36" s="625"/>
      <c r="AH36" s="166" t="s">
        <v>28</v>
      </c>
      <c r="AI36" s="625"/>
      <c r="AJ36" s="625"/>
      <c r="AK36" s="166" t="s">
        <v>84</v>
      </c>
      <c r="AL36" s="166"/>
      <c r="AM36" s="600"/>
      <c r="AN36" s="1257"/>
      <c r="AO36" s="1258"/>
      <c r="AP36" s="1175"/>
      <c r="AQ36" s="1358"/>
      <c r="AR36" s="432">
        <v>-13</v>
      </c>
      <c r="AS36" s="600"/>
      <c r="AU36" s="600"/>
      <c r="AV36" s="600"/>
      <c r="AW36" s="600"/>
      <c r="AX36" s="600"/>
      <c r="AY36" s="600"/>
      <c r="AZ36" s="600"/>
      <c r="BA36" s="600"/>
      <c r="BB36" s="600"/>
      <c r="BC36" s="600"/>
      <c r="BD36" s="600"/>
      <c r="BE36" s="600"/>
    </row>
    <row r="37" spans="2:57" ht="13.5" customHeight="1">
      <c r="B37" s="1146" t="s">
        <v>25</v>
      </c>
      <c r="C37" s="59" t="s">
        <v>114</v>
      </c>
      <c r="D37" s="1287">
        <v>192</v>
      </c>
      <c r="E37" s="1288"/>
      <c r="F37" s="1313">
        <v>192.8</v>
      </c>
      <c r="G37" s="1314"/>
      <c r="H37" s="1275">
        <v>192.6</v>
      </c>
      <c r="I37" s="1276"/>
      <c r="J37" s="1275">
        <v>193</v>
      </c>
      <c r="K37" s="1276"/>
      <c r="L37" s="1291">
        <v>192.4</v>
      </c>
      <c r="M37" s="1292"/>
      <c r="N37" s="600"/>
      <c r="O37" s="600"/>
      <c r="P37" s="1263" t="s">
        <v>50</v>
      </c>
      <c r="Q37" s="1264"/>
      <c r="R37" s="1298" t="s">
        <v>114</v>
      </c>
      <c r="S37" s="1299"/>
      <c r="T37" s="1300"/>
      <c r="U37" s="1305">
        <v>201</v>
      </c>
      <c r="V37" s="1306"/>
      <c r="W37" s="1275">
        <v>201</v>
      </c>
      <c r="X37" s="1276"/>
      <c r="Y37" s="1321">
        <v>200</v>
      </c>
      <c r="Z37" s="1322"/>
      <c r="AA37" s="1305">
        <v>198</v>
      </c>
      <c r="AB37" s="1306"/>
      <c r="AC37" s="1275">
        <v>198</v>
      </c>
      <c r="AD37" s="1276"/>
      <c r="AE37" s="625"/>
      <c r="AF37" s="625"/>
      <c r="AG37" s="625"/>
      <c r="AH37" s="625"/>
      <c r="AI37" s="625"/>
      <c r="AJ37" s="625"/>
      <c r="AK37" s="625"/>
      <c r="AL37" s="625"/>
      <c r="AM37" s="625"/>
      <c r="AN37" s="600"/>
      <c r="AO37" s="600"/>
      <c r="AP37" s="1349" t="s">
        <v>130</v>
      </c>
      <c r="AQ37" s="1350"/>
      <c r="AR37" s="507">
        <f>AP31-AP12</f>
        <v>-13.154194373633544</v>
      </c>
      <c r="AS37" s="600"/>
      <c r="AU37" s="600"/>
      <c r="AV37" s="600"/>
      <c r="AW37" s="600"/>
      <c r="AX37" s="600"/>
      <c r="AY37" s="600"/>
      <c r="AZ37" s="600"/>
      <c r="BA37" s="600"/>
      <c r="BB37" s="600"/>
      <c r="BC37" s="600"/>
      <c r="BD37" s="600"/>
      <c r="BE37" s="600"/>
    </row>
    <row r="38" spans="2:57" ht="13.5" customHeight="1">
      <c r="B38" s="1146"/>
      <c r="C38" s="61" t="s">
        <v>116</v>
      </c>
      <c r="D38" s="1289"/>
      <c r="E38" s="1290"/>
      <c r="F38" s="1315"/>
      <c r="G38" s="1316"/>
      <c r="H38" s="1277"/>
      <c r="I38" s="1278"/>
      <c r="J38" s="1277"/>
      <c r="K38" s="1278"/>
      <c r="L38" s="1293"/>
      <c r="M38" s="1294"/>
      <c r="N38" s="600"/>
      <c r="O38" s="600"/>
      <c r="P38" s="1263"/>
      <c r="Q38" s="1264"/>
      <c r="R38" s="1295" t="s">
        <v>116</v>
      </c>
      <c r="S38" s="1296"/>
      <c r="T38" s="1297"/>
      <c r="U38" s="1307"/>
      <c r="V38" s="1308"/>
      <c r="W38" s="1277"/>
      <c r="X38" s="1278"/>
      <c r="Y38" s="1323"/>
      <c r="Z38" s="1324"/>
      <c r="AA38" s="1307"/>
      <c r="AB38" s="1308"/>
      <c r="AC38" s="1277"/>
      <c r="AD38" s="1278"/>
      <c r="AE38" s="600"/>
      <c r="AF38" s="600"/>
      <c r="AG38" s="600"/>
      <c r="AH38" s="600"/>
      <c r="AI38" s="600"/>
      <c r="AJ38" s="600"/>
      <c r="AK38" s="600"/>
      <c r="AL38" s="600"/>
      <c r="AM38" s="600"/>
      <c r="AN38" s="600"/>
      <c r="AO38" s="600"/>
      <c r="AP38" s="1351"/>
      <c r="AQ38" s="1352"/>
      <c r="AR38" s="508">
        <f>AP32-AP11</f>
        <v>-22</v>
      </c>
      <c r="AS38" s="600"/>
      <c r="AU38" s="600"/>
      <c r="AV38" s="600"/>
      <c r="AW38" s="600"/>
      <c r="AX38" s="600"/>
      <c r="AY38" s="600"/>
      <c r="AZ38" s="600"/>
      <c r="BA38" s="600"/>
      <c r="BB38" s="600"/>
      <c r="BC38" s="600"/>
      <c r="BD38" s="600"/>
      <c r="BE38" s="600"/>
    </row>
    <row r="39" spans="2:57" ht="13.5" customHeight="1">
      <c r="B39" s="1146" t="s">
        <v>30</v>
      </c>
      <c r="C39" s="59" t="s">
        <v>114</v>
      </c>
      <c r="D39" s="1275">
        <v>192.4</v>
      </c>
      <c r="E39" s="1276"/>
      <c r="F39" s="1279">
        <v>195.4</v>
      </c>
      <c r="G39" s="1280"/>
      <c r="H39" s="1271">
        <v>196.6</v>
      </c>
      <c r="I39" s="1272"/>
      <c r="J39" s="1313">
        <v>198</v>
      </c>
      <c r="K39" s="1314"/>
      <c r="L39" s="600"/>
      <c r="M39" s="600"/>
      <c r="N39" s="600"/>
      <c r="O39" s="600"/>
      <c r="P39" s="1263" t="s">
        <v>53</v>
      </c>
      <c r="Q39" s="1264"/>
      <c r="R39" s="1298" t="s">
        <v>114</v>
      </c>
      <c r="S39" s="1299"/>
      <c r="T39" s="1300"/>
      <c r="U39" s="1275">
        <v>198</v>
      </c>
      <c r="V39" s="1276"/>
      <c r="W39" s="1275">
        <v>198</v>
      </c>
      <c r="X39" s="1276"/>
      <c r="Y39" s="1275">
        <v>198</v>
      </c>
      <c r="Z39" s="1276"/>
      <c r="AA39" s="1287">
        <v>197</v>
      </c>
      <c r="AB39" s="1288"/>
      <c r="AC39" s="600"/>
      <c r="AD39" s="600"/>
      <c r="AE39" s="600"/>
      <c r="AF39" s="600"/>
      <c r="AG39" s="600"/>
      <c r="AH39" s="600"/>
      <c r="AI39" s="600"/>
      <c r="AJ39" s="600"/>
      <c r="AK39" s="600"/>
      <c r="AL39" s="600"/>
      <c r="AM39" s="600"/>
      <c r="AN39" s="600"/>
      <c r="AO39" s="600"/>
      <c r="AP39" s="600"/>
      <c r="AQ39" s="600"/>
      <c r="AR39" s="600"/>
      <c r="AS39" s="600"/>
      <c r="AU39" s="600"/>
      <c r="AV39" s="600"/>
      <c r="AW39" s="600"/>
      <c r="AX39" s="600"/>
      <c r="AY39" s="600"/>
      <c r="AZ39" s="600"/>
      <c r="BA39" s="600"/>
      <c r="BB39" s="600" t="s">
        <v>131</v>
      </c>
      <c r="BC39" s="600" t="s">
        <v>132</v>
      </c>
      <c r="BD39" s="600" t="s">
        <v>133</v>
      </c>
      <c r="BE39" s="600" t="s">
        <v>134</v>
      </c>
    </row>
    <row r="40" spans="2:57" ht="13.5" customHeight="1">
      <c r="B40" s="1146"/>
      <c r="C40" s="61" t="s">
        <v>116</v>
      </c>
      <c r="D40" s="1277"/>
      <c r="E40" s="1278"/>
      <c r="F40" s="1281"/>
      <c r="G40" s="1282"/>
      <c r="H40" s="1273"/>
      <c r="I40" s="1274"/>
      <c r="J40" s="1315"/>
      <c r="K40" s="1316"/>
      <c r="L40" s="600"/>
      <c r="M40" s="600"/>
      <c r="N40" s="600"/>
      <c r="O40" s="600"/>
      <c r="P40" s="1263"/>
      <c r="Q40" s="1264"/>
      <c r="R40" s="1295" t="s">
        <v>116</v>
      </c>
      <c r="S40" s="1296"/>
      <c r="T40" s="1297"/>
      <c r="U40" s="1277"/>
      <c r="V40" s="1278"/>
      <c r="W40" s="1277"/>
      <c r="X40" s="1278"/>
      <c r="Y40" s="1277"/>
      <c r="Z40" s="1278"/>
      <c r="AA40" s="1289"/>
      <c r="AB40" s="1290"/>
      <c r="AC40" s="600"/>
      <c r="AD40" s="600"/>
      <c r="AE40" s="600"/>
      <c r="AF40" s="600"/>
      <c r="AG40" s="600"/>
      <c r="AH40" s="600"/>
      <c r="AI40" s="600"/>
      <c r="AJ40" s="600"/>
      <c r="AK40" s="600"/>
      <c r="AL40" s="600"/>
      <c r="AM40" s="600"/>
      <c r="AN40" s="600"/>
      <c r="AO40" s="600"/>
      <c r="AP40" s="600"/>
      <c r="AQ40" s="600"/>
      <c r="AR40" s="600"/>
      <c r="AS40" s="600"/>
      <c r="AU40" s="600"/>
      <c r="AV40" s="600"/>
      <c r="AW40" s="600"/>
      <c r="AX40" s="600"/>
      <c r="AY40" s="600"/>
      <c r="AZ40" s="600"/>
      <c r="BA40" s="600" t="s">
        <v>135</v>
      </c>
      <c r="BB40" s="600">
        <v>179</v>
      </c>
      <c r="BC40" s="600">
        <v>170</v>
      </c>
      <c r="BD40" s="510">
        <v>181</v>
      </c>
      <c r="BE40" s="600">
        <v>175</v>
      </c>
    </row>
    <row r="41" spans="2:57" ht="13.5" customHeight="1">
      <c r="B41" s="1146" t="s">
        <v>33</v>
      </c>
      <c r="C41" s="59" t="s">
        <v>123</v>
      </c>
      <c r="D41" s="1275">
        <v>198</v>
      </c>
      <c r="E41" s="1276"/>
      <c r="F41" s="1313">
        <v>198.6</v>
      </c>
      <c r="G41" s="1314"/>
      <c r="H41" s="1275">
        <v>199</v>
      </c>
      <c r="I41" s="1276"/>
      <c r="J41" s="1279">
        <v>202</v>
      </c>
      <c r="K41" s="1280"/>
      <c r="L41" s="600"/>
      <c r="M41" s="600"/>
      <c r="N41" s="600"/>
      <c r="O41" s="600"/>
      <c r="P41" s="1263" t="s">
        <v>54</v>
      </c>
      <c r="Q41" s="1264"/>
      <c r="R41" s="1298" t="s">
        <v>114</v>
      </c>
      <c r="S41" s="1299"/>
      <c r="T41" s="1300"/>
      <c r="U41" s="1301">
        <v>194</v>
      </c>
      <c r="V41" s="1302"/>
      <c r="W41" s="1287">
        <v>193</v>
      </c>
      <c r="X41" s="1288"/>
      <c r="Y41" s="1301">
        <v>190</v>
      </c>
      <c r="Z41" s="1302"/>
      <c r="AA41" s="1275">
        <v>190</v>
      </c>
      <c r="AB41" s="1276"/>
      <c r="AC41" s="600"/>
      <c r="AD41" s="600"/>
      <c r="AE41" s="600"/>
      <c r="AF41" s="600"/>
      <c r="AG41" s="1263" t="s">
        <v>136</v>
      </c>
      <c r="AH41" s="1264"/>
      <c r="AI41" s="520">
        <v>13</v>
      </c>
      <c r="AJ41" s="521">
        <v>39</v>
      </c>
      <c r="AK41" s="1263" t="s">
        <v>137</v>
      </c>
      <c r="AL41" s="1264"/>
      <c r="AM41" s="515">
        <f>AQ41-AI41</f>
        <v>3</v>
      </c>
      <c r="AN41" s="516">
        <f>AR41-AJ41</f>
        <v>5</v>
      </c>
      <c r="AO41" s="1263" t="s">
        <v>138</v>
      </c>
      <c r="AP41" s="1264"/>
      <c r="AQ41" s="520">
        <v>16</v>
      </c>
      <c r="AR41" s="521">
        <v>44</v>
      </c>
      <c r="AS41" s="600"/>
      <c r="AU41" s="600"/>
      <c r="AV41" s="600"/>
      <c r="AW41" s="600"/>
      <c r="AX41" s="600"/>
      <c r="AY41" s="600"/>
      <c r="AZ41" s="600"/>
      <c r="BA41" s="600" t="s">
        <v>139</v>
      </c>
      <c r="BB41" s="600">
        <v>17</v>
      </c>
      <c r="BC41" s="600">
        <v>16</v>
      </c>
      <c r="BD41" s="600">
        <v>16</v>
      </c>
      <c r="BE41" s="600">
        <v>16</v>
      </c>
    </row>
    <row r="42" spans="2:57" ht="13.5" customHeight="1">
      <c r="B42" s="1146"/>
      <c r="C42" s="61" t="s">
        <v>125</v>
      </c>
      <c r="D42" s="1277"/>
      <c r="E42" s="1278"/>
      <c r="F42" s="1315"/>
      <c r="G42" s="1316"/>
      <c r="H42" s="1277"/>
      <c r="I42" s="1278"/>
      <c r="J42" s="1281"/>
      <c r="K42" s="1282"/>
      <c r="L42" s="600"/>
      <c r="M42" s="600"/>
      <c r="N42" s="600"/>
      <c r="O42" s="600"/>
      <c r="P42" s="1263"/>
      <c r="Q42" s="1264"/>
      <c r="R42" s="1295" t="s">
        <v>116</v>
      </c>
      <c r="S42" s="1296"/>
      <c r="T42" s="1297"/>
      <c r="U42" s="1303"/>
      <c r="V42" s="1304"/>
      <c r="W42" s="1289"/>
      <c r="X42" s="1290"/>
      <c r="Y42" s="1303"/>
      <c r="Z42" s="1304"/>
      <c r="AA42" s="1277"/>
      <c r="AB42" s="1278"/>
      <c r="AC42" s="600"/>
      <c r="AD42" s="600"/>
      <c r="AE42" s="600"/>
      <c r="AF42" s="600"/>
      <c r="AG42" s="1263"/>
      <c r="AH42" s="1264"/>
      <c r="AI42" s="522">
        <v>11</v>
      </c>
      <c r="AJ42" s="521">
        <v>39</v>
      </c>
      <c r="AK42" s="1263"/>
      <c r="AL42" s="1264"/>
      <c r="AM42" s="517">
        <f>AQ42-AI42</f>
        <v>2</v>
      </c>
      <c r="AN42" s="518">
        <f>AR42-AJ42</f>
        <v>-9</v>
      </c>
      <c r="AO42" s="1263"/>
      <c r="AP42" s="1264"/>
      <c r="AQ42" s="522">
        <v>13</v>
      </c>
      <c r="AR42" s="521">
        <v>30</v>
      </c>
      <c r="AS42" s="600"/>
      <c r="AU42" s="600"/>
      <c r="AV42" s="600"/>
      <c r="AW42" s="600"/>
      <c r="AX42" s="600"/>
      <c r="AY42" s="600"/>
      <c r="AZ42" s="600"/>
      <c r="BA42" s="600" t="s">
        <v>63</v>
      </c>
      <c r="BB42" s="600">
        <v>54</v>
      </c>
      <c r="BC42" s="600">
        <v>42</v>
      </c>
      <c r="BD42" s="600">
        <v>44</v>
      </c>
      <c r="BE42" s="600">
        <v>44</v>
      </c>
    </row>
    <row r="43" spans="2:57" ht="13.5" customHeight="1">
      <c r="B43" s="1146" t="s">
        <v>36</v>
      </c>
      <c r="C43" s="59" t="s">
        <v>123</v>
      </c>
      <c r="D43" s="1309">
        <v>203</v>
      </c>
      <c r="E43" s="1310"/>
      <c r="F43" s="1317">
        <v>205</v>
      </c>
      <c r="G43" s="1318"/>
      <c r="H43" s="1317">
        <v>207</v>
      </c>
      <c r="I43" s="1318"/>
      <c r="J43" s="1317">
        <v>209</v>
      </c>
      <c r="K43" s="1318"/>
      <c r="L43" s="600"/>
      <c r="M43" s="600"/>
      <c r="N43" s="600"/>
      <c r="O43" s="600"/>
      <c r="P43" s="1263" t="s">
        <v>55</v>
      </c>
      <c r="Q43" s="1264"/>
      <c r="R43" s="1298" t="s">
        <v>114</v>
      </c>
      <c r="S43" s="1299"/>
      <c r="T43" s="1300"/>
      <c r="U43" s="1287">
        <v>189</v>
      </c>
      <c r="V43" s="1288"/>
      <c r="W43" s="1283">
        <v>187</v>
      </c>
      <c r="X43" s="1284"/>
      <c r="Y43" s="1267">
        <v>185</v>
      </c>
      <c r="Z43" s="1268"/>
      <c r="AA43" s="1267">
        <v>183</v>
      </c>
      <c r="AB43" s="1268"/>
      <c r="AC43" s="1267">
        <v>181</v>
      </c>
      <c r="AD43" s="1268"/>
      <c r="AE43" s="600"/>
      <c r="AF43" s="600"/>
      <c r="AG43" s="1263" t="s">
        <v>55</v>
      </c>
      <c r="AH43" s="1264"/>
      <c r="AI43" s="523">
        <v>13</v>
      </c>
      <c r="AJ43" s="516">
        <v>40</v>
      </c>
      <c r="AK43" s="523">
        <v>13</v>
      </c>
      <c r="AL43" s="518">
        <v>39</v>
      </c>
      <c r="AM43" s="528">
        <v>13</v>
      </c>
      <c r="AN43" s="525">
        <v>39</v>
      </c>
      <c r="AO43" s="528">
        <v>13</v>
      </c>
      <c r="AP43" s="525">
        <v>40</v>
      </c>
      <c r="AQ43" s="528">
        <v>13</v>
      </c>
      <c r="AR43" s="525">
        <v>40</v>
      </c>
      <c r="AS43" s="600"/>
      <c r="AU43" s="600"/>
      <c r="AV43" s="600"/>
      <c r="AW43" s="600"/>
      <c r="AX43" s="600"/>
      <c r="AY43" s="600"/>
      <c r="AZ43" s="600"/>
      <c r="BA43" s="600" t="s">
        <v>140</v>
      </c>
      <c r="BB43" s="600">
        <v>17</v>
      </c>
      <c r="BC43" s="600">
        <v>15</v>
      </c>
      <c r="BD43" s="510">
        <v>13</v>
      </c>
      <c r="BE43" s="600">
        <v>16</v>
      </c>
    </row>
    <row r="44" spans="2:57" ht="13.5" customHeight="1">
      <c r="B44" s="1146"/>
      <c r="C44" s="61" t="s">
        <v>125</v>
      </c>
      <c r="D44" s="1311"/>
      <c r="E44" s="1312"/>
      <c r="F44" s="1319"/>
      <c r="G44" s="1320"/>
      <c r="H44" s="1319"/>
      <c r="I44" s="1320"/>
      <c r="J44" s="1319"/>
      <c r="K44" s="1320"/>
      <c r="L44" s="600"/>
      <c r="M44" s="600"/>
      <c r="N44" s="600"/>
      <c r="O44" s="600"/>
      <c r="P44" s="1263"/>
      <c r="Q44" s="1264"/>
      <c r="R44" s="1295" t="s">
        <v>116</v>
      </c>
      <c r="S44" s="1296"/>
      <c r="T44" s="1297"/>
      <c r="U44" s="1289"/>
      <c r="V44" s="1290"/>
      <c r="W44" s="1285"/>
      <c r="X44" s="1286"/>
      <c r="Y44" s="1269"/>
      <c r="Z44" s="1270"/>
      <c r="AA44" s="1269"/>
      <c r="AB44" s="1270"/>
      <c r="AC44" s="1269"/>
      <c r="AD44" s="1270"/>
      <c r="AE44" s="600"/>
      <c r="AF44" s="600"/>
      <c r="AG44" s="1263"/>
      <c r="AH44" s="1264"/>
      <c r="AI44" s="524">
        <v>11</v>
      </c>
      <c r="AJ44" s="519">
        <v>39</v>
      </c>
      <c r="AK44" s="524">
        <v>11</v>
      </c>
      <c r="AL44" s="519">
        <v>39</v>
      </c>
      <c r="AM44" s="527">
        <v>11</v>
      </c>
      <c r="AN44" s="526">
        <v>38</v>
      </c>
      <c r="AO44" s="527">
        <v>11</v>
      </c>
      <c r="AP44" s="526">
        <v>37</v>
      </c>
      <c r="AQ44" s="527">
        <v>11</v>
      </c>
      <c r="AR44" s="519">
        <v>37</v>
      </c>
      <c r="AS44" s="600"/>
      <c r="AU44" s="600"/>
      <c r="AV44" s="600"/>
      <c r="AW44" s="600"/>
      <c r="AX44" s="600"/>
      <c r="AY44" s="600"/>
      <c r="AZ44" s="600"/>
      <c r="BA44" s="600" t="s">
        <v>141</v>
      </c>
      <c r="BB44" s="600">
        <v>13</v>
      </c>
      <c r="BC44" s="600">
        <v>12</v>
      </c>
      <c r="BD44" s="510">
        <v>10</v>
      </c>
      <c r="BE44" s="600">
        <v>12</v>
      </c>
    </row>
    <row r="45" spans="2:57" ht="13.5" customHeight="1">
      <c r="B45" s="1146" t="s">
        <v>39</v>
      </c>
      <c r="C45" s="59" t="s">
        <v>114</v>
      </c>
      <c r="D45" s="1275">
        <v>209</v>
      </c>
      <c r="E45" s="1276"/>
      <c r="F45" s="1309">
        <v>210</v>
      </c>
      <c r="G45" s="1310"/>
      <c r="H45" s="1275">
        <v>210</v>
      </c>
      <c r="I45" s="1276"/>
      <c r="J45" s="1287">
        <v>209</v>
      </c>
      <c r="K45" s="1288"/>
      <c r="L45" s="1291">
        <v>208</v>
      </c>
      <c r="M45" s="1292"/>
      <c r="N45" s="600"/>
      <c r="O45" s="600"/>
      <c r="P45" s="1263" t="s">
        <v>58</v>
      </c>
      <c r="Q45" s="1264"/>
      <c r="R45" s="1298" t="s">
        <v>114</v>
      </c>
      <c r="S45" s="1299"/>
      <c r="T45" s="1300"/>
      <c r="U45" s="1267">
        <v>179</v>
      </c>
      <c r="V45" s="1268"/>
      <c r="W45" s="1287">
        <v>178</v>
      </c>
      <c r="X45" s="1288"/>
      <c r="Y45" s="1275">
        <v>178</v>
      </c>
      <c r="Z45" s="1276"/>
      <c r="AA45" s="1287">
        <v>177</v>
      </c>
      <c r="AB45" s="1288"/>
      <c r="AC45" s="510"/>
      <c r="AD45" s="510"/>
      <c r="AE45" s="600"/>
      <c r="AF45" s="600"/>
      <c r="AG45" s="1265" t="s">
        <v>58</v>
      </c>
      <c r="AH45" s="1266"/>
      <c r="AI45" s="514">
        <v>14</v>
      </c>
      <c r="AJ45" s="511">
        <v>41</v>
      </c>
      <c r="AK45" s="514">
        <v>15</v>
      </c>
      <c r="AL45" s="511">
        <v>41</v>
      </c>
      <c r="AM45" s="514">
        <v>15</v>
      </c>
      <c r="AN45" s="511">
        <v>42</v>
      </c>
      <c r="AO45" s="514">
        <v>15</v>
      </c>
      <c r="AP45" s="511">
        <v>42</v>
      </c>
      <c r="AQ45" s="510"/>
      <c r="AR45" s="510"/>
      <c r="AS45" s="600"/>
      <c r="AU45" s="600"/>
      <c r="AV45" s="600"/>
      <c r="AW45" s="600"/>
      <c r="AX45" s="600"/>
      <c r="AY45" s="600"/>
      <c r="AZ45" s="600"/>
      <c r="BA45" s="600" t="s">
        <v>142</v>
      </c>
      <c r="BB45" s="600">
        <v>46</v>
      </c>
      <c r="BC45" s="600">
        <v>44</v>
      </c>
      <c r="BD45" s="510">
        <v>38</v>
      </c>
      <c r="BE45" s="600">
        <v>44</v>
      </c>
    </row>
    <row r="46" spans="2:57" ht="13.5" customHeight="1">
      <c r="B46" s="1146"/>
      <c r="C46" s="60" t="s">
        <v>116</v>
      </c>
      <c r="D46" s="1277"/>
      <c r="E46" s="1278"/>
      <c r="F46" s="1311"/>
      <c r="G46" s="1312"/>
      <c r="H46" s="1277"/>
      <c r="I46" s="1278"/>
      <c r="J46" s="1289"/>
      <c r="K46" s="1290"/>
      <c r="L46" s="1293"/>
      <c r="M46" s="1294"/>
      <c r="N46" s="600"/>
      <c r="O46" s="600"/>
      <c r="P46" s="1263"/>
      <c r="Q46" s="1264"/>
      <c r="R46" s="1295" t="s">
        <v>116</v>
      </c>
      <c r="S46" s="1296"/>
      <c r="T46" s="1297"/>
      <c r="U46" s="1269"/>
      <c r="V46" s="1270"/>
      <c r="W46" s="1289"/>
      <c r="X46" s="1290"/>
      <c r="Y46" s="1277"/>
      <c r="Z46" s="1278"/>
      <c r="AA46" s="1289"/>
      <c r="AB46" s="1290"/>
      <c r="AC46" s="510"/>
      <c r="AD46" s="510"/>
      <c r="AE46" s="600"/>
      <c r="AF46" s="600"/>
      <c r="AG46" s="1265"/>
      <c r="AH46" s="1266"/>
      <c r="AI46" s="513">
        <v>12</v>
      </c>
      <c r="AJ46" s="512">
        <v>36</v>
      </c>
      <c r="AK46" s="513">
        <v>12</v>
      </c>
      <c r="AL46" s="512">
        <v>36</v>
      </c>
      <c r="AM46" s="513">
        <v>12</v>
      </c>
      <c r="AN46" s="512">
        <v>35</v>
      </c>
      <c r="AO46" s="513">
        <v>13</v>
      </c>
      <c r="AP46" s="512">
        <v>35</v>
      </c>
      <c r="AQ46" s="510"/>
      <c r="AR46" s="510"/>
      <c r="AS46" s="600"/>
      <c r="AU46" s="600"/>
      <c r="AV46" s="600"/>
      <c r="AW46" s="600"/>
      <c r="AX46" s="600"/>
      <c r="AY46" s="600"/>
      <c r="AZ46" s="600"/>
      <c r="BA46" s="600" t="s">
        <v>143</v>
      </c>
      <c r="BB46" s="600">
        <v>30</v>
      </c>
      <c r="BC46" s="600">
        <v>28</v>
      </c>
      <c r="BD46" s="510">
        <v>38</v>
      </c>
      <c r="BE46" s="600">
        <v>30</v>
      </c>
    </row>
    <row r="47" spans="2:57" ht="13.5" customHeight="1">
      <c r="B47" s="1146" t="s">
        <v>41</v>
      </c>
      <c r="C47" s="59" t="s">
        <v>114</v>
      </c>
      <c r="D47" s="1287">
        <v>207</v>
      </c>
      <c r="E47" s="1288"/>
      <c r="F47" s="1305">
        <v>205</v>
      </c>
      <c r="G47" s="1306"/>
      <c r="H47" s="1305">
        <v>203</v>
      </c>
      <c r="I47" s="1306"/>
      <c r="J47" s="1275">
        <v>203</v>
      </c>
      <c r="K47" s="1276"/>
      <c r="L47" s="600"/>
      <c r="M47" s="600"/>
      <c r="N47" s="600"/>
      <c r="O47" s="600"/>
      <c r="P47" s="1263" t="s">
        <v>62</v>
      </c>
      <c r="Q47" s="1264"/>
      <c r="R47" s="1298" t="s">
        <v>114</v>
      </c>
      <c r="S47" s="1299"/>
      <c r="T47" s="1300"/>
      <c r="U47" s="1271">
        <v>179</v>
      </c>
      <c r="V47" s="1272"/>
      <c r="W47" s="1267">
        <v>177</v>
      </c>
      <c r="X47" s="1268"/>
      <c r="Y47" s="1275">
        <v>177</v>
      </c>
      <c r="Z47" s="1276"/>
      <c r="AA47" s="1279">
        <v>181</v>
      </c>
      <c r="AB47" s="1280"/>
      <c r="AC47" s="510"/>
      <c r="AD47" s="510"/>
      <c r="AE47" s="600"/>
      <c r="AF47" s="600"/>
      <c r="AG47" s="1263" t="s">
        <v>62</v>
      </c>
      <c r="AH47" s="1264"/>
      <c r="AI47" s="514">
        <v>13</v>
      </c>
      <c r="AJ47" s="511">
        <v>40</v>
      </c>
      <c r="AK47" s="514">
        <v>16</v>
      </c>
      <c r="AL47" s="511">
        <v>43</v>
      </c>
      <c r="AM47" s="514">
        <v>16</v>
      </c>
      <c r="AN47" s="511">
        <v>43</v>
      </c>
      <c r="AO47" s="514">
        <v>16</v>
      </c>
      <c r="AP47" s="511">
        <v>43</v>
      </c>
      <c r="AQ47" s="510"/>
      <c r="AR47" s="510"/>
      <c r="AS47" s="600"/>
      <c r="AU47" s="600"/>
      <c r="AV47" s="600"/>
      <c r="AW47" s="600"/>
      <c r="AX47" s="600"/>
      <c r="AY47" s="600"/>
      <c r="AZ47" s="600"/>
      <c r="BA47" s="600" t="s">
        <v>144</v>
      </c>
      <c r="BB47" s="600">
        <v>26</v>
      </c>
      <c r="BC47" s="600">
        <v>24</v>
      </c>
      <c r="BD47" s="600">
        <v>24</v>
      </c>
      <c r="BE47" s="600">
        <v>24</v>
      </c>
    </row>
    <row r="48" spans="2:57" ht="13.5" customHeight="1">
      <c r="B48" s="1146"/>
      <c r="C48" s="60" t="s">
        <v>116</v>
      </c>
      <c r="D48" s="1289"/>
      <c r="E48" s="1290"/>
      <c r="F48" s="1307"/>
      <c r="G48" s="1308"/>
      <c r="H48" s="1307"/>
      <c r="I48" s="1308"/>
      <c r="J48" s="1277"/>
      <c r="K48" s="1278"/>
      <c r="L48" s="600"/>
      <c r="M48" s="600"/>
      <c r="N48" s="600"/>
      <c r="O48" s="600"/>
      <c r="P48" s="1263"/>
      <c r="Q48" s="1264"/>
      <c r="R48" s="1295" t="s">
        <v>116</v>
      </c>
      <c r="S48" s="1296"/>
      <c r="T48" s="1297"/>
      <c r="U48" s="1273"/>
      <c r="V48" s="1274"/>
      <c r="W48" s="1269"/>
      <c r="X48" s="1270"/>
      <c r="Y48" s="1277"/>
      <c r="Z48" s="1278"/>
      <c r="AA48" s="1281"/>
      <c r="AB48" s="1282"/>
      <c r="AC48" s="510"/>
      <c r="AD48" s="510"/>
      <c r="AE48" s="600"/>
      <c r="AF48" s="600"/>
      <c r="AG48" s="1263"/>
      <c r="AH48" s="1264"/>
      <c r="AI48" s="513">
        <v>11</v>
      </c>
      <c r="AJ48" s="512">
        <v>37</v>
      </c>
      <c r="AK48" s="513">
        <v>13</v>
      </c>
      <c r="AL48" s="512">
        <v>34</v>
      </c>
      <c r="AM48" s="513">
        <v>13</v>
      </c>
      <c r="AN48" s="512">
        <v>32</v>
      </c>
      <c r="AO48" s="513">
        <v>13</v>
      </c>
      <c r="AP48" s="512">
        <v>32</v>
      </c>
      <c r="AQ48" s="510"/>
      <c r="AR48" s="510"/>
      <c r="AS48" s="600"/>
      <c r="AU48" s="600"/>
      <c r="AV48" s="600"/>
      <c r="AW48" s="600"/>
      <c r="AX48" s="600"/>
      <c r="AY48" s="600"/>
      <c r="AZ48" s="600"/>
      <c r="BA48" s="600" t="s">
        <v>145</v>
      </c>
      <c r="BB48" s="600">
        <v>16</v>
      </c>
      <c r="BC48" s="600">
        <v>15</v>
      </c>
      <c r="BD48" s="600">
        <v>15.5</v>
      </c>
      <c r="BE48" s="600">
        <v>15.5</v>
      </c>
    </row>
    <row r="49" spans="37:44" ht="13.5" customHeight="1">
      <c r="AK49" s="600"/>
      <c r="AL49" s="600"/>
      <c r="AM49" s="600"/>
      <c r="AN49" s="600"/>
      <c r="AO49" s="600"/>
      <c r="AP49" s="600"/>
      <c r="AQ49" s="600"/>
      <c r="AR49" s="600"/>
    </row>
    <row r="50" spans="37:44" ht="13.5" customHeight="1">
      <c r="AK50" s="600"/>
      <c r="AL50" s="600"/>
      <c r="AM50" s="600"/>
      <c r="AN50" s="600"/>
      <c r="AO50" s="600"/>
      <c r="AP50" s="600"/>
      <c r="AQ50" s="600"/>
      <c r="AR50" s="600"/>
    </row>
  </sheetData>
  <mergeCells count="327">
    <mergeCell ref="AP37:AQ38"/>
    <mergeCell ref="AE14:AE15"/>
    <mergeCell ref="J14:J15"/>
    <mergeCell ref="Q14:Q15"/>
    <mergeCell ref="X14:X15"/>
    <mergeCell ref="AL14:AL15"/>
    <mergeCell ref="AE12:AE13"/>
    <mergeCell ref="AP1:AQ1"/>
    <mergeCell ref="AP2:AQ2"/>
    <mergeCell ref="AM6:AM7"/>
    <mergeCell ref="AN6:AN7"/>
    <mergeCell ref="AO6:AO7"/>
    <mergeCell ref="AP6:AQ6"/>
    <mergeCell ref="AM23:AM24"/>
    <mergeCell ref="AN23:AN24"/>
    <mergeCell ref="AP33:AQ36"/>
    <mergeCell ref="AB33:AC33"/>
    <mergeCell ref="AD33:AE33"/>
    <mergeCell ref="AF33:AG33"/>
    <mergeCell ref="AB34:AC34"/>
    <mergeCell ref="AD34:AE34"/>
    <mergeCell ref="AF34:AG34"/>
    <mergeCell ref="AH34:AI34"/>
    <mergeCell ref="AH33:AI33"/>
    <mergeCell ref="B3:B5"/>
    <mergeCell ref="D3:J3"/>
    <mergeCell ref="K3:Q3"/>
    <mergeCell ref="R3:X3"/>
    <mergeCell ref="Y3:AE3"/>
    <mergeCell ref="AF3:AL3"/>
    <mergeCell ref="B6:B7"/>
    <mergeCell ref="J6:J7"/>
    <mergeCell ref="Q6:Q7"/>
    <mergeCell ref="X6:X7"/>
    <mergeCell ref="AE6:AE7"/>
    <mergeCell ref="AL6:AL7"/>
    <mergeCell ref="AT5:AV5"/>
    <mergeCell ref="AW5:AX5"/>
    <mergeCell ref="AZ5:BB5"/>
    <mergeCell ref="J4:J5"/>
    <mergeCell ref="Q4:Q5"/>
    <mergeCell ref="X4:X5"/>
    <mergeCell ref="AE4:AE5"/>
    <mergeCell ref="AL4:AL5"/>
    <mergeCell ref="AM3:AO4"/>
    <mergeCell ref="AP3:AR5"/>
    <mergeCell ref="AS3:AX3"/>
    <mergeCell ref="AZ3:BB3"/>
    <mergeCell ref="AR6:AR7"/>
    <mergeCell ref="AP7:AQ7"/>
    <mergeCell ref="AT7:AV7"/>
    <mergeCell ref="AW7:AX7"/>
    <mergeCell ref="AZ7:BB7"/>
    <mergeCell ref="AN8:AN9"/>
    <mergeCell ref="AO8:AO9"/>
    <mergeCell ref="AP8:AQ8"/>
    <mergeCell ref="AR8:AR9"/>
    <mergeCell ref="AP9:AQ9"/>
    <mergeCell ref="AT9:AV9"/>
    <mergeCell ref="AW9:AX9"/>
    <mergeCell ref="AZ9:BB9"/>
    <mergeCell ref="B8:B9"/>
    <mergeCell ref="J8:J9"/>
    <mergeCell ref="Q8:Q9"/>
    <mergeCell ref="X8:X9"/>
    <mergeCell ref="AE8:AE9"/>
    <mergeCell ref="AM8:AM9"/>
    <mergeCell ref="AF9:AK9"/>
    <mergeCell ref="AP10:AQ10"/>
    <mergeCell ref="AR10:AR11"/>
    <mergeCell ref="AF11:AK11"/>
    <mergeCell ref="AP11:AQ11"/>
    <mergeCell ref="AT11:AV11"/>
    <mergeCell ref="AW11:AX11"/>
    <mergeCell ref="AZ11:BB11"/>
    <mergeCell ref="B10:B11"/>
    <mergeCell ref="J10:J11"/>
    <mergeCell ref="Q10:Q11"/>
    <mergeCell ref="AM10:AM11"/>
    <mergeCell ref="AN10:AN11"/>
    <mergeCell ref="AO10:AO11"/>
    <mergeCell ref="X10:X11"/>
    <mergeCell ref="AE10:AE11"/>
    <mergeCell ref="AT13:AV13"/>
    <mergeCell ref="AW13:AX13"/>
    <mergeCell ref="AZ13:BB13"/>
    <mergeCell ref="B12:B13"/>
    <mergeCell ref="AM12:AM13"/>
    <mergeCell ref="AN12:AN13"/>
    <mergeCell ref="AO12:AO13"/>
    <mergeCell ref="AP12:AQ12"/>
    <mergeCell ref="B14:B15"/>
    <mergeCell ref="AR12:AR13"/>
    <mergeCell ref="AF13:AK13"/>
    <mergeCell ref="AP13:AQ13"/>
    <mergeCell ref="AP15:AQ15"/>
    <mergeCell ref="AT15:AV15"/>
    <mergeCell ref="AW15:AX15"/>
    <mergeCell ref="AZ15:BA15"/>
    <mergeCell ref="AM14:AM15"/>
    <mergeCell ref="AN14:AN15"/>
    <mergeCell ref="AO14:AO15"/>
    <mergeCell ref="AP14:AQ14"/>
    <mergeCell ref="AR14:AR15"/>
    <mergeCell ref="J12:J13"/>
    <mergeCell ref="Q12:Q13"/>
    <mergeCell ref="X12:X13"/>
    <mergeCell ref="AR16:AR17"/>
    <mergeCell ref="AZ16:BA16"/>
    <mergeCell ref="AP17:AQ17"/>
    <mergeCell ref="AT17:AV17"/>
    <mergeCell ref="AW17:AX17"/>
    <mergeCell ref="AZ17:BA17"/>
    <mergeCell ref="AN16:AN17"/>
    <mergeCell ref="AO16:AO17"/>
    <mergeCell ref="AP16:AQ16"/>
    <mergeCell ref="AT24:AV24"/>
    <mergeCell ref="AW24:AX24"/>
    <mergeCell ref="B16:B17"/>
    <mergeCell ref="J16:J17"/>
    <mergeCell ref="Q16:Q17"/>
    <mergeCell ref="X16:X17"/>
    <mergeCell ref="AE16:AE17"/>
    <mergeCell ref="AM16:AM17"/>
    <mergeCell ref="AF17:AK17"/>
    <mergeCell ref="B18:B20"/>
    <mergeCell ref="D18:J18"/>
    <mergeCell ref="K18:Q18"/>
    <mergeCell ref="R18:X18"/>
    <mergeCell ref="Y18:AE18"/>
    <mergeCell ref="AF18:AL18"/>
    <mergeCell ref="AM18:AO19"/>
    <mergeCell ref="AP18:AR20"/>
    <mergeCell ref="AS18:AX18"/>
    <mergeCell ref="J19:J20"/>
    <mergeCell ref="Q19:Q20"/>
    <mergeCell ref="X19:X20"/>
    <mergeCell ref="AE19:AE20"/>
    <mergeCell ref="AL19:AL20"/>
    <mergeCell ref="AP21:AQ21"/>
    <mergeCell ref="AR21:AR22"/>
    <mergeCell ref="AP22:AQ22"/>
    <mergeCell ref="BD24:BD25"/>
    <mergeCell ref="AW22:AX22"/>
    <mergeCell ref="B23:B24"/>
    <mergeCell ref="J21:J22"/>
    <mergeCell ref="Q21:Q22"/>
    <mergeCell ref="X21:X22"/>
    <mergeCell ref="AE21:AE22"/>
    <mergeCell ref="AL21:AL22"/>
    <mergeCell ref="AM21:AM22"/>
    <mergeCell ref="AN21:AN22"/>
    <mergeCell ref="AO21:AO22"/>
    <mergeCell ref="AO23:AO24"/>
    <mergeCell ref="AP23:AQ23"/>
    <mergeCell ref="AR23:AR24"/>
    <mergeCell ref="AF24:AK24"/>
    <mergeCell ref="AP24:AQ24"/>
    <mergeCell ref="AT22:AV22"/>
    <mergeCell ref="B21:B22"/>
    <mergeCell ref="J23:J24"/>
    <mergeCell ref="Q23:Q24"/>
    <mergeCell ref="X23:X24"/>
    <mergeCell ref="AE23:AE24"/>
    <mergeCell ref="AT26:AV26"/>
    <mergeCell ref="AW26:AX26"/>
    <mergeCell ref="B27:B28"/>
    <mergeCell ref="J27:J28"/>
    <mergeCell ref="Q27:Q28"/>
    <mergeCell ref="X27:X28"/>
    <mergeCell ref="AE27:AE28"/>
    <mergeCell ref="AL27:AL28"/>
    <mergeCell ref="AM27:AM28"/>
    <mergeCell ref="AN27:AN28"/>
    <mergeCell ref="AN25:AN26"/>
    <mergeCell ref="AO25:AO26"/>
    <mergeCell ref="AP25:AQ25"/>
    <mergeCell ref="AR25:AR26"/>
    <mergeCell ref="AF26:AK26"/>
    <mergeCell ref="AP26:AQ26"/>
    <mergeCell ref="B25:B26"/>
    <mergeCell ref="J25:J26"/>
    <mergeCell ref="Q25:Q26"/>
    <mergeCell ref="X25:X26"/>
    <mergeCell ref="AE25:AE26"/>
    <mergeCell ref="AM25:AM26"/>
    <mergeCell ref="AO27:AO28"/>
    <mergeCell ref="AP27:AQ27"/>
    <mergeCell ref="AR27:AR28"/>
    <mergeCell ref="BD27:BD28"/>
    <mergeCell ref="AP28:AQ28"/>
    <mergeCell ref="AT28:AV28"/>
    <mergeCell ref="AW28:AX28"/>
    <mergeCell ref="BD30:BD31"/>
    <mergeCell ref="AP31:AQ31"/>
    <mergeCell ref="AR31:AR32"/>
    <mergeCell ref="AP32:AQ32"/>
    <mergeCell ref="AT32:AV32"/>
    <mergeCell ref="AW32:AX32"/>
    <mergeCell ref="AT30:AV30"/>
    <mergeCell ref="AW30:AX30"/>
    <mergeCell ref="AP29:AQ29"/>
    <mergeCell ref="AR29:AR30"/>
    <mergeCell ref="AP30:AQ30"/>
    <mergeCell ref="AZ27:BA28"/>
    <mergeCell ref="B31:B32"/>
    <mergeCell ref="J31:J32"/>
    <mergeCell ref="Q31:Q32"/>
    <mergeCell ref="X31:X32"/>
    <mergeCell ref="AE31:AE32"/>
    <mergeCell ref="AM31:AM32"/>
    <mergeCell ref="AN31:AN32"/>
    <mergeCell ref="AO31:AO32"/>
    <mergeCell ref="AN29:AN30"/>
    <mergeCell ref="AO29:AO30"/>
    <mergeCell ref="AF30:AK30"/>
    <mergeCell ref="B29:B30"/>
    <mergeCell ref="J29:J30"/>
    <mergeCell ref="Q29:Q30"/>
    <mergeCell ref="X29:X30"/>
    <mergeCell ref="AE29:AE30"/>
    <mergeCell ref="AM29:AM30"/>
    <mergeCell ref="AF32:AK32"/>
    <mergeCell ref="U32:V32"/>
    <mergeCell ref="U30:V30"/>
    <mergeCell ref="H34:I34"/>
    <mergeCell ref="J34:K34"/>
    <mergeCell ref="L34:M34"/>
    <mergeCell ref="V34:W34"/>
    <mergeCell ref="V33:W33"/>
    <mergeCell ref="X33:Y33"/>
    <mergeCell ref="Z33:AA33"/>
    <mergeCell ref="D33:E33"/>
    <mergeCell ref="F33:G33"/>
    <mergeCell ref="H33:I33"/>
    <mergeCell ref="J33:K33"/>
    <mergeCell ref="L33:M33"/>
    <mergeCell ref="T33:U34"/>
    <mergeCell ref="X34:Y34"/>
    <mergeCell ref="Z34:AA34"/>
    <mergeCell ref="AM33:AM34"/>
    <mergeCell ref="AO33:AO34"/>
    <mergeCell ref="H39:I40"/>
    <mergeCell ref="J39:K40"/>
    <mergeCell ref="AN35:AO36"/>
    <mergeCell ref="B37:B38"/>
    <mergeCell ref="D37:E38"/>
    <mergeCell ref="F37:G38"/>
    <mergeCell ref="H37:I38"/>
    <mergeCell ref="J37:K38"/>
    <mergeCell ref="P37:Q38"/>
    <mergeCell ref="U37:V38"/>
    <mergeCell ref="W37:X38"/>
    <mergeCell ref="Y37:Z38"/>
    <mergeCell ref="AA37:AB38"/>
    <mergeCell ref="B39:B40"/>
    <mergeCell ref="D39:E40"/>
    <mergeCell ref="F39:G40"/>
    <mergeCell ref="AC37:AD38"/>
    <mergeCell ref="U39:V40"/>
    <mergeCell ref="W39:X40"/>
    <mergeCell ref="Y39:Z40"/>
    <mergeCell ref="D34:E34"/>
    <mergeCell ref="F34:G34"/>
    <mergeCell ref="B41:B42"/>
    <mergeCell ref="D41:E42"/>
    <mergeCell ref="F41:G42"/>
    <mergeCell ref="H41:I42"/>
    <mergeCell ref="J41:K42"/>
    <mergeCell ref="B43:B44"/>
    <mergeCell ref="D43:E44"/>
    <mergeCell ref="F43:G44"/>
    <mergeCell ref="H43:I44"/>
    <mergeCell ref="J43:K44"/>
    <mergeCell ref="B47:B48"/>
    <mergeCell ref="D47:E48"/>
    <mergeCell ref="F47:G48"/>
    <mergeCell ref="H47:I48"/>
    <mergeCell ref="J47:K48"/>
    <mergeCell ref="U45:V46"/>
    <mergeCell ref="W45:X46"/>
    <mergeCell ref="Y45:Z46"/>
    <mergeCell ref="R46:T46"/>
    <mergeCell ref="R45:T45"/>
    <mergeCell ref="B45:B46"/>
    <mergeCell ref="D45:E46"/>
    <mergeCell ref="F45:G46"/>
    <mergeCell ref="H45:I46"/>
    <mergeCell ref="J45:K46"/>
    <mergeCell ref="L45:M46"/>
    <mergeCell ref="R48:T48"/>
    <mergeCell ref="R47:T47"/>
    <mergeCell ref="AA39:AB40"/>
    <mergeCell ref="L37:M38"/>
    <mergeCell ref="P47:Q48"/>
    <mergeCell ref="P45:Q46"/>
    <mergeCell ref="P43:Q44"/>
    <mergeCell ref="P41:Q42"/>
    <mergeCell ref="P39:Q40"/>
    <mergeCell ref="R42:T42"/>
    <mergeCell ref="R41:T41"/>
    <mergeCell ref="R40:T40"/>
    <mergeCell ref="R39:T39"/>
    <mergeCell ref="R38:T38"/>
    <mergeCell ref="R37:T37"/>
    <mergeCell ref="Y41:Z42"/>
    <mergeCell ref="AA41:AB42"/>
    <mergeCell ref="Y43:Z44"/>
    <mergeCell ref="AA43:AB44"/>
    <mergeCell ref="R44:T44"/>
    <mergeCell ref="R43:T43"/>
    <mergeCell ref="U41:V42"/>
    <mergeCell ref="W41:X42"/>
    <mergeCell ref="U43:V44"/>
    <mergeCell ref="AG47:AH48"/>
    <mergeCell ref="AG41:AH42"/>
    <mergeCell ref="AO41:AP42"/>
    <mergeCell ref="AK41:AL42"/>
    <mergeCell ref="AG43:AH44"/>
    <mergeCell ref="AG45:AH46"/>
    <mergeCell ref="AC43:AD44"/>
    <mergeCell ref="U47:V48"/>
    <mergeCell ref="W47:X48"/>
    <mergeCell ref="Y47:Z48"/>
    <mergeCell ref="AA47:AB48"/>
    <mergeCell ref="W43:X44"/>
    <mergeCell ref="AA45:AB46"/>
  </mergeCells>
  <pageMargins left="0.7" right="0.7" top="0.75" bottom="0.75" header="0.3" footer="0.3"/>
  <pageSetup orientation="portrait" r:id="rId1"/>
  <ignoredErrors>
    <ignoredError sqref="AM27:AO27 AM14:AO1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52"/>
  <sheetViews>
    <sheetView rightToLeft="1" topLeftCell="C1" zoomScale="70" zoomScaleNormal="70" workbookViewId="0">
      <selection activeCell="AP27" sqref="AP27:AQ27"/>
    </sheetView>
  </sheetViews>
  <sheetFormatPr baseColWidth="10" defaultColWidth="3.5625" defaultRowHeight="13.5" customHeight="1"/>
  <cols>
    <col min="1" max="1" width="3.5625" style="198" customWidth="1"/>
    <col min="2" max="2" width="9.4375" style="578" customWidth="1"/>
    <col min="3" max="3" width="12.875" style="578" customWidth="1"/>
    <col min="4" max="38" width="4.3125" style="578" customWidth="1"/>
    <col min="39" max="39" width="4.4375" style="578" customWidth="1"/>
    <col min="40" max="40" width="6.4375" style="578" customWidth="1"/>
    <col min="41" max="41" width="4.4375" style="578" customWidth="1"/>
    <col min="42" max="42" width="4.3125" style="578" customWidth="1"/>
    <col min="43" max="43" width="4.5625" style="578" customWidth="1"/>
    <col min="44" max="44" width="4.3125" style="578" customWidth="1"/>
    <col min="45" max="45" width="1" style="578" customWidth="1"/>
    <col min="46" max="46" width="4" style="578" customWidth="1"/>
    <col min="47" max="47" width="12.3125" style="578" customWidth="1"/>
    <col min="48" max="48" width="4" style="578" customWidth="1"/>
    <col min="49" max="49" width="4.875" style="578" customWidth="1"/>
    <col min="50" max="50" width="8.4375" style="578" customWidth="1"/>
    <col min="51" max="51" width="7.4375" style="578" customWidth="1"/>
    <col min="52" max="53" width="5.5625" style="578" customWidth="1"/>
    <col min="54" max="16384" width="3.5625" style="578"/>
  </cols>
  <sheetData>
    <row r="1" spans="1:49" ht="13.5" customHeight="1"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0"/>
      <c r="AE1" s="600"/>
      <c r="AF1" s="600"/>
      <c r="AG1" s="600"/>
      <c r="AH1" s="600"/>
      <c r="AI1" s="600"/>
      <c r="AJ1" s="600"/>
      <c r="AK1" s="600"/>
      <c r="AL1" s="600"/>
      <c r="AM1" s="600"/>
      <c r="AN1" s="600"/>
      <c r="AO1" s="600"/>
      <c r="AP1" s="1215">
        <v>82</v>
      </c>
      <c r="AQ1" s="1216"/>
      <c r="AR1" s="219">
        <v>-6</v>
      </c>
      <c r="AS1" s="600"/>
      <c r="AT1" s="600"/>
      <c r="AU1" s="600"/>
      <c r="AV1" s="600"/>
      <c r="AW1" s="600"/>
    </row>
    <row r="2" spans="1:49" ht="13.5" customHeight="1"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600"/>
      <c r="P2" s="600"/>
      <c r="Q2" s="600"/>
      <c r="R2" s="600"/>
      <c r="S2" s="600"/>
      <c r="T2" s="600"/>
      <c r="U2" s="600"/>
      <c r="V2" s="600"/>
      <c r="W2" s="600"/>
      <c r="X2" s="600"/>
      <c r="Y2" s="600"/>
      <c r="Z2" s="600"/>
      <c r="AA2" s="600"/>
      <c r="AB2" s="600"/>
      <c r="AC2" s="600"/>
      <c r="AD2" s="600"/>
      <c r="AE2" s="600"/>
      <c r="AF2" s="600"/>
      <c r="AG2" s="600"/>
      <c r="AH2" s="600"/>
      <c r="AI2" s="600"/>
      <c r="AJ2" s="600"/>
      <c r="AK2" s="600"/>
      <c r="AL2" s="600"/>
      <c r="AM2" s="600"/>
      <c r="AN2" s="600"/>
      <c r="AO2" s="600"/>
      <c r="AP2" s="1215">
        <v>181</v>
      </c>
      <c r="AQ2" s="1216"/>
      <c r="AR2" s="219">
        <v>-12</v>
      </c>
      <c r="AS2" s="600"/>
      <c r="AT2" s="600"/>
      <c r="AU2" s="600"/>
      <c r="AV2" s="600"/>
      <c r="AW2" s="600"/>
    </row>
    <row r="3" spans="1:49" ht="13.5" customHeight="1">
      <c r="B3" s="1152" t="s">
        <v>0</v>
      </c>
      <c r="C3" s="57" t="s">
        <v>1</v>
      </c>
      <c r="D3" s="1144" t="s">
        <v>2</v>
      </c>
      <c r="E3" s="1142"/>
      <c r="F3" s="1142"/>
      <c r="G3" s="1142"/>
      <c r="H3" s="1142"/>
      <c r="I3" s="1142"/>
      <c r="J3" s="1143"/>
      <c r="K3" s="1144" t="s">
        <v>3</v>
      </c>
      <c r="L3" s="1142"/>
      <c r="M3" s="1142"/>
      <c r="N3" s="1142"/>
      <c r="O3" s="1142"/>
      <c r="P3" s="1142"/>
      <c r="Q3" s="1143"/>
      <c r="R3" s="1144" t="s">
        <v>4</v>
      </c>
      <c r="S3" s="1142"/>
      <c r="T3" s="1142"/>
      <c r="U3" s="1142"/>
      <c r="V3" s="1142"/>
      <c r="W3" s="1142"/>
      <c r="X3" s="1143"/>
      <c r="Y3" s="1144" t="s">
        <v>5</v>
      </c>
      <c r="Z3" s="1142"/>
      <c r="AA3" s="1142"/>
      <c r="AB3" s="1142"/>
      <c r="AC3" s="1142"/>
      <c r="AD3" s="1142"/>
      <c r="AE3" s="1143"/>
      <c r="AF3" s="1124" t="s">
        <v>6</v>
      </c>
      <c r="AG3" s="1125"/>
      <c r="AH3" s="1125"/>
      <c r="AI3" s="1125"/>
      <c r="AJ3" s="1125"/>
      <c r="AK3" s="1125"/>
      <c r="AL3" s="1126"/>
      <c r="AM3" s="1124" t="s">
        <v>7</v>
      </c>
      <c r="AN3" s="1125"/>
      <c r="AO3" s="1126"/>
      <c r="AP3" s="1232" t="s">
        <v>8</v>
      </c>
      <c r="AQ3" s="1233"/>
      <c r="AR3" s="1230"/>
      <c r="AS3" s="600"/>
      <c r="AT3" s="1150" t="s">
        <v>10</v>
      </c>
      <c r="AU3" s="1151"/>
      <c r="AV3" s="1151"/>
      <c r="AW3" s="30" t="s">
        <v>11</v>
      </c>
    </row>
    <row r="4" spans="1:49" ht="13.5" customHeight="1">
      <c r="B4" s="1153"/>
      <c r="C4" s="57" t="s">
        <v>12</v>
      </c>
      <c r="D4" s="55" t="s">
        <v>146</v>
      </c>
      <c r="E4" s="37" t="s">
        <v>13</v>
      </c>
      <c r="F4" s="38" t="s">
        <v>14</v>
      </c>
      <c r="G4" s="39" t="s">
        <v>15</v>
      </c>
      <c r="H4" s="199" t="s">
        <v>99</v>
      </c>
      <c r="I4" s="612" t="s">
        <v>38</v>
      </c>
      <c r="J4" s="1213" t="s">
        <v>100</v>
      </c>
      <c r="K4" s="69" t="s">
        <v>146</v>
      </c>
      <c r="L4" s="37" t="s">
        <v>13</v>
      </c>
      <c r="M4" s="38" t="s">
        <v>14</v>
      </c>
      <c r="N4" s="39" t="s">
        <v>15</v>
      </c>
      <c r="O4" s="199" t="s">
        <v>99</v>
      </c>
      <c r="P4" s="612" t="s">
        <v>38</v>
      </c>
      <c r="Q4" s="1213" t="s">
        <v>100</v>
      </c>
      <c r="R4" s="69" t="s">
        <v>146</v>
      </c>
      <c r="S4" s="37" t="s">
        <v>13</v>
      </c>
      <c r="T4" s="38" t="s">
        <v>14</v>
      </c>
      <c r="U4" s="39" t="s">
        <v>15</v>
      </c>
      <c r="V4" s="199" t="s">
        <v>99</v>
      </c>
      <c r="W4" s="612" t="s">
        <v>38</v>
      </c>
      <c r="X4" s="1213" t="s">
        <v>100</v>
      </c>
      <c r="Y4" s="69" t="s">
        <v>146</v>
      </c>
      <c r="Z4" s="37" t="s">
        <v>13</v>
      </c>
      <c r="AA4" s="38" t="s">
        <v>14</v>
      </c>
      <c r="AB4" s="39" t="s">
        <v>15</v>
      </c>
      <c r="AC4" s="199" t="s">
        <v>99</v>
      </c>
      <c r="AD4" s="612" t="s">
        <v>38</v>
      </c>
      <c r="AE4" s="1213" t="s">
        <v>100</v>
      </c>
      <c r="AF4" s="69" t="s">
        <v>146</v>
      </c>
      <c r="AG4" s="37" t="s">
        <v>13</v>
      </c>
      <c r="AH4" s="38" t="s">
        <v>14</v>
      </c>
      <c r="AI4" s="39" t="s">
        <v>15</v>
      </c>
      <c r="AJ4" s="199" t="s">
        <v>99</v>
      </c>
      <c r="AK4" s="612" t="s">
        <v>38</v>
      </c>
      <c r="AL4" s="1213" t="s">
        <v>100</v>
      </c>
      <c r="AM4" s="1133"/>
      <c r="AN4" s="1134"/>
      <c r="AO4" s="1135"/>
      <c r="AP4" s="1234"/>
      <c r="AQ4" s="1235"/>
      <c r="AR4" s="1236"/>
      <c r="AS4" s="600"/>
      <c r="AT4" s="6"/>
      <c r="AU4" s="6"/>
      <c r="AV4" s="6"/>
      <c r="AW4" s="6"/>
    </row>
    <row r="5" spans="1:49" ht="13.5" customHeight="1">
      <c r="B5" s="1154"/>
      <c r="C5" s="56" t="s">
        <v>17</v>
      </c>
      <c r="D5" s="144" t="s">
        <v>101</v>
      </c>
      <c r="E5" s="144"/>
      <c r="F5" s="144" t="s">
        <v>147</v>
      </c>
      <c r="G5" s="144"/>
      <c r="H5" s="144"/>
      <c r="I5" s="144" t="s">
        <v>400</v>
      </c>
      <c r="J5" s="1214"/>
      <c r="K5" s="144" t="s">
        <v>101</v>
      </c>
      <c r="L5" s="144"/>
      <c r="M5" s="144" t="s">
        <v>147</v>
      </c>
      <c r="N5" s="144"/>
      <c r="O5" s="144"/>
      <c r="P5" s="144" t="s">
        <v>400</v>
      </c>
      <c r="Q5" s="1214"/>
      <c r="R5" s="144" t="s">
        <v>101</v>
      </c>
      <c r="S5" s="144"/>
      <c r="T5" s="144" t="s">
        <v>147</v>
      </c>
      <c r="U5" s="144"/>
      <c r="V5" s="144"/>
      <c r="W5" s="144" t="s">
        <v>400</v>
      </c>
      <c r="X5" s="1214"/>
      <c r="Y5" s="144" t="s">
        <v>101</v>
      </c>
      <c r="Z5" s="144"/>
      <c r="AA5" s="144" t="s">
        <v>147</v>
      </c>
      <c r="AB5" s="144"/>
      <c r="AC5" s="144"/>
      <c r="AD5" s="144" t="s">
        <v>400</v>
      </c>
      <c r="AE5" s="1214"/>
      <c r="AF5" s="144" t="s">
        <v>101</v>
      </c>
      <c r="AG5" s="144"/>
      <c r="AH5" s="144" t="s">
        <v>147</v>
      </c>
      <c r="AI5" s="144"/>
      <c r="AJ5" s="144"/>
      <c r="AK5" s="144" t="s">
        <v>400</v>
      </c>
      <c r="AL5" s="1214"/>
      <c r="AM5" s="617" t="s">
        <v>21</v>
      </c>
      <c r="AN5" s="617" t="s">
        <v>22</v>
      </c>
      <c r="AO5" s="613" t="s">
        <v>23</v>
      </c>
      <c r="AP5" s="1237"/>
      <c r="AQ5" s="1238"/>
      <c r="AR5" s="1231"/>
      <c r="AS5" s="600"/>
      <c r="AT5" s="1155" t="s">
        <v>24</v>
      </c>
      <c r="AU5" s="1156"/>
      <c r="AV5" s="1156"/>
      <c r="AW5" s="31" t="s">
        <v>13</v>
      </c>
    </row>
    <row r="6" spans="1:49" ht="13.5" customHeight="1">
      <c r="A6" s="259">
        <v>0</v>
      </c>
      <c r="B6" s="1146" t="s">
        <v>25</v>
      </c>
      <c r="C6" s="58"/>
      <c r="D6" s="135">
        <v>0</v>
      </c>
      <c r="E6" s="136">
        <v>0.5</v>
      </c>
      <c r="F6" s="136">
        <v>0</v>
      </c>
      <c r="G6" s="136">
        <v>0</v>
      </c>
      <c r="H6" s="136">
        <v>0</v>
      </c>
      <c r="I6" s="137">
        <v>0</v>
      </c>
      <c r="J6" s="1207">
        <v>2</v>
      </c>
      <c r="K6" s="135">
        <v>0</v>
      </c>
      <c r="L6" s="136">
        <v>0</v>
      </c>
      <c r="M6" s="136">
        <v>0</v>
      </c>
      <c r="N6" s="136">
        <v>0</v>
      </c>
      <c r="O6" s="136">
        <v>0</v>
      </c>
      <c r="P6" s="137">
        <v>0</v>
      </c>
      <c r="Q6" s="1207">
        <v>1</v>
      </c>
      <c r="R6" s="135">
        <v>0</v>
      </c>
      <c r="S6" s="136">
        <v>0</v>
      </c>
      <c r="T6" s="136">
        <v>0</v>
      </c>
      <c r="U6" s="136">
        <v>0</v>
      </c>
      <c r="V6" s="136">
        <v>0</v>
      </c>
      <c r="W6" s="137">
        <v>0</v>
      </c>
      <c r="X6" s="1207">
        <v>1</v>
      </c>
      <c r="Y6" s="135">
        <v>0</v>
      </c>
      <c r="Z6" s="136">
        <v>0</v>
      </c>
      <c r="AA6" s="136">
        <v>0</v>
      </c>
      <c r="AB6" s="136">
        <v>0</v>
      </c>
      <c r="AC6" s="136">
        <v>0</v>
      </c>
      <c r="AD6" s="137">
        <v>0</v>
      </c>
      <c r="AE6" s="1207">
        <v>1</v>
      </c>
      <c r="AF6" s="135">
        <v>0</v>
      </c>
      <c r="AG6" s="136">
        <v>0</v>
      </c>
      <c r="AH6" s="136">
        <v>0</v>
      </c>
      <c r="AI6" s="136">
        <v>0</v>
      </c>
      <c r="AJ6" s="136">
        <v>0</v>
      </c>
      <c r="AK6" s="137">
        <v>0</v>
      </c>
      <c r="AL6" s="1207">
        <v>2</v>
      </c>
      <c r="AM6" s="1228">
        <f>SUM(J6,Q6,X6,AE6,AL6)</f>
        <v>7</v>
      </c>
      <c r="AN6" s="1087">
        <f>AM6/20</f>
        <v>0.35</v>
      </c>
      <c r="AO6" s="1102">
        <f>AM6/5</f>
        <v>1.4</v>
      </c>
      <c r="AP6" s="1174">
        <f>AP7/2.20462</f>
        <v>81.193130788979516</v>
      </c>
      <c r="AQ6" s="1217"/>
      <c r="AR6" s="1367">
        <f>AP6-AP1</f>
        <v>-0.80686921102048359</v>
      </c>
      <c r="AS6" s="600"/>
      <c r="AT6" s="6"/>
      <c r="AU6" s="6"/>
      <c r="AV6" s="6"/>
      <c r="AW6" s="6"/>
    </row>
    <row r="7" spans="1:49" ht="13.5" customHeight="1">
      <c r="A7" s="259"/>
      <c r="B7" s="1146"/>
      <c r="C7" s="60"/>
      <c r="D7" s="400">
        <v>1</v>
      </c>
      <c r="E7" s="261"/>
      <c r="F7" s="261">
        <v>0</v>
      </c>
      <c r="G7" s="261"/>
      <c r="H7" s="263"/>
      <c r="I7" s="437">
        <v>2</v>
      </c>
      <c r="J7" s="1208"/>
      <c r="K7" s="400">
        <v>0</v>
      </c>
      <c r="L7" s="261"/>
      <c r="M7" s="261">
        <v>0</v>
      </c>
      <c r="N7" s="261"/>
      <c r="O7" s="263"/>
      <c r="P7" s="437">
        <v>1</v>
      </c>
      <c r="Q7" s="1208"/>
      <c r="R7" s="400">
        <v>2</v>
      </c>
      <c r="S7" s="261"/>
      <c r="T7" s="261">
        <v>0</v>
      </c>
      <c r="U7" s="261"/>
      <c r="V7" s="263"/>
      <c r="W7" s="437">
        <v>1</v>
      </c>
      <c r="X7" s="1208"/>
      <c r="Y7" s="400">
        <v>0</v>
      </c>
      <c r="Z7" s="261"/>
      <c r="AA7" s="261">
        <v>0</v>
      </c>
      <c r="AB7" s="261"/>
      <c r="AC7" s="263"/>
      <c r="AD7" s="437">
        <v>1</v>
      </c>
      <c r="AE7" s="1208"/>
      <c r="AF7" s="400">
        <v>3</v>
      </c>
      <c r="AG7" s="261"/>
      <c r="AH7" s="261">
        <v>3</v>
      </c>
      <c r="AI7" s="261"/>
      <c r="AJ7" s="263"/>
      <c r="AK7" s="437">
        <v>2</v>
      </c>
      <c r="AL7" s="1208"/>
      <c r="AM7" s="1229"/>
      <c r="AN7" s="1088"/>
      <c r="AO7" s="1103"/>
      <c r="AP7" s="1174">
        <v>179</v>
      </c>
      <c r="AQ7" s="1217"/>
      <c r="AR7" s="1368"/>
      <c r="AS7" s="600"/>
      <c r="AT7" s="1157" t="s">
        <v>29</v>
      </c>
      <c r="AU7" s="1158"/>
      <c r="AV7" s="1158"/>
      <c r="AW7" s="32" t="s">
        <v>14</v>
      </c>
    </row>
    <row r="8" spans="1:49" ht="13.5" customHeight="1">
      <c r="A8" s="259">
        <v>5</v>
      </c>
      <c r="B8" s="1146" t="s">
        <v>30</v>
      </c>
      <c r="C8" s="58"/>
      <c r="D8" s="135">
        <v>1</v>
      </c>
      <c r="E8" s="136">
        <v>1</v>
      </c>
      <c r="F8" s="136">
        <v>0</v>
      </c>
      <c r="G8" s="136">
        <v>0</v>
      </c>
      <c r="H8" s="136">
        <v>0</v>
      </c>
      <c r="I8" s="137">
        <v>0</v>
      </c>
      <c r="J8" s="1207">
        <v>3</v>
      </c>
      <c r="K8" s="135">
        <v>0</v>
      </c>
      <c r="L8" s="136">
        <v>1</v>
      </c>
      <c r="M8" s="136">
        <v>1</v>
      </c>
      <c r="N8" s="136">
        <v>0</v>
      </c>
      <c r="O8" s="136">
        <v>0</v>
      </c>
      <c r="P8" s="137">
        <v>1</v>
      </c>
      <c r="Q8" s="1207">
        <v>3</v>
      </c>
      <c r="R8" s="135">
        <v>1</v>
      </c>
      <c r="S8" s="136">
        <v>0</v>
      </c>
      <c r="T8" s="136">
        <v>1</v>
      </c>
      <c r="U8" s="136">
        <v>0</v>
      </c>
      <c r="V8" s="136">
        <v>0.5</v>
      </c>
      <c r="W8" s="137">
        <v>1</v>
      </c>
      <c r="X8" s="1207">
        <v>3</v>
      </c>
      <c r="Y8" s="135">
        <v>1</v>
      </c>
      <c r="Z8" s="136">
        <v>1</v>
      </c>
      <c r="AA8" s="136">
        <v>1</v>
      </c>
      <c r="AB8" s="136">
        <v>0</v>
      </c>
      <c r="AC8" s="136">
        <v>0</v>
      </c>
      <c r="AD8" s="137">
        <v>1</v>
      </c>
      <c r="AE8" s="1207">
        <v>4</v>
      </c>
      <c r="AF8" s="621"/>
      <c r="AG8" s="622"/>
      <c r="AH8" s="622"/>
      <c r="AI8" s="622"/>
      <c r="AJ8" s="622"/>
      <c r="AK8" s="623"/>
      <c r="AL8" s="212"/>
      <c r="AM8" s="1228">
        <f>SUM(AE8,X8,Q8,J8)</f>
        <v>13</v>
      </c>
      <c r="AN8" s="1325">
        <f>AM8/16</f>
        <v>0.8125</v>
      </c>
      <c r="AO8" s="1102">
        <f>AM8/4</f>
        <v>3.25</v>
      </c>
      <c r="AP8" s="1369">
        <f>AP9/2.20462</f>
        <v>78.925166241801321</v>
      </c>
      <c r="AQ8" s="1370"/>
      <c r="AR8" s="1367">
        <f>AP8-AP6</f>
        <v>-2.2679645471781953</v>
      </c>
      <c r="AS8" s="600"/>
      <c r="AT8" s="6"/>
      <c r="AU8" s="6"/>
      <c r="AV8" s="6"/>
      <c r="AW8" s="6"/>
    </row>
    <row r="9" spans="1:49" ht="13.5" customHeight="1">
      <c r="A9" s="259"/>
      <c r="B9" s="1146"/>
      <c r="C9" s="60"/>
      <c r="D9" s="400">
        <v>1</v>
      </c>
      <c r="E9" s="261"/>
      <c r="F9" s="261">
        <v>1</v>
      </c>
      <c r="G9" s="261"/>
      <c r="H9" s="263"/>
      <c r="I9" s="437">
        <v>3</v>
      </c>
      <c r="J9" s="1208"/>
      <c r="K9" s="400">
        <v>0</v>
      </c>
      <c r="L9" s="261"/>
      <c r="M9" s="261">
        <v>0</v>
      </c>
      <c r="N9" s="261"/>
      <c r="O9" s="263"/>
      <c r="P9" s="437">
        <v>3</v>
      </c>
      <c r="Q9" s="1208"/>
      <c r="R9" s="400">
        <v>1</v>
      </c>
      <c r="S9" s="261"/>
      <c r="T9" s="261">
        <v>0</v>
      </c>
      <c r="U9" s="261"/>
      <c r="V9" s="263"/>
      <c r="W9" s="437">
        <v>3</v>
      </c>
      <c r="X9" s="1208"/>
      <c r="Y9" s="400">
        <v>0</v>
      </c>
      <c r="Z9" s="261"/>
      <c r="AA9" s="261">
        <v>0</v>
      </c>
      <c r="AB9" s="261"/>
      <c r="AC9" s="263"/>
      <c r="AD9" s="437">
        <v>4</v>
      </c>
      <c r="AE9" s="1208"/>
      <c r="AF9" s="1168"/>
      <c r="AG9" s="1169"/>
      <c r="AH9" s="1169"/>
      <c r="AI9" s="1169"/>
      <c r="AJ9" s="1169"/>
      <c r="AK9" s="1170"/>
      <c r="AL9" s="213"/>
      <c r="AM9" s="1229"/>
      <c r="AN9" s="1326"/>
      <c r="AO9" s="1171"/>
      <c r="AP9" s="1369">
        <v>174</v>
      </c>
      <c r="AQ9" s="1370"/>
      <c r="AR9" s="1368"/>
      <c r="AS9" s="600"/>
      <c r="AT9" s="1161" t="s">
        <v>401</v>
      </c>
      <c r="AU9" s="1162"/>
      <c r="AV9" s="1162"/>
      <c r="AW9" s="11" t="s">
        <v>15</v>
      </c>
    </row>
    <row r="10" spans="1:49" ht="13.5" customHeight="1">
      <c r="A10" s="259">
        <v>9</v>
      </c>
      <c r="B10" s="1146" t="s">
        <v>33</v>
      </c>
      <c r="C10" s="58"/>
      <c r="D10" s="135">
        <v>0</v>
      </c>
      <c r="E10" s="136">
        <v>1</v>
      </c>
      <c r="F10" s="136">
        <v>1</v>
      </c>
      <c r="G10" s="136">
        <v>0</v>
      </c>
      <c r="H10" s="136">
        <v>0</v>
      </c>
      <c r="I10" s="137">
        <v>0</v>
      </c>
      <c r="J10" s="1207">
        <v>4</v>
      </c>
      <c r="K10" s="135">
        <v>1</v>
      </c>
      <c r="L10" s="136">
        <v>1</v>
      </c>
      <c r="M10" s="136">
        <v>1</v>
      </c>
      <c r="N10" s="136">
        <v>0</v>
      </c>
      <c r="O10" s="136">
        <v>0.5</v>
      </c>
      <c r="P10" s="137">
        <v>1</v>
      </c>
      <c r="Q10" s="1207">
        <v>4</v>
      </c>
      <c r="R10" s="135">
        <v>1</v>
      </c>
      <c r="S10" s="136">
        <v>1</v>
      </c>
      <c r="T10" s="136">
        <v>1</v>
      </c>
      <c r="U10" s="136">
        <v>0</v>
      </c>
      <c r="V10" s="136">
        <v>0</v>
      </c>
      <c r="W10" s="137">
        <v>2</v>
      </c>
      <c r="X10" s="1207">
        <v>5</v>
      </c>
      <c r="Y10" s="135">
        <v>1</v>
      </c>
      <c r="Z10" s="136">
        <v>1</v>
      </c>
      <c r="AA10" s="136">
        <v>1</v>
      </c>
      <c r="AB10" s="136">
        <v>0</v>
      </c>
      <c r="AC10" s="136">
        <v>0</v>
      </c>
      <c r="AD10" s="137">
        <v>1</v>
      </c>
      <c r="AE10" s="1207">
        <v>4</v>
      </c>
      <c r="AF10" s="621"/>
      <c r="AG10" s="622"/>
      <c r="AH10" s="622"/>
      <c r="AI10" s="622"/>
      <c r="AJ10" s="622"/>
      <c r="AK10" s="623"/>
      <c r="AL10" s="212"/>
      <c r="AM10" s="1228">
        <f>SUM(AE10,X10,Q10,J10)</f>
        <v>17</v>
      </c>
      <c r="AN10" s="1325">
        <f>AM10/16</f>
        <v>1.0625</v>
      </c>
      <c r="AO10" s="1102">
        <f>AM10/4</f>
        <v>4.25</v>
      </c>
      <c r="AP10" s="1369">
        <f>AP11/2.20462</f>
        <v>79.378759151236949</v>
      </c>
      <c r="AQ10" s="1370"/>
      <c r="AR10" s="1371">
        <f>AP10-AP8</f>
        <v>0.45359290943562769</v>
      </c>
      <c r="AS10" s="600"/>
      <c r="AT10" s="600"/>
      <c r="AU10" s="600"/>
      <c r="AV10" s="600"/>
      <c r="AW10" s="600"/>
    </row>
    <row r="11" spans="1:49" ht="13.5" customHeight="1">
      <c r="A11" s="259"/>
      <c r="B11" s="1146"/>
      <c r="C11" s="60"/>
      <c r="D11" s="400">
        <v>2</v>
      </c>
      <c r="E11" s="261"/>
      <c r="F11" s="261">
        <v>0</v>
      </c>
      <c r="G11" s="261"/>
      <c r="H11" s="263"/>
      <c r="I11" s="437">
        <v>3</v>
      </c>
      <c r="J11" s="1208"/>
      <c r="K11" s="400">
        <v>1</v>
      </c>
      <c r="L11" s="261"/>
      <c r="M11" s="261">
        <v>2</v>
      </c>
      <c r="N11" s="261"/>
      <c r="O11" s="263"/>
      <c r="P11" s="437">
        <v>4</v>
      </c>
      <c r="Q11" s="1208"/>
      <c r="R11" s="400">
        <v>0</v>
      </c>
      <c r="S11" s="261"/>
      <c r="T11" s="261">
        <v>1</v>
      </c>
      <c r="U11" s="261"/>
      <c r="V11" s="263"/>
      <c r="W11" s="437">
        <v>5</v>
      </c>
      <c r="X11" s="1208"/>
      <c r="Y11" s="400">
        <v>0</v>
      </c>
      <c r="Z11" s="261"/>
      <c r="AA11" s="261">
        <v>0</v>
      </c>
      <c r="AB11" s="261"/>
      <c r="AC11" s="263"/>
      <c r="AD11" s="437">
        <v>4</v>
      </c>
      <c r="AE11" s="1208"/>
      <c r="AF11" s="1168"/>
      <c r="AG11" s="1169"/>
      <c r="AH11" s="1169"/>
      <c r="AI11" s="1169"/>
      <c r="AJ11" s="1169"/>
      <c r="AK11" s="1170"/>
      <c r="AL11" s="213"/>
      <c r="AM11" s="1229"/>
      <c r="AN11" s="1326"/>
      <c r="AO11" s="1171"/>
      <c r="AP11" s="1369">
        <v>175</v>
      </c>
      <c r="AQ11" s="1370"/>
      <c r="AR11" s="1372"/>
      <c r="AS11" s="600"/>
      <c r="AT11" s="1241" t="s">
        <v>109</v>
      </c>
      <c r="AU11" s="1242"/>
      <c r="AV11" s="1242"/>
      <c r="AW11" s="200" t="s">
        <v>99</v>
      </c>
    </row>
    <row r="12" spans="1:49" ht="13.5" customHeight="1">
      <c r="A12" s="259">
        <v>13</v>
      </c>
      <c r="B12" s="1146" t="s">
        <v>36</v>
      </c>
      <c r="C12" s="58"/>
      <c r="D12" s="135">
        <v>1</v>
      </c>
      <c r="E12" s="136">
        <v>1</v>
      </c>
      <c r="F12" s="136">
        <v>1</v>
      </c>
      <c r="G12" s="136">
        <v>0</v>
      </c>
      <c r="H12" s="136">
        <v>0</v>
      </c>
      <c r="I12" s="137">
        <v>1</v>
      </c>
      <c r="J12" s="1207">
        <v>4</v>
      </c>
      <c r="K12" s="135">
        <v>1</v>
      </c>
      <c r="L12" s="136">
        <v>1</v>
      </c>
      <c r="M12" s="136">
        <v>1</v>
      </c>
      <c r="N12" s="136">
        <v>0</v>
      </c>
      <c r="O12" s="136">
        <v>0</v>
      </c>
      <c r="P12" s="137">
        <v>1.5</v>
      </c>
      <c r="Q12" s="1207">
        <v>5</v>
      </c>
      <c r="R12" s="135">
        <v>1</v>
      </c>
      <c r="S12" s="136">
        <v>1</v>
      </c>
      <c r="T12" s="136">
        <v>0</v>
      </c>
      <c r="U12" s="136">
        <v>0</v>
      </c>
      <c r="V12" s="136">
        <v>0</v>
      </c>
      <c r="W12" s="137">
        <v>2</v>
      </c>
      <c r="X12" s="1207">
        <v>4</v>
      </c>
      <c r="Y12" s="135">
        <v>1</v>
      </c>
      <c r="Z12" s="136">
        <v>0</v>
      </c>
      <c r="AA12" s="136">
        <v>0</v>
      </c>
      <c r="AB12" s="136">
        <v>0</v>
      </c>
      <c r="AC12" s="136">
        <v>0</v>
      </c>
      <c r="AD12" s="137">
        <v>1</v>
      </c>
      <c r="AE12" s="1207">
        <v>2</v>
      </c>
      <c r="AF12" s="135">
        <v>1</v>
      </c>
      <c r="AG12" s="136">
        <v>1</v>
      </c>
      <c r="AH12" s="136">
        <v>0</v>
      </c>
      <c r="AI12" s="136">
        <v>0</v>
      </c>
      <c r="AJ12" s="136">
        <v>0</v>
      </c>
      <c r="AK12" s="137">
        <v>1</v>
      </c>
      <c r="AL12" s="1207">
        <v>4</v>
      </c>
      <c r="AM12" s="1228">
        <f>SUM(J12,Q12,X12,AE12,AL12)</f>
        <v>19</v>
      </c>
      <c r="AN12" s="1325">
        <f>AM12/20</f>
        <v>0.95</v>
      </c>
      <c r="AO12" s="1102">
        <f>AM12/5</f>
        <v>3.8</v>
      </c>
      <c r="AP12" s="1174">
        <v>81</v>
      </c>
      <c r="AQ12" s="1217"/>
      <c r="AR12" s="1373">
        <f>AP12-AP10</f>
        <v>1.6212408487630512</v>
      </c>
      <c r="AS12" s="600"/>
      <c r="AT12" s="600"/>
      <c r="AU12" s="600"/>
      <c r="AV12" s="600"/>
      <c r="AW12" s="600"/>
    </row>
    <row r="13" spans="1:49" ht="13.5" customHeight="1">
      <c r="A13" s="259"/>
      <c r="B13" s="1146"/>
      <c r="C13" s="60"/>
      <c r="D13" s="400">
        <v>0</v>
      </c>
      <c r="E13" s="261"/>
      <c r="F13" s="261">
        <v>0</v>
      </c>
      <c r="G13" s="261"/>
      <c r="H13" s="263"/>
      <c r="I13" s="437">
        <v>4</v>
      </c>
      <c r="J13" s="1208"/>
      <c r="K13" s="400">
        <v>1</v>
      </c>
      <c r="L13" s="261"/>
      <c r="M13" s="261">
        <v>1</v>
      </c>
      <c r="N13" s="261"/>
      <c r="O13" s="263"/>
      <c r="P13" s="437">
        <v>5</v>
      </c>
      <c r="Q13" s="1208"/>
      <c r="R13" s="400">
        <v>1</v>
      </c>
      <c r="S13" s="261"/>
      <c r="T13" s="261">
        <v>1</v>
      </c>
      <c r="U13" s="261"/>
      <c r="V13" s="263"/>
      <c r="W13" s="437">
        <v>4</v>
      </c>
      <c r="X13" s="1208"/>
      <c r="Y13" s="400">
        <v>0</v>
      </c>
      <c r="Z13" s="261"/>
      <c r="AA13" s="261">
        <v>0</v>
      </c>
      <c r="AB13" s="261"/>
      <c r="AC13" s="263"/>
      <c r="AD13" s="437">
        <v>2</v>
      </c>
      <c r="AE13" s="1208"/>
      <c r="AF13" s="400">
        <v>0</v>
      </c>
      <c r="AG13" s="261"/>
      <c r="AH13" s="261">
        <v>1</v>
      </c>
      <c r="AI13" s="261"/>
      <c r="AJ13" s="263"/>
      <c r="AK13" s="437">
        <v>3</v>
      </c>
      <c r="AL13" s="1208"/>
      <c r="AM13" s="1229"/>
      <c r="AN13" s="1326"/>
      <c r="AO13" s="1103"/>
      <c r="AP13" s="1174">
        <v>178</v>
      </c>
      <c r="AQ13" s="1217"/>
      <c r="AR13" s="1374"/>
      <c r="AS13" s="600"/>
      <c r="AT13" s="1147" t="s">
        <v>37</v>
      </c>
      <c r="AU13" s="1148"/>
      <c r="AV13" s="1148"/>
      <c r="AW13" s="33" t="s">
        <v>38</v>
      </c>
    </row>
    <row r="14" spans="1:49" ht="13.5" customHeight="1">
      <c r="A14" s="259">
        <v>18</v>
      </c>
      <c r="B14" s="1146" t="s">
        <v>39</v>
      </c>
      <c r="C14" s="58"/>
      <c r="D14" s="135">
        <v>1</v>
      </c>
      <c r="E14" s="136">
        <v>1</v>
      </c>
      <c r="F14" s="136">
        <v>0</v>
      </c>
      <c r="G14" s="136">
        <v>0</v>
      </c>
      <c r="H14" s="136">
        <v>0</v>
      </c>
      <c r="I14" s="137">
        <v>1</v>
      </c>
      <c r="J14" s="1207">
        <v>3</v>
      </c>
      <c r="K14" s="135">
        <v>1</v>
      </c>
      <c r="L14" s="136">
        <v>1</v>
      </c>
      <c r="M14" s="136">
        <v>2</v>
      </c>
      <c r="N14" s="136">
        <v>0</v>
      </c>
      <c r="O14" s="136">
        <v>0</v>
      </c>
      <c r="P14" s="137">
        <v>1</v>
      </c>
      <c r="Q14" s="1207">
        <v>5</v>
      </c>
      <c r="R14" s="135">
        <v>1</v>
      </c>
      <c r="S14" s="136">
        <v>0</v>
      </c>
      <c r="T14" s="136">
        <v>0</v>
      </c>
      <c r="U14" s="136">
        <v>0</v>
      </c>
      <c r="V14" s="136">
        <v>0</v>
      </c>
      <c r="W14" s="137">
        <v>0</v>
      </c>
      <c r="X14" s="1207">
        <v>1</v>
      </c>
      <c r="Y14" s="135">
        <v>1</v>
      </c>
      <c r="Z14" s="136">
        <v>1</v>
      </c>
      <c r="AA14" s="136">
        <v>1</v>
      </c>
      <c r="AB14" s="136">
        <v>0</v>
      </c>
      <c r="AC14" s="136">
        <v>0</v>
      </c>
      <c r="AD14" s="137">
        <v>1</v>
      </c>
      <c r="AE14" s="1207">
        <v>5</v>
      </c>
      <c r="AF14" s="621"/>
      <c r="AG14" s="622"/>
      <c r="AH14" s="622"/>
      <c r="AI14" s="622"/>
      <c r="AJ14" s="622"/>
      <c r="AK14" s="623"/>
      <c r="AL14" s="212"/>
      <c r="AM14" s="1228">
        <f>SUM(AE14,X14,Q14,J14)</f>
        <v>14</v>
      </c>
      <c r="AN14" s="1325">
        <f>AM14/16</f>
        <v>0.875</v>
      </c>
      <c r="AO14" s="1102">
        <f>AM14/4</f>
        <v>3.5</v>
      </c>
      <c r="AP14" s="1375">
        <f>AP15/2.20462</f>
        <v>80.739537879543875</v>
      </c>
      <c r="AQ14" s="1376"/>
      <c r="AR14" s="1371">
        <f>AP14-AP12</f>
        <v>-0.26046212045612549</v>
      </c>
      <c r="AS14" s="600"/>
      <c r="AT14" s="600"/>
      <c r="AU14" s="600"/>
      <c r="AV14" s="600"/>
      <c r="AW14" s="600"/>
    </row>
    <row r="15" spans="1:49" ht="13.5" customHeight="1">
      <c r="A15" s="259"/>
      <c r="B15" s="1146"/>
      <c r="C15" s="60"/>
      <c r="D15" s="400">
        <v>0</v>
      </c>
      <c r="E15" s="261"/>
      <c r="F15" s="261">
        <v>1</v>
      </c>
      <c r="G15" s="261"/>
      <c r="H15" s="263"/>
      <c r="I15" s="437">
        <v>3</v>
      </c>
      <c r="J15" s="1208"/>
      <c r="K15" s="400">
        <v>0</v>
      </c>
      <c r="L15" s="261"/>
      <c r="M15" s="261">
        <v>0</v>
      </c>
      <c r="N15" s="261"/>
      <c r="O15" s="263"/>
      <c r="P15" s="437">
        <v>4</v>
      </c>
      <c r="Q15" s="1208"/>
      <c r="R15" s="400">
        <v>0</v>
      </c>
      <c r="S15" s="261"/>
      <c r="T15" s="261">
        <v>0</v>
      </c>
      <c r="U15" s="261"/>
      <c r="V15" s="263"/>
      <c r="W15" s="437">
        <v>1</v>
      </c>
      <c r="X15" s="1208"/>
      <c r="Y15" s="400">
        <v>0</v>
      </c>
      <c r="Z15" s="261"/>
      <c r="AA15" s="261">
        <v>3</v>
      </c>
      <c r="AB15" s="261"/>
      <c r="AC15" s="263"/>
      <c r="AD15" s="437">
        <v>5</v>
      </c>
      <c r="AE15" s="1208"/>
      <c r="AF15" s="1168"/>
      <c r="AG15" s="1169"/>
      <c r="AH15" s="1169"/>
      <c r="AI15" s="1169"/>
      <c r="AJ15" s="1169"/>
      <c r="AK15" s="1170"/>
      <c r="AL15" s="213"/>
      <c r="AM15" s="1229"/>
      <c r="AN15" s="1326"/>
      <c r="AO15" s="1171"/>
      <c r="AP15" s="1375">
        <v>178</v>
      </c>
      <c r="AQ15" s="1376"/>
      <c r="AR15" s="1372"/>
      <c r="AS15" s="600"/>
      <c r="AT15" s="1344" t="s">
        <v>126</v>
      </c>
      <c r="AU15" s="1227"/>
      <c r="AV15" s="509" t="s">
        <v>86</v>
      </c>
      <c r="AW15" s="600"/>
    </row>
    <row r="16" spans="1:49" ht="13.5" customHeight="1">
      <c r="A16" s="259">
        <v>22</v>
      </c>
      <c r="B16" s="1146" t="s">
        <v>41</v>
      </c>
      <c r="C16" s="58"/>
      <c r="D16" s="135">
        <v>1</v>
      </c>
      <c r="E16" s="136">
        <v>1</v>
      </c>
      <c r="F16" s="136">
        <v>1</v>
      </c>
      <c r="G16" s="136">
        <v>0</v>
      </c>
      <c r="H16" s="136">
        <v>0.5</v>
      </c>
      <c r="I16" s="137">
        <v>1</v>
      </c>
      <c r="J16" s="1207">
        <v>4</v>
      </c>
      <c r="K16" s="135">
        <v>0</v>
      </c>
      <c r="L16" s="136">
        <v>0</v>
      </c>
      <c r="M16" s="136">
        <v>1</v>
      </c>
      <c r="N16" s="136">
        <v>0</v>
      </c>
      <c r="O16" s="136">
        <v>0</v>
      </c>
      <c r="P16" s="137">
        <v>1</v>
      </c>
      <c r="Q16" s="1207">
        <v>2</v>
      </c>
      <c r="R16" s="135">
        <v>1</v>
      </c>
      <c r="S16" s="136">
        <v>0</v>
      </c>
      <c r="T16" s="136">
        <v>0</v>
      </c>
      <c r="U16" s="136">
        <v>0</v>
      </c>
      <c r="V16" s="136">
        <v>0</v>
      </c>
      <c r="W16" s="137">
        <v>1</v>
      </c>
      <c r="X16" s="1207">
        <v>2</v>
      </c>
      <c r="Y16" s="135">
        <v>0</v>
      </c>
      <c r="Z16" s="136">
        <v>1</v>
      </c>
      <c r="AA16" s="136">
        <v>1</v>
      </c>
      <c r="AB16" s="136">
        <v>0</v>
      </c>
      <c r="AC16" s="136">
        <v>0.5</v>
      </c>
      <c r="AD16" s="137">
        <v>1</v>
      </c>
      <c r="AE16" s="1207">
        <v>3</v>
      </c>
      <c r="AF16" s="621"/>
      <c r="AG16" s="622"/>
      <c r="AH16" s="622"/>
      <c r="AI16" s="622"/>
      <c r="AJ16" s="622"/>
      <c r="AK16" s="623"/>
      <c r="AL16" s="212"/>
      <c r="AM16" s="1228">
        <f>SUM(AE16,X16,Q16,J16)</f>
        <v>11</v>
      </c>
      <c r="AN16" s="1325">
        <f>AM16/16</f>
        <v>0.6875</v>
      </c>
      <c r="AO16" s="1102">
        <f>AM16/4</f>
        <v>2.75</v>
      </c>
      <c r="AP16" s="1336">
        <f>AP17/2.20462</f>
        <v>82.1003166078508</v>
      </c>
      <c r="AQ16" s="1337"/>
      <c r="AR16" s="1377">
        <f>AP16-AP14</f>
        <v>1.3607787283069257</v>
      </c>
      <c r="AS16" s="600"/>
      <c r="AT16" s="1344" t="s">
        <v>127</v>
      </c>
      <c r="AU16" s="1227"/>
      <c r="AV16" s="509" t="s">
        <v>101</v>
      </c>
      <c r="AW16" s="600"/>
    </row>
    <row r="17" spans="1:51" ht="13.5" customHeight="1">
      <c r="A17" s="259"/>
      <c r="B17" s="1146"/>
      <c r="C17" s="60"/>
      <c r="D17" s="400">
        <v>0</v>
      </c>
      <c r="E17" s="261"/>
      <c r="F17" s="261">
        <v>2</v>
      </c>
      <c r="G17" s="261"/>
      <c r="H17" s="263"/>
      <c r="I17" s="437">
        <v>4</v>
      </c>
      <c r="J17" s="1208"/>
      <c r="K17" s="400">
        <v>0</v>
      </c>
      <c r="L17" s="261"/>
      <c r="M17" s="261">
        <v>1</v>
      </c>
      <c r="N17" s="261"/>
      <c r="O17" s="263"/>
      <c r="P17" s="437">
        <v>2</v>
      </c>
      <c r="Q17" s="1208"/>
      <c r="R17" s="400">
        <v>0</v>
      </c>
      <c r="S17" s="261"/>
      <c r="T17" s="261">
        <v>2</v>
      </c>
      <c r="U17" s="261"/>
      <c r="V17" s="263"/>
      <c r="W17" s="437">
        <v>2</v>
      </c>
      <c r="X17" s="1208"/>
      <c r="Y17" s="400">
        <v>0</v>
      </c>
      <c r="Z17" s="261"/>
      <c r="AA17" s="261">
        <v>3</v>
      </c>
      <c r="AB17" s="261"/>
      <c r="AC17" s="263"/>
      <c r="AD17" s="437">
        <v>3</v>
      </c>
      <c r="AE17" s="1208"/>
      <c r="AF17" s="1168"/>
      <c r="AG17" s="1169"/>
      <c r="AH17" s="1169"/>
      <c r="AI17" s="1169"/>
      <c r="AJ17" s="1169"/>
      <c r="AK17" s="1170"/>
      <c r="AL17" s="213"/>
      <c r="AM17" s="1229"/>
      <c r="AN17" s="1326"/>
      <c r="AO17" s="1171"/>
      <c r="AP17" s="1336">
        <v>181</v>
      </c>
      <c r="AQ17" s="1337"/>
      <c r="AR17" s="1378"/>
      <c r="AS17" s="600"/>
      <c r="AT17" s="1344" t="s">
        <v>128</v>
      </c>
      <c r="AU17" s="1227"/>
      <c r="AV17" s="509" t="s">
        <v>400</v>
      </c>
      <c r="AW17" s="600"/>
      <c r="AX17" s="600"/>
      <c r="AY17" s="600">
        <v>2332800412</v>
      </c>
    </row>
    <row r="18" spans="1:51" ht="13.5" customHeight="1">
      <c r="A18" s="259"/>
      <c r="B18" s="1152" t="s">
        <v>0</v>
      </c>
      <c r="C18" s="57" t="s">
        <v>1</v>
      </c>
      <c r="D18" s="1178" t="s">
        <v>2</v>
      </c>
      <c r="E18" s="1176"/>
      <c r="F18" s="1176"/>
      <c r="G18" s="1176"/>
      <c r="H18" s="1176"/>
      <c r="I18" s="1176"/>
      <c r="J18" s="1177"/>
      <c r="K18" s="1178" t="s">
        <v>3</v>
      </c>
      <c r="L18" s="1176"/>
      <c r="M18" s="1176"/>
      <c r="N18" s="1176"/>
      <c r="O18" s="1176"/>
      <c r="P18" s="1176"/>
      <c r="Q18" s="1177"/>
      <c r="R18" s="1178" t="s">
        <v>4</v>
      </c>
      <c r="S18" s="1176"/>
      <c r="T18" s="1176"/>
      <c r="U18" s="1176"/>
      <c r="V18" s="1176"/>
      <c r="W18" s="1176"/>
      <c r="X18" s="1177"/>
      <c r="Y18" s="1178" t="s">
        <v>5</v>
      </c>
      <c r="Z18" s="1176"/>
      <c r="AA18" s="1176"/>
      <c r="AB18" s="1176"/>
      <c r="AC18" s="1176"/>
      <c r="AD18" s="1176"/>
      <c r="AE18" s="1177"/>
      <c r="AF18" s="1178" t="s">
        <v>6</v>
      </c>
      <c r="AG18" s="1176"/>
      <c r="AH18" s="1176"/>
      <c r="AI18" s="1176"/>
      <c r="AJ18" s="1176"/>
      <c r="AK18" s="1176"/>
      <c r="AL18" s="1177"/>
      <c r="AM18" s="1124" t="s">
        <v>7</v>
      </c>
      <c r="AN18" s="1125"/>
      <c r="AO18" s="1126"/>
      <c r="AP18" s="1232" t="s">
        <v>8</v>
      </c>
      <c r="AQ18" s="1233"/>
      <c r="AR18" s="1230"/>
      <c r="AS18" s="600"/>
      <c r="AT18" s="422"/>
      <c r="AU18" s="422"/>
      <c r="AV18" s="422"/>
      <c r="AW18" s="600"/>
      <c r="AX18" s="600"/>
      <c r="AY18" s="600"/>
    </row>
    <row r="19" spans="1:51" ht="13.5" customHeight="1">
      <c r="A19" s="260"/>
      <c r="B19" s="1153"/>
      <c r="C19" s="57" t="s">
        <v>12</v>
      </c>
      <c r="D19" s="138" t="s">
        <v>146</v>
      </c>
      <c r="E19" s="139" t="s">
        <v>13</v>
      </c>
      <c r="F19" s="38" t="s">
        <v>14</v>
      </c>
      <c r="G19" s="141" t="s">
        <v>403</v>
      </c>
      <c r="H19" s="199" t="s">
        <v>126</v>
      </c>
      <c r="I19" s="142" t="s">
        <v>38</v>
      </c>
      <c r="J19" s="1213" t="s">
        <v>100</v>
      </c>
      <c r="K19" s="143" t="s">
        <v>146</v>
      </c>
      <c r="L19" s="139" t="s">
        <v>13</v>
      </c>
      <c r="M19" s="38" t="s">
        <v>14</v>
      </c>
      <c r="N19" s="141" t="s">
        <v>403</v>
      </c>
      <c r="O19" s="199" t="s">
        <v>126</v>
      </c>
      <c r="P19" s="142" t="s">
        <v>38</v>
      </c>
      <c r="Q19" s="1213" t="s">
        <v>100</v>
      </c>
      <c r="R19" s="143" t="s">
        <v>146</v>
      </c>
      <c r="S19" s="139" t="s">
        <v>13</v>
      </c>
      <c r="T19" s="38" t="s">
        <v>14</v>
      </c>
      <c r="U19" s="141" t="s">
        <v>403</v>
      </c>
      <c r="V19" s="199" t="s">
        <v>126</v>
      </c>
      <c r="W19" s="142" t="s">
        <v>38</v>
      </c>
      <c r="X19" s="1213" t="s">
        <v>100</v>
      </c>
      <c r="Y19" s="143" t="s">
        <v>146</v>
      </c>
      <c r="Z19" s="139" t="s">
        <v>13</v>
      </c>
      <c r="AA19" s="38" t="s">
        <v>14</v>
      </c>
      <c r="AB19" s="141" t="s">
        <v>403</v>
      </c>
      <c r="AC19" s="199" t="s">
        <v>126</v>
      </c>
      <c r="AD19" s="142" t="s">
        <v>38</v>
      </c>
      <c r="AE19" s="1213" t="s">
        <v>100</v>
      </c>
      <c r="AF19" s="143" t="s">
        <v>146</v>
      </c>
      <c r="AG19" s="139" t="s">
        <v>13</v>
      </c>
      <c r="AH19" s="38" t="s">
        <v>14</v>
      </c>
      <c r="AI19" s="141" t="s">
        <v>403</v>
      </c>
      <c r="AJ19" s="199" t="s">
        <v>126</v>
      </c>
      <c r="AK19" s="142" t="s">
        <v>38</v>
      </c>
      <c r="AL19" s="1213" t="s">
        <v>100</v>
      </c>
      <c r="AM19" s="1133"/>
      <c r="AN19" s="1134"/>
      <c r="AO19" s="1135"/>
      <c r="AP19" s="1234"/>
      <c r="AQ19" s="1235"/>
      <c r="AR19" s="1236"/>
      <c r="AS19" s="600"/>
      <c r="AT19" s="422"/>
      <c r="AU19" s="422"/>
      <c r="AV19" s="422"/>
      <c r="AW19" s="600"/>
      <c r="AX19" s="600"/>
      <c r="AY19" s="600"/>
    </row>
    <row r="20" spans="1:51" ht="13.5" customHeight="1">
      <c r="A20" s="259"/>
      <c r="B20" s="1154"/>
      <c r="C20" s="56" t="s">
        <v>17</v>
      </c>
      <c r="D20" s="144" t="s">
        <v>101</v>
      </c>
      <c r="E20" s="144" t="s">
        <v>399</v>
      </c>
      <c r="F20" s="144" t="s">
        <v>121</v>
      </c>
      <c r="G20" s="144"/>
      <c r="H20" s="144"/>
      <c r="I20" s="144" t="s">
        <v>400</v>
      </c>
      <c r="J20" s="1214"/>
      <c r="K20" s="144" t="s">
        <v>101</v>
      </c>
      <c r="L20" s="144" t="s">
        <v>399</v>
      </c>
      <c r="M20" s="144" t="s">
        <v>121</v>
      </c>
      <c r="N20" s="144"/>
      <c r="O20" s="144"/>
      <c r="P20" s="144" t="s">
        <v>400</v>
      </c>
      <c r="Q20" s="1214"/>
      <c r="R20" s="144" t="s">
        <v>101</v>
      </c>
      <c r="S20" s="144" t="s">
        <v>399</v>
      </c>
      <c r="T20" s="144" t="s">
        <v>121</v>
      </c>
      <c r="U20" s="144"/>
      <c r="V20" s="144"/>
      <c r="W20" s="144" t="s">
        <v>400</v>
      </c>
      <c r="X20" s="1214"/>
      <c r="Y20" s="144" t="s">
        <v>101</v>
      </c>
      <c r="Z20" s="144" t="s">
        <v>399</v>
      </c>
      <c r="AA20" s="144" t="s">
        <v>121</v>
      </c>
      <c r="AB20" s="144"/>
      <c r="AC20" s="144"/>
      <c r="AD20" s="144" t="s">
        <v>400</v>
      </c>
      <c r="AE20" s="1214"/>
      <c r="AF20" s="144" t="s">
        <v>101</v>
      </c>
      <c r="AG20" s="144" t="s">
        <v>399</v>
      </c>
      <c r="AH20" s="144" t="s">
        <v>121</v>
      </c>
      <c r="AI20" s="144"/>
      <c r="AJ20" s="144"/>
      <c r="AK20" s="144" t="s">
        <v>400</v>
      </c>
      <c r="AL20" s="1214"/>
      <c r="AM20" s="617" t="s">
        <v>21</v>
      </c>
      <c r="AN20" s="617" t="s">
        <v>22</v>
      </c>
      <c r="AO20" s="613" t="s">
        <v>23</v>
      </c>
      <c r="AP20" s="1237"/>
      <c r="AQ20" s="1238"/>
      <c r="AR20" s="1231"/>
      <c r="AS20" s="600"/>
      <c r="AT20" s="423"/>
      <c r="AU20" s="423"/>
      <c r="AV20" s="423"/>
      <c r="AW20" s="600"/>
      <c r="AX20" s="421"/>
      <c r="AY20" s="207"/>
    </row>
    <row r="21" spans="1:51" ht="13.5" customHeight="1">
      <c r="A21" s="259">
        <v>26</v>
      </c>
      <c r="B21" s="1146" t="s">
        <v>50</v>
      </c>
      <c r="C21" s="59"/>
      <c r="D21" s="135">
        <v>1</v>
      </c>
      <c r="E21" s="136">
        <v>1</v>
      </c>
      <c r="F21" s="136">
        <v>0</v>
      </c>
      <c r="G21" s="136">
        <v>0</v>
      </c>
      <c r="H21" s="136">
        <v>4</v>
      </c>
      <c r="I21" s="137">
        <v>0.5</v>
      </c>
      <c r="J21" s="1207">
        <v>5</v>
      </c>
      <c r="K21" s="135">
        <v>1</v>
      </c>
      <c r="L21" s="136">
        <v>0</v>
      </c>
      <c r="M21" s="136">
        <v>1</v>
      </c>
      <c r="N21" s="136">
        <v>0</v>
      </c>
      <c r="O21" s="136">
        <v>2</v>
      </c>
      <c r="P21" s="137">
        <v>0</v>
      </c>
      <c r="Q21" s="1207">
        <v>3</v>
      </c>
      <c r="R21" s="135">
        <v>0</v>
      </c>
      <c r="S21" s="136">
        <v>0</v>
      </c>
      <c r="T21" s="136">
        <v>0</v>
      </c>
      <c r="U21" s="136">
        <v>0</v>
      </c>
      <c r="V21" s="136">
        <v>1</v>
      </c>
      <c r="W21" s="137">
        <v>0</v>
      </c>
      <c r="X21" s="1207">
        <v>0</v>
      </c>
      <c r="Y21" s="135">
        <v>0</v>
      </c>
      <c r="Z21" s="136">
        <v>0</v>
      </c>
      <c r="AA21" s="136">
        <v>0</v>
      </c>
      <c r="AB21" s="136">
        <v>0</v>
      </c>
      <c r="AC21" s="136">
        <v>2</v>
      </c>
      <c r="AD21" s="137">
        <v>0</v>
      </c>
      <c r="AE21" s="1207">
        <v>0</v>
      </c>
      <c r="AF21" s="135">
        <v>0</v>
      </c>
      <c r="AG21" s="136">
        <v>0</v>
      </c>
      <c r="AH21" s="136">
        <v>0</v>
      </c>
      <c r="AI21" s="136">
        <v>0</v>
      </c>
      <c r="AJ21" s="136">
        <v>1</v>
      </c>
      <c r="AK21" s="137">
        <v>0</v>
      </c>
      <c r="AL21" s="1207">
        <v>0</v>
      </c>
      <c r="AM21" s="1228">
        <f>SUM(J21,Q21,X21,AE21,AL21)</f>
        <v>8</v>
      </c>
      <c r="AN21" s="1325">
        <f>AM21/20</f>
        <v>0.4</v>
      </c>
      <c r="AO21" s="1102">
        <f>AM21/5</f>
        <v>1.6</v>
      </c>
      <c r="AP21" s="1215">
        <v>83</v>
      </c>
      <c r="AQ21" s="1216"/>
      <c r="AR21" s="1373">
        <f>AP21-AP16</f>
        <v>0.89968339214919979</v>
      </c>
      <c r="AS21" s="600"/>
      <c r="AT21" s="600"/>
      <c r="AU21" s="600"/>
      <c r="AV21" s="600"/>
      <c r="AW21" s="422"/>
      <c r="AX21" s="428" t="s">
        <v>112</v>
      </c>
      <c r="AY21" s="600"/>
    </row>
    <row r="22" spans="1:51" ht="13.5" customHeight="1">
      <c r="A22" s="259"/>
      <c r="B22" s="1146"/>
      <c r="C22" s="61"/>
      <c r="D22" s="400">
        <v>1</v>
      </c>
      <c r="E22" s="261"/>
      <c r="F22" s="261">
        <v>0</v>
      </c>
      <c r="G22" s="261"/>
      <c r="H22" s="263"/>
      <c r="I22" s="437">
        <v>5</v>
      </c>
      <c r="J22" s="1208"/>
      <c r="K22" s="400">
        <v>0</v>
      </c>
      <c r="L22" s="261"/>
      <c r="M22" s="261">
        <v>0</v>
      </c>
      <c r="N22" s="261"/>
      <c r="O22" s="263"/>
      <c r="P22" s="437">
        <v>3</v>
      </c>
      <c r="Q22" s="1208"/>
      <c r="R22" s="400">
        <v>1</v>
      </c>
      <c r="S22" s="261"/>
      <c r="T22" s="261">
        <v>0</v>
      </c>
      <c r="U22" s="261"/>
      <c r="V22" s="263"/>
      <c r="W22" s="437">
        <v>0</v>
      </c>
      <c r="X22" s="1208"/>
      <c r="Y22" s="400">
        <v>6</v>
      </c>
      <c r="Z22" s="261"/>
      <c r="AA22" s="261">
        <v>0</v>
      </c>
      <c r="AB22" s="261"/>
      <c r="AC22" s="263"/>
      <c r="AD22" s="437">
        <v>0</v>
      </c>
      <c r="AE22" s="1208"/>
      <c r="AF22" s="400">
        <v>2</v>
      </c>
      <c r="AG22" s="261"/>
      <c r="AH22" s="261">
        <v>0</v>
      </c>
      <c r="AI22" s="261"/>
      <c r="AJ22" s="263"/>
      <c r="AK22" s="437">
        <v>0</v>
      </c>
      <c r="AL22" s="1208"/>
      <c r="AM22" s="1229"/>
      <c r="AN22" s="1326"/>
      <c r="AO22" s="1103"/>
      <c r="AP22" s="1174">
        <f>AP21*2.20462</f>
        <v>182.98345999999998</v>
      </c>
      <c r="AQ22" s="1217"/>
      <c r="AR22" s="1374"/>
      <c r="AS22" s="600"/>
      <c r="AT22" s="600"/>
      <c r="AU22" s="600"/>
      <c r="AV22" s="600"/>
      <c r="AW22" s="422"/>
      <c r="AX22" s="429" t="s">
        <v>113</v>
      </c>
      <c r="AY22" s="600"/>
    </row>
    <row r="23" spans="1:51" ht="13.5" customHeight="1">
      <c r="A23" s="259">
        <v>31</v>
      </c>
      <c r="B23" s="1146" t="s">
        <v>53</v>
      </c>
      <c r="C23" s="59"/>
      <c r="D23" s="135">
        <v>0</v>
      </c>
      <c r="E23" s="136">
        <v>0</v>
      </c>
      <c r="F23" s="136">
        <v>0</v>
      </c>
      <c r="G23" s="136">
        <v>0</v>
      </c>
      <c r="H23" s="136">
        <v>0</v>
      </c>
      <c r="I23" s="137">
        <v>0</v>
      </c>
      <c r="J23" s="1207">
        <v>0</v>
      </c>
      <c r="K23" s="135">
        <v>0</v>
      </c>
      <c r="L23" s="136">
        <v>0</v>
      </c>
      <c r="M23" s="136">
        <v>0</v>
      </c>
      <c r="N23" s="136">
        <v>0</v>
      </c>
      <c r="O23" s="136">
        <v>0</v>
      </c>
      <c r="P23" s="137">
        <v>0</v>
      </c>
      <c r="Q23" s="1207">
        <v>0</v>
      </c>
      <c r="R23" s="135">
        <v>1</v>
      </c>
      <c r="S23" s="136">
        <v>4</v>
      </c>
      <c r="T23" s="136">
        <v>1</v>
      </c>
      <c r="U23" s="136">
        <v>0</v>
      </c>
      <c r="V23" s="136">
        <v>0</v>
      </c>
      <c r="W23" s="137">
        <v>1</v>
      </c>
      <c r="X23" s="1207">
        <v>5</v>
      </c>
      <c r="Y23" s="135">
        <v>2</v>
      </c>
      <c r="Z23" s="136">
        <v>0</v>
      </c>
      <c r="AA23" s="136">
        <v>1</v>
      </c>
      <c r="AB23" s="136">
        <v>0</v>
      </c>
      <c r="AC23" s="136">
        <v>0</v>
      </c>
      <c r="AD23" s="137">
        <v>1</v>
      </c>
      <c r="AE23" s="1207">
        <v>5</v>
      </c>
      <c r="AF23" s="621"/>
      <c r="AG23" s="622"/>
      <c r="AH23" s="622"/>
      <c r="AI23" s="622"/>
      <c r="AJ23" s="622"/>
      <c r="AK23" s="623"/>
      <c r="AL23" s="212"/>
      <c r="AM23" s="1228">
        <f>SUM(AE23,X23,Q23,J23)</f>
        <v>10</v>
      </c>
      <c r="AN23" s="1325">
        <f>AM23/16</f>
        <v>0.625</v>
      </c>
      <c r="AO23" s="1102">
        <f>AM23/4</f>
        <v>2.5</v>
      </c>
      <c r="AP23" s="1218">
        <f>AP24/2.20462</f>
        <v>82.1003166078508</v>
      </c>
      <c r="AQ23" s="1219"/>
      <c r="AR23" s="1367">
        <f>AP23-AP21</f>
        <v>-0.89968339214919979</v>
      </c>
      <c r="AS23" s="600"/>
      <c r="AT23" s="600"/>
      <c r="AU23" s="600"/>
      <c r="AV23" s="600"/>
      <c r="AW23" s="423"/>
      <c r="AX23" s="207"/>
      <c r="AY23" s="600"/>
    </row>
    <row r="24" spans="1:51" ht="13.5" customHeight="1">
      <c r="A24" s="259"/>
      <c r="B24" s="1146"/>
      <c r="C24" s="61"/>
      <c r="D24" s="400">
        <v>0</v>
      </c>
      <c r="E24" s="261"/>
      <c r="F24" s="261">
        <v>0</v>
      </c>
      <c r="G24" s="261"/>
      <c r="H24" s="263"/>
      <c r="I24" s="437">
        <v>0</v>
      </c>
      <c r="J24" s="1208"/>
      <c r="K24" s="400">
        <v>1</v>
      </c>
      <c r="L24" s="261"/>
      <c r="M24" s="261">
        <v>0</v>
      </c>
      <c r="N24" s="261"/>
      <c r="O24" s="263"/>
      <c r="P24" s="437">
        <v>0</v>
      </c>
      <c r="Q24" s="1208"/>
      <c r="R24" s="400">
        <v>1</v>
      </c>
      <c r="S24" s="261"/>
      <c r="T24" s="261">
        <v>0</v>
      </c>
      <c r="U24" s="261"/>
      <c r="V24" s="263"/>
      <c r="W24" s="437">
        <v>5</v>
      </c>
      <c r="X24" s="1208"/>
      <c r="Y24" s="400">
        <v>1</v>
      </c>
      <c r="Z24" s="261"/>
      <c r="AA24" s="261">
        <v>0</v>
      </c>
      <c r="AB24" s="261"/>
      <c r="AC24" s="263"/>
      <c r="AD24" s="437">
        <v>5</v>
      </c>
      <c r="AE24" s="1208"/>
      <c r="AF24" s="1168"/>
      <c r="AG24" s="1169"/>
      <c r="AH24" s="1169"/>
      <c r="AI24" s="1169"/>
      <c r="AJ24" s="1169"/>
      <c r="AK24" s="1170"/>
      <c r="AL24" s="213"/>
      <c r="AM24" s="1229"/>
      <c r="AN24" s="1326"/>
      <c r="AO24" s="1171"/>
      <c r="AP24" s="1218">
        <v>181</v>
      </c>
      <c r="AQ24" s="1219"/>
      <c r="AR24" s="1368"/>
      <c r="AS24" s="600"/>
      <c r="AT24" s="424"/>
      <c r="AU24" s="424"/>
      <c r="AV24" s="424"/>
      <c r="AW24" s="424"/>
      <c r="AX24" s="1339" t="s">
        <v>112</v>
      </c>
      <c r="AY24" s="600"/>
    </row>
    <row r="25" spans="1:51" ht="13.5" customHeight="1">
      <c r="A25" s="259">
        <v>35</v>
      </c>
      <c r="B25" s="1146" t="s">
        <v>54</v>
      </c>
      <c r="C25" s="59"/>
      <c r="D25" s="135">
        <v>1</v>
      </c>
      <c r="E25" s="136">
        <v>1</v>
      </c>
      <c r="F25" s="136">
        <v>1</v>
      </c>
      <c r="G25" s="136">
        <v>0</v>
      </c>
      <c r="H25" s="136">
        <v>0</v>
      </c>
      <c r="I25" s="137">
        <v>1</v>
      </c>
      <c r="J25" s="1207">
        <v>4</v>
      </c>
      <c r="K25" s="135">
        <v>0</v>
      </c>
      <c r="L25" s="136">
        <v>1</v>
      </c>
      <c r="M25" s="136">
        <v>1</v>
      </c>
      <c r="N25" s="136">
        <v>0</v>
      </c>
      <c r="O25" s="136">
        <v>0</v>
      </c>
      <c r="P25" s="137">
        <v>1</v>
      </c>
      <c r="Q25" s="1207">
        <v>3</v>
      </c>
      <c r="R25" s="135">
        <v>1</v>
      </c>
      <c r="S25" s="136">
        <v>1</v>
      </c>
      <c r="T25" s="136">
        <v>1</v>
      </c>
      <c r="U25" s="136">
        <v>0</v>
      </c>
      <c r="V25" s="136">
        <v>1</v>
      </c>
      <c r="W25" s="137">
        <v>1</v>
      </c>
      <c r="X25" s="1207">
        <v>5</v>
      </c>
      <c r="Y25" s="135">
        <v>1</v>
      </c>
      <c r="Z25" s="136">
        <v>1</v>
      </c>
      <c r="AA25" s="136">
        <v>1</v>
      </c>
      <c r="AB25" s="136">
        <v>0</v>
      </c>
      <c r="AC25" s="136">
        <v>1</v>
      </c>
      <c r="AD25" s="137">
        <v>1</v>
      </c>
      <c r="AE25" s="1207">
        <v>5</v>
      </c>
      <c r="AF25" s="621"/>
      <c r="AG25" s="622"/>
      <c r="AH25" s="622"/>
      <c r="AI25" s="622"/>
      <c r="AJ25" s="622"/>
      <c r="AK25" s="623"/>
      <c r="AL25" s="212"/>
      <c r="AM25" s="1228">
        <f>SUM(AE25,X25,Q25,J25)</f>
        <v>17</v>
      </c>
      <c r="AN25" s="1087">
        <f>AM25/16</f>
        <v>1.0625</v>
      </c>
      <c r="AO25" s="1102">
        <f>AM25/4</f>
        <v>4.25</v>
      </c>
      <c r="AP25" s="1218">
        <f>AP26/2.20462</f>
        <v>83.00750242672207</v>
      </c>
      <c r="AQ25" s="1219"/>
      <c r="AR25" s="1373">
        <f>AP25-AP23</f>
        <v>0.90718581887126959</v>
      </c>
      <c r="AS25" s="600"/>
      <c r="AT25" s="424"/>
      <c r="AU25" s="424"/>
      <c r="AV25" s="424"/>
      <c r="AW25" s="424"/>
      <c r="AX25" s="1340"/>
      <c r="AY25" s="600"/>
    </row>
    <row r="26" spans="1:51" ht="13.5" customHeight="1">
      <c r="A26" s="259"/>
      <c r="B26" s="1146"/>
      <c r="C26" s="61"/>
      <c r="D26" s="400">
        <v>0</v>
      </c>
      <c r="E26" s="261"/>
      <c r="F26" s="261">
        <v>0</v>
      </c>
      <c r="G26" s="261"/>
      <c r="H26" s="263"/>
      <c r="I26" s="437">
        <v>4</v>
      </c>
      <c r="J26" s="1208"/>
      <c r="K26" s="400">
        <v>0</v>
      </c>
      <c r="L26" s="261"/>
      <c r="M26" s="261">
        <v>0</v>
      </c>
      <c r="N26" s="1327">
        <v>2013</v>
      </c>
      <c r="O26" s="1328"/>
      <c r="P26" s="437">
        <v>3</v>
      </c>
      <c r="Q26" s="1208"/>
      <c r="R26" s="400">
        <v>0</v>
      </c>
      <c r="S26" s="261"/>
      <c r="T26" s="261">
        <v>0</v>
      </c>
      <c r="U26" s="261"/>
      <c r="V26" s="263"/>
      <c r="W26" s="437">
        <v>5</v>
      </c>
      <c r="X26" s="1208"/>
      <c r="Y26" s="400">
        <v>0</v>
      </c>
      <c r="Z26" s="261"/>
      <c r="AA26" s="261">
        <v>0</v>
      </c>
      <c r="AB26" s="1327">
        <v>2012</v>
      </c>
      <c r="AC26" s="1328"/>
      <c r="AD26" s="437">
        <v>5</v>
      </c>
      <c r="AE26" s="1208"/>
      <c r="AF26" s="1168"/>
      <c r="AG26" s="1169"/>
      <c r="AH26" s="1169"/>
      <c r="AI26" s="1169"/>
      <c r="AJ26" s="1169"/>
      <c r="AK26" s="1170"/>
      <c r="AL26" s="213"/>
      <c r="AM26" s="1229"/>
      <c r="AN26" s="1088"/>
      <c r="AO26" s="1171"/>
      <c r="AP26" s="1218">
        <v>183</v>
      </c>
      <c r="AQ26" s="1219"/>
      <c r="AR26" s="1374"/>
      <c r="AS26" s="600"/>
      <c r="AT26" s="423"/>
      <c r="AU26" s="423"/>
      <c r="AV26" s="423"/>
      <c r="AW26" s="423"/>
      <c r="AX26" s="207"/>
      <c r="AY26" s="600"/>
    </row>
    <row r="27" spans="1:51" ht="13.5" customHeight="1">
      <c r="A27" s="259">
        <v>39</v>
      </c>
      <c r="B27" s="1146" t="s">
        <v>55</v>
      </c>
      <c r="C27" s="712" t="s">
        <v>398</v>
      </c>
      <c r="D27" s="135">
        <v>1</v>
      </c>
      <c r="E27" s="136">
        <v>1</v>
      </c>
      <c r="F27" s="136">
        <v>1</v>
      </c>
      <c r="G27" s="136">
        <v>0</v>
      </c>
      <c r="H27" s="136">
        <v>1</v>
      </c>
      <c r="I27" s="137">
        <v>0</v>
      </c>
      <c r="J27" s="1207">
        <v>5</v>
      </c>
      <c r="K27" s="135">
        <v>0</v>
      </c>
      <c r="L27" s="136">
        <v>1</v>
      </c>
      <c r="M27" s="136">
        <v>0</v>
      </c>
      <c r="N27" s="136">
        <v>0</v>
      </c>
      <c r="O27" s="136">
        <v>0</v>
      </c>
      <c r="P27" s="137">
        <v>1</v>
      </c>
      <c r="Q27" s="1207">
        <v>3</v>
      </c>
      <c r="R27" s="135">
        <v>0</v>
      </c>
      <c r="S27" s="136">
        <v>0</v>
      </c>
      <c r="T27" s="136">
        <v>1</v>
      </c>
      <c r="U27" s="136">
        <v>0</v>
      </c>
      <c r="V27" s="136">
        <v>0</v>
      </c>
      <c r="W27" s="137">
        <v>1</v>
      </c>
      <c r="X27" s="1207">
        <v>3</v>
      </c>
      <c r="Y27" s="135">
        <v>1</v>
      </c>
      <c r="Z27" s="136">
        <v>1</v>
      </c>
      <c r="AA27" s="136">
        <v>1</v>
      </c>
      <c r="AB27" s="136">
        <v>0</v>
      </c>
      <c r="AC27" s="136">
        <v>0</v>
      </c>
      <c r="AD27" s="137">
        <v>0</v>
      </c>
      <c r="AE27" s="1207">
        <v>6</v>
      </c>
      <c r="AF27" s="135">
        <v>0</v>
      </c>
      <c r="AG27" s="136">
        <v>0</v>
      </c>
      <c r="AH27" s="136">
        <v>0</v>
      </c>
      <c r="AI27" s="136">
        <v>0</v>
      </c>
      <c r="AJ27" s="136">
        <v>0</v>
      </c>
      <c r="AK27" s="137">
        <v>0</v>
      </c>
      <c r="AL27" s="1207">
        <v>3</v>
      </c>
      <c r="AM27" s="1228">
        <f>SUM(J27,Q27,X27,AE27,AL27)</f>
        <v>20</v>
      </c>
      <c r="AN27" s="1325">
        <f>AM27/20</f>
        <v>1</v>
      </c>
      <c r="AO27" s="1252">
        <f>AM27/5</f>
        <v>4</v>
      </c>
      <c r="AP27" s="1218">
        <f>AP28/2.20462</f>
        <v>82.1003166078508</v>
      </c>
      <c r="AQ27" s="1219"/>
      <c r="AR27" s="1367">
        <f>AP27-AP25</f>
        <v>-0.90718581887126959</v>
      </c>
      <c r="AS27" s="600"/>
      <c r="AT27" s="425"/>
      <c r="AU27" s="425"/>
      <c r="AV27" s="425"/>
      <c r="AW27" s="425"/>
      <c r="AX27" s="1331" t="s">
        <v>115</v>
      </c>
      <c r="AY27" s="600"/>
    </row>
    <row r="28" spans="1:51" ht="13.5" customHeight="1">
      <c r="A28" s="259"/>
      <c r="B28" s="1146"/>
      <c r="C28" s="713" t="s">
        <v>402</v>
      </c>
      <c r="D28" s="400">
        <v>1</v>
      </c>
      <c r="E28" s="261">
        <v>3</v>
      </c>
      <c r="F28" s="261">
        <v>0</v>
      </c>
      <c r="G28" s="1379">
        <v>2014</v>
      </c>
      <c r="H28" s="1380"/>
      <c r="I28" s="437">
        <v>4</v>
      </c>
      <c r="J28" s="1208"/>
      <c r="K28" s="400">
        <v>0</v>
      </c>
      <c r="L28" s="261">
        <v>1</v>
      </c>
      <c r="M28" s="261">
        <v>0</v>
      </c>
      <c r="N28" s="1327">
        <v>2011</v>
      </c>
      <c r="O28" s="1328"/>
      <c r="P28" s="437">
        <v>3</v>
      </c>
      <c r="Q28" s="1208"/>
      <c r="R28" s="400">
        <v>0</v>
      </c>
      <c r="S28" s="261">
        <v>1</v>
      </c>
      <c r="T28" s="261">
        <v>0</v>
      </c>
      <c r="U28" s="261"/>
      <c r="V28" s="261"/>
      <c r="W28" s="437">
        <v>3</v>
      </c>
      <c r="X28" s="1208"/>
      <c r="Y28" s="400">
        <v>2</v>
      </c>
      <c r="Z28" s="261">
        <v>3</v>
      </c>
      <c r="AA28" s="261">
        <v>0</v>
      </c>
      <c r="AB28" s="261"/>
      <c r="AC28" s="263"/>
      <c r="AD28" s="437">
        <v>6</v>
      </c>
      <c r="AE28" s="1208"/>
      <c r="AF28" s="400"/>
      <c r="AG28" s="261">
        <v>2</v>
      </c>
      <c r="AH28" s="261"/>
      <c r="AI28" s="261"/>
      <c r="AJ28" s="263"/>
      <c r="AK28" s="437">
        <v>3</v>
      </c>
      <c r="AL28" s="1208"/>
      <c r="AM28" s="1229"/>
      <c r="AN28" s="1326"/>
      <c r="AO28" s="1253"/>
      <c r="AP28" s="1218">
        <v>181</v>
      </c>
      <c r="AQ28" s="1219"/>
      <c r="AR28" s="1368"/>
      <c r="AS28" s="600"/>
      <c r="AT28" s="425"/>
      <c r="AU28" s="425"/>
      <c r="AV28" s="425"/>
      <c r="AW28" s="425"/>
      <c r="AX28" s="1332"/>
      <c r="AY28" s="600"/>
    </row>
    <row r="29" spans="1:51" ht="13.5" customHeight="1">
      <c r="A29" s="259">
        <v>44</v>
      </c>
      <c r="B29" s="1146" t="s">
        <v>58</v>
      </c>
      <c r="C29" s="59"/>
      <c r="D29" s="135">
        <v>1</v>
      </c>
      <c r="E29" s="136">
        <v>1</v>
      </c>
      <c r="F29" s="136">
        <v>1</v>
      </c>
      <c r="G29" s="136">
        <v>0</v>
      </c>
      <c r="H29" s="136">
        <v>0</v>
      </c>
      <c r="I29" s="137">
        <v>0</v>
      </c>
      <c r="J29" s="1207">
        <v>3</v>
      </c>
      <c r="K29" s="135">
        <v>0</v>
      </c>
      <c r="L29" s="136">
        <v>0</v>
      </c>
      <c r="M29" s="136">
        <v>0</v>
      </c>
      <c r="N29" s="709">
        <v>1</v>
      </c>
      <c r="O29" s="136">
        <v>0</v>
      </c>
      <c r="P29" s="137">
        <v>0</v>
      </c>
      <c r="Q29" s="1207">
        <v>3</v>
      </c>
      <c r="R29" s="135">
        <v>0</v>
      </c>
      <c r="S29" s="136">
        <v>0</v>
      </c>
      <c r="T29" s="136">
        <v>0</v>
      </c>
      <c r="U29" s="709">
        <v>1</v>
      </c>
      <c r="V29" s="136">
        <v>0</v>
      </c>
      <c r="W29" s="137">
        <v>0</v>
      </c>
      <c r="X29" s="1207">
        <v>2</v>
      </c>
      <c r="Y29" s="135">
        <v>0</v>
      </c>
      <c r="Z29" s="136">
        <v>0</v>
      </c>
      <c r="AA29" s="136">
        <v>0</v>
      </c>
      <c r="AB29" s="709">
        <v>0</v>
      </c>
      <c r="AC29" s="136">
        <v>0</v>
      </c>
      <c r="AD29" s="137">
        <v>0</v>
      </c>
      <c r="AE29" s="1207">
        <v>2</v>
      </c>
      <c r="AF29" s="621"/>
      <c r="AG29" s="622"/>
      <c r="AH29" s="622"/>
      <c r="AI29" s="622"/>
      <c r="AJ29" s="622"/>
      <c r="AK29" s="623"/>
      <c r="AL29" s="205"/>
      <c r="AM29" s="1228">
        <f>SUM(AE29,X29,Q29,J29)</f>
        <v>10</v>
      </c>
      <c r="AN29" s="1325">
        <f>AM29/16</f>
        <v>0.625</v>
      </c>
      <c r="AO29" s="1252">
        <f>AM29/4</f>
        <v>2.5</v>
      </c>
      <c r="AP29" s="1218">
        <f>AP30/2.20462</f>
        <v>83.461095336157712</v>
      </c>
      <c r="AQ29" s="1219"/>
      <c r="AR29" s="1373">
        <f>AP29-AP27</f>
        <v>1.3607787283069115</v>
      </c>
      <c r="AS29" s="600"/>
      <c r="AT29" s="426"/>
      <c r="AU29" s="426"/>
      <c r="AV29" s="426"/>
      <c r="AW29" s="426"/>
      <c r="AX29" s="600"/>
      <c r="AY29" s="600"/>
    </row>
    <row r="30" spans="1:51" ht="13.5" customHeight="1">
      <c r="A30" s="259"/>
      <c r="B30" s="1146"/>
      <c r="C30" s="61"/>
      <c r="D30" s="400">
        <v>0</v>
      </c>
      <c r="E30" s="261">
        <v>0</v>
      </c>
      <c r="F30" s="261">
        <v>0</v>
      </c>
      <c r="G30" s="261"/>
      <c r="H30" s="263"/>
      <c r="I30" s="437">
        <v>3</v>
      </c>
      <c r="J30" s="1208"/>
      <c r="K30" s="400">
        <v>0</v>
      </c>
      <c r="L30" s="261">
        <v>3</v>
      </c>
      <c r="M30" s="261">
        <v>0</v>
      </c>
      <c r="N30" s="261"/>
      <c r="O30" s="263"/>
      <c r="P30" s="437">
        <v>3</v>
      </c>
      <c r="Q30" s="1208"/>
      <c r="R30" s="400">
        <v>1</v>
      </c>
      <c r="S30" s="261">
        <v>1</v>
      </c>
      <c r="T30" s="261"/>
      <c r="U30" s="261"/>
      <c r="V30" s="263"/>
      <c r="W30" s="437">
        <v>2</v>
      </c>
      <c r="X30" s="1208"/>
      <c r="Y30" s="400">
        <v>3</v>
      </c>
      <c r="Z30" s="261">
        <v>2</v>
      </c>
      <c r="AA30" s="261">
        <v>0</v>
      </c>
      <c r="AB30" s="261"/>
      <c r="AC30" s="263"/>
      <c r="AD30" s="437">
        <v>2</v>
      </c>
      <c r="AE30" s="1208"/>
      <c r="AF30" s="1168"/>
      <c r="AG30" s="1169"/>
      <c r="AH30" s="1169"/>
      <c r="AI30" s="1169"/>
      <c r="AJ30" s="1169"/>
      <c r="AK30" s="1170"/>
      <c r="AL30" s="206"/>
      <c r="AM30" s="1229"/>
      <c r="AN30" s="1326"/>
      <c r="AO30" s="1253"/>
      <c r="AP30" s="1218">
        <v>184</v>
      </c>
      <c r="AQ30" s="1219"/>
      <c r="AR30" s="1374"/>
      <c r="AS30" s="600"/>
      <c r="AT30" s="427"/>
      <c r="AU30" s="427"/>
      <c r="AV30" s="427"/>
      <c r="AW30" s="427"/>
      <c r="AX30" s="1333" t="s">
        <v>129</v>
      </c>
      <c r="AY30" s="600"/>
    </row>
    <row r="31" spans="1:51" ht="13.5" customHeight="1">
      <c r="A31" s="259">
        <v>48</v>
      </c>
      <c r="B31" s="1146" t="s">
        <v>62</v>
      </c>
      <c r="C31" s="714" t="s">
        <v>406</v>
      </c>
      <c r="D31" s="135">
        <v>0</v>
      </c>
      <c r="E31" s="136">
        <v>0</v>
      </c>
      <c r="F31" s="136">
        <v>0</v>
      </c>
      <c r="G31" s="709">
        <v>0</v>
      </c>
      <c r="H31" s="136">
        <v>0</v>
      </c>
      <c r="I31" s="137">
        <v>0</v>
      </c>
      <c r="J31" s="1207">
        <v>2</v>
      </c>
      <c r="K31" s="135">
        <v>0</v>
      </c>
      <c r="L31" s="136">
        <v>0</v>
      </c>
      <c r="M31" s="136">
        <v>0</v>
      </c>
      <c r="N31" s="709">
        <v>1</v>
      </c>
      <c r="O31" s="136">
        <v>0</v>
      </c>
      <c r="P31" s="137">
        <v>0</v>
      </c>
      <c r="Q31" s="1207">
        <v>2</v>
      </c>
      <c r="R31" s="135">
        <v>0</v>
      </c>
      <c r="S31" s="136">
        <v>0</v>
      </c>
      <c r="T31" s="136">
        <v>0</v>
      </c>
      <c r="U31" s="709">
        <v>1</v>
      </c>
      <c r="V31" s="136">
        <v>0</v>
      </c>
      <c r="W31" s="137">
        <v>0</v>
      </c>
      <c r="X31" s="1207">
        <v>3</v>
      </c>
      <c r="Y31" s="135">
        <v>1</v>
      </c>
      <c r="Z31" s="136">
        <v>1</v>
      </c>
      <c r="AA31" s="136">
        <v>1</v>
      </c>
      <c r="AB31" s="709">
        <v>0</v>
      </c>
      <c r="AC31" s="136">
        <v>0</v>
      </c>
      <c r="AD31" s="137">
        <v>1</v>
      </c>
      <c r="AE31" s="1207">
        <v>5</v>
      </c>
      <c r="AF31" s="267"/>
      <c r="AG31" s="268"/>
      <c r="AH31" s="268"/>
      <c r="AI31" s="268"/>
      <c r="AJ31" s="268"/>
      <c r="AK31" s="269"/>
      <c r="AL31" s="1250">
        <v>2</v>
      </c>
      <c r="AM31" s="1228">
        <f>SUM(J31,Q31,X31,AE31,AL31)</f>
        <v>14</v>
      </c>
      <c r="AN31" s="1325">
        <f>AM31/20</f>
        <v>0.7</v>
      </c>
      <c r="AO31" s="1252">
        <f>AM31/5</f>
        <v>2.8</v>
      </c>
      <c r="AP31" s="1218">
        <f>AP32/2.20462</f>
        <v>82.1003166078508</v>
      </c>
      <c r="AQ31" s="1219"/>
      <c r="AR31" s="1367">
        <f>AP31-AP29</f>
        <v>-1.3607787283069115</v>
      </c>
      <c r="AS31" s="600"/>
      <c r="AT31" s="427"/>
      <c r="AU31" s="427"/>
      <c r="AV31" s="427"/>
      <c r="AW31" s="427"/>
      <c r="AX31" s="1333"/>
      <c r="AY31" s="600"/>
    </row>
    <row r="32" spans="1:51" ht="13.5" customHeight="1">
      <c r="A32" s="259"/>
      <c r="B32" s="1146"/>
      <c r="C32" s="714" t="s">
        <v>405</v>
      </c>
      <c r="D32" s="400"/>
      <c r="E32" s="261">
        <v>1</v>
      </c>
      <c r="F32" s="261"/>
      <c r="G32" s="261"/>
      <c r="H32" s="263"/>
      <c r="I32" s="437">
        <v>2</v>
      </c>
      <c r="J32" s="1208"/>
      <c r="K32" s="400"/>
      <c r="L32" s="261">
        <v>1</v>
      </c>
      <c r="M32" s="261"/>
      <c r="N32" s="261"/>
      <c r="O32" s="263"/>
      <c r="P32" s="437"/>
      <c r="Q32" s="1208"/>
      <c r="R32" s="400"/>
      <c r="S32" s="261">
        <v>1</v>
      </c>
      <c r="T32" s="261"/>
      <c r="U32" s="261"/>
      <c r="V32" s="263"/>
      <c r="W32" s="437">
        <v>3</v>
      </c>
      <c r="X32" s="1208"/>
      <c r="Y32" s="400">
        <v>0</v>
      </c>
      <c r="Z32" s="261">
        <v>4</v>
      </c>
      <c r="AA32" s="261">
        <v>0</v>
      </c>
      <c r="AB32" s="261"/>
      <c r="AC32" s="263"/>
      <c r="AD32" s="437">
        <v>5</v>
      </c>
      <c r="AE32" s="1208"/>
      <c r="AF32" s="406"/>
      <c r="AG32" s="407"/>
      <c r="AH32" s="407"/>
      <c r="AI32" s="407"/>
      <c r="AJ32" s="408"/>
      <c r="AK32" s="657"/>
      <c r="AL32" s="1251"/>
      <c r="AM32" s="1229"/>
      <c r="AN32" s="1326"/>
      <c r="AO32" s="1253"/>
      <c r="AP32" s="1218">
        <v>181</v>
      </c>
      <c r="AQ32" s="1219"/>
      <c r="AR32" s="1368"/>
      <c r="AS32" s="600"/>
      <c r="AT32" s="600"/>
      <c r="AU32" s="600"/>
      <c r="AV32" s="600"/>
      <c r="AW32" s="600"/>
      <c r="AX32" s="600"/>
      <c r="AY32" s="600"/>
    </row>
    <row r="33" spans="2:51" ht="13.5" customHeight="1">
      <c r="B33" s="600"/>
      <c r="C33" s="600" t="s">
        <v>64</v>
      </c>
      <c r="D33" s="1070" t="s">
        <v>65</v>
      </c>
      <c r="E33" s="1070"/>
      <c r="F33" s="1070" t="s">
        <v>66</v>
      </c>
      <c r="G33" s="1070"/>
      <c r="H33" s="1070" t="s">
        <v>67</v>
      </c>
      <c r="I33" s="1070"/>
      <c r="J33" s="1070" t="s">
        <v>68</v>
      </c>
      <c r="K33" s="1070"/>
      <c r="L33" s="1070">
        <v>5</v>
      </c>
      <c r="M33" s="1070"/>
      <c r="N33" s="214"/>
      <c r="O33" s="214"/>
      <c r="P33" s="214"/>
      <c r="Q33" s="207"/>
      <c r="R33" s="1081" t="s">
        <v>69</v>
      </c>
      <c r="S33" s="1081"/>
      <c r="T33" s="1070">
        <v>0</v>
      </c>
      <c r="U33" s="1070"/>
      <c r="V33" s="1070">
        <v>1</v>
      </c>
      <c r="W33" s="1070"/>
      <c r="X33" s="1070">
        <v>2</v>
      </c>
      <c r="Y33" s="1070"/>
      <c r="Z33" s="1070">
        <v>3</v>
      </c>
      <c r="AA33" s="1070"/>
      <c r="AB33" s="1070">
        <v>4</v>
      </c>
      <c r="AC33" s="1070"/>
      <c r="AD33" s="1070">
        <v>5</v>
      </c>
      <c r="AE33" s="1070"/>
      <c r="AF33" s="1070">
        <v>6</v>
      </c>
      <c r="AG33" s="1070"/>
      <c r="AH33" s="1070" t="s">
        <v>70</v>
      </c>
      <c r="AI33" s="1254"/>
      <c r="AJ33" s="600"/>
      <c r="AK33" s="600"/>
      <c r="AL33" s="624"/>
      <c r="AM33" s="1089">
        <f>SUM(AM6:AM32)</f>
        <v>160</v>
      </c>
      <c r="AN33" s="600"/>
      <c r="AO33" s="1252">
        <f>AM33/52</f>
        <v>3.0769230769230771</v>
      </c>
      <c r="AP33" s="1218">
        <f>AP31</f>
        <v>82.1003166078508</v>
      </c>
      <c r="AQ33" s="1397"/>
      <c r="AR33" s="506">
        <f>AP31-AP1</f>
        <v>0.10031660785080021</v>
      </c>
      <c r="AS33" s="600"/>
      <c r="AT33" s="600"/>
      <c r="AU33" s="600"/>
      <c r="AV33" s="600"/>
      <c r="AW33" s="600"/>
      <c r="AX33" s="600"/>
      <c r="AY33" s="600"/>
    </row>
    <row r="34" spans="2:51" ht="13.5" customHeight="1">
      <c r="B34" s="600"/>
      <c r="C34" s="600" t="s">
        <v>72</v>
      </c>
      <c r="D34" s="1069">
        <v>31</v>
      </c>
      <c r="E34" s="1069"/>
      <c r="F34" s="1069">
        <v>20</v>
      </c>
      <c r="G34" s="1069"/>
      <c r="H34" s="1069">
        <v>13</v>
      </c>
      <c r="I34" s="1069"/>
      <c r="J34" s="1069">
        <v>8</v>
      </c>
      <c r="K34" s="1069"/>
      <c r="L34" s="1069">
        <v>3</v>
      </c>
      <c r="M34" s="1069"/>
      <c r="N34" s="215"/>
      <c r="O34" s="215"/>
      <c r="P34" s="215"/>
      <c r="Q34" s="600"/>
      <c r="R34" s="1082"/>
      <c r="S34" s="1082"/>
      <c r="T34" s="1083">
        <v>5</v>
      </c>
      <c r="U34" s="1083"/>
      <c r="V34" s="1083">
        <v>4</v>
      </c>
      <c r="W34" s="1083"/>
      <c r="X34" s="1083">
        <v>10</v>
      </c>
      <c r="Y34" s="1083"/>
      <c r="Z34" s="1083">
        <v>13</v>
      </c>
      <c r="AA34" s="1083"/>
      <c r="AB34" s="1083">
        <v>9</v>
      </c>
      <c r="AC34" s="1083"/>
      <c r="AD34" s="1083">
        <v>11</v>
      </c>
      <c r="AE34" s="1083"/>
      <c r="AF34" s="1083">
        <v>1</v>
      </c>
      <c r="AG34" s="1083"/>
      <c r="AH34" s="1255">
        <f>SUM(R34:AG34)</f>
        <v>53</v>
      </c>
      <c r="AI34" s="1256"/>
      <c r="AJ34" s="600"/>
      <c r="AK34" s="600"/>
      <c r="AL34" s="626"/>
      <c r="AM34" s="1090"/>
      <c r="AN34" s="625"/>
      <c r="AO34" s="1253"/>
      <c r="AP34" s="1398"/>
      <c r="AQ34" s="1399"/>
      <c r="AR34" s="431">
        <f>AP32-AP2</f>
        <v>0</v>
      </c>
      <c r="AS34" s="600"/>
      <c r="AT34" s="600"/>
      <c r="AU34" s="600"/>
      <c r="AV34" s="600"/>
      <c r="AW34" s="600"/>
      <c r="AX34" s="600"/>
      <c r="AY34" s="600"/>
    </row>
    <row r="35" spans="2:51" ht="13.5" customHeight="1">
      <c r="B35" s="600"/>
      <c r="C35" s="600"/>
      <c r="D35" s="374"/>
      <c r="E35" s="215"/>
      <c r="F35" s="216"/>
      <c r="G35" s="215"/>
      <c r="H35" s="600"/>
      <c r="I35" s="216"/>
      <c r="J35" s="216"/>
      <c r="K35" s="215"/>
      <c r="L35" s="216"/>
      <c r="M35" s="215"/>
      <c r="N35" s="215"/>
      <c r="O35" s="215"/>
      <c r="P35" s="215"/>
      <c r="Q35" s="600"/>
      <c r="R35" s="198"/>
      <c r="S35" s="600"/>
      <c r="T35" s="6"/>
      <c r="U35" s="6"/>
      <c r="V35" s="164" t="s">
        <v>59</v>
      </c>
      <c r="W35" s="164"/>
      <c r="X35" s="164"/>
      <c r="Y35" s="6"/>
      <c r="Z35" s="6"/>
      <c r="AA35" s="164" t="s">
        <v>31</v>
      </c>
      <c r="AB35" s="6"/>
      <c r="AC35" s="6"/>
      <c r="AD35" s="6"/>
      <c r="AE35" s="6"/>
      <c r="AF35" s="6"/>
      <c r="AG35" s="6"/>
      <c r="AH35" s="481" t="s">
        <v>26</v>
      </c>
      <c r="AI35" s="6"/>
      <c r="AJ35" s="6"/>
      <c r="AK35" s="164" t="s">
        <v>77</v>
      </c>
      <c r="AL35" s="164"/>
      <c r="AM35" s="600"/>
      <c r="AN35" s="1257" t="s">
        <v>78</v>
      </c>
      <c r="AO35" s="1258"/>
      <c r="AP35" s="1398"/>
      <c r="AQ35" s="1399"/>
      <c r="AR35" s="431">
        <v>-6</v>
      </c>
      <c r="AS35" s="600"/>
      <c r="AT35" s="600"/>
      <c r="AU35" s="600"/>
      <c r="AV35" s="600"/>
      <c r="AW35" s="600"/>
      <c r="AX35" s="600"/>
      <c r="AY35" s="600"/>
    </row>
    <row r="36" spans="2:51" ht="13.5" customHeight="1">
      <c r="B36" s="600">
        <f>C36/2.20462</f>
        <v>82.1003166078508</v>
      </c>
      <c r="C36" s="394">
        <v>181</v>
      </c>
      <c r="D36" s="1410">
        <v>181</v>
      </c>
      <c r="E36" s="1411"/>
      <c r="F36" s="215"/>
      <c r="G36" s="215"/>
      <c r="H36" s="600"/>
      <c r="I36" s="216"/>
      <c r="J36" s="216"/>
      <c r="K36" s="216"/>
      <c r="L36" s="216"/>
      <c r="M36" s="216"/>
      <c r="N36" s="215"/>
      <c r="O36" s="215"/>
      <c r="P36" s="215"/>
      <c r="Q36" s="600"/>
      <c r="R36" s="600"/>
      <c r="S36" s="600"/>
      <c r="T36" s="530"/>
      <c r="U36" s="530"/>
      <c r="V36" s="529" t="s">
        <v>83</v>
      </c>
      <c r="W36" s="166"/>
      <c r="X36" s="166"/>
      <c r="Y36" s="625"/>
      <c r="Z36" s="625"/>
      <c r="AA36" s="166" t="s">
        <v>43</v>
      </c>
      <c r="AB36" s="625"/>
      <c r="AC36" s="625"/>
      <c r="AD36" s="625"/>
      <c r="AE36" s="166" t="s">
        <v>34</v>
      </c>
      <c r="AF36" s="600"/>
      <c r="AG36" s="625"/>
      <c r="AH36" s="166" t="s">
        <v>28</v>
      </c>
      <c r="AI36" s="625"/>
      <c r="AJ36" s="625"/>
      <c r="AK36" s="166" t="s">
        <v>84</v>
      </c>
      <c r="AL36" s="166"/>
      <c r="AM36" s="600"/>
      <c r="AN36" s="1257"/>
      <c r="AO36" s="1258"/>
      <c r="AP36" s="1400"/>
      <c r="AQ36" s="1401"/>
      <c r="AR36" s="432">
        <v>-13</v>
      </c>
      <c r="AS36" s="600"/>
      <c r="AT36" s="600"/>
      <c r="AU36" s="600"/>
      <c r="AV36" s="600"/>
      <c r="AW36" s="600"/>
      <c r="AX36" s="600"/>
      <c r="AY36" s="600"/>
    </row>
    <row r="37" spans="2:51" ht="13.5" customHeight="1">
      <c r="B37" s="1146" t="s">
        <v>25</v>
      </c>
      <c r="C37" s="59" t="s">
        <v>114</v>
      </c>
      <c r="D37" s="1267">
        <v>179</v>
      </c>
      <c r="E37" s="1268"/>
      <c r="F37" s="1381">
        <v>180</v>
      </c>
      <c r="G37" s="1382"/>
      <c r="H37" s="1381">
        <v>181</v>
      </c>
      <c r="I37" s="1382"/>
      <c r="J37" s="1393">
        <v>181</v>
      </c>
      <c r="K37" s="1394"/>
      <c r="L37" s="1267">
        <v>179</v>
      </c>
      <c r="M37" s="1268"/>
      <c r="N37" s="600"/>
      <c r="O37" s="600"/>
      <c r="P37" s="1263" t="s">
        <v>50</v>
      </c>
      <c r="Q37" s="1264"/>
      <c r="R37" s="1298" t="s">
        <v>114</v>
      </c>
      <c r="S37" s="1299"/>
      <c r="T37" s="1300"/>
      <c r="U37" s="1385">
        <v>181</v>
      </c>
      <c r="V37" s="1386"/>
      <c r="W37" s="1385">
        <v>181</v>
      </c>
      <c r="X37" s="1386"/>
      <c r="Y37" s="1381">
        <v>182</v>
      </c>
      <c r="Z37" s="1382"/>
      <c r="AA37" s="1381">
        <v>183</v>
      </c>
      <c r="AB37" s="1382"/>
      <c r="AC37" s="1385">
        <v>183</v>
      </c>
      <c r="AD37" s="1386"/>
      <c r="AE37" s="625"/>
      <c r="AF37" s="625"/>
      <c r="AG37" s="625"/>
      <c r="AH37" s="625"/>
      <c r="AI37" s="625"/>
      <c r="AJ37" s="625"/>
      <c r="AK37" s="625"/>
      <c r="AL37" s="625"/>
      <c r="AN37" s="600"/>
      <c r="AO37" s="600"/>
      <c r="AP37" s="1389"/>
      <c r="AQ37" s="1390"/>
      <c r="AR37" s="580"/>
      <c r="AS37" s="600"/>
      <c r="AT37" s="600"/>
      <c r="AU37" s="600"/>
      <c r="AV37" s="600"/>
      <c r="AW37" s="600"/>
      <c r="AX37" s="600"/>
      <c r="AY37" s="600"/>
    </row>
    <row r="38" spans="2:51" ht="13.5" customHeight="1">
      <c r="B38" s="1146"/>
      <c r="C38" s="61" t="s">
        <v>116</v>
      </c>
      <c r="D38" s="1269"/>
      <c r="E38" s="1270"/>
      <c r="F38" s="1383"/>
      <c r="G38" s="1384"/>
      <c r="H38" s="1383"/>
      <c r="I38" s="1384"/>
      <c r="J38" s="1395"/>
      <c r="K38" s="1396"/>
      <c r="L38" s="1269"/>
      <c r="M38" s="1270"/>
      <c r="N38" s="600"/>
      <c r="O38" s="600"/>
      <c r="P38" s="1263"/>
      <c r="Q38" s="1264"/>
      <c r="R38" s="1295" t="s">
        <v>116</v>
      </c>
      <c r="S38" s="1296"/>
      <c r="T38" s="1297"/>
      <c r="U38" s="1387"/>
      <c r="V38" s="1388"/>
      <c r="W38" s="1387"/>
      <c r="X38" s="1388"/>
      <c r="Y38" s="1383"/>
      <c r="Z38" s="1384"/>
      <c r="AA38" s="1383"/>
      <c r="AB38" s="1384"/>
      <c r="AC38" s="1387"/>
      <c r="AD38" s="1388"/>
      <c r="AE38" s="600"/>
      <c r="AF38" s="600"/>
      <c r="AG38" s="600"/>
      <c r="AH38" s="600"/>
      <c r="AI38" s="600"/>
      <c r="AJ38" s="600"/>
      <c r="AK38" s="600"/>
      <c r="AL38" s="600"/>
      <c r="AN38" s="600"/>
      <c r="AO38" s="600"/>
      <c r="AP38" s="1391"/>
      <c r="AQ38" s="1392"/>
      <c r="AR38" s="581"/>
      <c r="AS38" s="600"/>
      <c r="AT38" s="600"/>
      <c r="AU38" s="600"/>
      <c r="AV38" s="600"/>
      <c r="AW38" s="600"/>
      <c r="AX38" s="600"/>
      <c r="AY38" s="600"/>
    </row>
    <row r="39" spans="2:51" ht="13.5" customHeight="1">
      <c r="B39" s="1146" t="s">
        <v>30</v>
      </c>
      <c r="C39" s="59" t="s">
        <v>114</v>
      </c>
      <c r="D39" s="1402">
        <v>178</v>
      </c>
      <c r="E39" s="1403"/>
      <c r="F39" s="1267">
        <v>176</v>
      </c>
      <c r="G39" s="1268"/>
      <c r="H39" s="1402">
        <v>175</v>
      </c>
      <c r="I39" s="1403"/>
      <c r="J39" s="1402">
        <v>174</v>
      </c>
      <c r="K39" s="1403"/>
      <c r="L39" s="599"/>
      <c r="M39" s="599"/>
      <c r="N39" s="600"/>
      <c r="O39" s="600"/>
      <c r="P39" s="1263" t="s">
        <v>53</v>
      </c>
      <c r="Q39" s="1264"/>
      <c r="R39" s="1298" t="s">
        <v>114</v>
      </c>
      <c r="S39" s="1299"/>
      <c r="T39" s="1300"/>
      <c r="U39" s="1385">
        <v>183</v>
      </c>
      <c r="V39" s="1386"/>
      <c r="W39" s="1381">
        <v>184</v>
      </c>
      <c r="X39" s="1382"/>
      <c r="Y39" s="1413">
        <v>181</v>
      </c>
      <c r="Z39" s="1414"/>
      <c r="AA39" s="1385">
        <v>181</v>
      </c>
      <c r="AB39" s="1386"/>
      <c r="AC39" s="600"/>
      <c r="AD39" s="600"/>
      <c r="AE39" s="600"/>
      <c r="AF39" s="600"/>
      <c r="AG39" s="600"/>
      <c r="AH39" s="600"/>
      <c r="AI39" s="600"/>
      <c r="AJ39" s="600"/>
      <c r="AK39" s="600"/>
      <c r="AL39" s="600"/>
      <c r="AN39" s="600"/>
      <c r="AO39" s="600"/>
      <c r="AP39" s="600"/>
      <c r="AQ39" s="600"/>
      <c r="AR39" s="600"/>
      <c r="AS39" s="600"/>
      <c r="AT39" s="600"/>
      <c r="AU39" s="600"/>
      <c r="AV39" s="600" t="s">
        <v>131</v>
      </c>
      <c r="AW39" s="600" t="s">
        <v>132</v>
      </c>
      <c r="AX39" s="600" t="s">
        <v>133</v>
      </c>
      <c r="AY39" s="600" t="s">
        <v>134</v>
      </c>
    </row>
    <row r="40" spans="2:51" ht="13.5" customHeight="1">
      <c r="B40" s="1146"/>
      <c r="C40" s="61" t="s">
        <v>116</v>
      </c>
      <c r="D40" s="1404"/>
      <c r="E40" s="1405"/>
      <c r="F40" s="1269"/>
      <c r="G40" s="1270"/>
      <c r="H40" s="1404"/>
      <c r="I40" s="1405"/>
      <c r="J40" s="1404"/>
      <c r="K40" s="1405"/>
      <c r="L40" s="599"/>
      <c r="M40" s="599"/>
      <c r="N40" s="600"/>
      <c r="O40" s="600"/>
      <c r="P40" s="1263"/>
      <c r="Q40" s="1264"/>
      <c r="R40" s="1295" t="s">
        <v>116</v>
      </c>
      <c r="S40" s="1296"/>
      <c r="T40" s="1297"/>
      <c r="U40" s="1387"/>
      <c r="V40" s="1388"/>
      <c r="W40" s="1383"/>
      <c r="X40" s="1384"/>
      <c r="Y40" s="1415"/>
      <c r="Z40" s="1416"/>
      <c r="AA40" s="1387"/>
      <c r="AB40" s="1388"/>
      <c r="AC40" s="600"/>
      <c r="AD40" s="600"/>
      <c r="AE40" s="600"/>
      <c r="AF40" s="600"/>
      <c r="AG40" s="600"/>
      <c r="AH40" s="600"/>
      <c r="AI40" s="600"/>
      <c r="AJ40" s="600"/>
      <c r="AK40" s="600"/>
      <c r="AL40" s="600"/>
      <c r="AN40" s="600"/>
      <c r="AO40" s="600"/>
      <c r="AP40" s="600"/>
      <c r="AQ40" s="600"/>
      <c r="AR40" s="600"/>
      <c r="AS40" s="600"/>
      <c r="AT40" s="600"/>
      <c r="AU40" s="600" t="s">
        <v>135</v>
      </c>
      <c r="AV40" s="600">
        <v>179</v>
      </c>
      <c r="AW40" s="600">
        <v>165</v>
      </c>
      <c r="AX40" s="510">
        <v>181</v>
      </c>
      <c r="AY40" s="600">
        <v>165</v>
      </c>
    </row>
    <row r="41" spans="2:51" ht="13.5" customHeight="1">
      <c r="B41" s="1146" t="s">
        <v>33</v>
      </c>
      <c r="C41" s="59" t="s">
        <v>123</v>
      </c>
      <c r="D41" s="1317">
        <v>176</v>
      </c>
      <c r="E41" s="1318"/>
      <c r="F41" s="1393">
        <v>176</v>
      </c>
      <c r="G41" s="1394"/>
      <c r="H41" s="1402">
        <v>175</v>
      </c>
      <c r="I41" s="1403"/>
      <c r="J41" s="1393">
        <v>175</v>
      </c>
      <c r="K41" s="1394"/>
      <c r="L41" s="599"/>
      <c r="M41" s="599"/>
      <c r="N41" s="600"/>
      <c r="O41" s="600"/>
      <c r="P41" s="1263" t="s">
        <v>54</v>
      </c>
      <c r="Q41" s="1264"/>
      <c r="R41" s="1298" t="s">
        <v>114</v>
      </c>
      <c r="S41" s="1299"/>
      <c r="T41" s="1300"/>
      <c r="U41" s="1381">
        <v>182</v>
      </c>
      <c r="V41" s="1382"/>
      <c r="W41" s="1385">
        <v>182</v>
      </c>
      <c r="X41" s="1386"/>
      <c r="Y41" s="1406">
        <v>181</v>
      </c>
      <c r="Z41" s="1407"/>
      <c r="AA41" s="1279">
        <v>183</v>
      </c>
      <c r="AB41" s="1280"/>
      <c r="AC41" s="579"/>
      <c r="AD41" s="579"/>
      <c r="AE41" s="600"/>
      <c r="AF41" s="600"/>
      <c r="AS41" s="600"/>
      <c r="AT41" s="600"/>
      <c r="AU41" s="600" t="s">
        <v>139</v>
      </c>
      <c r="AV41" s="600">
        <v>17</v>
      </c>
      <c r="AW41" s="600">
        <v>16</v>
      </c>
      <c r="AX41" s="600">
        <v>16</v>
      </c>
      <c r="AY41" s="600">
        <v>16</v>
      </c>
    </row>
    <row r="42" spans="2:51" ht="13.5" customHeight="1">
      <c r="B42" s="1146"/>
      <c r="C42" s="61" t="s">
        <v>125</v>
      </c>
      <c r="D42" s="1319"/>
      <c r="E42" s="1320"/>
      <c r="F42" s="1395"/>
      <c r="G42" s="1396"/>
      <c r="H42" s="1404"/>
      <c r="I42" s="1405"/>
      <c r="J42" s="1395"/>
      <c r="K42" s="1396"/>
      <c r="L42" s="599"/>
      <c r="M42" s="599"/>
      <c r="N42" s="600"/>
      <c r="O42" s="600"/>
      <c r="P42" s="1263"/>
      <c r="Q42" s="1264"/>
      <c r="R42" s="1295" t="s">
        <v>116</v>
      </c>
      <c r="S42" s="1296"/>
      <c r="T42" s="1297"/>
      <c r="U42" s="1383"/>
      <c r="V42" s="1384"/>
      <c r="W42" s="1387"/>
      <c r="X42" s="1388"/>
      <c r="Y42" s="1408"/>
      <c r="Z42" s="1409"/>
      <c r="AA42" s="1281"/>
      <c r="AB42" s="1282"/>
      <c r="AC42" s="579"/>
      <c r="AD42" s="579"/>
      <c r="AE42" s="600"/>
      <c r="AF42" s="600"/>
      <c r="AS42" s="600"/>
      <c r="AT42" s="600"/>
      <c r="AU42" s="600" t="s">
        <v>63</v>
      </c>
      <c r="AV42" s="600">
        <v>54</v>
      </c>
      <c r="AW42" s="600">
        <v>42</v>
      </c>
      <c r="AX42" s="600">
        <v>44</v>
      </c>
      <c r="AY42" s="600">
        <v>44</v>
      </c>
    </row>
    <row r="43" spans="2:51" ht="13.5" customHeight="1">
      <c r="B43" s="1146" t="s">
        <v>36</v>
      </c>
      <c r="C43" s="59" t="s">
        <v>123</v>
      </c>
      <c r="D43" s="1381">
        <v>176</v>
      </c>
      <c r="E43" s="1382"/>
      <c r="F43" s="1381">
        <v>177</v>
      </c>
      <c r="G43" s="1382"/>
      <c r="H43" s="1393">
        <v>177</v>
      </c>
      <c r="I43" s="1394"/>
      <c r="J43" s="1393">
        <v>177</v>
      </c>
      <c r="K43" s="1394"/>
      <c r="L43" s="1381">
        <v>178</v>
      </c>
      <c r="M43" s="1382"/>
      <c r="N43" s="600"/>
      <c r="O43" s="600"/>
      <c r="P43" s="1263" t="s">
        <v>55</v>
      </c>
      <c r="Q43" s="1264"/>
      <c r="R43" s="1298" t="s">
        <v>114</v>
      </c>
      <c r="S43" s="1299"/>
      <c r="T43" s="1300"/>
      <c r="U43" s="1267">
        <v>181</v>
      </c>
      <c r="V43" s="1268"/>
      <c r="W43" s="1267">
        <v>179</v>
      </c>
      <c r="X43" s="1268"/>
      <c r="Y43" s="1385">
        <v>179</v>
      </c>
      <c r="Z43" s="1386"/>
      <c r="AA43" s="1317">
        <v>181</v>
      </c>
      <c r="AB43" s="1318"/>
      <c r="AC43" s="1385">
        <v>181</v>
      </c>
      <c r="AD43" s="1386"/>
      <c r="AE43" s="600"/>
      <c r="AF43" s="600"/>
      <c r="AS43" s="600"/>
      <c r="AT43" s="600"/>
      <c r="AU43" s="600" t="s">
        <v>140</v>
      </c>
      <c r="AV43" s="600">
        <v>17</v>
      </c>
      <c r="AW43" s="600">
        <v>15</v>
      </c>
      <c r="AX43" s="510">
        <v>13</v>
      </c>
      <c r="AY43" s="600">
        <v>16</v>
      </c>
    </row>
    <row r="44" spans="2:51" ht="13.5" customHeight="1">
      <c r="B44" s="1146"/>
      <c r="C44" s="61" t="s">
        <v>125</v>
      </c>
      <c r="D44" s="1383"/>
      <c r="E44" s="1384"/>
      <c r="F44" s="1383"/>
      <c r="G44" s="1384"/>
      <c r="H44" s="1395"/>
      <c r="I44" s="1396"/>
      <c r="J44" s="1395"/>
      <c r="K44" s="1396"/>
      <c r="L44" s="1383"/>
      <c r="M44" s="1384"/>
      <c r="N44" s="600"/>
      <c r="O44" s="600"/>
      <c r="P44" s="1263"/>
      <c r="Q44" s="1264"/>
      <c r="R44" s="1295" t="s">
        <v>116</v>
      </c>
      <c r="S44" s="1296"/>
      <c r="T44" s="1297"/>
      <c r="U44" s="1269"/>
      <c r="V44" s="1270"/>
      <c r="W44" s="1269"/>
      <c r="X44" s="1270"/>
      <c r="Y44" s="1387"/>
      <c r="Z44" s="1388"/>
      <c r="AA44" s="1319"/>
      <c r="AB44" s="1320"/>
      <c r="AC44" s="1387"/>
      <c r="AD44" s="1388"/>
      <c r="AE44" s="600"/>
      <c r="AF44" s="600"/>
      <c r="AS44" s="600"/>
      <c r="AT44" s="600"/>
      <c r="AU44" s="600" t="s">
        <v>141</v>
      </c>
      <c r="AV44" s="600">
        <v>13</v>
      </c>
      <c r="AW44" s="600">
        <v>12</v>
      </c>
      <c r="AX44" s="510">
        <v>10</v>
      </c>
      <c r="AY44" s="600">
        <v>12</v>
      </c>
    </row>
    <row r="45" spans="2:51" ht="13.5" customHeight="1">
      <c r="B45" s="1146" t="s">
        <v>39</v>
      </c>
      <c r="C45" s="59" t="s">
        <v>114</v>
      </c>
      <c r="D45" s="1381">
        <v>179</v>
      </c>
      <c r="E45" s="1382"/>
      <c r="F45" s="1381">
        <v>180</v>
      </c>
      <c r="G45" s="1382"/>
      <c r="H45" s="1393">
        <v>180</v>
      </c>
      <c r="I45" s="1394"/>
      <c r="J45" s="1267">
        <v>178</v>
      </c>
      <c r="K45" s="1268"/>
      <c r="L45" s="600"/>
      <c r="M45" s="600"/>
      <c r="N45" s="600"/>
      <c r="O45" s="600"/>
      <c r="P45" s="1263" t="s">
        <v>58</v>
      </c>
      <c r="Q45" s="1264"/>
      <c r="R45" s="1298" t="s">
        <v>114</v>
      </c>
      <c r="S45" s="1299"/>
      <c r="T45" s="1300"/>
      <c r="U45" s="1381">
        <v>182</v>
      </c>
      <c r="V45" s="1382"/>
      <c r="W45" s="1406">
        <v>181</v>
      </c>
      <c r="X45" s="1407"/>
      <c r="Y45" s="1279">
        <v>184</v>
      </c>
      <c r="Z45" s="1280"/>
      <c r="AA45" s="1417">
        <v>185</v>
      </c>
      <c r="AB45" s="1418"/>
      <c r="AC45" s="600"/>
      <c r="AD45" s="600"/>
      <c r="AE45" s="600"/>
      <c r="AF45" s="600"/>
      <c r="AS45" s="600"/>
      <c r="AT45" s="600"/>
      <c r="AU45" s="600" t="s">
        <v>142</v>
      </c>
      <c r="AV45" s="600">
        <v>46</v>
      </c>
      <c r="AW45" s="600">
        <v>44</v>
      </c>
      <c r="AX45" s="510">
        <v>38</v>
      </c>
      <c r="AY45" s="600">
        <v>44</v>
      </c>
    </row>
    <row r="46" spans="2:51" ht="13.5" customHeight="1">
      <c r="B46" s="1146"/>
      <c r="C46" s="60" t="s">
        <v>116</v>
      </c>
      <c r="D46" s="1383"/>
      <c r="E46" s="1384"/>
      <c r="F46" s="1383"/>
      <c r="G46" s="1384"/>
      <c r="H46" s="1395"/>
      <c r="I46" s="1396"/>
      <c r="J46" s="1269"/>
      <c r="K46" s="1270"/>
      <c r="L46" s="600"/>
      <c r="M46" s="600"/>
      <c r="N46" s="600"/>
      <c r="O46" s="600"/>
      <c r="P46" s="1263"/>
      <c r="Q46" s="1264"/>
      <c r="R46" s="1295" t="s">
        <v>116</v>
      </c>
      <c r="S46" s="1296"/>
      <c r="T46" s="1297"/>
      <c r="U46" s="1383"/>
      <c r="V46" s="1384"/>
      <c r="W46" s="1408"/>
      <c r="X46" s="1409"/>
      <c r="Y46" s="1281"/>
      <c r="Z46" s="1282"/>
      <c r="AA46" s="1419"/>
      <c r="AB46" s="1420"/>
      <c r="AC46" s="600"/>
      <c r="AD46" s="600"/>
      <c r="AE46" s="600"/>
      <c r="AF46" s="600"/>
      <c r="AS46" s="600"/>
      <c r="AT46" s="600"/>
      <c r="AU46" s="600" t="s">
        <v>143</v>
      </c>
      <c r="AV46" s="600">
        <v>30</v>
      </c>
      <c r="AW46" s="600">
        <v>28</v>
      </c>
      <c r="AX46" s="510">
        <v>38</v>
      </c>
      <c r="AY46" s="600">
        <v>30</v>
      </c>
    </row>
    <row r="47" spans="2:51" ht="13.5" customHeight="1">
      <c r="B47" s="1146" t="s">
        <v>41</v>
      </c>
      <c r="C47" s="59" t="s">
        <v>114</v>
      </c>
      <c r="D47" s="1279">
        <v>181</v>
      </c>
      <c r="E47" s="1280"/>
      <c r="F47" s="1381">
        <v>182</v>
      </c>
      <c r="G47" s="1382"/>
      <c r="H47" s="1406">
        <v>181</v>
      </c>
      <c r="I47" s="1407"/>
      <c r="J47" s="1385">
        <v>181</v>
      </c>
      <c r="K47" s="1386"/>
      <c r="L47" s="599"/>
      <c r="M47" s="599"/>
      <c r="N47" s="600"/>
      <c r="O47" s="600"/>
      <c r="P47" s="1263" t="s">
        <v>62</v>
      </c>
      <c r="Q47" s="1264"/>
      <c r="R47" s="1298" t="s">
        <v>114</v>
      </c>
      <c r="S47" s="1299"/>
      <c r="T47" s="1300"/>
      <c r="U47" s="1412">
        <v>184</v>
      </c>
      <c r="V47" s="1412"/>
      <c r="W47" s="1413">
        <v>181</v>
      </c>
      <c r="X47" s="1414"/>
      <c r="Y47" s="1279">
        <v>184</v>
      </c>
      <c r="Z47" s="1280"/>
      <c r="AA47" s="1267">
        <v>182</v>
      </c>
      <c r="AB47" s="1268"/>
      <c r="AC47" s="1406">
        <v>181</v>
      </c>
      <c r="AD47" s="1407"/>
      <c r="AE47" s="600"/>
      <c r="AF47" s="1359">
        <f>AC47-AA45</f>
        <v>-4</v>
      </c>
      <c r="AG47" s="1360"/>
      <c r="AH47" s="1363">
        <f>AF47/2.2064</f>
        <v>-1.8129079042784628</v>
      </c>
      <c r="AI47" s="1364"/>
      <c r="AJ47" s="1363">
        <f>AP29+AH47</f>
        <v>81.648187431879251</v>
      </c>
      <c r="AK47" s="1364"/>
      <c r="AS47" s="600"/>
      <c r="AT47" s="600"/>
      <c r="AU47" s="600" t="s">
        <v>144</v>
      </c>
      <c r="AV47" s="600">
        <v>26</v>
      </c>
      <c r="AW47" s="600">
        <v>24</v>
      </c>
      <c r="AX47" s="600">
        <v>24</v>
      </c>
      <c r="AY47" s="600">
        <v>24</v>
      </c>
    </row>
    <row r="48" spans="2:51" ht="13.5" customHeight="1">
      <c r="B48" s="1146"/>
      <c r="C48" s="60" t="s">
        <v>116</v>
      </c>
      <c r="D48" s="1281"/>
      <c r="E48" s="1282"/>
      <c r="F48" s="1383"/>
      <c r="G48" s="1384"/>
      <c r="H48" s="1408"/>
      <c r="I48" s="1409"/>
      <c r="J48" s="1387"/>
      <c r="K48" s="1388"/>
      <c r="L48" s="599"/>
      <c r="M48" s="599"/>
      <c r="N48" s="600"/>
      <c r="O48" s="600"/>
      <c r="P48" s="1263"/>
      <c r="Q48" s="1264"/>
      <c r="R48" s="1295" t="s">
        <v>116</v>
      </c>
      <c r="S48" s="1296"/>
      <c r="T48" s="1297"/>
      <c r="U48" s="1412"/>
      <c r="V48" s="1412"/>
      <c r="W48" s="1415"/>
      <c r="X48" s="1416"/>
      <c r="Y48" s="1281"/>
      <c r="Z48" s="1282"/>
      <c r="AA48" s="1269"/>
      <c r="AB48" s="1270"/>
      <c r="AC48" s="1408"/>
      <c r="AD48" s="1409"/>
      <c r="AE48" s="600"/>
      <c r="AF48" s="1361"/>
      <c r="AG48" s="1362"/>
      <c r="AH48" s="1365"/>
      <c r="AI48" s="1366"/>
      <c r="AJ48" s="1365"/>
      <c r="AK48" s="1366"/>
      <c r="AS48" s="600"/>
      <c r="AT48" s="600"/>
      <c r="AU48" s="600" t="s">
        <v>145</v>
      </c>
      <c r="AV48" s="600">
        <v>16</v>
      </c>
      <c r="AW48" s="600">
        <v>15</v>
      </c>
      <c r="AX48" s="600">
        <v>15.5</v>
      </c>
      <c r="AY48" s="600">
        <v>15.5</v>
      </c>
    </row>
    <row r="49" spans="21:37" ht="13.5" customHeight="1">
      <c r="U49" s="1359">
        <v>181</v>
      </c>
      <c r="V49" s="1360"/>
      <c r="W49" s="1359">
        <v>178</v>
      </c>
      <c r="X49" s="1360"/>
      <c r="Y49" s="1359">
        <v>175</v>
      </c>
      <c r="Z49" s="1360"/>
      <c r="AA49" s="1359">
        <v>172</v>
      </c>
      <c r="AB49" s="1360"/>
      <c r="AC49" s="1359">
        <v>172</v>
      </c>
      <c r="AD49" s="1360"/>
      <c r="AF49" s="1359">
        <f>AC49-AA45</f>
        <v>-13</v>
      </c>
      <c r="AG49" s="1360"/>
      <c r="AH49" s="1363">
        <f>AF49/2.2064</f>
        <v>-5.8919506889050037</v>
      </c>
      <c r="AI49" s="1364"/>
      <c r="AJ49" s="1363">
        <f>AP29+AH49</f>
        <v>77.569144647252713</v>
      </c>
      <c r="AK49" s="1364"/>
    </row>
    <row r="50" spans="21:37" ht="13.5" customHeight="1">
      <c r="U50" s="1361"/>
      <c r="V50" s="1362"/>
      <c r="W50" s="1361"/>
      <c r="X50" s="1362"/>
      <c r="Y50" s="1361"/>
      <c r="Z50" s="1362"/>
      <c r="AA50" s="1361"/>
      <c r="AB50" s="1362"/>
      <c r="AC50" s="1361"/>
      <c r="AD50" s="1362"/>
      <c r="AF50" s="1361"/>
      <c r="AG50" s="1362"/>
      <c r="AH50" s="1365"/>
      <c r="AI50" s="1366"/>
      <c r="AJ50" s="1365"/>
      <c r="AK50" s="1366"/>
    </row>
    <row r="51" spans="21:37" ht="13.5" customHeight="1">
      <c r="U51" s="1359">
        <v>180</v>
      </c>
      <c r="V51" s="1360"/>
      <c r="W51" s="1359">
        <v>176</v>
      </c>
      <c r="X51" s="1360"/>
      <c r="Y51" s="1359">
        <v>172</v>
      </c>
      <c r="Z51" s="1360"/>
      <c r="AA51" s="1359">
        <v>168</v>
      </c>
      <c r="AB51" s="1360"/>
      <c r="AC51" s="1359">
        <v>168</v>
      </c>
      <c r="AD51" s="1360"/>
      <c r="AF51" s="1359">
        <f>AC51-AA45</f>
        <v>-17</v>
      </c>
      <c r="AG51" s="1360"/>
      <c r="AH51" s="1363">
        <f>AF51/2.2064</f>
        <v>-7.7048585931834666</v>
      </c>
      <c r="AI51" s="1364"/>
      <c r="AJ51" s="1363">
        <f>AP29+AH51</f>
        <v>75.756236742974238</v>
      </c>
      <c r="AK51" s="1364"/>
    </row>
    <row r="52" spans="21:37" ht="13.5" customHeight="1">
      <c r="U52" s="1361"/>
      <c r="V52" s="1362"/>
      <c r="W52" s="1361"/>
      <c r="X52" s="1362"/>
      <c r="Y52" s="1361"/>
      <c r="Z52" s="1362"/>
      <c r="AA52" s="1361"/>
      <c r="AB52" s="1362"/>
      <c r="AC52" s="1361"/>
      <c r="AD52" s="1362"/>
      <c r="AF52" s="1361"/>
      <c r="AG52" s="1362"/>
      <c r="AH52" s="1365"/>
      <c r="AI52" s="1366"/>
      <c r="AJ52" s="1365"/>
      <c r="AK52" s="1366"/>
    </row>
  </sheetData>
  <mergeCells count="317">
    <mergeCell ref="D36:E36"/>
    <mergeCell ref="AC47:AD48"/>
    <mergeCell ref="R47:T47"/>
    <mergeCell ref="U47:V48"/>
    <mergeCell ref="W47:X48"/>
    <mergeCell ref="Y47:Z48"/>
    <mergeCell ref="AA47:AB48"/>
    <mergeCell ref="R48:T48"/>
    <mergeCell ref="AA45:AB46"/>
    <mergeCell ref="R44:T44"/>
    <mergeCell ref="L43:M44"/>
    <mergeCell ref="U43:V44"/>
    <mergeCell ref="W43:X44"/>
    <mergeCell ref="Y43:Z44"/>
    <mergeCell ref="AA43:AB44"/>
    <mergeCell ref="AC43:AD44"/>
    <mergeCell ref="R39:T39"/>
    <mergeCell ref="U39:V40"/>
    <mergeCell ref="W39:X40"/>
    <mergeCell ref="Y39:Z40"/>
    <mergeCell ref="AA39:AB40"/>
    <mergeCell ref="U41:V42"/>
    <mergeCell ref="W41:X42"/>
    <mergeCell ref="Y41:Z42"/>
    <mergeCell ref="B47:B48"/>
    <mergeCell ref="D47:E48"/>
    <mergeCell ref="F47:G48"/>
    <mergeCell ref="H47:I48"/>
    <mergeCell ref="J47:K48"/>
    <mergeCell ref="P47:Q48"/>
    <mergeCell ref="U45:V46"/>
    <mergeCell ref="W45:X46"/>
    <mergeCell ref="Y45:Z46"/>
    <mergeCell ref="R46:T46"/>
    <mergeCell ref="B45:B46"/>
    <mergeCell ref="D45:E46"/>
    <mergeCell ref="F45:G46"/>
    <mergeCell ref="H45:I46"/>
    <mergeCell ref="J45:K46"/>
    <mergeCell ref="P45:Q46"/>
    <mergeCell ref="R45:T45"/>
    <mergeCell ref="AA41:AB42"/>
    <mergeCell ref="B41:B42"/>
    <mergeCell ref="D41:E42"/>
    <mergeCell ref="F41:G42"/>
    <mergeCell ref="H41:I42"/>
    <mergeCell ref="J41:K42"/>
    <mergeCell ref="P41:Q42"/>
    <mergeCell ref="R42:T42"/>
    <mergeCell ref="B43:B44"/>
    <mergeCell ref="D43:E44"/>
    <mergeCell ref="F43:G44"/>
    <mergeCell ref="H43:I44"/>
    <mergeCell ref="J43:K44"/>
    <mergeCell ref="P43:Q44"/>
    <mergeCell ref="R43:T43"/>
    <mergeCell ref="R41:T41"/>
    <mergeCell ref="R40:T40"/>
    <mergeCell ref="B39:B40"/>
    <mergeCell ref="D39:E40"/>
    <mergeCell ref="F39:G40"/>
    <mergeCell ref="H39:I40"/>
    <mergeCell ref="J39:K40"/>
    <mergeCell ref="P39:Q40"/>
    <mergeCell ref="W37:X38"/>
    <mergeCell ref="Y37:Z38"/>
    <mergeCell ref="AA37:AB38"/>
    <mergeCell ref="AC37:AD38"/>
    <mergeCell ref="AP37:AQ38"/>
    <mergeCell ref="R38:T38"/>
    <mergeCell ref="AN35:AO36"/>
    <mergeCell ref="B37:B38"/>
    <mergeCell ref="D37:E38"/>
    <mergeCell ref="F37:G38"/>
    <mergeCell ref="H37:I38"/>
    <mergeCell ref="J37:K38"/>
    <mergeCell ref="L37:M38"/>
    <mergeCell ref="P37:Q38"/>
    <mergeCell ref="R37:T37"/>
    <mergeCell ref="U37:V38"/>
    <mergeCell ref="AP33:AQ36"/>
    <mergeCell ref="D34:E34"/>
    <mergeCell ref="F34:G34"/>
    <mergeCell ref="H34:I34"/>
    <mergeCell ref="J34:K34"/>
    <mergeCell ref="L34:M34"/>
    <mergeCell ref="T34:U34"/>
    <mergeCell ref="V34:W34"/>
    <mergeCell ref="X34:Y34"/>
    <mergeCell ref="Z34:AA34"/>
    <mergeCell ref="Z33:AA33"/>
    <mergeCell ref="AB33:AC33"/>
    <mergeCell ref="AD33:AE33"/>
    <mergeCell ref="AH33:AI33"/>
    <mergeCell ref="AM33:AM34"/>
    <mergeCell ref="AO33:AO34"/>
    <mergeCell ref="AB34:AC34"/>
    <mergeCell ref="AD34:AE34"/>
    <mergeCell ref="AH34:AI34"/>
    <mergeCell ref="AF33:AG33"/>
    <mergeCell ref="AF34:AG34"/>
    <mergeCell ref="D33:E33"/>
    <mergeCell ref="F33:G33"/>
    <mergeCell ref="H33:I33"/>
    <mergeCell ref="J33:K33"/>
    <mergeCell ref="L33:M33"/>
    <mergeCell ref="R33:S34"/>
    <mergeCell ref="T33:U33"/>
    <mergeCell ref="V33:W33"/>
    <mergeCell ref="X33:Y33"/>
    <mergeCell ref="AX30:AX31"/>
    <mergeCell ref="B31:B32"/>
    <mergeCell ref="J31:J32"/>
    <mergeCell ref="Q31:Q32"/>
    <mergeCell ref="X31:X32"/>
    <mergeCell ref="AE31:AE32"/>
    <mergeCell ref="AM31:AM32"/>
    <mergeCell ref="AN31:AN32"/>
    <mergeCell ref="AN29:AN30"/>
    <mergeCell ref="AO29:AO30"/>
    <mergeCell ref="AP29:AQ29"/>
    <mergeCell ref="AR29:AR30"/>
    <mergeCell ref="AF30:AK30"/>
    <mergeCell ref="AP30:AQ30"/>
    <mergeCell ref="AO31:AO32"/>
    <mergeCell ref="AP31:AQ31"/>
    <mergeCell ref="AR31:AR32"/>
    <mergeCell ref="AP32:AQ32"/>
    <mergeCell ref="AL31:AL32"/>
    <mergeCell ref="B29:B30"/>
    <mergeCell ref="J29:J30"/>
    <mergeCell ref="Q29:Q30"/>
    <mergeCell ref="X29:X30"/>
    <mergeCell ref="AE29:AE30"/>
    <mergeCell ref="AM29:AM30"/>
    <mergeCell ref="AL27:AL28"/>
    <mergeCell ref="AM27:AM28"/>
    <mergeCell ref="AN27:AN28"/>
    <mergeCell ref="B27:B28"/>
    <mergeCell ref="J27:J28"/>
    <mergeCell ref="Q27:Q28"/>
    <mergeCell ref="X27:X28"/>
    <mergeCell ref="AE27:AE28"/>
    <mergeCell ref="N28:O28"/>
    <mergeCell ref="G28:H28"/>
    <mergeCell ref="AX27:AX28"/>
    <mergeCell ref="AP28:AQ28"/>
    <mergeCell ref="AO27:AO28"/>
    <mergeCell ref="AP27:AQ27"/>
    <mergeCell ref="AR27:AR28"/>
    <mergeCell ref="AX24:AX25"/>
    <mergeCell ref="B25:B26"/>
    <mergeCell ref="J25:J26"/>
    <mergeCell ref="Q25:Q26"/>
    <mergeCell ref="X25:X26"/>
    <mergeCell ref="AE25:AE26"/>
    <mergeCell ref="AM25:AM26"/>
    <mergeCell ref="AN25:AN26"/>
    <mergeCell ref="AO25:AO26"/>
    <mergeCell ref="AP25:AQ25"/>
    <mergeCell ref="AR25:AR26"/>
    <mergeCell ref="AF26:AK26"/>
    <mergeCell ref="AP26:AQ26"/>
    <mergeCell ref="AR23:AR24"/>
    <mergeCell ref="AF24:AK24"/>
    <mergeCell ref="AP24:AQ24"/>
    <mergeCell ref="N26:O26"/>
    <mergeCell ref="AB26:AC26"/>
    <mergeCell ref="AM21:AM22"/>
    <mergeCell ref="AN21:AN22"/>
    <mergeCell ref="AO21:AO22"/>
    <mergeCell ref="AP21:AQ21"/>
    <mergeCell ref="AR21:AR22"/>
    <mergeCell ref="AP22:AQ22"/>
    <mergeCell ref="B23:B24"/>
    <mergeCell ref="J23:J24"/>
    <mergeCell ref="Q23:Q24"/>
    <mergeCell ref="X23:X24"/>
    <mergeCell ref="AE23:AE24"/>
    <mergeCell ref="AM23:AM24"/>
    <mergeCell ref="AN23:AN24"/>
    <mergeCell ref="AO23:AO24"/>
    <mergeCell ref="Q21:Q22"/>
    <mergeCell ref="X21:X22"/>
    <mergeCell ref="AE21:AE22"/>
    <mergeCell ref="AL21:AL22"/>
    <mergeCell ref="B21:B22"/>
    <mergeCell ref="J21:J22"/>
    <mergeCell ref="AP23:AQ23"/>
    <mergeCell ref="B18:B20"/>
    <mergeCell ref="D18:J18"/>
    <mergeCell ref="K18:Q18"/>
    <mergeCell ref="R18:X18"/>
    <mergeCell ref="Y18:AE18"/>
    <mergeCell ref="AF18:AL18"/>
    <mergeCell ref="AO16:AO17"/>
    <mergeCell ref="AP16:AQ16"/>
    <mergeCell ref="AR16:AR17"/>
    <mergeCell ref="B16:B17"/>
    <mergeCell ref="J16:J17"/>
    <mergeCell ref="Q16:Q17"/>
    <mergeCell ref="X16:X17"/>
    <mergeCell ref="AE16:AE17"/>
    <mergeCell ref="AF17:AK17"/>
    <mergeCell ref="AP17:AQ17"/>
    <mergeCell ref="AM18:AO19"/>
    <mergeCell ref="AP18:AR20"/>
    <mergeCell ref="J19:J20"/>
    <mergeCell ref="Q19:Q20"/>
    <mergeCell ref="X19:X20"/>
    <mergeCell ref="AE19:AE20"/>
    <mergeCell ref="AL19:AL20"/>
    <mergeCell ref="AT17:AU17"/>
    <mergeCell ref="AT15:AU15"/>
    <mergeCell ref="AM16:AM17"/>
    <mergeCell ref="AN16:AN17"/>
    <mergeCell ref="AM14:AM15"/>
    <mergeCell ref="AN14:AN15"/>
    <mergeCell ref="AO14:AO15"/>
    <mergeCell ref="AP14:AQ14"/>
    <mergeCell ref="AR14:AR15"/>
    <mergeCell ref="AP15:AQ15"/>
    <mergeCell ref="B14:B15"/>
    <mergeCell ref="J14:J15"/>
    <mergeCell ref="Q14:Q15"/>
    <mergeCell ref="X14:X15"/>
    <mergeCell ref="AE14:AE15"/>
    <mergeCell ref="AF15:AK15"/>
    <mergeCell ref="AR12:AR13"/>
    <mergeCell ref="AP13:AQ13"/>
    <mergeCell ref="AT16:AU16"/>
    <mergeCell ref="AT13:AV13"/>
    <mergeCell ref="AL12:AL13"/>
    <mergeCell ref="B12:B13"/>
    <mergeCell ref="J12:J13"/>
    <mergeCell ref="Q12:Q13"/>
    <mergeCell ref="X12:X13"/>
    <mergeCell ref="AE12:AE13"/>
    <mergeCell ref="AM12:AM13"/>
    <mergeCell ref="AN12:AN13"/>
    <mergeCell ref="AO12:AO13"/>
    <mergeCell ref="AP12:AQ12"/>
    <mergeCell ref="X6:X7"/>
    <mergeCell ref="AE6:AE7"/>
    <mergeCell ref="AL6:AL7"/>
    <mergeCell ref="AP10:AQ10"/>
    <mergeCell ref="AR10:AR11"/>
    <mergeCell ref="AF11:AK11"/>
    <mergeCell ref="AP11:AQ11"/>
    <mergeCell ref="AT9:AV9"/>
    <mergeCell ref="B10:B11"/>
    <mergeCell ref="J10:J11"/>
    <mergeCell ref="Q10:Q11"/>
    <mergeCell ref="X10:X11"/>
    <mergeCell ref="AE10:AE11"/>
    <mergeCell ref="AM10:AM11"/>
    <mergeCell ref="AN10:AN11"/>
    <mergeCell ref="AO10:AO11"/>
    <mergeCell ref="AO8:AO9"/>
    <mergeCell ref="AP8:AQ8"/>
    <mergeCell ref="AR8:AR9"/>
    <mergeCell ref="AF9:AK9"/>
    <mergeCell ref="AP9:AQ9"/>
    <mergeCell ref="AT11:AV11"/>
    <mergeCell ref="AT3:AV3"/>
    <mergeCell ref="J4:J5"/>
    <mergeCell ref="Q4:Q5"/>
    <mergeCell ref="X4:X5"/>
    <mergeCell ref="AE4:AE5"/>
    <mergeCell ref="AL4:AL5"/>
    <mergeCell ref="AT5:AV5"/>
    <mergeCell ref="AT7:AV7"/>
    <mergeCell ref="B8:B9"/>
    <mergeCell ref="J8:J9"/>
    <mergeCell ref="Q8:Q9"/>
    <mergeCell ref="X8:X9"/>
    <mergeCell ref="AE8:AE9"/>
    <mergeCell ref="AM8:AM9"/>
    <mergeCell ref="AN8:AN9"/>
    <mergeCell ref="AM6:AM7"/>
    <mergeCell ref="AN6:AN7"/>
    <mergeCell ref="AO6:AO7"/>
    <mergeCell ref="AP6:AQ6"/>
    <mergeCell ref="AR6:AR7"/>
    <mergeCell ref="AP7:AQ7"/>
    <mergeCell ref="B6:B7"/>
    <mergeCell ref="J6:J7"/>
    <mergeCell ref="Q6:Q7"/>
    <mergeCell ref="AP1:AQ1"/>
    <mergeCell ref="AP2:AQ2"/>
    <mergeCell ref="B3:B5"/>
    <mergeCell ref="D3:J3"/>
    <mergeCell ref="K3:Q3"/>
    <mergeCell ref="R3:X3"/>
    <mergeCell ref="Y3:AE3"/>
    <mergeCell ref="AF3:AL3"/>
    <mergeCell ref="AM3:AO4"/>
    <mergeCell ref="AP3:AR5"/>
    <mergeCell ref="U49:V50"/>
    <mergeCell ref="W49:X50"/>
    <mergeCell ref="Y49:Z50"/>
    <mergeCell ref="AA49:AB50"/>
    <mergeCell ref="AC49:AD50"/>
    <mergeCell ref="U51:V52"/>
    <mergeCell ref="W51:X52"/>
    <mergeCell ref="Y51:Z52"/>
    <mergeCell ref="AA51:AB52"/>
    <mergeCell ref="AC51:AD52"/>
    <mergeCell ref="AF47:AG48"/>
    <mergeCell ref="AF49:AG50"/>
    <mergeCell ref="AF51:AG52"/>
    <mergeCell ref="AH47:AI48"/>
    <mergeCell ref="AH49:AI50"/>
    <mergeCell ref="AH51:AI52"/>
    <mergeCell ref="AJ47:AK48"/>
    <mergeCell ref="AJ49:AK50"/>
    <mergeCell ref="AJ51:AK52"/>
  </mergeCells>
  <pageMargins left="0.7" right="0.7" top="0.75" bottom="0.75" header="0.3" footer="0.3"/>
  <pageSetup orientation="portrait" r:id="rId1"/>
  <ignoredErrors>
    <ignoredError sqref="AM12:AO12 AM27:AN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5"/>
  <sheetViews>
    <sheetView rightToLeft="1" zoomScale="85" zoomScaleNormal="85" workbookViewId="0">
      <selection activeCell="C5" sqref="C5"/>
    </sheetView>
  </sheetViews>
  <sheetFormatPr baseColWidth="10" defaultColWidth="8.6875" defaultRowHeight="13.5" customHeight="1"/>
  <cols>
    <col min="1" max="16384" width="8.6875" style="778"/>
  </cols>
  <sheetData>
    <row r="3" spans="1:3" ht="13.5" customHeight="1">
      <c r="A3" s="778">
        <v>2015</v>
      </c>
      <c r="B3" s="778">
        <v>82</v>
      </c>
      <c r="C3" s="778">
        <v>181</v>
      </c>
    </row>
    <row r="4" spans="1:3" ht="13.5" customHeight="1">
      <c r="A4" s="778">
        <v>2016</v>
      </c>
      <c r="B4" s="778">
        <v>91</v>
      </c>
      <c r="C4" s="778">
        <v>201</v>
      </c>
    </row>
    <row r="5" spans="1:3" ht="13.5" customHeight="1">
      <c r="B5" s="788">
        <f>B4-B3</f>
        <v>9</v>
      </c>
      <c r="C5" s="788">
        <f>C4-C3</f>
        <v>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58"/>
  <sheetViews>
    <sheetView rightToLeft="1" topLeftCell="A10" zoomScale="70" zoomScaleNormal="70" workbookViewId="0">
      <selection activeCell="AE58" sqref="AE58"/>
    </sheetView>
  </sheetViews>
  <sheetFormatPr baseColWidth="10" defaultColWidth="3.5625" defaultRowHeight="13.5" customHeight="1"/>
  <cols>
    <col min="1" max="1" width="3.5625" style="198" customWidth="1"/>
    <col min="2" max="2" width="9.4375" style="726" customWidth="1"/>
    <col min="3" max="3" width="12.875" style="726" customWidth="1"/>
    <col min="4" max="7" width="3.4375" style="726" customWidth="1"/>
    <col min="8" max="9" width="3.4375" style="798" customWidth="1"/>
    <col min="10" max="11" width="3.4375" style="726" customWidth="1"/>
    <col min="12" max="12" width="4.3125" style="726" customWidth="1"/>
    <col min="13" max="16" width="3.4375" style="726" customWidth="1"/>
    <col min="17" max="18" width="3.4375" style="798" customWidth="1"/>
    <col min="19" max="20" width="3.4375" style="726" customWidth="1"/>
    <col min="21" max="21" width="4.3125" style="726" customWidth="1"/>
    <col min="22" max="25" width="3.4375" style="726" customWidth="1"/>
    <col min="26" max="27" width="3.4375" style="798" customWidth="1"/>
    <col min="28" max="29" width="3.4375" style="726" customWidth="1"/>
    <col min="30" max="30" width="4.3125" style="726" customWidth="1"/>
    <col min="31" max="31" width="3.4375" style="726" customWidth="1"/>
    <col min="32" max="32" width="3.375" style="726" customWidth="1"/>
    <col min="33" max="34" width="3.4375" style="726" customWidth="1"/>
    <col min="35" max="36" width="3.4375" style="798" customWidth="1"/>
    <col min="37" max="38" width="3.4375" style="726" customWidth="1"/>
    <col min="39" max="39" width="4.3125" style="726" customWidth="1"/>
    <col min="40" max="43" width="3.4375" style="726" customWidth="1"/>
    <col min="44" max="45" width="3.4375" style="798" customWidth="1"/>
    <col min="46" max="47" width="3.4375" style="726" customWidth="1"/>
    <col min="48" max="48" width="4.3125" style="726" customWidth="1"/>
    <col min="49" max="49" width="4.4375" style="726" customWidth="1"/>
    <col min="50" max="50" width="6.4375" style="726" customWidth="1"/>
    <col min="51" max="51" width="4.4375" style="726" customWidth="1"/>
    <col min="52" max="52" width="4.3125" style="726" customWidth="1"/>
    <col min="53" max="53" width="4.5625" style="726" customWidth="1"/>
    <col min="54" max="54" width="5.125" style="726" customWidth="1"/>
    <col min="55" max="55" width="1" style="726" customWidth="1"/>
    <col min="56" max="56" width="2.375" style="726" customWidth="1"/>
    <col min="57" max="57" width="9.875" style="726" customWidth="1"/>
    <col min="58" max="58" width="4.375" style="726" customWidth="1"/>
    <col min="59" max="59" width="4.375" style="853" customWidth="1"/>
    <col min="60" max="60" width="5.875" style="726" customWidth="1"/>
    <col min="61" max="62" width="4.375" style="726" customWidth="1"/>
    <col min="63" max="63" width="5.375" style="726" customWidth="1"/>
    <col min="64" max="68" width="3.5625" style="726" customWidth="1"/>
    <col min="69" max="69" width="4.875" style="726" customWidth="1"/>
    <col min="70" max="16384" width="3.5625" style="726"/>
  </cols>
  <sheetData>
    <row r="1" spans="1:69" ht="13.5" customHeight="1">
      <c r="AZ1" s="1215">
        <f>AZ2/2.20462</f>
        <v>90.718581887127954</v>
      </c>
      <c r="BA1" s="1216"/>
      <c r="BB1" s="219">
        <v>-6</v>
      </c>
    </row>
    <row r="2" spans="1:69" ht="13.5" customHeight="1">
      <c r="AZ2" s="1215">
        <v>200</v>
      </c>
      <c r="BA2" s="1216"/>
      <c r="BB2" s="219">
        <v>-12</v>
      </c>
      <c r="BE2" s="751" t="s">
        <v>511</v>
      </c>
      <c r="BF2" s="749">
        <v>1</v>
      </c>
      <c r="BG2" s="750"/>
      <c r="BH2" s="750">
        <v>2</v>
      </c>
      <c r="BI2" s="747"/>
      <c r="BJ2" s="748">
        <v>3</v>
      </c>
      <c r="BK2" s="744"/>
      <c r="BL2" s="745"/>
      <c r="BM2" s="744"/>
      <c r="BN2" s="743"/>
      <c r="BO2" s="743"/>
      <c r="BP2" s="745"/>
      <c r="BQ2" s="748">
        <v>3</v>
      </c>
    </row>
    <row r="3" spans="1:69" ht="13.5" customHeight="1">
      <c r="B3" s="1152" t="s">
        <v>0</v>
      </c>
      <c r="C3" s="792" t="s">
        <v>516</v>
      </c>
      <c r="D3" s="1144" t="s">
        <v>2</v>
      </c>
      <c r="E3" s="1142"/>
      <c r="F3" s="1142"/>
      <c r="G3" s="1142"/>
      <c r="H3" s="1142"/>
      <c r="I3" s="1142"/>
      <c r="J3" s="1142"/>
      <c r="K3" s="1142"/>
      <c r="L3" s="1143"/>
      <c r="M3" s="1144" t="s">
        <v>3</v>
      </c>
      <c r="N3" s="1142"/>
      <c r="O3" s="1142"/>
      <c r="P3" s="1142"/>
      <c r="Q3" s="1142"/>
      <c r="R3" s="1142"/>
      <c r="S3" s="1142"/>
      <c r="T3" s="1142"/>
      <c r="U3" s="1143"/>
      <c r="V3" s="1144" t="s">
        <v>4</v>
      </c>
      <c r="W3" s="1142"/>
      <c r="X3" s="1142"/>
      <c r="Y3" s="1142"/>
      <c r="Z3" s="1142"/>
      <c r="AA3" s="1142"/>
      <c r="AB3" s="1142"/>
      <c r="AC3" s="1142"/>
      <c r="AD3" s="1143"/>
      <c r="AE3" s="1144" t="s">
        <v>5</v>
      </c>
      <c r="AF3" s="1142"/>
      <c r="AG3" s="1142"/>
      <c r="AH3" s="1142"/>
      <c r="AI3" s="1142"/>
      <c r="AJ3" s="1142"/>
      <c r="AK3" s="1142"/>
      <c r="AL3" s="1142"/>
      <c r="AM3" s="1143"/>
      <c r="AN3" s="1124" t="s">
        <v>6</v>
      </c>
      <c r="AO3" s="1125"/>
      <c r="AP3" s="1125"/>
      <c r="AQ3" s="1125"/>
      <c r="AR3" s="1125"/>
      <c r="AS3" s="1125"/>
      <c r="AT3" s="1125"/>
      <c r="AU3" s="1125"/>
      <c r="AV3" s="1126"/>
      <c r="AW3" s="1124" t="s">
        <v>7</v>
      </c>
      <c r="AX3" s="1125"/>
      <c r="AY3" s="1126"/>
      <c r="AZ3" s="1232" t="s">
        <v>8</v>
      </c>
      <c r="BA3" s="1233"/>
      <c r="BB3" s="1230"/>
      <c r="BE3" s="1455"/>
      <c r="BF3" s="1449" t="s">
        <v>504</v>
      </c>
      <c r="BG3" s="854"/>
      <c r="BH3" s="1451" t="s">
        <v>505</v>
      </c>
      <c r="BI3" s="1451" t="s">
        <v>506</v>
      </c>
      <c r="BJ3" s="746" t="s">
        <v>18</v>
      </c>
      <c r="BK3" s="1452" t="s">
        <v>19</v>
      </c>
      <c r="BL3" s="1453"/>
      <c r="BM3" s="1452" t="s">
        <v>20</v>
      </c>
      <c r="BN3" s="1454"/>
      <c r="BO3" s="1454"/>
      <c r="BP3" s="1453"/>
      <c r="BQ3" s="1446" t="s">
        <v>509</v>
      </c>
    </row>
    <row r="4" spans="1:69" ht="13.5" customHeight="1">
      <c r="B4" s="1153"/>
      <c r="C4" s="792" t="s">
        <v>12</v>
      </c>
      <c r="D4" s="1465" t="s">
        <v>498</v>
      </c>
      <c r="E4" s="1466"/>
      <c r="F4" s="1467" t="s">
        <v>499</v>
      </c>
      <c r="G4" s="1468"/>
      <c r="H4" s="1459" t="s">
        <v>547</v>
      </c>
      <c r="I4" s="1460"/>
      <c r="J4" s="1469" t="s">
        <v>503</v>
      </c>
      <c r="K4" s="1469"/>
      <c r="L4" s="1463" t="s">
        <v>100</v>
      </c>
      <c r="M4" s="1465" t="s">
        <v>498</v>
      </c>
      <c r="N4" s="1466"/>
      <c r="O4" s="1467" t="s">
        <v>499</v>
      </c>
      <c r="P4" s="1468"/>
      <c r="Q4" s="1459" t="s">
        <v>547</v>
      </c>
      <c r="R4" s="1460"/>
      <c r="S4" s="1469" t="s">
        <v>503</v>
      </c>
      <c r="T4" s="1469"/>
      <c r="U4" s="1463" t="s">
        <v>100</v>
      </c>
      <c r="V4" s="1465" t="s">
        <v>498</v>
      </c>
      <c r="W4" s="1466"/>
      <c r="X4" s="1467" t="s">
        <v>499</v>
      </c>
      <c r="Y4" s="1468"/>
      <c r="Z4" s="1459" t="s">
        <v>547</v>
      </c>
      <c r="AA4" s="1460"/>
      <c r="AB4" s="1469" t="s">
        <v>503</v>
      </c>
      <c r="AC4" s="1469"/>
      <c r="AD4" s="1463" t="s">
        <v>100</v>
      </c>
      <c r="AE4" s="1465" t="s">
        <v>498</v>
      </c>
      <c r="AF4" s="1466"/>
      <c r="AG4" s="1467" t="s">
        <v>499</v>
      </c>
      <c r="AH4" s="1468"/>
      <c r="AI4" s="1459" t="s">
        <v>547</v>
      </c>
      <c r="AJ4" s="1460"/>
      <c r="AK4" s="1469" t="s">
        <v>503</v>
      </c>
      <c r="AL4" s="1469"/>
      <c r="AM4" s="1463" t="s">
        <v>100</v>
      </c>
      <c r="AN4" s="1465" t="s">
        <v>498</v>
      </c>
      <c r="AO4" s="1466"/>
      <c r="AP4" s="1467" t="s">
        <v>499</v>
      </c>
      <c r="AQ4" s="1468"/>
      <c r="AR4" s="1459" t="s">
        <v>547</v>
      </c>
      <c r="AS4" s="1460"/>
      <c r="AT4" s="1469" t="s">
        <v>503</v>
      </c>
      <c r="AU4" s="1469"/>
      <c r="AV4" s="1463" t="s">
        <v>100</v>
      </c>
      <c r="AW4" s="1133"/>
      <c r="AX4" s="1134"/>
      <c r="AY4" s="1135"/>
      <c r="AZ4" s="1234"/>
      <c r="BA4" s="1235"/>
      <c r="BB4" s="1236"/>
      <c r="BE4" s="1455"/>
      <c r="BF4" s="1449"/>
      <c r="BG4" s="854"/>
      <c r="BH4" s="1451"/>
      <c r="BI4" s="1451"/>
      <c r="BJ4" s="1448" t="s">
        <v>507</v>
      </c>
      <c r="BK4" s="1449" t="s">
        <v>508</v>
      </c>
      <c r="BL4" s="1450" t="s">
        <v>507</v>
      </c>
      <c r="BM4" s="1449" t="s">
        <v>508</v>
      </c>
      <c r="BN4" s="1451" t="s">
        <v>508</v>
      </c>
      <c r="BO4" s="1451" t="s">
        <v>507</v>
      </c>
      <c r="BP4" s="1450" t="s">
        <v>507</v>
      </c>
      <c r="BQ4" s="1446"/>
    </row>
    <row r="5" spans="1:69" ht="13.5" customHeight="1">
      <c r="B5" s="1154"/>
      <c r="C5" s="792" t="s">
        <v>17</v>
      </c>
      <c r="D5" s="736"/>
      <c r="E5" s="736"/>
      <c r="F5" s="736"/>
      <c r="G5" s="736"/>
      <c r="H5" s="736"/>
      <c r="I5" s="736"/>
      <c r="J5" s="736"/>
      <c r="K5" s="736"/>
      <c r="L5" s="1464"/>
      <c r="M5" s="736"/>
      <c r="N5" s="736"/>
      <c r="O5" s="736"/>
      <c r="P5" s="736"/>
      <c r="Q5" s="736"/>
      <c r="R5" s="736"/>
      <c r="S5" s="736"/>
      <c r="T5" s="736"/>
      <c r="U5" s="1464"/>
      <c r="V5" s="736"/>
      <c r="W5" s="736"/>
      <c r="X5" s="736"/>
      <c r="Y5" s="736"/>
      <c r="Z5" s="736"/>
      <c r="AA5" s="736"/>
      <c r="AB5" s="736"/>
      <c r="AC5" s="736"/>
      <c r="AD5" s="1464"/>
      <c r="AE5" s="736"/>
      <c r="AF5" s="736"/>
      <c r="AG5" s="736"/>
      <c r="AH5" s="736"/>
      <c r="AI5" s="736"/>
      <c r="AJ5" s="736"/>
      <c r="AK5" s="736"/>
      <c r="AL5" s="736"/>
      <c r="AM5" s="1464"/>
      <c r="AN5" s="736"/>
      <c r="AO5" s="736"/>
      <c r="AP5" s="736"/>
      <c r="AQ5" s="736"/>
      <c r="AR5" s="736"/>
      <c r="AS5" s="736"/>
      <c r="AT5" s="736"/>
      <c r="AU5" s="736"/>
      <c r="AV5" s="1464"/>
      <c r="AW5" s="725" t="s">
        <v>21</v>
      </c>
      <c r="AX5" s="725" t="s">
        <v>22</v>
      </c>
      <c r="AY5" s="724" t="s">
        <v>23</v>
      </c>
      <c r="AZ5" s="1237"/>
      <c r="BA5" s="1238"/>
      <c r="BB5" s="1231"/>
      <c r="BE5" s="1455"/>
      <c r="BF5" s="1449"/>
      <c r="BG5" s="854"/>
      <c r="BH5" s="1451"/>
      <c r="BI5" s="1451"/>
      <c r="BJ5" s="1448"/>
      <c r="BK5" s="1449"/>
      <c r="BL5" s="1450"/>
      <c r="BM5" s="1449"/>
      <c r="BN5" s="1451"/>
      <c r="BO5" s="1451"/>
      <c r="BP5" s="1450"/>
      <c r="BQ5" s="1446"/>
    </row>
    <row r="6" spans="1:69" ht="13.5" customHeight="1">
      <c r="A6" s="259">
        <v>0</v>
      </c>
      <c r="B6" s="1146" t="s">
        <v>25</v>
      </c>
      <c r="C6" s="793"/>
      <c r="D6" s="1470">
        <v>1</v>
      </c>
      <c r="E6" s="1471"/>
      <c r="F6" s="1472">
        <v>2</v>
      </c>
      <c r="G6" s="1472"/>
      <c r="H6" s="1473">
        <v>0</v>
      </c>
      <c r="I6" s="1473"/>
      <c r="J6" s="1461">
        <v>1</v>
      </c>
      <c r="K6" s="1462"/>
      <c r="L6" s="1207">
        <f>SUM(D6:K6)</f>
        <v>4</v>
      </c>
      <c r="M6" s="1470">
        <v>1</v>
      </c>
      <c r="N6" s="1471"/>
      <c r="O6" s="1472">
        <v>1</v>
      </c>
      <c r="P6" s="1472"/>
      <c r="Q6" s="1473">
        <v>0</v>
      </c>
      <c r="R6" s="1473"/>
      <c r="S6" s="1461">
        <v>1</v>
      </c>
      <c r="T6" s="1462"/>
      <c r="U6" s="1207">
        <v>3</v>
      </c>
      <c r="V6" s="1470">
        <v>1</v>
      </c>
      <c r="W6" s="1471"/>
      <c r="X6" s="1472">
        <v>0</v>
      </c>
      <c r="Y6" s="1472"/>
      <c r="Z6" s="1473">
        <v>0</v>
      </c>
      <c r="AA6" s="1473"/>
      <c r="AB6" s="1461">
        <v>1</v>
      </c>
      <c r="AC6" s="1462"/>
      <c r="AD6" s="1207">
        <v>2</v>
      </c>
      <c r="AE6" s="1470">
        <v>1</v>
      </c>
      <c r="AF6" s="1471"/>
      <c r="AG6" s="1472">
        <v>1</v>
      </c>
      <c r="AH6" s="1472"/>
      <c r="AI6" s="1473">
        <v>0</v>
      </c>
      <c r="AJ6" s="1473"/>
      <c r="AK6" s="1461">
        <v>1</v>
      </c>
      <c r="AL6" s="1462"/>
      <c r="AM6" s="1207">
        <v>3</v>
      </c>
      <c r="AN6" s="727"/>
      <c r="AO6" s="728"/>
      <c r="AP6" s="728"/>
      <c r="AQ6" s="728"/>
      <c r="AR6" s="801"/>
      <c r="AS6" s="801"/>
      <c r="AT6" s="728"/>
      <c r="AU6" s="729"/>
      <c r="AV6" s="212"/>
      <c r="AW6" s="1228">
        <f>SUM(AM6,AD6,U6,L6)</f>
        <v>12</v>
      </c>
      <c r="AX6" s="1325">
        <f>AW6/16</f>
        <v>0.75</v>
      </c>
      <c r="AY6" s="1102">
        <f>AW6/4</f>
        <v>3</v>
      </c>
      <c r="AZ6" s="1215">
        <f>AZ7/2.20462</f>
        <v>90.900019050902202</v>
      </c>
      <c r="BA6" s="1216"/>
      <c r="BB6" s="1239">
        <f>AZ6-AZ1</f>
        <v>0.18143716377424823</v>
      </c>
      <c r="BE6" s="752" t="s">
        <v>134</v>
      </c>
      <c r="BF6" s="754">
        <v>1</v>
      </c>
      <c r="BG6" s="755"/>
      <c r="BH6" s="755">
        <v>2</v>
      </c>
      <c r="BI6" s="755">
        <v>3</v>
      </c>
      <c r="BJ6" s="756">
        <v>4</v>
      </c>
      <c r="BK6" s="757">
        <v>5</v>
      </c>
      <c r="BL6" s="758"/>
      <c r="BM6" s="759"/>
      <c r="BN6" s="760"/>
      <c r="BO6" s="760"/>
      <c r="BP6" s="758"/>
      <c r="BQ6" s="1447">
        <v>5</v>
      </c>
    </row>
    <row r="7" spans="1:69" ht="13.5" customHeight="1">
      <c r="A7" s="259"/>
      <c r="B7" s="1146"/>
      <c r="C7" s="793"/>
      <c r="D7" s="401"/>
      <c r="E7" s="380"/>
      <c r="F7" s="806"/>
      <c r="G7" s="806"/>
      <c r="H7" s="807"/>
      <c r="I7" s="807"/>
      <c r="J7" s="804"/>
      <c r="K7" s="805"/>
      <c r="L7" s="1208"/>
      <c r="M7" s="401"/>
      <c r="N7" s="380"/>
      <c r="O7" s="806"/>
      <c r="P7" s="806"/>
      <c r="Q7" s="807"/>
      <c r="R7" s="807"/>
      <c r="S7" s="804"/>
      <c r="T7" s="805"/>
      <c r="U7" s="1208"/>
      <c r="V7" s="401"/>
      <c r="W7" s="380"/>
      <c r="X7" s="806"/>
      <c r="Y7" s="806"/>
      <c r="Z7" s="807"/>
      <c r="AA7" s="807"/>
      <c r="AB7" s="804"/>
      <c r="AC7" s="805"/>
      <c r="AD7" s="1208"/>
      <c r="AE7" s="401"/>
      <c r="AF7" s="380"/>
      <c r="AG7" s="806"/>
      <c r="AH7" s="806"/>
      <c r="AI7" s="807"/>
      <c r="AJ7" s="807"/>
      <c r="AK7" s="804"/>
      <c r="AL7" s="805"/>
      <c r="AM7" s="1208"/>
      <c r="AN7" s="1168"/>
      <c r="AO7" s="1169"/>
      <c r="AP7" s="1169"/>
      <c r="AQ7" s="1169"/>
      <c r="AR7" s="1169"/>
      <c r="AS7" s="1169"/>
      <c r="AT7" s="1169"/>
      <c r="AU7" s="1170"/>
      <c r="AV7" s="213"/>
      <c r="AW7" s="1229"/>
      <c r="AX7" s="1326"/>
      <c r="AY7" s="1171"/>
      <c r="AZ7" s="1174">
        <v>200.4</v>
      </c>
      <c r="BA7" s="1217"/>
      <c r="BB7" s="1240"/>
      <c r="BE7" s="753" t="s">
        <v>510</v>
      </c>
      <c r="BF7" s="761">
        <v>1</v>
      </c>
      <c r="BG7" s="762"/>
      <c r="BH7" s="762">
        <v>2</v>
      </c>
      <c r="BI7" s="763"/>
      <c r="BJ7" s="764">
        <v>3</v>
      </c>
      <c r="BK7" s="765"/>
      <c r="BL7" s="766"/>
      <c r="BM7" s="765"/>
      <c r="BN7" s="763"/>
      <c r="BO7" s="763"/>
      <c r="BP7" s="766"/>
      <c r="BQ7" s="1447"/>
    </row>
    <row r="8" spans="1:69" ht="13.5" customHeight="1">
      <c r="A8" s="259">
        <v>5</v>
      </c>
      <c r="B8" s="1146" t="s">
        <v>30</v>
      </c>
      <c r="C8" s="793"/>
      <c r="D8" s="1470">
        <v>1</v>
      </c>
      <c r="E8" s="1471"/>
      <c r="F8" s="1472">
        <v>1</v>
      </c>
      <c r="G8" s="1472"/>
      <c r="H8" s="1473">
        <v>0</v>
      </c>
      <c r="I8" s="1473"/>
      <c r="J8" s="1461">
        <v>0</v>
      </c>
      <c r="K8" s="1462"/>
      <c r="L8" s="1207">
        <v>2</v>
      </c>
      <c r="M8" s="1470">
        <v>0</v>
      </c>
      <c r="N8" s="1471"/>
      <c r="O8" s="1472">
        <v>1</v>
      </c>
      <c r="P8" s="1472"/>
      <c r="Q8" s="1473">
        <v>0</v>
      </c>
      <c r="R8" s="1473"/>
      <c r="S8" s="1461">
        <v>1</v>
      </c>
      <c r="T8" s="1462"/>
      <c r="U8" s="1207">
        <v>3</v>
      </c>
      <c r="V8" s="1470">
        <v>0</v>
      </c>
      <c r="W8" s="1471"/>
      <c r="X8" s="1472">
        <v>1</v>
      </c>
      <c r="Y8" s="1472"/>
      <c r="Z8" s="1473">
        <v>0</v>
      </c>
      <c r="AA8" s="1473"/>
      <c r="AB8" s="1461">
        <v>0</v>
      </c>
      <c r="AC8" s="1462"/>
      <c r="AD8" s="1207">
        <v>2</v>
      </c>
      <c r="AE8" s="1470">
        <v>1</v>
      </c>
      <c r="AF8" s="1471"/>
      <c r="AG8" s="1472">
        <v>0</v>
      </c>
      <c r="AH8" s="1472"/>
      <c r="AI8" s="1473">
        <v>0</v>
      </c>
      <c r="AJ8" s="1473"/>
      <c r="AK8" s="1461">
        <v>1</v>
      </c>
      <c r="AL8" s="1462"/>
      <c r="AM8" s="1207">
        <v>2</v>
      </c>
      <c r="AN8" s="727"/>
      <c r="AO8" s="728"/>
      <c r="AP8" s="728"/>
      <c r="AQ8" s="728"/>
      <c r="AR8" s="801"/>
      <c r="AS8" s="801"/>
      <c r="AT8" s="728"/>
      <c r="AU8" s="729"/>
      <c r="AV8" s="212"/>
      <c r="AW8" s="1228">
        <f>SUM(AM8,AD8,U8,L8)</f>
        <v>9</v>
      </c>
      <c r="AX8" s="1087">
        <f>AW8/16</f>
        <v>0.5625</v>
      </c>
      <c r="AY8" s="1102">
        <f>AW8/4</f>
        <v>2.25</v>
      </c>
      <c r="AZ8" s="1215">
        <f>AZ9/2.20462</f>
        <v>90.264988977692312</v>
      </c>
      <c r="BA8" s="1216"/>
      <c r="BB8" s="1367">
        <f>AZ8-AZ6</f>
        <v>-0.63503007320989013</v>
      </c>
      <c r="BE8" s="752" t="s">
        <v>134</v>
      </c>
      <c r="BF8" s="754">
        <v>1</v>
      </c>
      <c r="BG8" s="755"/>
      <c r="BH8" s="755">
        <v>2</v>
      </c>
      <c r="BI8" s="755">
        <v>3</v>
      </c>
      <c r="BJ8" s="756">
        <v>4</v>
      </c>
      <c r="BK8" s="754">
        <v>5</v>
      </c>
      <c r="BL8" s="767">
        <v>6</v>
      </c>
      <c r="BM8" s="768"/>
      <c r="BN8" s="760"/>
      <c r="BO8" s="760"/>
      <c r="BP8" s="758"/>
      <c r="BQ8" s="1447">
        <v>6</v>
      </c>
    </row>
    <row r="9" spans="1:69" ht="13.5" customHeight="1">
      <c r="A9" s="259"/>
      <c r="B9" s="1146"/>
      <c r="C9" s="793"/>
      <c r="D9" s="401"/>
      <c r="E9" s="380"/>
      <c r="F9" s="806"/>
      <c r="G9" s="806"/>
      <c r="H9" s="807"/>
      <c r="I9" s="807"/>
      <c r="J9" s="804"/>
      <c r="K9" s="805"/>
      <c r="L9" s="1208"/>
      <c r="M9" s="401"/>
      <c r="N9" s="380"/>
      <c r="O9" s="806"/>
      <c r="P9" s="806"/>
      <c r="Q9" s="807"/>
      <c r="R9" s="807"/>
      <c r="S9" s="804"/>
      <c r="T9" s="805"/>
      <c r="U9" s="1208"/>
      <c r="V9" s="401"/>
      <c r="W9" s="380"/>
      <c r="X9" s="806"/>
      <c r="Y9" s="806"/>
      <c r="Z9" s="807"/>
      <c r="AA9" s="807"/>
      <c r="AB9" s="804"/>
      <c r="AC9" s="805"/>
      <c r="AD9" s="1208"/>
      <c r="AE9" s="401"/>
      <c r="AF9" s="380"/>
      <c r="AG9" s="806"/>
      <c r="AH9" s="806"/>
      <c r="AI9" s="807"/>
      <c r="AJ9" s="807"/>
      <c r="AK9" s="804"/>
      <c r="AL9" s="805"/>
      <c r="AM9" s="1208"/>
      <c r="AN9" s="1168"/>
      <c r="AO9" s="1169"/>
      <c r="AP9" s="1169"/>
      <c r="AQ9" s="1169"/>
      <c r="AR9" s="1169"/>
      <c r="AS9" s="1169"/>
      <c r="AT9" s="1169"/>
      <c r="AU9" s="1170"/>
      <c r="AV9" s="213"/>
      <c r="AW9" s="1229"/>
      <c r="AX9" s="1088"/>
      <c r="AY9" s="1171"/>
      <c r="AZ9" s="1174">
        <v>199</v>
      </c>
      <c r="BA9" s="1217"/>
      <c r="BB9" s="1368"/>
      <c r="BE9" s="753" t="s">
        <v>510</v>
      </c>
      <c r="BF9" s="769"/>
      <c r="BG9" s="770"/>
      <c r="BH9" s="770"/>
      <c r="BI9" s="770"/>
      <c r="BJ9" s="771"/>
      <c r="BK9" s="769"/>
      <c r="BL9" s="766"/>
      <c r="BM9" s="765"/>
      <c r="BN9" s="763"/>
      <c r="BO9" s="763"/>
      <c r="BP9" s="766"/>
      <c r="BQ9" s="1447"/>
    </row>
    <row r="10" spans="1:69" ht="13.5" customHeight="1">
      <c r="A10" s="259">
        <v>9</v>
      </c>
      <c r="B10" s="1146" t="s">
        <v>33</v>
      </c>
      <c r="C10" s="793"/>
      <c r="D10" s="1470">
        <v>0</v>
      </c>
      <c r="E10" s="1471"/>
      <c r="F10" s="1472">
        <v>0</v>
      </c>
      <c r="G10" s="1472"/>
      <c r="H10" s="1473">
        <v>0</v>
      </c>
      <c r="I10" s="1473"/>
      <c r="J10" s="1461">
        <v>0</v>
      </c>
      <c r="K10" s="1462"/>
      <c r="L10" s="1207">
        <v>1</v>
      </c>
      <c r="M10" s="1470">
        <v>1</v>
      </c>
      <c r="N10" s="1471"/>
      <c r="O10" s="1472">
        <v>1</v>
      </c>
      <c r="P10" s="1472"/>
      <c r="Q10" s="1473">
        <v>0</v>
      </c>
      <c r="R10" s="1473"/>
      <c r="S10" s="1461">
        <v>0</v>
      </c>
      <c r="T10" s="1462"/>
      <c r="U10" s="1207">
        <v>2</v>
      </c>
      <c r="V10" s="1470">
        <v>0</v>
      </c>
      <c r="W10" s="1471"/>
      <c r="X10" s="1472">
        <v>0</v>
      </c>
      <c r="Y10" s="1472"/>
      <c r="Z10" s="1473">
        <v>0</v>
      </c>
      <c r="AA10" s="1473"/>
      <c r="AB10" s="1461">
        <v>1</v>
      </c>
      <c r="AC10" s="1462"/>
      <c r="AD10" s="1207">
        <v>1</v>
      </c>
      <c r="AE10" s="1470">
        <v>0</v>
      </c>
      <c r="AF10" s="1471"/>
      <c r="AG10" s="1472">
        <v>0</v>
      </c>
      <c r="AH10" s="1472"/>
      <c r="AI10" s="1473">
        <v>0</v>
      </c>
      <c r="AJ10" s="1473"/>
      <c r="AK10" s="1461">
        <v>1</v>
      </c>
      <c r="AL10" s="1462"/>
      <c r="AM10" s="1207">
        <v>1</v>
      </c>
      <c r="AN10" s="1470">
        <v>0</v>
      </c>
      <c r="AO10" s="1471"/>
      <c r="AP10" s="1461">
        <v>0</v>
      </c>
      <c r="AQ10" s="1461"/>
      <c r="AR10" s="1473">
        <v>0</v>
      </c>
      <c r="AS10" s="1473"/>
      <c r="AT10" s="1461">
        <v>0</v>
      </c>
      <c r="AU10" s="1462"/>
      <c r="AV10" s="1207">
        <v>1</v>
      </c>
      <c r="AW10" s="1228">
        <f>SUM(L10,U10,AD10,AM10,AV10)</f>
        <v>6</v>
      </c>
      <c r="AX10" s="1325">
        <f>AW10/20</f>
        <v>0.3</v>
      </c>
      <c r="AY10" s="1102">
        <f>AW10/5</f>
        <v>1.2</v>
      </c>
      <c r="AZ10" s="1215">
        <f>AZ11/2.20462</f>
        <v>90.264988977692312</v>
      </c>
      <c r="BA10" s="1216"/>
      <c r="BB10" s="1239">
        <f>AZ10-AZ8</f>
        <v>0</v>
      </c>
      <c r="BE10" s="752" t="s">
        <v>134</v>
      </c>
      <c r="BF10" s="754">
        <v>1</v>
      </c>
      <c r="BG10" s="755"/>
      <c r="BH10" s="755">
        <v>2</v>
      </c>
      <c r="BI10" s="755">
        <v>3</v>
      </c>
      <c r="BJ10" s="756">
        <v>4</v>
      </c>
      <c r="BK10" s="754">
        <v>5</v>
      </c>
      <c r="BL10" s="772">
        <v>6</v>
      </c>
      <c r="BM10" s="754">
        <v>7</v>
      </c>
      <c r="BN10" s="755"/>
      <c r="BO10" s="773">
        <v>8</v>
      </c>
      <c r="BP10" s="758"/>
      <c r="BQ10" s="1447">
        <v>8</v>
      </c>
    </row>
    <row r="11" spans="1:69" ht="13.5" customHeight="1">
      <c r="A11" s="259"/>
      <c r="B11" s="1146"/>
      <c r="C11" s="793"/>
      <c r="D11" s="401"/>
      <c r="E11" s="380"/>
      <c r="F11" s="806"/>
      <c r="G11" s="806"/>
      <c r="H11" s="807"/>
      <c r="I11" s="807"/>
      <c r="J11" s="804"/>
      <c r="K11" s="805"/>
      <c r="L11" s="1208"/>
      <c r="M11" s="401"/>
      <c r="N11" s="380"/>
      <c r="O11" s="806"/>
      <c r="P11" s="806"/>
      <c r="Q11" s="807"/>
      <c r="R11" s="807"/>
      <c r="S11" s="804"/>
      <c r="T11" s="805"/>
      <c r="U11" s="1208"/>
      <c r="V11" s="401"/>
      <c r="W11" s="380"/>
      <c r="X11" s="806"/>
      <c r="Y11" s="806"/>
      <c r="Z11" s="807"/>
      <c r="AA11" s="807"/>
      <c r="AB11" s="804"/>
      <c r="AC11" s="805"/>
      <c r="AD11" s="1208"/>
      <c r="AE11" s="401"/>
      <c r="AF11" s="380"/>
      <c r="AG11" s="806"/>
      <c r="AH11" s="806"/>
      <c r="AI11" s="807"/>
      <c r="AJ11" s="807"/>
      <c r="AK11" s="804"/>
      <c r="AL11" s="805"/>
      <c r="AM11" s="1208"/>
      <c r="AN11" s="401"/>
      <c r="AO11" s="380"/>
      <c r="AP11" s="380"/>
      <c r="AQ11" s="380"/>
      <c r="AR11" s="381"/>
      <c r="AS11" s="381"/>
      <c r="AT11" s="804"/>
      <c r="AU11" s="805"/>
      <c r="AV11" s="1208"/>
      <c r="AW11" s="1229"/>
      <c r="AX11" s="1326"/>
      <c r="AY11" s="1103"/>
      <c r="AZ11" s="1215">
        <v>199</v>
      </c>
      <c r="BA11" s="1216"/>
      <c r="BB11" s="1240"/>
      <c r="BE11" s="753" t="s">
        <v>510</v>
      </c>
      <c r="BF11" s="769"/>
      <c r="BG11" s="770"/>
      <c r="BH11" s="770"/>
      <c r="BI11" s="770"/>
      <c r="BJ11" s="771"/>
      <c r="BK11" s="769"/>
      <c r="BL11" s="774"/>
      <c r="BM11" s="769"/>
      <c r="BN11" s="770"/>
      <c r="BO11" s="763"/>
      <c r="BP11" s="766"/>
      <c r="BQ11" s="1447"/>
    </row>
    <row r="12" spans="1:69" ht="13.5" customHeight="1">
      <c r="A12" s="259">
        <v>13</v>
      </c>
      <c r="B12" s="1146" t="s">
        <v>36</v>
      </c>
      <c r="C12" s="793"/>
      <c r="D12" s="1470">
        <v>0</v>
      </c>
      <c r="E12" s="1471"/>
      <c r="F12" s="1472">
        <v>1</v>
      </c>
      <c r="G12" s="1472"/>
      <c r="H12" s="1473">
        <v>0</v>
      </c>
      <c r="I12" s="1473"/>
      <c r="J12" s="1461">
        <v>0</v>
      </c>
      <c r="K12" s="1462"/>
      <c r="L12" s="1207">
        <v>1</v>
      </c>
      <c r="M12" s="1470">
        <v>1</v>
      </c>
      <c r="N12" s="1471"/>
      <c r="O12" s="1472">
        <v>0</v>
      </c>
      <c r="P12" s="1472"/>
      <c r="Q12" s="1473">
        <v>0</v>
      </c>
      <c r="R12" s="1473"/>
      <c r="S12" s="1461">
        <v>1</v>
      </c>
      <c r="T12" s="1462"/>
      <c r="U12" s="1207">
        <v>3</v>
      </c>
      <c r="V12" s="1470">
        <v>1</v>
      </c>
      <c r="W12" s="1471"/>
      <c r="X12" s="1472">
        <v>1</v>
      </c>
      <c r="Y12" s="1472"/>
      <c r="Z12" s="1473">
        <v>0</v>
      </c>
      <c r="AA12" s="1473"/>
      <c r="AB12" s="1461">
        <v>0</v>
      </c>
      <c r="AC12" s="1462"/>
      <c r="AD12" s="1207">
        <v>3</v>
      </c>
      <c r="AE12" s="1470">
        <v>0</v>
      </c>
      <c r="AF12" s="1471"/>
      <c r="AG12" s="1472">
        <v>0</v>
      </c>
      <c r="AH12" s="1472"/>
      <c r="AI12" s="1473">
        <v>0</v>
      </c>
      <c r="AJ12" s="1473"/>
      <c r="AK12" s="1461">
        <v>0</v>
      </c>
      <c r="AL12" s="1462"/>
      <c r="AM12" s="1207">
        <v>2</v>
      </c>
      <c r="AN12" s="727"/>
      <c r="AO12" s="728"/>
      <c r="AP12" s="728"/>
      <c r="AQ12" s="728"/>
      <c r="AR12" s="801"/>
      <c r="AS12" s="801"/>
      <c r="AT12" s="728"/>
      <c r="AU12" s="729"/>
      <c r="AV12" s="212"/>
      <c r="AW12" s="1228">
        <f>SUM(AM12,AD12,U12,L12)</f>
        <v>9</v>
      </c>
      <c r="AX12" s="1325">
        <f>AW12/16</f>
        <v>0.5625</v>
      </c>
      <c r="AY12" s="1102">
        <f>AW12/4</f>
        <v>2.25</v>
      </c>
      <c r="AZ12" s="1215">
        <f>AZ13/2.20462</f>
        <v>91.807204869773486</v>
      </c>
      <c r="BA12" s="1216"/>
      <c r="BB12" s="1230">
        <f>AZ12-AZ10</f>
        <v>1.5422158920811739</v>
      </c>
      <c r="BC12" s="843"/>
      <c r="BD12" s="843"/>
      <c r="BE12" s="752" t="s">
        <v>134</v>
      </c>
      <c r="BF12" s="754">
        <v>1</v>
      </c>
      <c r="BG12" s="755"/>
      <c r="BH12" s="755">
        <v>2</v>
      </c>
      <c r="BI12" s="755">
        <v>3</v>
      </c>
      <c r="BJ12" s="756">
        <v>4</v>
      </c>
      <c r="BK12" s="754">
        <v>5</v>
      </c>
      <c r="BL12" s="772">
        <v>6</v>
      </c>
      <c r="BM12" s="754">
        <v>7</v>
      </c>
      <c r="BN12" s="755">
        <v>8</v>
      </c>
      <c r="BO12" s="773">
        <v>9</v>
      </c>
      <c r="BP12" s="758"/>
      <c r="BQ12" s="1447">
        <v>9</v>
      </c>
    </row>
    <row r="13" spans="1:69" ht="13.5" customHeight="1">
      <c r="A13" s="259"/>
      <c r="B13" s="1146"/>
      <c r="C13" s="794"/>
      <c r="D13" s="401"/>
      <c r="E13" s="380"/>
      <c r="F13" s="806"/>
      <c r="G13" s="806"/>
      <c r="H13" s="807"/>
      <c r="I13" s="807"/>
      <c r="J13" s="804"/>
      <c r="K13" s="805"/>
      <c r="L13" s="1208"/>
      <c r="M13" s="401"/>
      <c r="N13" s="380"/>
      <c r="O13" s="806"/>
      <c r="P13" s="806"/>
      <c r="Q13" s="807"/>
      <c r="R13" s="807"/>
      <c r="S13" s="804"/>
      <c r="T13" s="805"/>
      <c r="U13" s="1208"/>
      <c r="V13" s="401"/>
      <c r="W13" s="380"/>
      <c r="X13" s="806"/>
      <c r="Y13" s="806"/>
      <c r="Z13" s="807"/>
      <c r="AA13" s="807"/>
      <c r="AB13" s="804"/>
      <c r="AC13" s="805"/>
      <c r="AD13" s="1208"/>
      <c r="AE13" s="401"/>
      <c r="AF13" s="380"/>
      <c r="AG13" s="806"/>
      <c r="AH13" s="806"/>
      <c r="AI13" s="807"/>
      <c r="AJ13" s="807"/>
      <c r="AK13" s="804"/>
      <c r="AL13" s="805"/>
      <c r="AM13" s="1208"/>
      <c r="AN13" s="1168"/>
      <c r="AO13" s="1169"/>
      <c r="AP13" s="1169"/>
      <c r="AQ13" s="1169"/>
      <c r="AR13" s="1169"/>
      <c r="AS13" s="1169"/>
      <c r="AT13" s="1169"/>
      <c r="AU13" s="1170"/>
      <c r="AV13" s="213"/>
      <c r="AW13" s="1229"/>
      <c r="AX13" s="1326"/>
      <c r="AY13" s="1171"/>
      <c r="AZ13" s="1215">
        <v>202.4</v>
      </c>
      <c r="BA13" s="1216"/>
      <c r="BB13" s="1231"/>
      <c r="BC13" s="843"/>
      <c r="BD13" s="843"/>
      <c r="BE13" s="753" t="s">
        <v>510</v>
      </c>
      <c r="BF13" s="769"/>
      <c r="BG13" s="770"/>
      <c r="BH13" s="770"/>
      <c r="BI13" s="770"/>
      <c r="BJ13" s="771"/>
      <c r="BK13" s="769"/>
      <c r="BL13" s="774"/>
      <c r="BM13" s="769"/>
      <c r="BN13" s="770"/>
      <c r="BO13" s="763"/>
      <c r="BP13" s="766"/>
      <c r="BQ13" s="1447"/>
    </row>
    <row r="14" spans="1:69" ht="13.5" customHeight="1">
      <c r="A14" s="259">
        <v>18</v>
      </c>
      <c r="B14" s="1146" t="s">
        <v>39</v>
      </c>
      <c r="C14" s="793"/>
      <c r="D14" s="1470">
        <v>0</v>
      </c>
      <c r="E14" s="1471"/>
      <c r="F14" s="1472">
        <v>1</v>
      </c>
      <c r="G14" s="1472"/>
      <c r="H14" s="1473">
        <v>0</v>
      </c>
      <c r="I14" s="1473"/>
      <c r="J14" s="1461">
        <v>0</v>
      </c>
      <c r="K14" s="1462"/>
      <c r="L14" s="1207">
        <v>2</v>
      </c>
      <c r="M14" s="1470">
        <v>0</v>
      </c>
      <c r="N14" s="1471"/>
      <c r="O14" s="1472">
        <v>0</v>
      </c>
      <c r="P14" s="1472"/>
      <c r="Q14" s="1473">
        <v>0</v>
      </c>
      <c r="R14" s="1473"/>
      <c r="S14" s="1461">
        <v>0</v>
      </c>
      <c r="T14" s="1462"/>
      <c r="U14" s="1207">
        <v>0</v>
      </c>
      <c r="V14" s="1470">
        <v>0</v>
      </c>
      <c r="W14" s="1471"/>
      <c r="X14" s="1472">
        <v>0</v>
      </c>
      <c r="Y14" s="1472"/>
      <c r="Z14" s="1473">
        <v>0</v>
      </c>
      <c r="AA14" s="1473"/>
      <c r="AB14" s="1461">
        <v>0</v>
      </c>
      <c r="AC14" s="1462"/>
      <c r="AD14" s="1207">
        <v>1</v>
      </c>
      <c r="AE14" s="1470">
        <v>0</v>
      </c>
      <c r="AF14" s="1471"/>
      <c r="AG14" s="1472">
        <v>0</v>
      </c>
      <c r="AH14" s="1472"/>
      <c r="AI14" s="1473">
        <v>0</v>
      </c>
      <c r="AJ14" s="1473"/>
      <c r="AK14" s="1461">
        <v>0</v>
      </c>
      <c r="AL14" s="1462"/>
      <c r="AM14" s="1207">
        <v>1</v>
      </c>
      <c r="AN14" s="727"/>
      <c r="AO14" s="728"/>
      <c r="AP14" s="728"/>
      <c r="AQ14" s="728"/>
      <c r="AR14" s="801"/>
      <c r="AS14" s="801"/>
      <c r="AT14" s="728"/>
      <c r="AU14" s="729"/>
      <c r="AV14" s="212"/>
      <c r="AW14" s="1228">
        <f>SUM(AM14,AD14,U14,L14)</f>
        <v>4</v>
      </c>
      <c r="AX14" s="1087">
        <f>AW14/16</f>
        <v>0.25</v>
      </c>
      <c r="AY14" s="1102">
        <f>AW14/4</f>
        <v>1</v>
      </c>
      <c r="AZ14" s="1215">
        <f>AZ15/2.20462</f>
        <v>95.254510981484344</v>
      </c>
      <c r="BA14" s="1216"/>
      <c r="BB14" s="1230">
        <f>AZ14-AZ12</f>
        <v>3.4473061117108585</v>
      </c>
      <c r="BE14" s="752" t="s">
        <v>134</v>
      </c>
      <c r="BF14" s="754">
        <v>1</v>
      </c>
      <c r="BG14" s="755"/>
      <c r="BH14" s="755">
        <v>2</v>
      </c>
      <c r="BI14" s="755">
        <v>3</v>
      </c>
      <c r="BJ14" s="756">
        <v>4</v>
      </c>
      <c r="BK14" s="754">
        <v>5</v>
      </c>
      <c r="BL14" s="772">
        <v>6</v>
      </c>
      <c r="BM14" s="754">
        <v>7</v>
      </c>
      <c r="BN14" s="755">
        <v>8</v>
      </c>
      <c r="BO14" s="755">
        <v>9</v>
      </c>
      <c r="BP14" s="767">
        <v>10</v>
      </c>
      <c r="BQ14" s="1447">
        <v>10</v>
      </c>
    </row>
    <row r="15" spans="1:69" ht="13.5" customHeight="1">
      <c r="A15" s="259"/>
      <c r="B15" s="1146"/>
      <c r="C15" s="794"/>
      <c r="D15" s="401"/>
      <c r="E15" s="380"/>
      <c r="F15" s="806"/>
      <c r="G15" s="806"/>
      <c r="H15" s="807"/>
      <c r="I15" s="807"/>
      <c r="J15" s="804"/>
      <c r="K15" s="805"/>
      <c r="L15" s="1208"/>
      <c r="M15" s="401"/>
      <c r="N15" s="380"/>
      <c r="O15" s="806"/>
      <c r="P15" s="806"/>
      <c r="Q15" s="807"/>
      <c r="R15" s="807"/>
      <c r="S15" s="804"/>
      <c r="T15" s="805"/>
      <c r="U15" s="1208"/>
      <c r="V15" s="401"/>
      <c r="W15" s="380"/>
      <c r="X15" s="806"/>
      <c r="Y15" s="806"/>
      <c r="Z15" s="807"/>
      <c r="AA15" s="807"/>
      <c r="AB15" s="804"/>
      <c r="AC15" s="805"/>
      <c r="AD15" s="1208"/>
      <c r="AE15" s="401"/>
      <c r="AF15" s="380"/>
      <c r="AG15" s="806"/>
      <c r="AH15" s="806"/>
      <c r="AI15" s="807"/>
      <c r="AJ15" s="807"/>
      <c r="AK15" s="804"/>
      <c r="AL15" s="805"/>
      <c r="AM15" s="1208"/>
      <c r="AN15" s="1168"/>
      <c r="AO15" s="1169"/>
      <c r="AP15" s="1169"/>
      <c r="AQ15" s="1169"/>
      <c r="AR15" s="1169"/>
      <c r="AS15" s="1169"/>
      <c r="AT15" s="1169"/>
      <c r="AU15" s="1170"/>
      <c r="AV15" s="213"/>
      <c r="AW15" s="1229"/>
      <c r="AX15" s="1088"/>
      <c r="AY15" s="1171"/>
      <c r="AZ15" s="1174">
        <v>210</v>
      </c>
      <c r="BA15" s="1217"/>
      <c r="BB15" s="1231"/>
      <c r="BE15" s="753" t="s">
        <v>510</v>
      </c>
      <c r="BF15" s="769"/>
      <c r="BG15" s="770"/>
      <c r="BH15" s="770"/>
      <c r="BI15" s="770"/>
      <c r="BJ15" s="771"/>
      <c r="BK15" s="769"/>
      <c r="BL15" s="774"/>
      <c r="BM15" s="769"/>
      <c r="BN15" s="770"/>
      <c r="BO15" s="770"/>
      <c r="BP15" s="766"/>
      <c r="BQ15" s="1447"/>
    </row>
    <row r="16" spans="1:69" ht="13.5" customHeight="1">
      <c r="A16" s="259">
        <v>22</v>
      </c>
      <c r="B16" s="1146" t="s">
        <v>41</v>
      </c>
      <c r="C16" s="793"/>
      <c r="D16" s="1470">
        <v>0</v>
      </c>
      <c r="E16" s="1471"/>
      <c r="F16" s="1472">
        <v>0</v>
      </c>
      <c r="G16" s="1472"/>
      <c r="H16" s="1473">
        <v>0</v>
      </c>
      <c r="I16" s="1473"/>
      <c r="J16" s="1461">
        <v>0</v>
      </c>
      <c r="K16" s="1462"/>
      <c r="L16" s="1207">
        <v>0</v>
      </c>
      <c r="M16" s="1470">
        <v>0</v>
      </c>
      <c r="N16" s="1471"/>
      <c r="O16" s="1472">
        <v>0</v>
      </c>
      <c r="P16" s="1472"/>
      <c r="Q16" s="1473">
        <v>0</v>
      </c>
      <c r="R16" s="1473"/>
      <c r="S16" s="1461">
        <v>0</v>
      </c>
      <c r="T16" s="1462"/>
      <c r="U16" s="1207">
        <v>0</v>
      </c>
      <c r="V16" s="1470">
        <v>0</v>
      </c>
      <c r="W16" s="1471"/>
      <c r="X16" s="1472">
        <v>0</v>
      </c>
      <c r="Y16" s="1472"/>
      <c r="Z16" s="1473">
        <v>0</v>
      </c>
      <c r="AA16" s="1473"/>
      <c r="AB16" s="1461">
        <v>0</v>
      </c>
      <c r="AC16" s="1462"/>
      <c r="AD16" s="1207">
        <v>0</v>
      </c>
      <c r="AE16" s="1470">
        <v>0</v>
      </c>
      <c r="AF16" s="1471"/>
      <c r="AG16" s="1472">
        <v>0</v>
      </c>
      <c r="AH16" s="1472"/>
      <c r="AI16" s="1473">
        <v>0</v>
      </c>
      <c r="AJ16" s="1473"/>
      <c r="AK16" s="1461">
        <v>0</v>
      </c>
      <c r="AL16" s="1462"/>
      <c r="AM16" s="1207">
        <v>0</v>
      </c>
      <c r="AN16" s="1470">
        <v>0</v>
      </c>
      <c r="AO16" s="1471"/>
      <c r="AP16" s="1461">
        <v>0</v>
      </c>
      <c r="AQ16" s="1461"/>
      <c r="AR16" s="1473">
        <v>0</v>
      </c>
      <c r="AS16" s="1473"/>
      <c r="AT16" s="1461">
        <v>0</v>
      </c>
      <c r="AU16" s="1462"/>
      <c r="AV16" s="1207">
        <v>1</v>
      </c>
      <c r="AW16" s="1228">
        <f>SUM(L16,U16,AD16,AM16,AV16)</f>
        <v>1</v>
      </c>
      <c r="AX16" s="1325">
        <f>AW16/20</f>
        <v>0.05</v>
      </c>
      <c r="AY16" s="1102">
        <f>AW16/5</f>
        <v>0.2</v>
      </c>
      <c r="AZ16" s="1457">
        <f>AZ17/2.20462</f>
        <v>97.068882619226912</v>
      </c>
      <c r="BA16" s="1458"/>
      <c r="BB16" s="1230">
        <f>AZ16-AZ14</f>
        <v>1.8143716377425676</v>
      </c>
      <c r="BE16" s="752" t="s">
        <v>134</v>
      </c>
      <c r="BF16" s="754">
        <v>1</v>
      </c>
      <c r="BG16" s="755"/>
      <c r="BH16" s="755">
        <v>2</v>
      </c>
      <c r="BI16" s="755">
        <v>3</v>
      </c>
      <c r="BJ16" s="756">
        <v>4</v>
      </c>
      <c r="BK16" s="754">
        <v>5</v>
      </c>
      <c r="BL16" s="772">
        <v>6</v>
      </c>
      <c r="BM16" s="754">
        <v>7</v>
      </c>
      <c r="BN16" s="755">
        <v>8</v>
      </c>
      <c r="BO16" s="755">
        <v>9</v>
      </c>
      <c r="BP16" s="767">
        <v>10</v>
      </c>
      <c r="BQ16" s="1447">
        <v>10</v>
      </c>
    </row>
    <row r="17" spans="1:69" ht="13.5" customHeight="1">
      <c r="A17" s="259"/>
      <c r="B17" s="1146"/>
      <c r="C17" s="794"/>
      <c r="D17" s="401"/>
      <c r="E17" s="380"/>
      <c r="F17" s="380"/>
      <c r="G17" s="380"/>
      <c r="H17" s="381"/>
      <c r="I17" s="381"/>
      <c r="J17" s="804"/>
      <c r="K17" s="805"/>
      <c r="L17" s="1208"/>
      <c r="M17" s="401"/>
      <c r="N17" s="380"/>
      <c r="O17" s="380"/>
      <c r="P17" s="380"/>
      <c r="Q17" s="381"/>
      <c r="R17" s="381"/>
      <c r="S17" s="804"/>
      <c r="T17" s="805"/>
      <c r="U17" s="1208"/>
      <c r="V17" s="401"/>
      <c r="W17" s="380"/>
      <c r="X17" s="380"/>
      <c r="Y17" s="380"/>
      <c r="Z17" s="381"/>
      <c r="AA17" s="381"/>
      <c r="AB17" s="804"/>
      <c r="AC17" s="805"/>
      <c r="AD17" s="1208"/>
      <c r="AE17" s="401"/>
      <c r="AF17" s="380"/>
      <c r="AG17" s="380"/>
      <c r="AH17" s="380"/>
      <c r="AI17" s="381"/>
      <c r="AJ17" s="381"/>
      <c r="AK17" s="804"/>
      <c r="AL17" s="805"/>
      <c r="AM17" s="1208"/>
      <c r="AN17" s="401"/>
      <c r="AO17" s="380"/>
      <c r="AP17" s="380"/>
      <c r="AQ17" s="380"/>
      <c r="AR17" s="381"/>
      <c r="AS17" s="381"/>
      <c r="AT17" s="381"/>
      <c r="AU17" s="742"/>
      <c r="AV17" s="1208"/>
      <c r="AW17" s="1229"/>
      <c r="AX17" s="1326"/>
      <c r="AY17" s="1103"/>
      <c r="AZ17" s="1457">
        <v>214</v>
      </c>
      <c r="BA17" s="1458"/>
      <c r="BB17" s="1231"/>
      <c r="BE17" s="753" t="s">
        <v>510</v>
      </c>
      <c r="BF17" s="765"/>
      <c r="BG17" s="763"/>
      <c r="BH17" s="763"/>
      <c r="BI17" s="763"/>
      <c r="BJ17" s="753"/>
      <c r="BK17" s="765"/>
      <c r="BL17" s="766"/>
      <c r="BM17" s="765"/>
      <c r="BN17" s="763"/>
      <c r="BO17" s="763"/>
      <c r="BP17" s="766"/>
      <c r="BQ17" s="1447"/>
    </row>
    <row r="18" spans="1:69" ht="13.5" customHeight="1">
      <c r="A18" s="259"/>
      <c r="B18" s="1152" t="s">
        <v>0</v>
      </c>
      <c r="C18" s="792" t="s">
        <v>1</v>
      </c>
      <c r="D18" s="1178" t="s">
        <v>2</v>
      </c>
      <c r="E18" s="1176"/>
      <c r="F18" s="1176"/>
      <c r="G18" s="1176"/>
      <c r="H18" s="1176"/>
      <c r="I18" s="1176"/>
      <c r="J18" s="1176"/>
      <c r="K18" s="1176"/>
      <c r="L18" s="1177"/>
      <c r="M18" s="1178" t="s">
        <v>3</v>
      </c>
      <c r="N18" s="1176"/>
      <c r="O18" s="1176"/>
      <c r="P18" s="1176"/>
      <c r="Q18" s="1176"/>
      <c r="R18" s="1176"/>
      <c r="S18" s="1176"/>
      <c r="T18" s="1176"/>
      <c r="U18" s="1177"/>
      <c r="V18" s="1178" t="s">
        <v>4</v>
      </c>
      <c r="W18" s="1176"/>
      <c r="X18" s="1176"/>
      <c r="Y18" s="1176"/>
      <c r="Z18" s="1176"/>
      <c r="AA18" s="1176"/>
      <c r="AB18" s="1176"/>
      <c r="AC18" s="1176"/>
      <c r="AD18" s="1177"/>
      <c r="AE18" s="1178" t="s">
        <v>5</v>
      </c>
      <c r="AF18" s="1176"/>
      <c r="AG18" s="1176"/>
      <c r="AH18" s="1176"/>
      <c r="AI18" s="1176"/>
      <c r="AJ18" s="1176"/>
      <c r="AK18" s="1176"/>
      <c r="AL18" s="1176"/>
      <c r="AM18" s="1177"/>
      <c r="AN18" s="1178" t="s">
        <v>6</v>
      </c>
      <c r="AO18" s="1176"/>
      <c r="AP18" s="1176"/>
      <c r="AQ18" s="1176"/>
      <c r="AR18" s="1176"/>
      <c r="AS18" s="1176"/>
      <c r="AT18" s="1176"/>
      <c r="AU18" s="1176"/>
      <c r="AV18" s="1177"/>
      <c r="AW18" s="1124" t="s">
        <v>7</v>
      </c>
      <c r="AX18" s="1125"/>
      <c r="AY18" s="1126"/>
      <c r="AZ18" s="1232" t="s">
        <v>8</v>
      </c>
      <c r="BA18" s="1233"/>
      <c r="BB18" s="1230"/>
    </row>
    <row r="19" spans="1:69" ht="13.5" customHeight="1">
      <c r="A19" s="260"/>
      <c r="B19" s="1153"/>
      <c r="C19" s="792" t="s">
        <v>12</v>
      </c>
      <c r="D19" s="1465" t="s">
        <v>498</v>
      </c>
      <c r="E19" s="1466"/>
      <c r="F19" s="1467" t="s">
        <v>499</v>
      </c>
      <c r="G19" s="1468"/>
      <c r="H19" s="1459" t="s">
        <v>547</v>
      </c>
      <c r="I19" s="1460"/>
      <c r="J19" s="1469" t="s">
        <v>503</v>
      </c>
      <c r="K19" s="1469"/>
      <c r="L19" s="1463" t="s">
        <v>100</v>
      </c>
      <c r="M19" s="1465" t="s">
        <v>498</v>
      </c>
      <c r="N19" s="1466"/>
      <c r="O19" s="1467" t="s">
        <v>499</v>
      </c>
      <c r="P19" s="1468"/>
      <c r="Q19" s="1459" t="s">
        <v>547</v>
      </c>
      <c r="R19" s="1460"/>
      <c r="S19" s="1469" t="s">
        <v>503</v>
      </c>
      <c r="T19" s="1469"/>
      <c r="U19" s="1463" t="s">
        <v>100</v>
      </c>
      <c r="V19" s="1465" t="s">
        <v>498</v>
      </c>
      <c r="W19" s="1466"/>
      <c r="X19" s="1467" t="s">
        <v>499</v>
      </c>
      <c r="Y19" s="1468"/>
      <c r="Z19" s="1459" t="s">
        <v>547</v>
      </c>
      <c r="AA19" s="1460"/>
      <c r="AB19" s="1469" t="s">
        <v>503</v>
      </c>
      <c r="AC19" s="1469"/>
      <c r="AD19" s="1463" t="s">
        <v>100</v>
      </c>
      <c r="AE19" s="1465" t="s">
        <v>498</v>
      </c>
      <c r="AF19" s="1466"/>
      <c r="AG19" s="1467" t="s">
        <v>499</v>
      </c>
      <c r="AH19" s="1468"/>
      <c r="AI19" s="1459" t="s">
        <v>547</v>
      </c>
      <c r="AJ19" s="1460"/>
      <c r="AK19" s="1469" t="s">
        <v>503</v>
      </c>
      <c r="AL19" s="1469"/>
      <c r="AM19" s="1463" t="s">
        <v>100</v>
      </c>
      <c r="AN19" s="1465" t="s">
        <v>498</v>
      </c>
      <c r="AO19" s="1466"/>
      <c r="AP19" s="1467" t="s">
        <v>499</v>
      </c>
      <c r="AQ19" s="1468"/>
      <c r="AR19" s="1459" t="s">
        <v>547</v>
      </c>
      <c r="AS19" s="1460"/>
      <c r="AT19" s="1469" t="s">
        <v>503</v>
      </c>
      <c r="AU19" s="1469"/>
      <c r="AV19" s="1463" t="s">
        <v>100</v>
      </c>
      <c r="AW19" s="1133"/>
      <c r="AX19" s="1134"/>
      <c r="AY19" s="1135"/>
      <c r="AZ19" s="1234"/>
      <c r="BA19" s="1235"/>
      <c r="BB19" s="1236"/>
    </row>
    <row r="20" spans="1:69" ht="13.5" customHeight="1">
      <c r="A20" s="259"/>
      <c r="B20" s="1154"/>
      <c r="C20" s="792" t="s">
        <v>17</v>
      </c>
      <c r="D20" s="736"/>
      <c r="E20" s="736"/>
      <c r="F20" s="736"/>
      <c r="G20" s="736"/>
      <c r="H20" s="736"/>
      <c r="I20" s="736"/>
      <c r="J20" s="736"/>
      <c r="K20" s="736"/>
      <c r="L20" s="1464"/>
      <c r="M20" s="736"/>
      <c r="N20" s="736"/>
      <c r="O20" s="736"/>
      <c r="P20" s="736"/>
      <c r="Q20" s="736"/>
      <c r="R20" s="736"/>
      <c r="S20" s="736"/>
      <c r="T20" s="736"/>
      <c r="U20" s="1464"/>
      <c r="V20" s="736"/>
      <c r="W20" s="736"/>
      <c r="X20" s="736"/>
      <c r="Y20" s="736"/>
      <c r="Z20" s="736"/>
      <c r="AA20" s="736"/>
      <c r="AB20" s="736"/>
      <c r="AC20" s="736"/>
      <c r="AD20" s="1464"/>
      <c r="AE20" s="736"/>
      <c r="AF20" s="736"/>
      <c r="AG20" s="736"/>
      <c r="AH20" s="736"/>
      <c r="AI20" s="736"/>
      <c r="AJ20" s="736"/>
      <c r="AK20" s="736"/>
      <c r="AL20" s="736"/>
      <c r="AM20" s="1464"/>
      <c r="AN20" s="736"/>
      <c r="AO20" s="736"/>
      <c r="AP20" s="736"/>
      <c r="AQ20" s="736"/>
      <c r="AR20" s="736"/>
      <c r="AS20" s="736"/>
      <c r="AT20" s="736"/>
      <c r="AU20" s="736"/>
      <c r="AV20" s="1464"/>
      <c r="AW20" s="725" t="s">
        <v>21</v>
      </c>
      <c r="AX20" s="725" t="s">
        <v>22</v>
      </c>
      <c r="AY20" s="724" t="s">
        <v>23</v>
      </c>
      <c r="AZ20" s="1237"/>
      <c r="BA20" s="1238"/>
      <c r="BB20" s="1231"/>
    </row>
    <row r="21" spans="1:69" ht="13.5" customHeight="1">
      <c r="A21" s="259">
        <v>26</v>
      </c>
      <c r="B21" s="1146" t="s">
        <v>50</v>
      </c>
      <c r="C21" s="793"/>
      <c r="D21" s="1470">
        <v>0</v>
      </c>
      <c r="E21" s="1471"/>
      <c r="F21" s="1461">
        <v>1</v>
      </c>
      <c r="G21" s="1461"/>
      <c r="H21" s="1473">
        <v>0</v>
      </c>
      <c r="I21" s="1473"/>
      <c r="J21" s="1476">
        <v>0</v>
      </c>
      <c r="K21" s="1477"/>
      <c r="L21" s="1207">
        <v>1</v>
      </c>
      <c r="M21" s="1470">
        <v>0</v>
      </c>
      <c r="N21" s="1471"/>
      <c r="O21" s="1472">
        <v>0</v>
      </c>
      <c r="P21" s="1472"/>
      <c r="Q21" s="1473">
        <v>0</v>
      </c>
      <c r="R21" s="1473"/>
      <c r="S21" s="1461">
        <v>0</v>
      </c>
      <c r="T21" s="1462"/>
      <c r="U21" s="1207">
        <v>1</v>
      </c>
      <c r="V21" s="1470">
        <v>0</v>
      </c>
      <c r="W21" s="1471"/>
      <c r="X21" s="1472">
        <v>0</v>
      </c>
      <c r="Y21" s="1472"/>
      <c r="Z21" s="1473">
        <v>0</v>
      </c>
      <c r="AA21" s="1473"/>
      <c r="AB21" s="1461">
        <v>0</v>
      </c>
      <c r="AC21" s="1462"/>
      <c r="AD21" s="1207">
        <v>1</v>
      </c>
      <c r="AE21" s="1470">
        <v>0</v>
      </c>
      <c r="AF21" s="1471"/>
      <c r="AG21" s="1472">
        <v>0</v>
      </c>
      <c r="AH21" s="1472"/>
      <c r="AI21" s="1473">
        <v>0</v>
      </c>
      <c r="AJ21" s="1473"/>
      <c r="AK21" s="1461">
        <v>0</v>
      </c>
      <c r="AL21" s="1462"/>
      <c r="AM21" s="1474">
        <v>0</v>
      </c>
      <c r="AN21" s="789"/>
      <c r="AO21" s="790"/>
      <c r="AP21" s="790"/>
      <c r="AQ21" s="790"/>
      <c r="AR21" s="801"/>
      <c r="AS21" s="801"/>
      <c r="AT21" s="790"/>
      <c r="AU21" s="791"/>
      <c r="AV21" s="212"/>
      <c r="AW21" s="1228">
        <f>SUM(AM21,AD21,U21,L21)</f>
        <v>3</v>
      </c>
      <c r="AX21" s="1087">
        <f>AW21/16</f>
        <v>0.1875</v>
      </c>
      <c r="AY21" s="1102">
        <f>AW21/4</f>
        <v>0.75</v>
      </c>
      <c r="AZ21" s="1215">
        <f>AZ22/2.20462</f>
        <v>96.61528970979127</v>
      </c>
      <c r="BA21" s="1216"/>
      <c r="BB21" s="1239">
        <f>AZ21-AZ16</f>
        <v>-0.4535929094356419</v>
      </c>
    </row>
    <row r="22" spans="1:69" ht="13.5" customHeight="1">
      <c r="A22" s="259"/>
      <c r="B22" s="1146"/>
      <c r="C22" s="793"/>
      <c r="D22" s="401"/>
      <c r="E22" s="380"/>
      <c r="F22" s="380"/>
      <c r="G22" s="380"/>
      <c r="H22" s="381"/>
      <c r="I22" s="381"/>
      <c r="J22" s="381"/>
      <c r="K22" s="742"/>
      <c r="L22" s="1208"/>
      <c r="M22" s="401"/>
      <c r="N22" s="380"/>
      <c r="O22" s="380"/>
      <c r="P22" s="380"/>
      <c r="Q22" s="381"/>
      <c r="R22" s="381"/>
      <c r="S22" s="381"/>
      <c r="T22" s="742"/>
      <c r="U22" s="1208"/>
      <c r="V22" s="401"/>
      <c r="W22" s="380"/>
      <c r="X22" s="380"/>
      <c r="Y22" s="380"/>
      <c r="Z22" s="381"/>
      <c r="AA22" s="381"/>
      <c r="AB22" s="381"/>
      <c r="AC22" s="742"/>
      <c r="AD22" s="1208"/>
      <c r="AE22" s="401"/>
      <c r="AF22" s="380"/>
      <c r="AG22" s="380"/>
      <c r="AH22" s="380"/>
      <c r="AI22" s="381"/>
      <c r="AJ22" s="381"/>
      <c r="AK22" s="381"/>
      <c r="AL22" s="742"/>
      <c r="AM22" s="1475"/>
      <c r="AN22" s="1168"/>
      <c r="AO22" s="1169"/>
      <c r="AP22" s="1169"/>
      <c r="AQ22" s="1169"/>
      <c r="AR22" s="1169"/>
      <c r="AS22" s="1169"/>
      <c r="AT22" s="1169"/>
      <c r="AU22" s="1170"/>
      <c r="AV22" s="213"/>
      <c r="AW22" s="1229"/>
      <c r="AX22" s="1088"/>
      <c r="AY22" s="1171"/>
      <c r="AZ22" s="1174">
        <v>213</v>
      </c>
      <c r="BA22" s="1217"/>
      <c r="BB22" s="1240"/>
    </row>
    <row r="23" spans="1:69" ht="13.5" customHeight="1">
      <c r="A23" s="259">
        <v>31</v>
      </c>
      <c r="B23" s="1146" t="s">
        <v>53</v>
      </c>
      <c r="C23" s="793"/>
      <c r="D23" s="1470">
        <v>0</v>
      </c>
      <c r="E23" s="1471"/>
      <c r="F23" s="1472">
        <v>0</v>
      </c>
      <c r="G23" s="1472"/>
      <c r="H23" s="1473">
        <v>0</v>
      </c>
      <c r="I23" s="1473"/>
      <c r="J23" s="1461">
        <v>0</v>
      </c>
      <c r="K23" s="1462"/>
      <c r="L23" s="1474">
        <v>0</v>
      </c>
      <c r="M23" s="1470">
        <v>0</v>
      </c>
      <c r="N23" s="1471"/>
      <c r="O23" s="1472">
        <v>0</v>
      </c>
      <c r="P23" s="1472"/>
      <c r="Q23" s="1473">
        <v>0</v>
      </c>
      <c r="R23" s="1473"/>
      <c r="S23" s="1461">
        <v>0</v>
      </c>
      <c r="T23" s="1462"/>
      <c r="U23" s="1474">
        <v>1</v>
      </c>
      <c r="V23" s="1470">
        <v>0</v>
      </c>
      <c r="W23" s="1471"/>
      <c r="X23" s="1472">
        <v>0</v>
      </c>
      <c r="Y23" s="1472"/>
      <c r="Z23" s="1473">
        <v>0</v>
      </c>
      <c r="AA23" s="1473"/>
      <c r="AB23" s="1461">
        <v>0</v>
      </c>
      <c r="AC23" s="1462"/>
      <c r="AD23" s="1474">
        <v>0</v>
      </c>
      <c r="AE23" s="1470">
        <v>0</v>
      </c>
      <c r="AF23" s="1471"/>
      <c r="AG23" s="1472">
        <v>0</v>
      </c>
      <c r="AH23" s="1472"/>
      <c r="AI23" s="1473">
        <v>0</v>
      </c>
      <c r="AJ23" s="1473"/>
      <c r="AK23" s="1461">
        <v>0</v>
      </c>
      <c r="AL23" s="1462"/>
      <c r="AM23" s="1207">
        <v>3</v>
      </c>
      <c r="AN23" s="1470">
        <v>0</v>
      </c>
      <c r="AO23" s="1471"/>
      <c r="AP23" s="1472">
        <v>0</v>
      </c>
      <c r="AQ23" s="1472"/>
      <c r="AR23" s="1473">
        <v>0</v>
      </c>
      <c r="AS23" s="1473"/>
      <c r="AT23" s="1461">
        <v>0</v>
      </c>
      <c r="AU23" s="1462"/>
      <c r="AV23" s="1207">
        <v>0</v>
      </c>
      <c r="AW23" s="1228">
        <f>SUM(L23,U23,AD23,AM23,AV23)</f>
        <v>4</v>
      </c>
      <c r="AX23" s="1325">
        <f>AW23/20</f>
        <v>0.2</v>
      </c>
      <c r="AY23" s="1102">
        <f>AW23/5</f>
        <v>0.8</v>
      </c>
      <c r="AZ23" s="1215">
        <f>AZ24/2.20462</f>
        <v>94.800918072048702</v>
      </c>
      <c r="BA23" s="1216"/>
      <c r="BB23" s="1367">
        <f>AZ23-AZ21</f>
        <v>-1.8143716377425676</v>
      </c>
    </row>
    <row r="24" spans="1:69" ht="13.5" customHeight="1">
      <c r="A24" s="259"/>
      <c r="B24" s="1146"/>
      <c r="C24" s="793"/>
      <c r="D24" s="401"/>
      <c r="E24" s="380"/>
      <c r="F24" s="380"/>
      <c r="G24" s="380"/>
      <c r="H24" s="381"/>
      <c r="I24" s="381"/>
      <c r="J24" s="381"/>
      <c r="K24" s="742"/>
      <c r="L24" s="1475"/>
      <c r="M24" s="401"/>
      <c r="N24" s="380"/>
      <c r="O24" s="380"/>
      <c r="P24" s="380"/>
      <c r="Q24" s="381"/>
      <c r="R24" s="381"/>
      <c r="S24" s="381"/>
      <c r="T24" s="742"/>
      <c r="U24" s="1475"/>
      <c r="V24" s="401"/>
      <c r="W24" s="380"/>
      <c r="X24" s="380"/>
      <c r="Y24" s="380"/>
      <c r="Z24" s="381"/>
      <c r="AA24" s="381"/>
      <c r="AB24" s="381"/>
      <c r="AC24" s="742"/>
      <c r="AD24" s="1475"/>
      <c r="AE24" s="401"/>
      <c r="AF24" s="380"/>
      <c r="AG24" s="380"/>
      <c r="AH24" s="380"/>
      <c r="AI24" s="381"/>
      <c r="AJ24" s="381"/>
      <c r="AK24" s="381"/>
      <c r="AL24" s="742"/>
      <c r="AM24" s="1208"/>
      <c r="AN24" s="401"/>
      <c r="AO24" s="380"/>
      <c r="AP24" s="380"/>
      <c r="AQ24" s="380"/>
      <c r="AR24" s="381"/>
      <c r="AS24" s="381"/>
      <c r="AT24" s="381"/>
      <c r="AU24" s="742"/>
      <c r="AV24" s="1208"/>
      <c r="AW24" s="1229"/>
      <c r="AX24" s="1326"/>
      <c r="AY24" s="1103"/>
      <c r="AZ24" s="1174">
        <v>209</v>
      </c>
      <c r="BA24" s="1217"/>
      <c r="BB24" s="1368"/>
    </row>
    <row r="25" spans="1:69" ht="13.5" customHeight="1">
      <c r="A25" s="259">
        <v>35</v>
      </c>
      <c r="B25" s="1146" t="s">
        <v>54</v>
      </c>
      <c r="C25" s="793"/>
      <c r="D25" s="1470">
        <v>1</v>
      </c>
      <c r="E25" s="1471"/>
      <c r="F25" s="1461">
        <v>1</v>
      </c>
      <c r="G25" s="1461"/>
      <c r="H25" s="1473">
        <v>0</v>
      </c>
      <c r="I25" s="1473"/>
      <c r="J25" s="1476">
        <v>0</v>
      </c>
      <c r="K25" s="1477"/>
      <c r="L25" s="1207">
        <v>2</v>
      </c>
      <c r="M25" s="1470"/>
      <c r="N25" s="1471"/>
      <c r="O25" s="1461"/>
      <c r="P25" s="1461"/>
      <c r="Q25" s="803"/>
      <c r="R25" s="803"/>
      <c r="S25" s="1476">
        <v>1</v>
      </c>
      <c r="T25" s="1477"/>
      <c r="U25" s="1207">
        <v>2</v>
      </c>
      <c r="V25" s="1470"/>
      <c r="W25" s="1471"/>
      <c r="X25" s="1461"/>
      <c r="Y25" s="1461"/>
      <c r="Z25" s="803"/>
      <c r="AA25" s="803"/>
      <c r="AB25" s="1476"/>
      <c r="AC25" s="1477"/>
      <c r="AD25" s="1207">
        <v>0</v>
      </c>
      <c r="AE25" s="1470"/>
      <c r="AF25" s="1471"/>
      <c r="AG25" s="1461"/>
      <c r="AH25" s="1461"/>
      <c r="AI25" s="1461"/>
      <c r="AJ25" s="1461"/>
      <c r="AK25" s="1476"/>
      <c r="AL25" s="1477"/>
      <c r="AM25" s="1207">
        <v>0</v>
      </c>
      <c r="AN25" s="789"/>
      <c r="AO25" s="790"/>
      <c r="AP25" s="790"/>
      <c r="AQ25" s="790"/>
      <c r="AR25" s="801"/>
      <c r="AS25" s="801"/>
      <c r="AT25" s="790"/>
      <c r="AU25" s="791"/>
      <c r="AV25" s="212"/>
      <c r="AW25" s="1228">
        <f>SUM(AM25,AD25,U25,L25)</f>
        <v>4</v>
      </c>
      <c r="AX25" s="1087">
        <f>AW25/16</f>
        <v>0.25</v>
      </c>
      <c r="AY25" s="1102">
        <f>AW25/4</f>
        <v>1</v>
      </c>
      <c r="AZ25" s="1215">
        <f>AZ26/2.20462</f>
        <v>94.800918072048702</v>
      </c>
      <c r="BA25" s="1216"/>
      <c r="BB25" s="1239">
        <f>AZ25-AZ23</f>
        <v>0</v>
      </c>
    </row>
    <row r="26" spans="1:69" ht="13.5" customHeight="1">
      <c r="A26" s="259"/>
      <c r="B26" s="1146"/>
      <c r="D26" s="401"/>
      <c r="E26" s="380"/>
      <c r="F26" s="380"/>
      <c r="G26" s="380"/>
      <c r="H26" s="381"/>
      <c r="I26" s="381"/>
      <c r="J26" s="381"/>
      <c r="K26" s="742"/>
      <c r="L26" s="1208"/>
      <c r="M26" s="401"/>
      <c r="N26" s="380"/>
      <c r="O26" s="380"/>
      <c r="P26" s="380"/>
      <c r="Q26" s="381"/>
      <c r="R26" s="381"/>
      <c r="S26" s="381"/>
      <c r="T26" s="742"/>
      <c r="U26" s="1208"/>
      <c r="V26" s="401"/>
      <c r="W26" s="380"/>
      <c r="X26" s="380"/>
      <c r="Y26" s="380"/>
      <c r="Z26" s="381"/>
      <c r="AA26" s="381"/>
      <c r="AB26" s="381"/>
      <c r="AC26" s="742"/>
      <c r="AD26" s="1208"/>
      <c r="AE26" s="401"/>
      <c r="AF26" s="380"/>
      <c r="AG26" s="380"/>
      <c r="AH26" s="380"/>
      <c r="AI26" s="381"/>
      <c r="AJ26" s="381"/>
      <c r="AK26" s="381"/>
      <c r="AL26" s="742"/>
      <c r="AM26" s="1208"/>
      <c r="AN26" s="1168"/>
      <c r="AO26" s="1169"/>
      <c r="AP26" s="1169"/>
      <c r="AQ26" s="1169"/>
      <c r="AR26" s="1169"/>
      <c r="AS26" s="1169"/>
      <c r="AT26" s="1169"/>
      <c r="AU26" s="1170"/>
      <c r="AV26" s="213"/>
      <c r="AW26" s="1229"/>
      <c r="AX26" s="1088"/>
      <c r="AY26" s="1171"/>
      <c r="AZ26" s="1174">
        <v>209</v>
      </c>
      <c r="BA26" s="1217"/>
      <c r="BB26" s="1240"/>
    </row>
    <row r="27" spans="1:69" ht="13.5" customHeight="1">
      <c r="A27" s="259">
        <v>39</v>
      </c>
      <c r="B27" s="1146" t="s">
        <v>55</v>
      </c>
      <c r="C27" s="793"/>
      <c r="D27" s="1470"/>
      <c r="E27" s="1471"/>
      <c r="F27" s="1461"/>
      <c r="G27" s="1461"/>
      <c r="H27" s="1473"/>
      <c r="I27" s="1473"/>
      <c r="J27" s="1476"/>
      <c r="K27" s="1477"/>
      <c r="L27" s="1207">
        <v>0</v>
      </c>
      <c r="M27" s="1470"/>
      <c r="N27" s="1471"/>
      <c r="O27" s="1461"/>
      <c r="P27" s="1461"/>
      <c r="Q27" s="803"/>
      <c r="R27" s="803"/>
      <c r="S27" s="1476"/>
      <c r="T27" s="1477"/>
      <c r="U27" s="1207">
        <v>0</v>
      </c>
      <c r="V27" s="1470"/>
      <c r="W27" s="1471"/>
      <c r="X27" s="1461"/>
      <c r="Y27" s="1461"/>
      <c r="Z27" s="803"/>
      <c r="AA27" s="803"/>
      <c r="AB27" s="1476"/>
      <c r="AC27" s="1477"/>
      <c r="AD27" s="1207">
        <v>0</v>
      </c>
      <c r="AE27" s="1470">
        <v>1</v>
      </c>
      <c r="AF27" s="1471"/>
      <c r="AG27" s="1461"/>
      <c r="AH27" s="1461"/>
      <c r="AI27" s="1461"/>
      <c r="AJ27" s="1461"/>
      <c r="AK27" s="1476">
        <v>1</v>
      </c>
      <c r="AL27" s="1477"/>
      <c r="AM27" s="1207">
        <v>2</v>
      </c>
      <c r="AN27" s="789"/>
      <c r="AO27" s="790"/>
      <c r="AP27" s="790"/>
      <c r="AQ27" s="790"/>
      <c r="AR27" s="801"/>
      <c r="AS27" s="801"/>
      <c r="AT27" s="790"/>
      <c r="AU27" s="791"/>
      <c r="AV27" s="212"/>
      <c r="AW27" s="1228">
        <f>SUM(AM27,AD27,U27,L27)</f>
        <v>2</v>
      </c>
      <c r="AX27" s="1087">
        <f>AW27/16</f>
        <v>0.125</v>
      </c>
      <c r="AY27" s="1102">
        <f>AW27/4</f>
        <v>0.5</v>
      </c>
      <c r="AZ27" s="1215">
        <f>AZ28/2.20462</f>
        <v>94.800918072048702</v>
      </c>
      <c r="BA27" s="1216"/>
      <c r="BB27" s="1239">
        <f>AZ27-AZ25</f>
        <v>0</v>
      </c>
    </row>
    <row r="28" spans="1:69" ht="13.5" customHeight="1">
      <c r="A28" s="259"/>
      <c r="B28" s="1146"/>
      <c r="C28" s="793" t="s">
        <v>515</v>
      </c>
      <c r="D28" s="401"/>
      <c r="E28" s="380"/>
      <c r="F28" s="380"/>
      <c r="G28" s="380"/>
      <c r="H28" s="381"/>
      <c r="I28" s="381"/>
      <c r="J28" s="381"/>
      <c r="K28" s="742"/>
      <c r="L28" s="1208"/>
      <c r="M28" s="401"/>
      <c r="N28" s="380"/>
      <c r="O28" s="380"/>
      <c r="P28" s="380"/>
      <c r="Q28" s="381"/>
      <c r="R28" s="381"/>
      <c r="S28" s="381"/>
      <c r="T28" s="742"/>
      <c r="U28" s="1208"/>
      <c r="V28" s="401"/>
      <c r="W28" s="380"/>
      <c r="X28" s="380"/>
      <c r="Y28" s="380"/>
      <c r="Z28" s="381"/>
      <c r="AA28" s="381"/>
      <c r="AB28" s="381"/>
      <c r="AC28" s="742"/>
      <c r="AD28" s="1208"/>
      <c r="AE28" s="401"/>
      <c r="AF28" s="380"/>
      <c r="AG28" s="380"/>
      <c r="AH28" s="380"/>
      <c r="AI28" s="381"/>
      <c r="AJ28" s="381"/>
      <c r="AK28" s="381"/>
      <c r="AL28" s="742"/>
      <c r="AM28" s="1208"/>
      <c r="AN28" s="1168"/>
      <c r="AO28" s="1169"/>
      <c r="AP28" s="1169"/>
      <c r="AQ28" s="1169"/>
      <c r="AR28" s="1169"/>
      <c r="AS28" s="1169"/>
      <c r="AT28" s="1169"/>
      <c r="AU28" s="1170"/>
      <c r="AV28" s="213"/>
      <c r="AW28" s="1229"/>
      <c r="AX28" s="1088"/>
      <c r="AY28" s="1171"/>
      <c r="AZ28" s="1174">
        <v>209</v>
      </c>
      <c r="BA28" s="1217"/>
      <c r="BB28" s="1240"/>
    </row>
    <row r="29" spans="1:69" ht="13.5" customHeight="1">
      <c r="A29" s="259">
        <v>44</v>
      </c>
      <c r="B29" s="1146" t="s">
        <v>58</v>
      </c>
      <c r="C29" s="793"/>
      <c r="D29" s="1470">
        <v>1</v>
      </c>
      <c r="E29" s="1471"/>
      <c r="F29" s="1461"/>
      <c r="G29" s="1461"/>
      <c r="H29" s="1473">
        <v>1</v>
      </c>
      <c r="I29" s="1473"/>
      <c r="J29" s="1476"/>
      <c r="K29" s="1477"/>
      <c r="L29" s="1207">
        <v>2</v>
      </c>
      <c r="M29" s="1470"/>
      <c r="N29" s="1471"/>
      <c r="O29" s="1461"/>
      <c r="P29" s="1461"/>
      <c r="Q29" s="803"/>
      <c r="R29" s="803"/>
      <c r="S29" s="1476"/>
      <c r="T29" s="1477"/>
      <c r="U29" s="1207">
        <v>1</v>
      </c>
      <c r="V29" s="1470"/>
      <c r="W29" s="1471"/>
      <c r="X29" s="1461"/>
      <c r="Y29" s="1461"/>
      <c r="Z29" s="803"/>
      <c r="AA29" s="803"/>
      <c r="AB29" s="1476"/>
      <c r="AC29" s="1477"/>
      <c r="AD29" s="1207">
        <v>0</v>
      </c>
      <c r="AE29" s="1470"/>
      <c r="AF29" s="1471"/>
      <c r="AG29" s="1461"/>
      <c r="AH29" s="1461"/>
      <c r="AI29" s="1461"/>
      <c r="AJ29" s="1461"/>
      <c r="AK29" s="1476"/>
      <c r="AL29" s="1477"/>
      <c r="AM29" s="1207">
        <v>0</v>
      </c>
      <c r="AN29" s="1470"/>
      <c r="AO29" s="1471"/>
      <c r="AP29" s="1461"/>
      <c r="AQ29" s="1461"/>
      <c r="AR29" s="1461"/>
      <c r="AS29" s="1461"/>
      <c r="AT29" s="1476"/>
      <c r="AU29" s="1477"/>
      <c r="AV29" s="1207">
        <v>0</v>
      </c>
      <c r="AW29" s="1228">
        <f>SUM(L29,U29,AD29,AM29,AV29)</f>
        <v>3</v>
      </c>
      <c r="AX29" s="1325">
        <f>AW29/20</f>
        <v>0.15</v>
      </c>
      <c r="AY29" s="1102">
        <f>AW29/5</f>
        <v>0.6</v>
      </c>
      <c r="AZ29" s="1215">
        <f>AZ30/2.20462</f>
        <v>93.893732253177433</v>
      </c>
      <c r="BA29" s="1216"/>
      <c r="BB29" s="1367">
        <f>AZ29-AZ27</f>
        <v>-0.90718581887126959</v>
      </c>
    </row>
    <row r="30" spans="1:69" ht="13.5" customHeight="1">
      <c r="A30" s="259"/>
      <c r="B30" s="1146"/>
      <c r="C30" s="793"/>
      <c r="D30" s="401"/>
      <c r="E30" s="380"/>
      <c r="F30" s="380"/>
      <c r="G30" s="380"/>
      <c r="H30" s="381"/>
      <c r="I30" s="381"/>
      <c r="J30" s="381"/>
      <c r="K30" s="742"/>
      <c r="L30" s="1208"/>
      <c r="M30" s="401"/>
      <c r="N30" s="380"/>
      <c r="O30" s="380"/>
      <c r="P30" s="380"/>
      <c r="Q30" s="381"/>
      <c r="R30" s="381"/>
      <c r="S30" s="381"/>
      <c r="T30" s="742"/>
      <c r="U30" s="1208"/>
      <c r="V30" s="401"/>
      <c r="W30" s="380"/>
      <c r="X30" s="380"/>
      <c r="Y30" s="380"/>
      <c r="Z30" s="381"/>
      <c r="AA30" s="381"/>
      <c r="AB30" s="381"/>
      <c r="AC30" s="742"/>
      <c r="AD30" s="1208"/>
      <c r="AE30" s="401"/>
      <c r="AF30" s="380"/>
      <c r="AG30" s="380"/>
      <c r="AH30" s="380"/>
      <c r="AI30" s="381"/>
      <c r="AJ30" s="381"/>
      <c r="AK30" s="381"/>
      <c r="AL30" s="742"/>
      <c r="AM30" s="1208"/>
      <c r="AN30" s="401"/>
      <c r="AO30" s="380"/>
      <c r="AP30" s="380"/>
      <c r="AQ30" s="380"/>
      <c r="AR30" s="381"/>
      <c r="AS30" s="381"/>
      <c r="AT30" s="381"/>
      <c r="AU30" s="742"/>
      <c r="AV30" s="1208"/>
      <c r="AW30" s="1229"/>
      <c r="AX30" s="1326"/>
      <c r="AY30" s="1103"/>
      <c r="AZ30" s="1174">
        <v>207</v>
      </c>
      <c r="BA30" s="1217"/>
      <c r="BB30" s="1368"/>
    </row>
    <row r="31" spans="1:69" ht="13.5" customHeight="1">
      <c r="A31" s="259">
        <v>48</v>
      </c>
      <c r="B31" s="1146" t="s">
        <v>62</v>
      </c>
      <c r="C31" s="793" t="s">
        <v>588</v>
      </c>
      <c r="D31" s="1470"/>
      <c r="E31" s="1471"/>
      <c r="F31" s="1461"/>
      <c r="G31" s="1461"/>
      <c r="H31" s="1473"/>
      <c r="I31" s="1473"/>
      <c r="J31" s="1476"/>
      <c r="K31" s="1477"/>
      <c r="L31" s="1207">
        <v>0</v>
      </c>
      <c r="M31" s="1470"/>
      <c r="N31" s="1471"/>
      <c r="O31" s="1461"/>
      <c r="P31" s="1461"/>
      <c r="Q31" s="803"/>
      <c r="R31" s="803"/>
      <c r="S31" s="1476"/>
      <c r="T31" s="1477"/>
      <c r="U31" s="1207">
        <v>0</v>
      </c>
      <c r="V31" s="1470"/>
      <c r="W31" s="1471"/>
      <c r="X31" s="1461"/>
      <c r="Y31" s="1461"/>
      <c r="Z31" s="803"/>
      <c r="AA31" s="803"/>
      <c r="AB31" s="1476"/>
      <c r="AC31" s="1477"/>
      <c r="AD31" s="1207">
        <v>0</v>
      </c>
      <c r="AE31" s="1470"/>
      <c r="AF31" s="1471"/>
      <c r="AG31" s="1461"/>
      <c r="AH31" s="1461"/>
      <c r="AI31" s="1461"/>
      <c r="AJ31" s="1461"/>
      <c r="AK31" s="1476"/>
      <c r="AL31" s="1477"/>
      <c r="AM31" s="1207">
        <v>0</v>
      </c>
      <c r="AN31" s="789"/>
      <c r="AO31" s="790"/>
      <c r="AP31" s="790"/>
      <c r="AQ31" s="790"/>
      <c r="AR31" s="801"/>
      <c r="AS31" s="801"/>
      <c r="AT31" s="790"/>
      <c r="AU31" s="791"/>
      <c r="AV31" s="212"/>
      <c r="AW31" s="1228">
        <f>SUM(AM31,AD31,U31,L31)</f>
        <v>0</v>
      </c>
      <c r="AX31" s="1087">
        <f>AW31/16</f>
        <v>0</v>
      </c>
      <c r="AY31" s="1102">
        <f>AW31/4</f>
        <v>0</v>
      </c>
      <c r="AZ31" s="1215">
        <f>AZ32/2.20462</f>
        <v>94.34732516261306</v>
      </c>
      <c r="BA31" s="1216"/>
      <c r="BB31" s="1239">
        <f>AZ31-AZ29</f>
        <v>0.45359290943562769</v>
      </c>
    </row>
    <row r="32" spans="1:69" ht="13.5" customHeight="1">
      <c r="A32" s="259"/>
      <c r="B32" s="1146"/>
      <c r="C32" s="793" t="s">
        <v>589</v>
      </c>
      <c r="D32" s="401"/>
      <c r="E32" s="380"/>
      <c r="F32" s="380"/>
      <c r="G32" s="380"/>
      <c r="H32" s="381"/>
      <c r="I32" s="381"/>
      <c r="J32" s="381"/>
      <c r="K32" s="742"/>
      <c r="L32" s="1208"/>
      <c r="M32" s="401"/>
      <c r="N32" s="380"/>
      <c r="O32" s="380"/>
      <c r="P32" s="380"/>
      <c r="Q32" s="381"/>
      <c r="R32" s="381"/>
      <c r="S32" s="381"/>
      <c r="T32" s="742"/>
      <c r="U32" s="1208"/>
      <c r="V32" s="401"/>
      <c r="W32" s="380"/>
      <c r="X32" s="380"/>
      <c r="Y32" s="380"/>
      <c r="Z32" s="381"/>
      <c r="AA32" s="381"/>
      <c r="AB32" s="381"/>
      <c r="AC32" s="742"/>
      <c r="AD32" s="1208"/>
      <c r="AE32" s="401"/>
      <c r="AF32" s="380"/>
      <c r="AG32" s="380"/>
      <c r="AH32" s="380"/>
      <c r="AI32" s="381"/>
      <c r="AJ32" s="381"/>
      <c r="AK32" s="381"/>
      <c r="AL32" s="742"/>
      <c r="AM32" s="1208"/>
      <c r="AN32" s="1168"/>
      <c r="AO32" s="1169"/>
      <c r="AP32" s="1169"/>
      <c r="AQ32" s="1169"/>
      <c r="AR32" s="1169"/>
      <c r="AS32" s="1169"/>
      <c r="AT32" s="1169"/>
      <c r="AU32" s="1170"/>
      <c r="AV32" s="213"/>
      <c r="AW32" s="1229"/>
      <c r="AX32" s="1088"/>
      <c r="AY32" s="1171"/>
      <c r="AZ32" s="1478">
        <v>208</v>
      </c>
      <c r="BA32" s="1479"/>
      <c r="BB32" s="1240"/>
    </row>
    <row r="33" spans="1:64" ht="13.5" customHeight="1">
      <c r="D33" s="1070"/>
      <c r="E33" s="1070"/>
      <c r="F33" s="1070"/>
      <c r="G33" s="1070"/>
      <c r="H33" s="799"/>
      <c r="I33" s="799"/>
      <c r="J33" s="1070"/>
      <c r="K33" s="1070"/>
      <c r="L33" s="1070"/>
      <c r="M33" s="1070"/>
      <c r="N33" s="1070"/>
      <c r="O33" s="1070"/>
      <c r="P33" s="214"/>
      <c r="Q33" s="214"/>
      <c r="R33" s="214"/>
      <c r="S33" s="214"/>
      <c r="T33" s="214"/>
      <c r="U33" s="207"/>
      <c r="X33" s="1081" t="s">
        <v>69</v>
      </c>
      <c r="Y33" s="1081"/>
      <c r="Z33" s="1070">
        <v>0</v>
      </c>
      <c r="AA33" s="1070"/>
      <c r="AB33" s="1070">
        <v>1</v>
      </c>
      <c r="AC33" s="1070"/>
      <c r="AD33" s="1070">
        <v>2</v>
      </c>
      <c r="AE33" s="1070"/>
      <c r="AF33" s="1070">
        <v>3</v>
      </c>
      <c r="AG33" s="1070"/>
      <c r="AH33" s="1070">
        <v>4</v>
      </c>
      <c r="AI33" s="1070"/>
      <c r="AJ33" s="1070">
        <v>5</v>
      </c>
      <c r="AK33" s="1070"/>
      <c r="AL33" s="1070">
        <v>6</v>
      </c>
      <c r="AM33" s="1070"/>
      <c r="AN33" s="1070" t="s">
        <v>70</v>
      </c>
      <c r="AO33" s="1254"/>
      <c r="AR33" s="207"/>
      <c r="AS33" s="207"/>
      <c r="AV33" s="730"/>
      <c r="AW33" s="1089">
        <f>SUM(AW6:AW32)</f>
        <v>57</v>
      </c>
      <c r="AY33" s="1252">
        <f>AW33/52</f>
        <v>1.0961538461538463</v>
      </c>
      <c r="AZ33" s="1218">
        <f>AZ31</f>
        <v>94.34732516261306</v>
      </c>
      <c r="BA33" s="1397"/>
      <c r="BB33" s="506">
        <f>AZ31-AZ1</f>
        <v>3.6287432754851068</v>
      </c>
    </row>
    <row r="34" spans="1:64" ht="13.5" customHeight="1">
      <c r="D34" s="1069"/>
      <c r="E34" s="1069"/>
      <c r="F34" s="1069"/>
      <c r="G34" s="1069"/>
      <c r="J34" s="1069"/>
      <c r="K34" s="1069"/>
      <c r="L34" s="1069"/>
      <c r="M34" s="1069"/>
      <c r="N34" s="1069"/>
      <c r="O34" s="1069"/>
      <c r="P34" s="215"/>
      <c r="Q34" s="215"/>
      <c r="R34" s="215"/>
      <c r="S34" s="215"/>
      <c r="T34" s="215"/>
      <c r="X34" s="1082"/>
      <c r="Y34" s="1082"/>
      <c r="Z34" s="1083">
        <v>21</v>
      </c>
      <c r="AA34" s="1083"/>
      <c r="AB34" s="1083">
        <v>13</v>
      </c>
      <c r="AC34" s="1083"/>
      <c r="AD34" s="1083">
        <v>11</v>
      </c>
      <c r="AE34" s="1083"/>
      <c r="AF34" s="1083">
        <v>6</v>
      </c>
      <c r="AG34" s="1083"/>
      <c r="AH34" s="1083">
        <v>1</v>
      </c>
      <c r="AI34" s="1083"/>
      <c r="AJ34" s="1083">
        <v>0</v>
      </c>
      <c r="AK34" s="1083"/>
      <c r="AL34" s="1083">
        <v>0</v>
      </c>
      <c r="AM34" s="1083"/>
      <c r="AN34" s="1255">
        <f>SUM(Z34:AM34)</f>
        <v>52</v>
      </c>
      <c r="AO34" s="1256"/>
      <c r="AR34" s="800"/>
      <c r="AS34" s="800"/>
      <c r="AV34" s="732"/>
      <c r="AW34" s="1090"/>
      <c r="AX34" s="731"/>
      <c r="AY34" s="1253"/>
      <c r="AZ34" s="1398"/>
      <c r="BA34" s="1399"/>
      <c r="BB34" s="431">
        <f>AZ32-AZ2</f>
        <v>8</v>
      </c>
    </row>
    <row r="35" spans="1:64" ht="13.5" customHeight="1">
      <c r="D35" s="374"/>
      <c r="E35" s="215"/>
      <c r="F35" s="216"/>
      <c r="G35" s="215"/>
      <c r="H35" s="215"/>
      <c r="I35" s="215"/>
      <c r="K35" s="216"/>
      <c r="L35" s="216"/>
      <c r="M35" s="215"/>
      <c r="N35" s="216"/>
      <c r="O35" s="215"/>
      <c r="P35" s="215"/>
      <c r="Q35" s="215"/>
      <c r="R35" s="215"/>
      <c r="S35" s="215"/>
      <c r="T35" s="215"/>
      <c r="V35" s="198"/>
      <c r="X35" s="779"/>
      <c r="Y35" s="779"/>
      <c r="Z35" s="779"/>
      <c r="AA35" s="779"/>
      <c r="AB35" s="780"/>
      <c r="AC35" s="780"/>
      <c r="AD35" s="780"/>
      <c r="AE35" s="779"/>
      <c r="AF35" s="779"/>
      <c r="AG35" s="780"/>
      <c r="AH35" s="779"/>
      <c r="AI35" s="779"/>
      <c r="AJ35" s="779"/>
      <c r="AK35" s="779"/>
      <c r="AL35" s="779"/>
      <c r="AM35" s="779"/>
      <c r="AN35" s="779"/>
      <c r="AO35" s="779"/>
      <c r="AP35" s="781"/>
      <c r="AQ35" s="779"/>
      <c r="AR35" s="779"/>
      <c r="AS35" s="779"/>
      <c r="AT35" s="779"/>
      <c r="AU35" s="780"/>
      <c r="AV35" s="164"/>
      <c r="AX35" s="1257" t="s">
        <v>78</v>
      </c>
      <c r="AY35" s="1258"/>
      <c r="AZ35" s="1398"/>
      <c r="BA35" s="1399"/>
      <c r="BB35" s="431">
        <v>-6</v>
      </c>
    </row>
    <row r="36" spans="1:64" ht="13.5" customHeight="1">
      <c r="B36" s="726">
        <f>C36/2.20462</f>
        <v>90.718581887127954</v>
      </c>
      <c r="C36" s="808">
        <v>200</v>
      </c>
      <c r="D36" s="1483">
        <v>0.28000000000000003</v>
      </c>
      <c r="E36" s="1484"/>
      <c r="F36" s="215"/>
      <c r="G36" s="215"/>
      <c r="H36" s="215"/>
      <c r="I36" s="215"/>
      <c r="K36" s="216"/>
      <c r="L36" s="216"/>
      <c r="M36" s="216"/>
      <c r="N36" s="216"/>
      <c r="O36" s="216"/>
      <c r="P36" s="215"/>
      <c r="Q36" s="215"/>
      <c r="R36" s="215"/>
      <c r="S36" s="215"/>
      <c r="T36" s="1500">
        <f>V36/2.20462</f>
        <v>95.889541054694249</v>
      </c>
      <c r="U36" s="1500"/>
      <c r="V36" s="1498">
        <v>211.4</v>
      </c>
      <c r="W36" s="1498"/>
      <c r="X36" s="1499"/>
      <c r="Y36" s="1483">
        <v>0.29699999999999999</v>
      </c>
      <c r="Z36" s="1484"/>
      <c r="AA36" s="782"/>
      <c r="AB36" s="783"/>
      <c r="AC36" s="783"/>
      <c r="AD36" s="783"/>
      <c r="AE36" s="782"/>
      <c r="AF36" s="782"/>
      <c r="AG36" s="783"/>
      <c r="AH36" s="782"/>
      <c r="AI36" s="782"/>
      <c r="AJ36" s="782"/>
      <c r="AK36" s="782"/>
      <c r="AL36" s="782"/>
      <c r="AM36" s="783"/>
      <c r="AN36" s="784"/>
      <c r="AO36" s="782"/>
      <c r="AP36" s="783"/>
      <c r="AQ36" s="782"/>
      <c r="AR36" s="782"/>
      <c r="AS36" s="782"/>
      <c r="AT36" s="782"/>
      <c r="AU36" s="783"/>
      <c r="AV36" s="166"/>
      <c r="AX36" s="1257"/>
      <c r="AY36" s="1258"/>
      <c r="AZ36" s="1400"/>
      <c r="BA36" s="1401"/>
      <c r="BB36" s="432">
        <v>-13</v>
      </c>
    </row>
    <row r="37" spans="1:64" ht="13.5" customHeight="1">
      <c r="B37" s="1482" t="s">
        <v>25</v>
      </c>
      <c r="C37" s="795" t="s">
        <v>513</v>
      </c>
      <c r="D37" s="1480">
        <v>201</v>
      </c>
      <c r="E37" s="1481"/>
      <c r="F37" s="1435">
        <v>197</v>
      </c>
      <c r="G37" s="1436"/>
      <c r="H37" s="1435">
        <v>199</v>
      </c>
      <c r="I37" s="1436"/>
      <c r="J37" s="1435">
        <v>200</v>
      </c>
      <c r="K37" s="1436"/>
      <c r="N37" s="741"/>
      <c r="O37" s="741"/>
      <c r="T37" s="1485" t="s">
        <v>50</v>
      </c>
      <c r="U37" s="1486"/>
      <c r="V37" s="1439" t="s">
        <v>513</v>
      </c>
      <c r="W37" s="1440"/>
      <c r="X37" s="1441"/>
      <c r="Y37" s="1427">
        <f>Y38/2.20462</f>
        <v>93.893732253177433</v>
      </c>
      <c r="Z37" s="1428"/>
      <c r="AA37" s="1427">
        <f>AA38/2.20462</f>
        <v>97.068882619226912</v>
      </c>
      <c r="AB37" s="1428"/>
      <c r="AC37" s="1427">
        <f>AC38/2.20462</f>
        <v>96.61528970979127</v>
      </c>
      <c r="AD37" s="1428"/>
      <c r="AE37" s="1427">
        <f>AE38/2.20462</f>
        <v>96.61528970979127</v>
      </c>
      <c r="AF37" s="1428"/>
      <c r="AG37" s="739"/>
      <c r="AH37" s="739"/>
      <c r="AM37" s="731"/>
      <c r="AN37" s="731"/>
      <c r="AO37" s="731"/>
      <c r="AP37" s="731"/>
      <c r="AQ37" s="731"/>
      <c r="AR37" s="802"/>
      <c r="AS37" s="802"/>
      <c r="AT37" s="731"/>
      <c r="AU37" s="731"/>
      <c r="AV37" s="731"/>
      <c r="AW37" s="731"/>
      <c r="AZ37" s="1389"/>
      <c r="BA37" s="1390"/>
      <c r="BB37" s="580"/>
    </row>
    <row r="38" spans="1:64" s="785" customFormat="1" ht="13.5" customHeight="1">
      <c r="A38" s="198"/>
      <c r="B38" s="1482"/>
      <c r="C38" s="795" t="s">
        <v>512</v>
      </c>
      <c r="D38" s="1429"/>
      <c r="E38" s="1430"/>
      <c r="F38" s="1437"/>
      <c r="G38" s="1438"/>
      <c r="H38" s="1437"/>
      <c r="I38" s="1438"/>
      <c r="J38" s="1437"/>
      <c r="K38" s="1438"/>
      <c r="Q38" s="798"/>
      <c r="R38" s="798"/>
      <c r="T38" s="1485"/>
      <c r="U38" s="1486"/>
      <c r="V38" s="1439" t="s">
        <v>512</v>
      </c>
      <c r="W38" s="1440"/>
      <c r="X38" s="1441"/>
      <c r="Y38" s="1429">
        <v>207</v>
      </c>
      <c r="Z38" s="1430"/>
      <c r="AA38" s="1429">
        <v>214</v>
      </c>
      <c r="AB38" s="1430"/>
      <c r="AC38" s="1429">
        <v>213</v>
      </c>
      <c r="AD38" s="1430"/>
      <c r="AE38" s="1429">
        <v>213</v>
      </c>
      <c r="AF38" s="1430"/>
      <c r="AG38" s="739"/>
      <c r="AH38" s="739"/>
      <c r="AM38" s="786"/>
      <c r="AN38" s="786"/>
      <c r="AO38" s="786"/>
      <c r="AP38" s="786"/>
      <c r="AQ38" s="786"/>
      <c r="AR38" s="802"/>
      <c r="AS38" s="802"/>
      <c r="AT38" s="786"/>
      <c r="AU38" s="786"/>
      <c r="AV38" s="786"/>
      <c r="AW38" s="786"/>
      <c r="AZ38" s="1491"/>
      <c r="BA38" s="1492"/>
      <c r="BB38" s="580"/>
      <c r="BG38" s="853"/>
    </row>
    <row r="39" spans="1:64" ht="13.5" customHeight="1">
      <c r="B39" s="1482"/>
      <c r="C39" s="796" t="s">
        <v>514</v>
      </c>
      <c r="D39" s="1493"/>
      <c r="E39" s="1494"/>
      <c r="F39" s="1444">
        <v>0.27500000000000002</v>
      </c>
      <c r="G39" s="1445"/>
      <c r="H39" s="1444">
        <v>0.255</v>
      </c>
      <c r="I39" s="1445"/>
      <c r="J39" s="1444">
        <v>0.28199999999999997</v>
      </c>
      <c r="K39" s="1445"/>
      <c r="N39" s="741"/>
      <c r="O39" s="741"/>
      <c r="T39" s="1485"/>
      <c r="U39" s="1486"/>
      <c r="V39" s="1488" t="s">
        <v>514</v>
      </c>
      <c r="W39" s="1489"/>
      <c r="X39" s="1490"/>
      <c r="Y39" s="1425">
        <v>0.27</v>
      </c>
      <c r="Z39" s="1426"/>
      <c r="AA39" s="1425">
        <v>0.28999999999999998</v>
      </c>
      <c r="AB39" s="1426"/>
      <c r="AC39" s="1425">
        <v>0.27800000000000002</v>
      </c>
      <c r="AD39" s="1426"/>
      <c r="AE39" s="1425">
        <v>0.27800000000000002</v>
      </c>
      <c r="AF39" s="1426"/>
      <c r="AG39" s="739"/>
      <c r="AH39" s="739"/>
      <c r="AZ39" s="1391"/>
      <c r="BA39" s="1392"/>
      <c r="BB39" s="581"/>
    </row>
    <row r="40" spans="1:64" ht="13.5" customHeight="1">
      <c r="B40" s="1482" t="s">
        <v>30</v>
      </c>
      <c r="C40" s="795" t="s">
        <v>513</v>
      </c>
      <c r="D40" s="1435">
        <v>202</v>
      </c>
      <c r="E40" s="1436"/>
      <c r="F40" s="1435">
        <v>201</v>
      </c>
      <c r="G40" s="1436"/>
      <c r="H40" s="1435">
        <v>200</v>
      </c>
      <c r="I40" s="1436"/>
      <c r="J40" s="1435">
        <v>200</v>
      </c>
      <c r="K40" s="1436"/>
      <c r="N40" s="737"/>
      <c r="O40" s="737"/>
      <c r="T40" s="1485" t="s">
        <v>53</v>
      </c>
      <c r="U40" s="1486"/>
      <c r="V40" s="1439" t="s">
        <v>513</v>
      </c>
      <c r="W40" s="1440"/>
      <c r="X40" s="1441"/>
      <c r="Y40" s="1427">
        <f>Y41/2.20462</f>
        <v>96.61528970979127</v>
      </c>
      <c r="Z40" s="1428"/>
      <c r="AA40" s="1427">
        <f>AA41/2.20462</f>
        <v>96.61528970979127</v>
      </c>
      <c r="AB40" s="1428"/>
      <c r="AC40" s="1427">
        <f>AC41/2.20462</f>
        <v>96.706008291678387</v>
      </c>
      <c r="AD40" s="1428"/>
      <c r="AE40" s="1427">
        <f>AE41/2.20462</f>
        <v>95.708103890919986</v>
      </c>
      <c r="AF40" s="1428"/>
      <c r="AG40" s="1423">
        <f>AG41/2.20462</f>
        <v>94.800918072048702</v>
      </c>
      <c r="AH40" s="1424"/>
      <c r="AP40" s="1456" t="s">
        <v>501</v>
      </c>
      <c r="AQ40" s="1456"/>
      <c r="AR40" s="1456"/>
      <c r="AS40" s="1456"/>
      <c r="AT40" s="1456"/>
      <c r="AU40" s="1456"/>
      <c r="AV40" s="1456"/>
      <c r="AW40" s="1456" t="s">
        <v>498</v>
      </c>
      <c r="AX40" s="1456"/>
      <c r="BE40" s="775"/>
      <c r="BF40" s="888" t="s">
        <v>131</v>
      </c>
      <c r="BG40" s="888" t="s">
        <v>132</v>
      </c>
      <c r="BH40" s="775" t="s">
        <v>133</v>
      </c>
      <c r="BI40" s="726" t="s">
        <v>580</v>
      </c>
      <c r="BJ40" s="775" t="s">
        <v>134</v>
      </c>
      <c r="BK40" s="889" t="s">
        <v>581</v>
      </c>
    </row>
    <row r="41" spans="1:64" s="785" customFormat="1" ht="13.5" customHeight="1">
      <c r="A41" s="198"/>
      <c r="B41" s="1482"/>
      <c r="C41" s="795" t="s">
        <v>512</v>
      </c>
      <c r="D41" s="1437"/>
      <c r="E41" s="1438"/>
      <c r="F41" s="1437"/>
      <c r="G41" s="1438"/>
      <c r="H41" s="1437"/>
      <c r="I41" s="1438"/>
      <c r="J41" s="1437"/>
      <c r="K41" s="1438"/>
      <c r="N41" s="737"/>
      <c r="O41" s="737"/>
      <c r="Q41" s="798"/>
      <c r="R41" s="798"/>
      <c r="T41" s="1485"/>
      <c r="U41" s="1486"/>
      <c r="V41" s="1439" t="s">
        <v>512</v>
      </c>
      <c r="W41" s="1440"/>
      <c r="X41" s="1441"/>
      <c r="Y41" s="1429">
        <v>213</v>
      </c>
      <c r="Z41" s="1430"/>
      <c r="AA41" s="1429">
        <v>213</v>
      </c>
      <c r="AB41" s="1430"/>
      <c r="AC41" s="1429">
        <v>213.2</v>
      </c>
      <c r="AD41" s="1430"/>
      <c r="AE41" s="1429">
        <v>211</v>
      </c>
      <c r="AF41" s="1430"/>
      <c r="AG41" s="1421">
        <v>209</v>
      </c>
      <c r="AH41" s="1422"/>
      <c r="AP41" s="726"/>
      <c r="AQ41" s="726"/>
      <c r="AR41" s="798"/>
      <c r="AS41" s="798"/>
      <c r="AT41" s="6"/>
      <c r="AU41" s="6"/>
      <c r="AV41" s="6"/>
      <c r="AW41" s="6"/>
      <c r="AX41" s="726"/>
      <c r="BE41" s="787"/>
      <c r="BF41" s="888"/>
      <c r="BG41" s="888"/>
      <c r="BI41" s="787"/>
      <c r="BJ41" s="787"/>
      <c r="BK41" s="889" t="s">
        <v>582</v>
      </c>
      <c r="BL41" s="785" t="s">
        <v>583</v>
      </c>
    </row>
    <row r="42" spans="1:64" ht="13.5" customHeight="1">
      <c r="B42" s="1482"/>
      <c r="C42" s="796" t="s">
        <v>514</v>
      </c>
      <c r="D42" s="1495">
        <v>0.245</v>
      </c>
      <c r="E42" s="1496"/>
      <c r="F42" s="1433">
        <v>0.26</v>
      </c>
      <c r="G42" s="1434"/>
      <c r="H42" s="1433">
        <v>0.27</v>
      </c>
      <c r="I42" s="1434"/>
      <c r="J42" s="1433">
        <v>0.26</v>
      </c>
      <c r="K42" s="1434"/>
      <c r="N42" s="737"/>
      <c r="O42" s="737"/>
      <c r="T42" s="1485"/>
      <c r="U42" s="1486"/>
      <c r="V42" s="1488" t="s">
        <v>514</v>
      </c>
      <c r="W42" s="1489"/>
      <c r="X42" s="1490"/>
      <c r="Y42" s="1425">
        <v>0.27800000000000002</v>
      </c>
      <c r="Z42" s="1426"/>
      <c r="AA42" s="1425">
        <v>0.27800000000000002</v>
      </c>
      <c r="AB42" s="1426"/>
      <c r="AC42" s="1425">
        <v>0.30099999999999999</v>
      </c>
      <c r="AD42" s="1426"/>
      <c r="AE42" s="1425">
        <f>AC42-2.1%</f>
        <v>0.27999999999999997</v>
      </c>
      <c r="AF42" s="1426"/>
      <c r="AG42" s="1425">
        <v>0.3</v>
      </c>
      <c r="AH42" s="1426"/>
      <c r="AP42" s="1497" t="s">
        <v>502</v>
      </c>
      <c r="AQ42" s="1497"/>
      <c r="AR42" s="1497"/>
      <c r="AS42" s="1497"/>
      <c r="AT42" s="1497"/>
      <c r="AU42" s="1497"/>
      <c r="AV42" s="1497"/>
      <c r="AW42" s="1497" t="s">
        <v>499</v>
      </c>
      <c r="AX42" s="1497"/>
      <c r="BE42" s="887" t="s">
        <v>135</v>
      </c>
      <c r="BF42" s="888">
        <v>179</v>
      </c>
      <c r="BG42" s="888">
        <v>165</v>
      </c>
      <c r="BH42" s="726">
        <v>208</v>
      </c>
      <c r="BI42" s="859">
        <v>181</v>
      </c>
      <c r="BJ42" s="775">
        <v>175</v>
      </c>
      <c r="BK42" s="889">
        <f>BJ42-BH42</f>
        <v>-33</v>
      </c>
      <c r="BL42" s="726">
        <f>BK42/2.20462</f>
        <v>-14.968566011376112</v>
      </c>
    </row>
    <row r="43" spans="1:64" ht="13.5" customHeight="1">
      <c r="B43" s="1482" t="s">
        <v>33</v>
      </c>
      <c r="C43" s="795" t="s">
        <v>513</v>
      </c>
      <c r="D43" s="1435">
        <v>199</v>
      </c>
      <c r="E43" s="1436"/>
      <c r="F43" s="1435">
        <v>199</v>
      </c>
      <c r="G43" s="1436"/>
      <c r="H43" s="1435">
        <v>199</v>
      </c>
      <c r="I43" s="1436"/>
      <c r="J43" s="1435">
        <v>202</v>
      </c>
      <c r="K43" s="1436"/>
      <c r="L43" s="1435">
        <v>199</v>
      </c>
      <c r="M43" s="1436"/>
      <c r="T43" s="1485" t="s">
        <v>54</v>
      </c>
      <c r="U43" s="1486"/>
      <c r="V43" s="1439" t="s">
        <v>513</v>
      </c>
      <c r="W43" s="1440"/>
      <c r="X43" s="1441"/>
      <c r="Y43" s="1423">
        <f>Y44/2.20462</f>
        <v>94.34732516261306</v>
      </c>
      <c r="Z43" s="1424"/>
      <c r="AA43" s="1423">
        <f>AA44/2.20462</f>
        <v>95.254510981484344</v>
      </c>
      <c r="AB43" s="1424"/>
      <c r="AC43" s="1423">
        <f>AC44/2.20462</f>
        <v>94.800918072048702</v>
      </c>
      <c r="AD43" s="1424"/>
      <c r="AE43" s="1423">
        <f>AE44/2.20462</f>
        <v>94.800918072048702</v>
      </c>
      <c r="AF43" s="1424"/>
      <c r="AG43" s="740"/>
      <c r="AH43" s="740"/>
      <c r="BE43" s="887" t="s">
        <v>139</v>
      </c>
      <c r="BF43" s="888">
        <v>17</v>
      </c>
      <c r="BG43" s="888">
        <v>15</v>
      </c>
      <c r="BH43" s="861">
        <v>15</v>
      </c>
      <c r="BI43" s="858">
        <v>15</v>
      </c>
      <c r="BJ43" s="775">
        <v>15</v>
      </c>
      <c r="BK43" s="889">
        <f>BJ43-BH43</f>
        <v>0</v>
      </c>
    </row>
    <row r="44" spans="1:64" s="785" customFormat="1" ht="13.5" customHeight="1">
      <c r="A44" s="198"/>
      <c r="B44" s="1482"/>
      <c r="C44" s="795" t="s">
        <v>512</v>
      </c>
      <c r="D44" s="1437"/>
      <c r="E44" s="1438"/>
      <c r="F44" s="1437"/>
      <c r="G44" s="1438"/>
      <c r="H44" s="1437"/>
      <c r="I44" s="1438"/>
      <c r="J44" s="1437"/>
      <c r="K44" s="1438"/>
      <c r="L44" s="1437"/>
      <c r="M44" s="1438"/>
      <c r="Q44" s="798"/>
      <c r="R44" s="798"/>
      <c r="T44" s="1485"/>
      <c r="U44" s="1486"/>
      <c r="V44" s="1439" t="s">
        <v>512</v>
      </c>
      <c r="W44" s="1440"/>
      <c r="X44" s="1441"/>
      <c r="Y44" s="1421">
        <v>208</v>
      </c>
      <c r="Z44" s="1422"/>
      <c r="AA44" s="1421">
        <v>210</v>
      </c>
      <c r="AB44" s="1422"/>
      <c r="AC44" s="1421">
        <v>209</v>
      </c>
      <c r="AD44" s="1422"/>
      <c r="AE44" s="1421">
        <v>209</v>
      </c>
      <c r="AF44" s="1422"/>
      <c r="AG44" s="740"/>
      <c r="AH44" s="740"/>
      <c r="AP44" s="1487" t="s">
        <v>500</v>
      </c>
      <c r="AQ44" s="1487"/>
      <c r="AR44" s="1487"/>
      <c r="AS44" s="1487"/>
      <c r="AT44" s="1487"/>
      <c r="AU44" s="1487"/>
      <c r="AV44" s="1487"/>
      <c r="AW44" s="1487" t="s">
        <v>503</v>
      </c>
      <c r="AX44" s="1487"/>
      <c r="BE44" s="787"/>
      <c r="BF44" s="888"/>
      <c r="BG44" s="888"/>
      <c r="BH44" s="861"/>
      <c r="BI44" s="855"/>
      <c r="BJ44" s="787"/>
      <c r="BK44" s="784"/>
    </row>
    <row r="45" spans="1:64" ht="13.5" customHeight="1">
      <c r="B45" s="1482"/>
      <c r="C45" s="796" t="s">
        <v>514</v>
      </c>
      <c r="D45" s="1433">
        <v>0.25</v>
      </c>
      <c r="E45" s="1434"/>
      <c r="F45" s="1433">
        <v>0.27100000000000002</v>
      </c>
      <c r="G45" s="1434"/>
      <c r="H45" s="1433">
        <v>0.28100000000000003</v>
      </c>
      <c r="I45" s="1434"/>
      <c r="J45" s="1433">
        <v>0.27800000000000002</v>
      </c>
      <c r="K45" s="1434"/>
      <c r="L45" s="1442">
        <v>0.28100000000000003</v>
      </c>
      <c r="M45" s="1443"/>
      <c r="T45" s="1485"/>
      <c r="U45" s="1486"/>
      <c r="V45" s="1488" t="s">
        <v>514</v>
      </c>
      <c r="W45" s="1489"/>
      <c r="X45" s="1490"/>
      <c r="Y45" s="1425">
        <v>0.28999999999999998</v>
      </c>
      <c r="Z45" s="1426"/>
      <c r="AA45" s="1425">
        <v>0.3</v>
      </c>
      <c r="AB45" s="1426"/>
      <c r="AC45" s="1425">
        <v>0.3</v>
      </c>
      <c r="AD45" s="1426"/>
      <c r="AE45" s="1425">
        <v>0.3</v>
      </c>
      <c r="AF45" s="1426"/>
      <c r="AG45" s="740"/>
      <c r="AH45" s="740"/>
      <c r="AT45" s="6"/>
      <c r="AU45" s="6"/>
      <c r="AV45" s="6"/>
      <c r="AW45" s="6"/>
      <c r="BE45" s="887" t="s">
        <v>63</v>
      </c>
      <c r="BF45" s="888">
        <v>50</v>
      </c>
      <c r="BG45" s="888">
        <v>42</v>
      </c>
      <c r="BH45" s="861">
        <v>47</v>
      </c>
      <c r="BI45" s="858">
        <v>44</v>
      </c>
      <c r="BJ45" s="775">
        <v>49</v>
      </c>
      <c r="BK45" s="889">
        <f t="shared" ref="BK45:BK46" si="0">BJ45-BH45</f>
        <v>2</v>
      </c>
    </row>
    <row r="46" spans="1:64" ht="13.5" customHeight="1">
      <c r="B46" s="1482" t="s">
        <v>36</v>
      </c>
      <c r="C46" s="795" t="s">
        <v>513</v>
      </c>
      <c r="D46" s="1435">
        <v>199</v>
      </c>
      <c r="E46" s="1436"/>
      <c r="F46" s="1435">
        <v>202</v>
      </c>
      <c r="G46" s="1436"/>
      <c r="H46" s="1435">
        <v>203</v>
      </c>
      <c r="I46" s="1436"/>
      <c r="J46" s="1435">
        <v>202</v>
      </c>
      <c r="K46" s="1436"/>
      <c r="L46" s="741"/>
      <c r="M46" s="741"/>
      <c r="T46" s="1485" t="s">
        <v>55</v>
      </c>
      <c r="U46" s="1486"/>
      <c r="V46" s="1439" t="s">
        <v>513</v>
      </c>
      <c r="W46" s="1440"/>
      <c r="X46" s="1441"/>
      <c r="Y46" s="1423">
        <f>Y47/2.20462</f>
        <v>95.254510981484344</v>
      </c>
      <c r="Z46" s="1424"/>
      <c r="AA46" s="1423">
        <f>AA47/2.20462</f>
        <v>96.161696800355628</v>
      </c>
      <c r="AB46" s="1424"/>
      <c r="AC46" s="1423">
        <f>AC47/2.20462</f>
        <v>97.068882619226912</v>
      </c>
      <c r="AD46" s="1424"/>
      <c r="AE46" s="1423">
        <f>AE47/2.20462</f>
        <v>94.800918072048702</v>
      </c>
      <c r="AF46" s="1424"/>
      <c r="AG46" s="740"/>
      <c r="AH46" s="740"/>
      <c r="BE46" s="787" t="s">
        <v>586</v>
      </c>
      <c r="BF46" s="888">
        <v>18</v>
      </c>
      <c r="BG46" s="888">
        <v>15</v>
      </c>
      <c r="BH46" s="861">
        <v>14</v>
      </c>
      <c r="BI46" s="859">
        <v>14</v>
      </c>
      <c r="BJ46" s="775">
        <v>16</v>
      </c>
      <c r="BK46" s="889">
        <f t="shared" si="0"/>
        <v>2</v>
      </c>
    </row>
    <row r="47" spans="1:64" s="785" customFormat="1" ht="13.5" customHeight="1">
      <c r="A47" s="198"/>
      <c r="B47" s="1482"/>
      <c r="C47" s="795" t="s">
        <v>512</v>
      </c>
      <c r="D47" s="1437"/>
      <c r="E47" s="1438"/>
      <c r="F47" s="1437"/>
      <c r="G47" s="1438"/>
      <c r="H47" s="1437"/>
      <c r="I47" s="1438"/>
      <c r="J47" s="1437"/>
      <c r="K47" s="1438"/>
      <c r="Q47" s="798"/>
      <c r="R47" s="798"/>
      <c r="T47" s="1485"/>
      <c r="U47" s="1486"/>
      <c r="V47" s="1439" t="s">
        <v>512</v>
      </c>
      <c r="W47" s="1440"/>
      <c r="X47" s="1441"/>
      <c r="Y47" s="1421">
        <v>210</v>
      </c>
      <c r="Z47" s="1422"/>
      <c r="AA47" s="1421">
        <v>212</v>
      </c>
      <c r="AB47" s="1422"/>
      <c r="AC47" s="1421">
        <v>214</v>
      </c>
      <c r="AD47" s="1422"/>
      <c r="AE47" s="1421">
        <v>209</v>
      </c>
      <c r="AF47" s="1422"/>
      <c r="AG47" s="740"/>
      <c r="AH47" s="740"/>
      <c r="AP47" s="726"/>
      <c r="AQ47" s="726"/>
      <c r="AR47" s="798"/>
      <c r="AS47" s="798"/>
      <c r="AT47" s="726"/>
      <c r="AU47" s="726"/>
      <c r="AV47" s="726"/>
      <c r="AW47" s="726"/>
      <c r="AX47" s="726"/>
      <c r="BF47" s="888"/>
      <c r="BG47" s="888"/>
      <c r="BH47" s="861"/>
      <c r="BI47" s="860"/>
      <c r="BJ47" s="787"/>
      <c r="BK47" s="784"/>
    </row>
    <row r="48" spans="1:64" ht="13.5" customHeight="1">
      <c r="B48" s="1482"/>
      <c r="C48" s="796" t="s">
        <v>514</v>
      </c>
      <c r="D48" s="1433">
        <v>0.27</v>
      </c>
      <c r="E48" s="1434"/>
      <c r="F48" s="1433">
        <v>0.27</v>
      </c>
      <c r="G48" s="1434"/>
      <c r="H48" s="1433">
        <v>0.28000000000000003</v>
      </c>
      <c r="I48" s="1434"/>
      <c r="J48" s="1433">
        <v>0.27</v>
      </c>
      <c r="K48" s="1434"/>
      <c r="L48" s="741"/>
      <c r="M48" s="741"/>
      <c r="T48" s="1485"/>
      <c r="U48" s="1486"/>
      <c r="V48" s="1488" t="s">
        <v>514</v>
      </c>
      <c r="W48" s="1489"/>
      <c r="X48" s="1490"/>
      <c r="Y48" s="1425">
        <v>0.3</v>
      </c>
      <c r="Z48" s="1426"/>
      <c r="AA48" s="1425">
        <v>0.31</v>
      </c>
      <c r="AB48" s="1426"/>
      <c r="AC48" s="1425">
        <v>0.31</v>
      </c>
      <c r="AD48" s="1426"/>
      <c r="AE48" s="1425">
        <v>0.3</v>
      </c>
      <c r="AF48" s="1426"/>
      <c r="AG48" s="740"/>
      <c r="AH48" s="740"/>
      <c r="AQ48" s="886"/>
    </row>
    <row r="49" spans="1:63" ht="13.5" customHeight="1">
      <c r="B49" s="1482" t="s">
        <v>39</v>
      </c>
      <c r="C49" s="795" t="s">
        <v>513</v>
      </c>
      <c r="D49" s="1435">
        <v>204</v>
      </c>
      <c r="E49" s="1436"/>
      <c r="F49" s="1435">
        <v>207</v>
      </c>
      <c r="G49" s="1436"/>
      <c r="H49" s="1435">
        <v>210</v>
      </c>
      <c r="I49" s="1436"/>
      <c r="J49" s="1435">
        <v>208</v>
      </c>
      <c r="K49" s="1436"/>
      <c r="L49" s="738"/>
      <c r="M49" s="738"/>
      <c r="T49" s="1485" t="s">
        <v>58</v>
      </c>
      <c r="U49" s="1486"/>
      <c r="V49" s="1439" t="s">
        <v>513</v>
      </c>
      <c r="W49" s="1440"/>
      <c r="X49" s="1441"/>
      <c r="Y49" s="1423">
        <f>Y50/2.20462</f>
        <v>93.893732253177433</v>
      </c>
      <c r="Z49" s="1424"/>
      <c r="AA49" s="1423">
        <f>AA50/2.20462</f>
        <v>94.34732516261306</v>
      </c>
      <c r="AB49" s="1424"/>
      <c r="AC49" s="1423">
        <f>AC50/2.20462</f>
        <v>94.34732516261306</v>
      </c>
      <c r="AD49" s="1424"/>
      <c r="AE49" s="1423">
        <f>AE50/2.20462</f>
        <v>94.800918072048702</v>
      </c>
      <c r="AF49" s="1424"/>
      <c r="AG49" s="1423">
        <f>AG50/2.20462</f>
        <v>93.893732253177433</v>
      </c>
      <c r="AH49" s="1424"/>
      <c r="AQ49" s="886"/>
      <c r="BE49" s="887" t="s">
        <v>141</v>
      </c>
      <c r="BF49" s="888">
        <v>13</v>
      </c>
      <c r="BG49" s="888">
        <v>12</v>
      </c>
      <c r="BH49" s="861">
        <v>11.5</v>
      </c>
      <c r="BI49" s="859">
        <v>11</v>
      </c>
      <c r="BJ49" s="775">
        <v>13</v>
      </c>
      <c r="BK49" s="889">
        <f>BJ49-BH49</f>
        <v>1.5</v>
      </c>
    </row>
    <row r="50" spans="1:63" s="785" customFormat="1" ht="13.5" customHeight="1">
      <c r="A50" s="198"/>
      <c r="B50" s="1482"/>
      <c r="C50" s="795" t="s">
        <v>512</v>
      </c>
      <c r="D50" s="1437"/>
      <c r="E50" s="1438"/>
      <c r="F50" s="1437"/>
      <c r="G50" s="1438"/>
      <c r="H50" s="1437"/>
      <c r="I50" s="1438"/>
      <c r="J50" s="1437"/>
      <c r="K50" s="1438"/>
      <c r="L50" s="738"/>
      <c r="M50" s="738"/>
      <c r="Q50" s="798"/>
      <c r="R50" s="798"/>
      <c r="T50" s="1485"/>
      <c r="U50" s="1486"/>
      <c r="V50" s="1439" t="s">
        <v>512</v>
      </c>
      <c r="W50" s="1440"/>
      <c r="X50" s="1441"/>
      <c r="Y50" s="1421">
        <v>207</v>
      </c>
      <c r="Z50" s="1422"/>
      <c r="AA50" s="1421">
        <v>208</v>
      </c>
      <c r="AB50" s="1422"/>
      <c r="AC50" s="1431">
        <v>208</v>
      </c>
      <c r="AD50" s="1432"/>
      <c r="AE50" s="1431">
        <v>209</v>
      </c>
      <c r="AF50" s="1432"/>
      <c r="AG50" s="1431">
        <v>207</v>
      </c>
      <c r="AH50" s="1432"/>
      <c r="AR50" s="798"/>
      <c r="AS50" s="798"/>
      <c r="BE50" s="726" t="s">
        <v>584</v>
      </c>
      <c r="BF50" s="726">
        <v>7</v>
      </c>
      <c r="BG50" s="853">
        <v>7</v>
      </c>
      <c r="BH50" s="726">
        <v>7</v>
      </c>
      <c r="BI50" s="859">
        <v>7</v>
      </c>
      <c r="BJ50" s="726">
        <v>7</v>
      </c>
      <c r="BK50" s="889">
        <f>BJ50-BH50</f>
        <v>0</v>
      </c>
    </row>
    <row r="51" spans="1:63" ht="13.5" customHeight="1">
      <c r="B51" s="1482"/>
      <c r="C51" s="796" t="s">
        <v>514</v>
      </c>
      <c r="D51" s="1433"/>
      <c r="E51" s="1434"/>
      <c r="F51" s="1433"/>
      <c r="G51" s="1434"/>
      <c r="H51" s="1433"/>
      <c r="I51" s="1434"/>
      <c r="J51" s="1433"/>
      <c r="K51" s="1434"/>
      <c r="L51" s="738"/>
      <c r="M51" s="738"/>
      <c r="T51" s="1485"/>
      <c r="U51" s="1486"/>
      <c r="V51" s="1488" t="s">
        <v>514</v>
      </c>
      <c r="W51" s="1489"/>
      <c r="X51" s="1490"/>
      <c r="Y51" s="1425">
        <v>0.3</v>
      </c>
      <c r="Z51" s="1426"/>
      <c r="AA51" s="1425">
        <v>0.3</v>
      </c>
      <c r="AB51" s="1426"/>
      <c r="AC51" s="1425">
        <v>0.3</v>
      </c>
      <c r="AD51" s="1426"/>
      <c r="AE51" s="1425">
        <v>0.3</v>
      </c>
      <c r="AF51" s="1426"/>
      <c r="AG51" s="1425">
        <v>0.3</v>
      </c>
      <c r="AH51" s="1426"/>
      <c r="AQ51" s="886"/>
      <c r="BE51" s="785"/>
      <c r="BF51" s="785"/>
      <c r="BG51" s="785"/>
      <c r="BH51" s="785"/>
      <c r="BI51" s="785"/>
      <c r="BJ51" s="785"/>
      <c r="BK51" s="785"/>
    </row>
    <row r="52" spans="1:63" ht="13.5" customHeight="1">
      <c r="B52" s="1482" t="s">
        <v>41</v>
      </c>
      <c r="C52" s="795" t="s">
        <v>513</v>
      </c>
      <c r="D52" s="1435">
        <v>210</v>
      </c>
      <c r="E52" s="1436"/>
      <c r="F52" s="1435">
        <v>211</v>
      </c>
      <c r="G52" s="1436"/>
      <c r="H52" s="1435">
        <v>212</v>
      </c>
      <c r="I52" s="1436"/>
      <c r="J52" s="1435">
        <v>213</v>
      </c>
      <c r="K52" s="1436"/>
      <c r="L52" s="1435">
        <v>214</v>
      </c>
      <c r="M52" s="1436"/>
      <c r="T52" s="1485" t="s">
        <v>62</v>
      </c>
      <c r="U52" s="1486"/>
      <c r="V52" s="1439" t="s">
        <v>513</v>
      </c>
      <c r="W52" s="1440"/>
      <c r="X52" s="1441"/>
      <c r="Y52" s="1423">
        <f>Y53/2.20462</f>
        <v>94.34732516261306</v>
      </c>
      <c r="Z52" s="1424"/>
      <c r="AA52" s="1423">
        <f>AA53/2.20462</f>
        <v>94.34732516261306</v>
      </c>
      <c r="AB52" s="1424"/>
      <c r="AC52" s="1423">
        <f>AC53/2.20462</f>
        <v>94.34732516261306</v>
      </c>
      <c r="AD52" s="1424"/>
      <c r="AE52" s="1423">
        <f>AE53/2.20462</f>
        <v>94.34732516261306</v>
      </c>
      <c r="AF52" s="1424"/>
      <c r="AG52" s="740"/>
      <c r="AH52" s="740"/>
      <c r="AQ52" s="886"/>
      <c r="BC52" s="726">
        <v>24</v>
      </c>
      <c r="BE52" s="887" t="s">
        <v>142</v>
      </c>
      <c r="BF52" s="888">
        <v>50</v>
      </c>
      <c r="BG52" s="888">
        <v>44</v>
      </c>
      <c r="BH52" s="861">
        <v>42</v>
      </c>
      <c r="BI52" s="859">
        <v>38</v>
      </c>
      <c r="BJ52" s="775">
        <v>46</v>
      </c>
      <c r="BK52" s="889">
        <f>BJ52-BH52</f>
        <v>4</v>
      </c>
    </row>
    <row r="53" spans="1:63" s="785" customFormat="1" ht="13.5" customHeight="1">
      <c r="A53" s="198"/>
      <c r="B53" s="1482"/>
      <c r="C53" s="795" t="s">
        <v>512</v>
      </c>
      <c r="D53" s="1437"/>
      <c r="E53" s="1438"/>
      <c r="F53" s="1437"/>
      <c r="G53" s="1438"/>
      <c r="H53" s="1437"/>
      <c r="I53" s="1438"/>
      <c r="J53" s="1437"/>
      <c r="K53" s="1438"/>
      <c r="L53" s="1437"/>
      <c r="M53" s="1438"/>
      <c r="Q53" s="798"/>
      <c r="R53" s="798"/>
      <c r="T53" s="1485"/>
      <c r="U53" s="1486"/>
      <c r="V53" s="1439" t="s">
        <v>512</v>
      </c>
      <c r="W53" s="1440"/>
      <c r="X53" s="1441"/>
      <c r="Y53" s="1421">
        <v>208</v>
      </c>
      <c r="Z53" s="1422"/>
      <c r="AA53" s="1421">
        <v>208</v>
      </c>
      <c r="AB53" s="1422"/>
      <c r="AC53" s="1421">
        <v>208</v>
      </c>
      <c r="AD53" s="1422"/>
      <c r="AE53" s="1421">
        <v>208</v>
      </c>
      <c r="AF53" s="1422"/>
      <c r="AG53" s="740"/>
      <c r="AH53" s="740"/>
      <c r="AR53" s="798"/>
      <c r="AS53" s="798"/>
      <c r="BE53" s="787"/>
      <c r="BF53" s="888"/>
      <c r="BG53" s="888"/>
      <c r="BH53" s="861"/>
      <c r="BI53" s="860"/>
      <c r="BJ53" s="787"/>
      <c r="BK53" s="784"/>
    </row>
    <row r="54" spans="1:63" ht="13.5" customHeight="1">
      <c r="B54" s="1482"/>
      <c r="C54" s="797" t="s">
        <v>514</v>
      </c>
      <c r="D54" s="1433"/>
      <c r="E54" s="1434"/>
      <c r="F54" s="1433"/>
      <c r="G54" s="1434"/>
      <c r="H54" s="1433"/>
      <c r="I54" s="1434"/>
      <c r="J54" s="1433"/>
      <c r="K54" s="1434"/>
      <c r="L54" s="1442">
        <v>0.3</v>
      </c>
      <c r="M54" s="1443"/>
      <c r="T54" s="1485"/>
      <c r="U54" s="1486"/>
      <c r="V54" s="1488" t="s">
        <v>514</v>
      </c>
      <c r="W54" s="1489"/>
      <c r="X54" s="1490"/>
      <c r="Y54" s="1425">
        <v>0.3</v>
      </c>
      <c r="Z54" s="1426"/>
      <c r="AA54" s="1425">
        <v>0.3</v>
      </c>
      <c r="AB54" s="1426"/>
      <c r="AC54" s="1425">
        <v>0.3</v>
      </c>
      <c r="AD54" s="1426"/>
      <c r="AE54" s="1425">
        <f>AC54-2%</f>
        <v>0.27999999999999997</v>
      </c>
      <c r="AF54" s="1426"/>
      <c r="AG54" s="740"/>
      <c r="AH54" s="740"/>
      <c r="AQ54" s="886"/>
      <c r="BC54" s="726">
        <v>15.5</v>
      </c>
      <c r="BE54" s="887" t="s">
        <v>143</v>
      </c>
      <c r="BF54" s="888">
        <v>32</v>
      </c>
      <c r="BG54" s="888">
        <v>30</v>
      </c>
      <c r="BH54" s="861">
        <v>42</v>
      </c>
      <c r="BI54" s="859">
        <v>38</v>
      </c>
      <c r="BJ54" s="775">
        <v>33</v>
      </c>
      <c r="BK54" s="889">
        <f>BJ54-BH54</f>
        <v>-9</v>
      </c>
    </row>
    <row r="55" spans="1:63" ht="13.5" customHeight="1">
      <c r="BE55" s="887" t="s">
        <v>585</v>
      </c>
      <c r="BF55" s="888">
        <v>39</v>
      </c>
      <c r="BG55" s="888">
        <v>36</v>
      </c>
      <c r="BH55" s="861">
        <v>40</v>
      </c>
      <c r="BI55" s="859">
        <v>39</v>
      </c>
      <c r="BJ55" s="887">
        <v>39</v>
      </c>
      <c r="BK55" s="889">
        <f>BJ55-BH55</f>
        <v>-1</v>
      </c>
    </row>
    <row r="56" spans="1:63" ht="13.5" customHeight="1">
      <c r="BE56" s="887" t="s">
        <v>144</v>
      </c>
      <c r="BF56" s="888">
        <v>26</v>
      </c>
      <c r="BG56" s="888">
        <v>24</v>
      </c>
      <c r="BH56" s="861">
        <v>25.5</v>
      </c>
      <c r="BI56" s="858">
        <v>24</v>
      </c>
      <c r="BJ56" s="775">
        <v>24</v>
      </c>
      <c r="BK56" s="889">
        <f>BJ56-BH56</f>
        <v>-1.5</v>
      </c>
    </row>
    <row r="57" spans="1:63" ht="13.5" customHeight="1">
      <c r="BE57" s="787"/>
      <c r="BF57" s="888"/>
      <c r="BG57" s="888"/>
      <c r="BH57" s="861"/>
      <c r="BI57" s="855"/>
      <c r="BJ57" s="787"/>
      <c r="BK57" s="784"/>
    </row>
    <row r="58" spans="1:63" ht="13.5" customHeight="1">
      <c r="BE58" s="887" t="s">
        <v>587</v>
      </c>
      <c r="BF58" s="888">
        <v>16</v>
      </c>
      <c r="BG58" s="888">
        <v>15</v>
      </c>
      <c r="BH58" s="861">
        <v>16</v>
      </c>
      <c r="BI58" s="858">
        <v>15.5</v>
      </c>
      <c r="BJ58" s="775">
        <v>16</v>
      </c>
      <c r="BK58" s="889">
        <f>BJ58-BH58</f>
        <v>0</v>
      </c>
    </row>
  </sheetData>
  <mergeCells count="634">
    <mergeCell ref="D16:E16"/>
    <mergeCell ref="F16:G16"/>
    <mergeCell ref="J16:K16"/>
    <mergeCell ref="L23:L24"/>
    <mergeCell ref="D31:E31"/>
    <mergeCell ref="F31:G31"/>
    <mergeCell ref="D34:E34"/>
    <mergeCell ref="J31:K31"/>
    <mergeCell ref="M25:N25"/>
    <mergeCell ref="D25:E25"/>
    <mergeCell ref="F25:G25"/>
    <mergeCell ref="J25:K25"/>
    <mergeCell ref="D27:E27"/>
    <mergeCell ref="L29:L30"/>
    <mergeCell ref="F29:G29"/>
    <mergeCell ref="H14:I14"/>
    <mergeCell ref="H16:I16"/>
    <mergeCell ref="O25:P25"/>
    <mergeCell ref="F46:G47"/>
    <mergeCell ref="F27:G27"/>
    <mergeCell ref="J27:K27"/>
    <mergeCell ref="U27:U28"/>
    <mergeCell ref="S25:T25"/>
    <mergeCell ref="M16:N16"/>
    <mergeCell ref="O16:P16"/>
    <mergeCell ref="S16:T16"/>
    <mergeCell ref="M31:N31"/>
    <mergeCell ref="S19:T19"/>
    <mergeCell ref="J29:K29"/>
    <mergeCell ref="T36:U36"/>
    <mergeCell ref="J43:K44"/>
    <mergeCell ref="H21:I21"/>
    <mergeCell ref="Q21:R21"/>
    <mergeCell ref="H27:I27"/>
    <mergeCell ref="H29:I29"/>
    <mergeCell ref="H31:I31"/>
    <mergeCell ref="J37:K38"/>
    <mergeCell ref="AT16:AU16"/>
    <mergeCell ref="AN19:AO19"/>
    <mergeCell ref="AP19:AQ19"/>
    <mergeCell ref="X29:Y29"/>
    <mergeCell ref="AB29:AC29"/>
    <mergeCell ref="X21:Y21"/>
    <mergeCell ref="AB21:AC21"/>
    <mergeCell ref="AE21:AF21"/>
    <mergeCell ref="AE19:AF19"/>
    <mergeCell ref="AG19:AH19"/>
    <mergeCell ref="AT19:AU19"/>
    <mergeCell ref="X23:Y23"/>
    <mergeCell ref="AG29:AH29"/>
    <mergeCell ref="AK29:AL29"/>
    <mergeCell ref="AR16:AS16"/>
    <mergeCell ref="AT29:AU29"/>
    <mergeCell ref="AE16:AF16"/>
    <mergeCell ref="AG16:AH16"/>
    <mergeCell ref="AK16:AL16"/>
    <mergeCell ref="AI16:AJ16"/>
    <mergeCell ref="AM23:AM24"/>
    <mergeCell ref="AM27:AM28"/>
    <mergeCell ref="Z19:AA19"/>
    <mergeCell ref="Z21:AA21"/>
    <mergeCell ref="Q4:R4"/>
    <mergeCell ref="Q19:R19"/>
    <mergeCell ref="Z16:AA16"/>
    <mergeCell ref="AB12:AC12"/>
    <mergeCell ref="AE12:AF12"/>
    <mergeCell ref="U6:U7"/>
    <mergeCell ref="Q6:R6"/>
    <mergeCell ref="AK4:AL4"/>
    <mergeCell ref="V4:W4"/>
    <mergeCell ref="X4:Y4"/>
    <mergeCell ref="AB4:AC4"/>
    <mergeCell ref="AI4:AJ4"/>
    <mergeCell ref="Z4:AA4"/>
    <mergeCell ref="V12:W12"/>
    <mergeCell ref="AK8:AL8"/>
    <mergeCell ref="AG4:AH4"/>
    <mergeCell ref="S4:T4"/>
    <mergeCell ref="AK12:AL12"/>
    <mergeCell ref="Q8:R8"/>
    <mergeCell ref="Q10:R10"/>
    <mergeCell ref="Q12:R12"/>
    <mergeCell ref="Q14:R14"/>
    <mergeCell ref="Q16:R16"/>
    <mergeCell ref="Z10:AA10"/>
    <mergeCell ref="H12:I12"/>
    <mergeCell ref="AG12:AH12"/>
    <mergeCell ref="Z6:AA6"/>
    <mergeCell ref="AD6:AD7"/>
    <mergeCell ref="V6:W6"/>
    <mergeCell ref="X6:Y6"/>
    <mergeCell ref="AB8:AC8"/>
    <mergeCell ref="AE8:AF8"/>
    <mergeCell ref="AG8:AH8"/>
    <mergeCell ref="S8:T8"/>
    <mergeCell ref="S6:T6"/>
    <mergeCell ref="O10:P10"/>
    <mergeCell ref="S10:T10"/>
    <mergeCell ref="X12:Y12"/>
    <mergeCell ref="Z12:AA12"/>
    <mergeCell ref="S12:T12"/>
    <mergeCell ref="AC38:AD38"/>
    <mergeCell ref="Z34:AA34"/>
    <mergeCell ref="L43:M44"/>
    <mergeCell ref="S23:T23"/>
    <mergeCell ref="U23:U24"/>
    <mergeCell ref="AD23:AD24"/>
    <mergeCell ref="AB23:AC23"/>
    <mergeCell ref="V21:W21"/>
    <mergeCell ref="U29:U30"/>
    <mergeCell ref="O23:P23"/>
    <mergeCell ref="M27:N27"/>
    <mergeCell ref="O27:P27"/>
    <mergeCell ref="S27:T27"/>
    <mergeCell ref="M29:N29"/>
    <mergeCell ref="O29:P29"/>
    <mergeCell ref="S29:T29"/>
    <mergeCell ref="V27:W27"/>
    <mergeCell ref="X27:Y27"/>
    <mergeCell ref="AB27:AC27"/>
    <mergeCell ref="Y39:Z39"/>
    <mergeCell ref="Y36:Z36"/>
    <mergeCell ref="V36:X36"/>
    <mergeCell ref="Y37:Z37"/>
    <mergeCell ref="Y38:Z38"/>
    <mergeCell ref="D10:E10"/>
    <mergeCell ref="D4:E4"/>
    <mergeCell ref="F4:G4"/>
    <mergeCell ref="D6:E6"/>
    <mergeCell ref="F6:G6"/>
    <mergeCell ref="F10:G10"/>
    <mergeCell ref="H6:I6"/>
    <mergeCell ref="M4:N4"/>
    <mergeCell ref="O4:P4"/>
    <mergeCell ref="J4:K4"/>
    <mergeCell ref="L6:L7"/>
    <mergeCell ref="M8:N8"/>
    <mergeCell ref="O8:P8"/>
    <mergeCell ref="J6:K6"/>
    <mergeCell ref="M6:N6"/>
    <mergeCell ref="O6:P6"/>
    <mergeCell ref="J10:K10"/>
    <mergeCell ref="M10:N10"/>
    <mergeCell ref="H4:I4"/>
    <mergeCell ref="H10:I10"/>
    <mergeCell ref="B52:B54"/>
    <mergeCell ref="T52:U54"/>
    <mergeCell ref="V48:X48"/>
    <mergeCell ref="B49:B51"/>
    <mergeCell ref="T49:U51"/>
    <mergeCell ref="V49:X49"/>
    <mergeCell ref="T46:U48"/>
    <mergeCell ref="V46:X46"/>
    <mergeCell ref="B46:B48"/>
    <mergeCell ref="V54:X54"/>
    <mergeCell ref="V52:X52"/>
    <mergeCell ref="D48:E48"/>
    <mergeCell ref="F48:G48"/>
    <mergeCell ref="H48:I48"/>
    <mergeCell ref="V51:X51"/>
    <mergeCell ref="D54:E54"/>
    <mergeCell ref="F54:G54"/>
    <mergeCell ref="D46:E47"/>
    <mergeCell ref="H46:I47"/>
    <mergeCell ref="D52:E53"/>
    <mergeCell ref="F52:G53"/>
    <mergeCell ref="H52:I53"/>
    <mergeCell ref="J52:K53"/>
    <mergeCell ref="L52:M53"/>
    <mergeCell ref="AZ37:BA39"/>
    <mergeCell ref="V39:X39"/>
    <mergeCell ref="B40:B42"/>
    <mergeCell ref="T40:U42"/>
    <mergeCell ref="V40:X40"/>
    <mergeCell ref="V37:X37"/>
    <mergeCell ref="D39:E39"/>
    <mergeCell ref="F39:G39"/>
    <mergeCell ref="D42:E42"/>
    <mergeCell ref="F42:G42"/>
    <mergeCell ref="T37:U39"/>
    <mergeCell ref="AC42:AD42"/>
    <mergeCell ref="AE42:AF42"/>
    <mergeCell ref="AP42:AV42"/>
    <mergeCell ref="AW42:AX42"/>
    <mergeCell ref="AW40:AX40"/>
    <mergeCell ref="AE38:AF38"/>
    <mergeCell ref="AC39:AD39"/>
    <mergeCell ref="AE39:AF39"/>
    <mergeCell ref="AE40:AF40"/>
    <mergeCell ref="AC41:AD41"/>
    <mergeCell ref="AE41:AF41"/>
    <mergeCell ref="AC37:AD37"/>
    <mergeCell ref="AE37:AF37"/>
    <mergeCell ref="AW44:AX44"/>
    <mergeCell ref="AP44:AV44"/>
    <mergeCell ref="AG40:AH40"/>
    <mergeCell ref="AG42:AH42"/>
    <mergeCell ref="AA42:AB42"/>
    <mergeCell ref="AA43:AB43"/>
    <mergeCell ref="AA44:AB44"/>
    <mergeCell ref="H54:I54"/>
    <mergeCell ref="J54:K54"/>
    <mergeCell ref="AE50:AF50"/>
    <mergeCell ref="AE51:AF51"/>
    <mergeCell ref="V50:X50"/>
    <mergeCell ref="AC44:AD44"/>
    <mergeCell ref="AE44:AF44"/>
    <mergeCell ref="AC45:AD45"/>
    <mergeCell ref="AE45:AF45"/>
    <mergeCell ref="V42:X42"/>
    <mergeCell ref="V43:X43"/>
    <mergeCell ref="V45:X45"/>
    <mergeCell ref="AE43:AF43"/>
    <mergeCell ref="AC40:AD40"/>
    <mergeCell ref="AC43:AD43"/>
    <mergeCell ref="AC54:AD54"/>
    <mergeCell ref="AE54:AF54"/>
    <mergeCell ref="B31:B32"/>
    <mergeCell ref="B37:B39"/>
    <mergeCell ref="H37:I38"/>
    <mergeCell ref="H39:I39"/>
    <mergeCell ref="L34:M34"/>
    <mergeCell ref="F43:G44"/>
    <mergeCell ref="O31:P31"/>
    <mergeCell ref="S31:T31"/>
    <mergeCell ref="N34:O34"/>
    <mergeCell ref="D40:E41"/>
    <mergeCell ref="F40:G41"/>
    <mergeCell ref="H40:I41"/>
    <mergeCell ref="H43:I44"/>
    <mergeCell ref="D43:E44"/>
    <mergeCell ref="D36:E36"/>
    <mergeCell ref="B43:B45"/>
    <mergeCell ref="T43:U45"/>
    <mergeCell ref="D45:E45"/>
    <mergeCell ref="F45:G45"/>
    <mergeCell ref="H45:I45"/>
    <mergeCell ref="J45:K45"/>
    <mergeCell ref="L45:M45"/>
    <mergeCell ref="H42:I42"/>
    <mergeCell ref="J42:K42"/>
    <mergeCell ref="BB31:BB32"/>
    <mergeCell ref="AZ32:BA32"/>
    <mergeCell ref="AZ30:BA30"/>
    <mergeCell ref="AZ31:BA31"/>
    <mergeCell ref="AJ34:AK34"/>
    <mergeCell ref="B29:B30"/>
    <mergeCell ref="D29:E29"/>
    <mergeCell ref="F37:G38"/>
    <mergeCell ref="D37:E38"/>
    <mergeCell ref="L31:L32"/>
    <mergeCell ref="U31:U32"/>
    <mergeCell ref="D33:E33"/>
    <mergeCell ref="F33:G33"/>
    <mergeCell ref="J33:K33"/>
    <mergeCell ref="L33:M33"/>
    <mergeCell ref="N33:O33"/>
    <mergeCell ref="X33:Y34"/>
    <mergeCell ref="Z33:AA33"/>
    <mergeCell ref="AM31:AM32"/>
    <mergeCell ref="V31:W31"/>
    <mergeCell ref="X31:Y31"/>
    <mergeCell ref="V29:W29"/>
    <mergeCell ref="F34:G34"/>
    <mergeCell ref="J34:K34"/>
    <mergeCell ref="AN34:AO34"/>
    <mergeCell ref="AB34:AC34"/>
    <mergeCell ref="AD34:AE34"/>
    <mergeCell ref="AF34:AG34"/>
    <mergeCell ref="AE29:AF29"/>
    <mergeCell ref="AN32:AU32"/>
    <mergeCell ref="AI29:AJ29"/>
    <mergeCell ref="AL33:AM33"/>
    <mergeCell ref="AB33:AC33"/>
    <mergeCell ref="AD33:AE33"/>
    <mergeCell ref="AF33:AG33"/>
    <mergeCell ref="AB31:AC31"/>
    <mergeCell ref="AE31:AF31"/>
    <mergeCell ref="AG31:AH31"/>
    <mergeCell ref="AK31:AL31"/>
    <mergeCell ref="AD31:AD32"/>
    <mergeCell ref="AP29:AQ29"/>
    <mergeCell ref="AZ26:BA26"/>
    <mergeCell ref="AR29:AS29"/>
    <mergeCell ref="AD27:AD28"/>
    <mergeCell ref="AN29:AO29"/>
    <mergeCell ref="AV29:AV30"/>
    <mergeCell ref="AE27:AF27"/>
    <mergeCell ref="AL34:AM34"/>
    <mergeCell ref="AN33:AO33"/>
    <mergeCell ref="AW33:AW34"/>
    <mergeCell ref="AY33:AY34"/>
    <mergeCell ref="AZ33:BA36"/>
    <mergeCell ref="AX35:AY36"/>
    <mergeCell ref="AW31:AW32"/>
    <mergeCell ref="AX31:AX32"/>
    <mergeCell ref="AY31:AY32"/>
    <mergeCell ref="AJ33:AK33"/>
    <mergeCell ref="AI31:AJ31"/>
    <mergeCell ref="AG27:AH27"/>
    <mergeCell ref="AK27:AL27"/>
    <mergeCell ref="AN28:AU28"/>
    <mergeCell ref="AI27:AJ27"/>
    <mergeCell ref="AD29:AD30"/>
    <mergeCell ref="AH34:AI34"/>
    <mergeCell ref="AH33:AI33"/>
    <mergeCell ref="BB23:BB24"/>
    <mergeCell ref="AZ24:BA24"/>
    <mergeCell ref="AZ28:BA28"/>
    <mergeCell ref="AM29:AM30"/>
    <mergeCell ref="AW29:AW30"/>
    <mergeCell ref="AW27:AW28"/>
    <mergeCell ref="AX27:AX28"/>
    <mergeCell ref="AY27:AY28"/>
    <mergeCell ref="AZ27:BA27"/>
    <mergeCell ref="BB27:BB28"/>
    <mergeCell ref="AX29:AX30"/>
    <mergeCell ref="AY29:AY30"/>
    <mergeCell ref="AZ29:BA29"/>
    <mergeCell ref="BB29:BB30"/>
    <mergeCell ref="BB25:BB26"/>
    <mergeCell ref="AZ23:BA23"/>
    <mergeCell ref="AW25:AW26"/>
    <mergeCell ref="AX25:AX26"/>
    <mergeCell ref="AY25:AY26"/>
    <mergeCell ref="AZ25:BA25"/>
    <mergeCell ref="AV23:AV24"/>
    <mergeCell ref="AR23:AS23"/>
    <mergeCell ref="AX23:AX24"/>
    <mergeCell ref="AY23:AY24"/>
    <mergeCell ref="AW23:AW24"/>
    <mergeCell ref="AE23:AF23"/>
    <mergeCell ref="AG23:AH23"/>
    <mergeCell ref="AK23:AL23"/>
    <mergeCell ref="AM25:AM26"/>
    <mergeCell ref="AE25:AF25"/>
    <mergeCell ref="AG25:AH25"/>
    <mergeCell ref="AK25:AL25"/>
    <mergeCell ref="AN23:AO23"/>
    <mergeCell ref="AP23:AQ23"/>
    <mergeCell ref="AI25:AJ25"/>
    <mergeCell ref="AT23:AU23"/>
    <mergeCell ref="AN26:AU26"/>
    <mergeCell ref="AI23:AJ23"/>
    <mergeCell ref="B25:B26"/>
    <mergeCell ref="L25:L26"/>
    <mergeCell ref="U25:U26"/>
    <mergeCell ref="AD25:AD26"/>
    <mergeCell ref="V25:W25"/>
    <mergeCell ref="X25:Y25"/>
    <mergeCell ref="AB25:AC25"/>
    <mergeCell ref="V23:W23"/>
    <mergeCell ref="D23:E23"/>
    <mergeCell ref="F23:G23"/>
    <mergeCell ref="J23:K23"/>
    <mergeCell ref="M23:N23"/>
    <mergeCell ref="Z23:AA23"/>
    <mergeCell ref="Q23:R23"/>
    <mergeCell ref="H23:I23"/>
    <mergeCell ref="H25:I25"/>
    <mergeCell ref="B27:B28"/>
    <mergeCell ref="L27:L28"/>
    <mergeCell ref="B23:B24"/>
    <mergeCell ref="AW21:AW22"/>
    <mergeCell ref="AX21:AX22"/>
    <mergeCell ref="AY21:AY22"/>
    <mergeCell ref="AZ21:BA21"/>
    <mergeCell ref="BB21:BB22"/>
    <mergeCell ref="AZ22:BA22"/>
    <mergeCell ref="B21:B22"/>
    <mergeCell ref="L21:L22"/>
    <mergeCell ref="U21:U22"/>
    <mergeCell ref="AD21:AD22"/>
    <mergeCell ref="AM21:AM22"/>
    <mergeCell ref="D21:E21"/>
    <mergeCell ref="F21:G21"/>
    <mergeCell ref="J21:K21"/>
    <mergeCell ref="M21:N21"/>
    <mergeCell ref="S21:T21"/>
    <mergeCell ref="AI21:AJ21"/>
    <mergeCell ref="O21:P21"/>
    <mergeCell ref="AG21:AH21"/>
    <mergeCell ref="AK21:AL21"/>
    <mergeCell ref="AN22:AU22"/>
    <mergeCell ref="B18:B20"/>
    <mergeCell ref="D18:L18"/>
    <mergeCell ref="M18:U18"/>
    <mergeCell ref="V18:AD18"/>
    <mergeCell ref="AE18:AM18"/>
    <mergeCell ref="AW18:AY19"/>
    <mergeCell ref="AZ18:BB20"/>
    <mergeCell ref="L19:L20"/>
    <mergeCell ref="U19:U20"/>
    <mergeCell ref="AD19:AD20"/>
    <mergeCell ref="AM19:AM20"/>
    <mergeCell ref="AV19:AV20"/>
    <mergeCell ref="V19:W19"/>
    <mergeCell ref="X19:Y19"/>
    <mergeCell ref="AB19:AC19"/>
    <mergeCell ref="D19:E19"/>
    <mergeCell ref="F19:G19"/>
    <mergeCell ref="H19:I19"/>
    <mergeCell ref="AN18:AV18"/>
    <mergeCell ref="AK19:AL19"/>
    <mergeCell ref="AI19:AJ19"/>
    <mergeCell ref="J19:K19"/>
    <mergeCell ref="M19:N19"/>
    <mergeCell ref="O19:P19"/>
    <mergeCell ref="B14:B15"/>
    <mergeCell ref="L14:L15"/>
    <mergeCell ref="U14:U15"/>
    <mergeCell ref="AD14:AD15"/>
    <mergeCell ref="AM14:AM15"/>
    <mergeCell ref="AW14:AW15"/>
    <mergeCell ref="B16:B17"/>
    <mergeCell ref="L16:L17"/>
    <mergeCell ref="U16:U17"/>
    <mergeCell ref="AD16:AD17"/>
    <mergeCell ref="AM16:AM17"/>
    <mergeCell ref="AW16:AW17"/>
    <mergeCell ref="D14:E14"/>
    <mergeCell ref="F14:G14"/>
    <mergeCell ref="J14:K14"/>
    <mergeCell ref="M14:N14"/>
    <mergeCell ref="O14:P14"/>
    <mergeCell ref="S14:T14"/>
    <mergeCell ref="V14:W14"/>
    <mergeCell ref="X14:Y14"/>
    <mergeCell ref="AB14:AC14"/>
    <mergeCell ref="AE14:AF14"/>
    <mergeCell ref="AG14:AH14"/>
    <mergeCell ref="AK14:AL14"/>
    <mergeCell ref="B12:B13"/>
    <mergeCell ref="L12:L13"/>
    <mergeCell ref="U12:U13"/>
    <mergeCell ref="AD12:AD13"/>
    <mergeCell ref="AM12:AM13"/>
    <mergeCell ref="AW12:AW13"/>
    <mergeCell ref="AV10:AV11"/>
    <mergeCell ref="V10:W10"/>
    <mergeCell ref="X10:Y10"/>
    <mergeCell ref="AB10:AC10"/>
    <mergeCell ref="AE10:AF10"/>
    <mergeCell ref="AG10:AH10"/>
    <mergeCell ref="AK10:AL10"/>
    <mergeCell ref="D12:E12"/>
    <mergeCell ref="F12:G12"/>
    <mergeCell ref="J12:K12"/>
    <mergeCell ref="M12:N12"/>
    <mergeCell ref="O12:P12"/>
    <mergeCell ref="AI10:AJ10"/>
    <mergeCell ref="AI12:AJ12"/>
    <mergeCell ref="AP10:AQ10"/>
    <mergeCell ref="AT10:AU10"/>
    <mergeCell ref="AR10:AS10"/>
    <mergeCell ref="AN13:AU13"/>
    <mergeCell ref="B10:B11"/>
    <mergeCell ref="L10:L11"/>
    <mergeCell ref="U10:U11"/>
    <mergeCell ref="AD10:AD11"/>
    <mergeCell ref="AM10:AM11"/>
    <mergeCell ref="AY6:AY7"/>
    <mergeCell ref="AZ6:BA6"/>
    <mergeCell ref="BB6:BB7"/>
    <mergeCell ref="AZ7:BA7"/>
    <mergeCell ref="B6:B7"/>
    <mergeCell ref="B8:B9"/>
    <mergeCell ref="L8:L9"/>
    <mergeCell ref="U8:U9"/>
    <mergeCell ref="AD8:AD9"/>
    <mergeCell ref="AM8:AM9"/>
    <mergeCell ref="AW8:AW9"/>
    <mergeCell ref="AX8:AX9"/>
    <mergeCell ref="AY8:AY9"/>
    <mergeCell ref="AZ8:BA8"/>
    <mergeCell ref="D8:E8"/>
    <mergeCell ref="F8:G8"/>
    <mergeCell ref="J8:K8"/>
    <mergeCell ref="AI8:AJ8"/>
    <mergeCell ref="H8:I8"/>
    <mergeCell ref="BB8:BB9"/>
    <mergeCell ref="AN9:AU9"/>
    <mergeCell ref="AZ9:BA9"/>
    <mergeCell ref="V8:W8"/>
    <mergeCell ref="X8:Y8"/>
    <mergeCell ref="AR19:AS19"/>
    <mergeCell ref="AN7:AU7"/>
    <mergeCell ref="AZ14:BA14"/>
    <mergeCell ref="BB14:BB15"/>
    <mergeCell ref="AN15:AU15"/>
    <mergeCell ref="AW10:AW11"/>
    <mergeCell ref="AZ15:BA15"/>
    <mergeCell ref="BB16:BB17"/>
    <mergeCell ref="AZ17:BA17"/>
    <mergeCell ref="AV16:AV17"/>
    <mergeCell ref="V16:W16"/>
    <mergeCell ref="X16:Y16"/>
    <mergeCell ref="AB16:AC16"/>
    <mergeCell ref="Z8:AA8"/>
    <mergeCell ref="Z14:AA14"/>
    <mergeCell ref="AN10:AO10"/>
    <mergeCell ref="AI14:AJ14"/>
    <mergeCell ref="AN16:AO16"/>
    <mergeCell ref="AP16:AQ16"/>
    <mergeCell ref="B3:B5"/>
    <mergeCell ref="D3:L3"/>
    <mergeCell ref="M3:U3"/>
    <mergeCell ref="V3:AD3"/>
    <mergeCell ref="AE3:AM3"/>
    <mergeCell ref="AN3:AV3"/>
    <mergeCell ref="AW3:AY4"/>
    <mergeCell ref="AZ3:BB5"/>
    <mergeCell ref="AK6:AL6"/>
    <mergeCell ref="L4:L5"/>
    <mergeCell ref="U4:U5"/>
    <mergeCell ref="AD4:AD5"/>
    <mergeCell ref="AM4:AM5"/>
    <mergeCell ref="AV4:AV5"/>
    <mergeCell ref="AN4:AO4"/>
    <mergeCell ref="AP4:AQ4"/>
    <mergeCell ref="AT4:AU4"/>
    <mergeCell ref="AW6:AW7"/>
    <mergeCell ref="AX6:AX7"/>
    <mergeCell ref="AE4:AF4"/>
    <mergeCell ref="AE6:AF6"/>
    <mergeCell ref="AG6:AH6"/>
    <mergeCell ref="AB6:AC6"/>
    <mergeCell ref="AI6:AJ6"/>
    <mergeCell ref="BF3:BF5"/>
    <mergeCell ref="BH3:BH5"/>
    <mergeCell ref="BI3:BI5"/>
    <mergeCell ref="BE3:BE5"/>
    <mergeCell ref="AM6:AM7"/>
    <mergeCell ref="AZ1:BA1"/>
    <mergeCell ref="AZ2:BA2"/>
    <mergeCell ref="AP40:AV40"/>
    <mergeCell ref="AX12:AX13"/>
    <mergeCell ref="AY12:AY13"/>
    <mergeCell ref="AX10:AX11"/>
    <mergeCell ref="AY10:AY11"/>
    <mergeCell ref="AZ10:BA10"/>
    <mergeCell ref="BB10:BB11"/>
    <mergeCell ref="AZ11:BA11"/>
    <mergeCell ref="AZ12:BA12"/>
    <mergeCell ref="BB12:BB13"/>
    <mergeCell ref="AZ13:BA13"/>
    <mergeCell ref="AX16:AX17"/>
    <mergeCell ref="AY16:AY17"/>
    <mergeCell ref="AZ16:BA16"/>
    <mergeCell ref="AX14:AX15"/>
    <mergeCell ref="AY14:AY15"/>
    <mergeCell ref="AR4:AS4"/>
    <mergeCell ref="AE48:AF48"/>
    <mergeCell ref="AC49:AD49"/>
    <mergeCell ref="AE49:AF49"/>
    <mergeCell ref="AC50:AD50"/>
    <mergeCell ref="AC51:AD51"/>
    <mergeCell ref="AC46:AD46"/>
    <mergeCell ref="AC47:AD47"/>
    <mergeCell ref="AE47:AF47"/>
    <mergeCell ref="BQ3:BQ5"/>
    <mergeCell ref="BQ6:BQ7"/>
    <mergeCell ref="BQ8:BQ9"/>
    <mergeCell ref="BQ10:BQ11"/>
    <mergeCell ref="BQ12:BQ13"/>
    <mergeCell ref="BQ14:BQ15"/>
    <mergeCell ref="BQ16:BQ17"/>
    <mergeCell ref="BJ4:BJ5"/>
    <mergeCell ref="BK4:BK5"/>
    <mergeCell ref="BL4:BL5"/>
    <mergeCell ref="BM4:BM5"/>
    <mergeCell ref="BN4:BN5"/>
    <mergeCell ref="BO4:BO5"/>
    <mergeCell ref="BP4:BP5"/>
    <mergeCell ref="BK3:BL3"/>
    <mergeCell ref="BM3:BP3"/>
    <mergeCell ref="V53:X53"/>
    <mergeCell ref="L54:M54"/>
    <mergeCell ref="V44:X44"/>
    <mergeCell ref="J51:K51"/>
    <mergeCell ref="V47:X47"/>
    <mergeCell ref="AA37:AB37"/>
    <mergeCell ref="AA38:AB38"/>
    <mergeCell ref="AA39:AB39"/>
    <mergeCell ref="AA40:AB40"/>
    <mergeCell ref="AA41:AB41"/>
    <mergeCell ref="V38:X38"/>
    <mergeCell ref="V41:X41"/>
    <mergeCell ref="J40:K41"/>
    <mergeCell ref="J48:K48"/>
    <mergeCell ref="AA51:AB51"/>
    <mergeCell ref="AA45:AB45"/>
    <mergeCell ref="AA46:AB46"/>
    <mergeCell ref="AA48:AB48"/>
    <mergeCell ref="J46:K47"/>
    <mergeCell ref="J39:K39"/>
    <mergeCell ref="Y49:Z49"/>
    <mergeCell ref="Y50:Z50"/>
    <mergeCell ref="AA52:AB52"/>
    <mergeCell ref="AA53:AB53"/>
    <mergeCell ref="D51:E51"/>
    <mergeCell ref="F51:G51"/>
    <mergeCell ref="H51:I51"/>
    <mergeCell ref="AA49:AB49"/>
    <mergeCell ref="AA50:AB50"/>
    <mergeCell ref="D49:E50"/>
    <mergeCell ref="F49:G50"/>
    <mergeCell ref="H49:I50"/>
    <mergeCell ref="J49:K50"/>
    <mergeCell ref="Y51:Z51"/>
    <mergeCell ref="AC53:AD53"/>
    <mergeCell ref="AE53:AF53"/>
    <mergeCell ref="Y52:Z52"/>
    <mergeCell ref="Y53:Z53"/>
    <mergeCell ref="Y54:Z54"/>
    <mergeCell ref="Y40:Z40"/>
    <mergeCell ref="Y41:Z41"/>
    <mergeCell ref="AG41:AH41"/>
    <mergeCell ref="AG49:AH49"/>
    <mergeCell ref="AG50:AH50"/>
    <mergeCell ref="AG51:AH51"/>
    <mergeCell ref="Y45:Z45"/>
    <mergeCell ref="Y44:Z44"/>
    <mergeCell ref="Y43:Z43"/>
    <mergeCell ref="AA47:AB47"/>
    <mergeCell ref="Y46:Z46"/>
    <mergeCell ref="Y47:Z47"/>
    <mergeCell ref="Y48:Z48"/>
    <mergeCell ref="AA54:AB54"/>
    <mergeCell ref="Y42:Z42"/>
    <mergeCell ref="AC52:AD52"/>
    <mergeCell ref="AE52:AF52"/>
    <mergeCell ref="AE46:AF46"/>
    <mergeCell ref="AC48:AD4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D21A-5DEB-4CC4-84FD-0285C6BC3A8F}">
  <dimension ref="A1:BV70"/>
  <sheetViews>
    <sheetView rightToLeft="1" tabSelected="1" zoomScale="70" zoomScaleNormal="70" workbookViewId="0">
      <selection activeCell="BJ17" sqref="BJ17:BK17"/>
    </sheetView>
  </sheetViews>
  <sheetFormatPr baseColWidth="10" defaultColWidth="3.5625" defaultRowHeight="13.5" customHeight="1"/>
  <cols>
    <col min="1" max="1" width="3.5625" style="198" customWidth="1"/>
    <col min="2" max="2" width="9.4375" style="931" customWidth="1"/>
    <col min="3" max="3" width="10.4375" style="931" customWidth="1"/>
    <col min="4" max="9" width="2.8125" style="931" customWidth="1"/>
    <col min="10" max="11" width="2.8125" style="944" customWidth="1"/>
    <col min="12" max="13" width="2.8125" style="931" customWidth="1"/>
    <col min="14" max="14" width="4" style="931" customWidth="1"/>
    <col min="15" max="20" width="2.8125" style="931" customWidth="1"/>
    <col min="21" max="22" width="2.8125" style="944" customWidth="1"/>
    <col min="23" max="24" width="2.8125" style="931" customWidth="1"/>
    <col min="25" max="25" width="4" style="931" customWidth="1"/>
    <col min="26" max="31" width="2.8125" style="931" customWidth="1"/>
    <col min="32" max="33" width="2.8125" style="944" customWidth="1"/>
    <col min="34" max="35" width="2.8125" style="931" customWidth="1"/>
    <col min="36" max="36" width="4" style="931" customWidth="1"/>
    <col min="37" max="42" width="2.8125" style="931" customWidth="1"/>
    <col min="43" max="44" width="2.8125" style="944" customWidth="1"/>
    <col min="45" max="46" width="2.8125" style="931" customWidth="1"/>
    <col min="47" max="47" width="4" style="931" customWidth="1"/>
    <col min="48" max="53" width="2.8125" style="931" customWidth="1"/>
    <col min="54" max="55" width="2.8125" style="944" customWidth="1"/>
    <col min="56" max="57" width="2.8125" style="931" customWidth="1"/>
    <col min="58" max="58" width="4" style="931" customWidth="1"/>
    <col min="59" max="59" width="4.4375" style="931" customWidth="1"/>
    <col min="60" max="60" width="6.4375" style="931" customWidth="1"/>
    <col min="61" max="61" width="5.9375" style="931" customWidth="1"/>
    <col min="62" max="62" width="4.3125" style="931" customWidth="1"/>
    <col min="63" max="63" width="4.5625" style="931" customWidth="1"/>
    <col min="64" max="64" width="5.125" style="931" customWidth="1"/>
    <col min="65" max="65" width="1" style="931" customWidth="1"/>
    <col min="66" max="66" width="4.9375" style="931" customWidth="1"/>
    <col min="67" max="67" width="6.3125" style="931" customWidth="1"/>
    <col min="68" max="69" width="4.375" style="931" customWidth="1"/>
    <col min="70" max="70" width="5.875" style="931" customWidth="1"/>
    <col min="71" max="72" width="4.375" style="931" customWidth="1"/>
    <col min="73" max="73" width="5.375" style="931" customWidth="1"/>
    <col min="74" max="74" width="5.0625" style="931" customWidth="1"/>
    <col min="75" max="78" width="3.5625" style="931" customWidth="1"/>
    <col min="79" max="79" width="4.875" style="931" customWidth="1"/>
    <col min="80" max="16384" width="3.5625" style="931"/>
  </cols>
  <sheetData>
    <row r="1" spans="1:74" ht="13.5" customHeight="1">
      <c r="BJ1" s="1215">
        <f>BJ2/2.20462</f>
        <v>94.34732516261306</v>
      </c>
      <c r="BK1" s="1216"/>
      <c r="BL1" s="219">
        <v>-6</v>
      </c>
    </row>
    <row r="2" spans="1:74" ht="13.5" customHeight="1">
      <c r="BJ2" s="1215">
        <v>208</v>
      </c>
      <c r="BK2" s="1216"/>
      <c r="BL2" s="219">
        <v>-12</v>
      </c>
    </row>
    <row r="3" spans="1:74" ht="13.5" customHeight="1">
      <c r="B3" s="1152" t="s">
        <v>0</v>
      </c>
      <c r="C3" s="792" t="s">
        <v>516</v>
      </c>
      <c r="D3" s="1144" t="s">
        <v>2</v>
      </c>
      <c r="E3" s="1142"/>
      <c r="F3" s="1142"/>
      <c r="G3" s="1142"/>
      <c r="H3" s="1142"/>
      <c r="I3" s="1142"/>
      <c r="J3" s="1142"/>
      <c r="K3" s="1142"/>
      <c r="L3" s="1142"/>
      <c r="M3" s="1142"/>
      <c r="N3" s="1143"/>
      <c r="O3" s="1144" t="s">
        <v>3</v>
      </c>
      <c r="P3" s="1142"/>
      <c r="Q3" s="1142"/>
      <c r="R3" s="1142"/>
      <c r="S3" s="1142"/>
      <c r="T3" s="1142"/>
      <c r="U3" s="1142"/>
      <c r="V3" s="1142"/>
      <c r="W3" s="1142"/>
      <c r="X3" s="1142"/>
      <c r="Y3" s="1143"/>
      <c r="Z3" s="1144" t="s">
        <v>4</v>
      </c>
      <c r="AA3" s="1142"/>
      <c r="AB3" s="1142"/>
      <c r="AC3" s="1142"/>
      <c r="AD3" s="1142"/>
      <c r="AE3" s="1142"/>
      <c r="AF3" s="1142"/>
      <c r="AG3" s="1142"/>
      <c r="AH3" s="1142"/>
      <c r="AI3" s="1142"/>
      <c r="AJ3" s="1143"/>
      <c r="AK3" s="1144" t="s">
        <v>5</v>
      </c>
      <c r="AL3" s="1142"/>
      <c r="AM3" s="1142"/>
      <c r="AN3" s="1142"/>
      <c r="AO3" s="1142"/>
      <c r="AP3" s="1142"/>
      <c r="AQ3" s="1142"/>
      <c r="AR3" s="1142"/>
      <c r="AS3" s="1142"/>
      <c r="AT3" s="1142"/>
      <c r="AU3" s="1143"/>
      <c r="AV3" s="1124" t="s">
        <v>6</v>
      </c>
      <c r="AW3" s="1125"/>
      <c r="AX3" s="1125"/>
      <c r="AY3" s="1125"/>
      <c r="AZ3" s="1125"/>
      <c r="BA3" s="1125"/>
      <c r="BB3" s="1125"/>
      <c r="BC3" s="1125"/>
      <c r="BD3" s="1125"/>
      <c r="BE3" s="1125"/>
      <c r="BF3" s="1126"/>
      <c r="BG3" s="1124" t="s">
        <v>7</v>
      </c>
      <c r="BH3" s="1125"/>
      <c r="BI3" s="1126"/>
      <c r="BJ3" s="1232" t="s">
        <v>8</v>
      </c>
      <c r="BK3" s="1233"/>
      <c r="BL3" s="1230"/>
      <c r="BN3" s="1565" t="s">
        <v>689</v>
      </c>
      <c r="BO3" s="1565"/>
      <c r="BP3" s="1565"/>
      <c r="BQ3" s="1565"/>
      <c r="BR3" s="1565"/>
      <c r="BS3" s="1565"/>
      <c r="BT3" s="1565"/>
      <c r="BU3" s="1487" t="s">
        <v>692</v>
      </c>
      <c r="BV3" s="1487"/>
    </row>
    <row r="4" spans="1:74" ht="13.5" customHeight="1">
      <c r="B4" s="1153"/>
      <c r="C4" s="792" t="s">
        <v>12</v>
      </c>
      <c r="D4" s="1529" t="s">
        <v>498</v>
      </c>
      <c r="E4" s="1530"/>
      <c r="F4" s="1509" t="s">
        <v>499</v>
      </c>
      <c r="G4" s="1510"/>
      <c r="H4" s="1566" t="s">
        <v>547</v>
      </c>
      <c r="I4" s="1567"/>
      <c r="J4" s="1505" t="s">
        <v>503</v>
      </c>
      <c r="K4" s="1505"/>
      <c r="L4" s="1508" t="s">
        <v>336</v>
      </c>
      <c r="M4" s="1508"/>
      <c r="N4" s="1463" t="s">
        <v>100</v>
      </c>
      <c r="O4" s="1529" t="s">
        <v>498</v>
      </c>
      <c r="P4" s="1530"/>
      <c r="Q4" s="1509" t="s">
        <v>499</v>
      </c>
      <c r="R4" s="1510"/>
      <c r="S4" s="1566" t="s">
        <v>547</v>
      </c>
      <c r="T4" s="1567"/>
      <c r="U4" s="1505" t="s">
        <v>503</v>
      </c>
      <c r="V4" s="1505"/>
      <c r="W4" s="1508" t="s">
        <v>336</v>
      </c>
      <c r="X4" s="1508"/>
      <c r="Y4" s="1463" t="s">
        <v>100</v>
      </c>
      <c r="Z4" s="1529" t="s">
        <v>498</v>
      </c>
      <c r="AA4" s="1530"/>
      <c r="AB4" s="1509" t="s">
        <v>499</v>
      </c>
      <c r="AC4" s="1510"/>
      <c r="AD4" s="1566" t="s">
        <v>547</v>
      </c>
      <c r="AE4" s="1567"/>
      <c r="AF4" s="1505" t="s">
        <v>503</v>
      </c>
      <c r="AG4" s="1505"/>
      <c r="AH4" s="1508" t="s">
        <v>336</v>
      </c>
      <c r="AI4" s="1508"/>
      <c r="AJ4" s="1463" t="s">
        <v>100</v>
      </c>
      <c r="AK4" s="1529" t="s">
        <v>498</v>
      </c>
      <c r="AL4" s="1530"/>
      <c r="AM4" s="1509" t="s">
        <v>499</v>
      </c>
      <c r="AN4" s="1510"/>
      <c r="AO4" s="1566" t="s">
        <v>547</v>
      </c>
      <c r="AP4" s="1567"/>
      <c r="AQ4" s="1505" t="s">
        <v>503</v>
      </c>
      <c r="AR4" s="1505"/>
      <c r="AS4" s="1508" t="s">
        <v>336</v>
      </c>
      <c r="AT4" s="1508"/>
      <c r="AU4" s="1463" t="s">
        <v>100</v>
      </c>
      <c r="AV4" s="1529" t="s">
        <v>498</v>
      </c>
      <c r="AW4" s="1530"/>
      <c r="AX4" s="1509" t="s">
        <v>499</v>
      </c>
      <c r="AY4" s="1510"/>
      <c r="AZ4" s="1566" t="s">
        <v>547</v>
      </c>
      <c r="BA4" s="1567"/>
      <c r="BB4" s="1505" t="s">
        <v>503</v>
      </c>
      <c r="BC4" s="1505"/>
      <c r="BD4" s="1508" t="s">
        <v>336</v>
      </c>
      <c r="BE4" s="1508"/>
      <c r="BF4" s="1463" t="s">
        <v>100</v>
      </c>
      <c r="BG4" s="1133"/>
      <c r="BH4" s="1134"/>
      <c r="BI4" s="1135"/>
      <c r="BJ4" s="1234"/>
      <c r="BK4" s="1235"/>
      <c r="BL4" s="1236"/>
      <c r="BN4" s="1523" t="s">
        <v>691</v>
      </c>
      <c r="BO4" s="1523"/>
      <c r="BP4" s="1523"/>
      <c r="BQ4" s="1523"/>
      <c r="BR4" s="1523"/>
      <c r="BS4" s="1456" t="s">
        <v>693</v>
      </c>
      <c r="BT4" s="1456"/>
    </row>
    <row r="5" spans="1:74" ht="13.5" customHeight="1">
      <c r="B5" s="1154"/>
      <c r="C5" s="792" t="s">
        <v>17</v>
      </c>
      <c r="D5" s="736"/>
      <c r="E5" s="736"/>
      <c r="F5" s="736"/>
      <c r="G5" s="736"/>
      <c r="H5" s="736"/>
      <c r="I5" s="736"/>
      <c r="J5" s="736"/>
      <c r="K5" s="736"/>
      <c r="L5" s="736"/>
      <c r="M5" s="736"/>
      <c r="N5" s="1464"/>
      <c r="O5" s="736"/>
      <c r="P5" s="736"/>
      <c r="Q5" s="736"/>
      <c r="R5" s="736"/>
      <c r="S5" s="736"/>
      <c r="T5" s="736"/>
      <c r="U5" s="736"/>
      <c r="V5" s="736"/>
      <c r="W5" s="736"/>
      <c r="X5" s="736"/>
      <c r="Y5" s="1464"/>
      <c r="Z5" s="736"/>
      <c r="AA5" s="736"/>
      <c r="AB5" s="736"/>
      <c r="AC5" s="736"/>
      <c r="AD5" s="736"/>
      <c r="AE5" s="736"/>
      <c r="AF5" s="736"/>
      <c r="AG5" s="736"/>
      <c r="AH5" s="736"/>
      <c r="AI5" s="736"/>
      <c r="AJ5" s="1464"/>
      <c r="AK5" s="736"/>
      <c r="AL5" s="736"/>
      <c r="AM5" s="736"/>
      <c r="AN5" s="736"/>
      <c r="AO5" s="736"/>
      <c r="AP5" s="736"/>
      <c r="AQ5" s="736"/>
      <c r="AR5" s="736"/>
      <c r="AS5" s="736"/>
      <c r="AT5" s="736"/>
      <c r="AU5" s="1464"/>
      <c r="AV5" s="736"/>
      <c r="AW5" s="736"/>
      <c r="AX5" s="736"/>
      <c r="AY5" s="736"/>
      <c r="AZ5" s="736"/>
      <c r="BA5" s="736"/>
      <c r="BB5" s="736"/>
      <c r="BC5" s="736"/>
      <c r="BD5" s="736"/>
      <c r="BE5" s="736"/>
      <c r="BF5" s="1464"/>
      <c r="BG5" s="934" t="s">
        <v>21</v>
      </c>
      <c r="BH5" s="934" t="s">
        <v>22</v>
      </c>
      <c r="BI5" s="933" t="s">
        <v>23</v>
      </c>
      <c r="BJ5" s="1237"/>
      <c r="BK5" s="1238"/>
      <c r="BL5" s="1231"/>
      <c r="BN5" s="1524" t="s">
        <v>690</v>
      </c>
      <c r="BO5" s="1524"/>
      <c r="BP5" s="1524"/>
      <c r="BQ5" s="1497" t="s">
        <v>694</v>
      </c>
      <c r="BR5" s="1497"/>
      <c r="BS5" s="6"/>
      <c r="BT5" s="6"/>
      <c r="BU5" s="6"/>
    </row>
    <row r="6" spans="1:74" ht="13.5" customHeight="1">
      <c r="A6" s="259">
        <v>0</v>
      </c>
      <c r="B6" s="1146" t="s">
        <v>25</v>
      </c>
      <c r="C6" s="1580" t="s">
        <v>515</v>
      </c>
      <c r="D6" s="1470">
        <v>0</v>
      </c>
      <c r="E6" s="1471"/>
      <c r="F6" s="1472">
        <v>0</v>
      </c>
      <c r="G6" s="1472"/>
      <c r="H6" s="1473">
        <v>0</v>
      </c>
      <c r="I6" s="1473"/>
      <c r="J6" s="1473">
        <v>0</v>
      </c>
      <c r="K6" s="1473"/>
      <c r="L6" s="1461">
        <v>0</v>
      </c>
      <c r="M6" s="1462"/>
      <c r="N6" s="1474">
        <v>0</v>
      </c>
      <c r="O6" s="1470">
        <v>0</v>
      </c>
      <c r="P6" s="1471"/>
      <c r="Q6" s="1472">
        <v>0</v>
      </c>
      <c r="R6" s="1472"/>
      <c r="S6" s="1473">
        <v>0</v>
      </c>
      <c r="T6" s="1473"/>
      <c r="U6" s="1473">
        <v>0</v>
      </c>
      <c r="V6" s="1473"/>
      <c r="W6" s="1461">
        <v>0</v>
      </c>
      <c r="X6" s="1462"/>
      <c r="Y6" s="1474">
        <v>0</v>
      </c>
      <c r="Z6" s="1473">
        <v>0</v>
      </c>
      <c r="AA6" s="1473"/>
      <c r="AB6" s="1473">
        <v>0</v>
      </c>
      <c r="AC6" s="1473"/>
      <c r="AD6" s="1473">
        <v>1</v>
      </c>
      <c r="AE6" s="1473"/>
      <c r="AF6" s="1473">
        <v>0</v>
      </c>
      <c r="AG6" s="1473"/>
      <c r="AH6" s="1473">
        <v>0</v>
      </c>
      <c r="AI6" s="1473"/>
      <c r="AJ6" s="1513">
        <v>1</v>
      </c>
      <c r="AK6" s="1576">
        <v>1</v>
      </c>
      <c r="AL6" s="1471"/>
      <c r="AM6" s="1578">
        <v>1</v>
      </c>
      <c r="AN6" s="1472"/>
      <c r="AO6" s="1473">
        <v>1</v>
      </c>
      <c r="AP6" s="1473"/>
      <c r="AQ6" s="1473">
        <v>2</v>
      </c>
      <c r="AR6" s="1473"/>
      <c r="AS6" s="1585">
        <v>0</v>
      </c>
      <c r="AT6" s="1462"/>
      <c r="AU6" s="1513">
        <v>5</v>
      </c>
      <c r="AV6" s="1576">
        <v>1</v>
      </c>
      <c r="AW6" s="1471"/>
      <c r="AX6" s="1461">
        <v>1</v>
      </c>
      <c r="AY6" s="1461"/>
      <c r="AZ6" s="1595">
        <v>1</v>
      </c>
      <c r="BA6" s="1473"/>
      <c r="BB6" s="1473">
        <v>1</v>
      </c>
      <c r="BC6" s="1473"/>
      <c r="BD6" s="1585">
        <v>0</v>
      </c>
      <c r="BE6" s="1462"/>
      <c r="BF6" s="1207">
        <v>4</v>
      </c>
      <c r="BG6" s="1228">
        <f>SUM(N6,Y6,AJ6,AU6,BF6)</f>
        <v>10</v>
      </c>
      <c r="BH6" s="1325">
        <f>BG6/20</f>
        <v>0.5</v>
      </c>
      <c r="BI6" s="1102">
        <f>BG6/5</f>
        <v>2</v>
      </c>
      <c r="BJ6" s="1215">
        <f>BJ7/2.20462</f>
        <v>96.433852546017008</v>
      </c>
      <c r="BK6" s="1216"/>
      <c r="BL6" s="1527">
        <f>BJ6-BJ1</f>
        <v>2.0865273834039471</v>
      </c>
      <c r="BN6" s="1525" t="s">
        <v>726</v>
      </c>
      <c r="BO6" s="1525"/>
      <c r="BP6" s="1526"/>
    </row>
    <row r="7" spans="1:74" ht="13.5" customHeight="1">
      <c r="A7" s="259"/>
      <c r="B7" s="1146"/>
      <c r="C7" s="1581"/>
      <c r="D7" s="401"/>
      <c r="E7" s="1592"/>
      <c r="F7" s="1593"/>
      <c r="G7" s="1593"/>
      <c r="H7" s="1593"/>
      <c r="I7" s="1593"/>
      <c r="J7" s="1593"/>
      <c r="K7" s="1593"/>
      <c r="L7" s="1594"/>
      <c r="M7" s="805"/>
      <c r="N7" s="1475"/>
      <c r="O7" s="401"/>
      <c r="P7" s="1592"/>
      <c r="Q7" s="1593"/>
      <c r="R7" s="1593"/>
      <c r="S7" s="1593"/>
      <c r="T7" s="1593"/>
      <c r="U7" s="1593"/>
      <c r="V7" s="1593"/>
      <c r="W7" s="1594"/>
      <c r="X7" s="805"/>
      <c r="Y7" s="1475"/>
      <c r="Z7" s="401"/>
      <c r="AA7" s="1582" t="s">
        <v>680</v>
      </c>
      <c r="AB7" s="1583"/>
      <c r="AC7" s="1583"/>
      <c r="AD7" s="1583"/>
      <c r="AE7" s="1583"/>
      <c r="AF7" s="1583"/>
      <c r="AG7" s="1583"/>
      <c r="AH7" s="1584"/>
      <c r="AI7" s="805"/>
      <c r="AJ7" s="1514"/>
      <c r="AK7" s="401"/>
      <c r="AL7" s="1582" t="s">
        <v>682</v>
      </c>
      <c r="AM7" s="1583"/>
      <c r="AN7" s="1583"/>
      <c r="AO7" s="1583"/>
      <c r="AP7" s="1583"/>
      <c r="AQ7" s="1583"/>
      <c r="AR7" s="1583"/>
      <c r="AS7" s="1584"/>
      <c r="AT7" s="805"/>
      <c r="AU7" s="1514"/>
      <c r="AV7" s="401"/>
      <c r="AW7" s="1582" t="s">
        <v>683</v>
      </c>
      <c r="AX7" s="1583"/>
      <c r="AY7" s="1583"/>
      <c r="AZ7" s="1583"/>
      <c r="BA7" s="1583"/>
      <c r="BB7" s="1583"/>
      <c r="BC7" s="1583"/>
      <c r="BD7" s="1584"/>
      <c r="BE7" s="805"/>
      <c r="BF7" s="1208"/>
      <c r="BG7" s="1229"/>
      <c r="BH7" s="1326"/>
      <c r="BI7" s="1103"/>
      <c r="BJ7" s="1215">
        <v>212.6</v>
      </c>
      <c r="BK7" s="1216"/>
      <c r="BL7" s="1528"/>
    </row>
    <row r="8" spans="1:74" ht="13.5" customHeight="1">
      <c r="A8" s="259">
        <v>5</v>
      </c>
      <c r="B8" s="1146" t="s">
        <v>30</v>
      </c>
      <c r="C8" s="1503"/>
      <c r="D8" s="1576">
        <v>0</v>
      </c>
      <c r="E8" s="1471"/>
      <c r="F8" s="1578">
        <v>0</v>
      </c>
      <c r="G8" s="1472"/>
      <c r="H8" s="1595">
        <v>0</v>
      </c>
      <c r="I8" s="1473"/>
      <c r="J8" s="1473">
        <v>0</v>
      </c>
      <c r="K8" s="1473"/>
      <c r="L8" s="1585">
        <v>0</v>
      </c>
      <c r="M8" s="1462"/>
      <c r="N8" s="1207">
        <v>0</v>
      </c>
      <c r="O8" s="1576">
        <v>0</v>
      </c>
      <c r="P8" s="1471"/>
      <c r="Q8" s="1578">
        <v>1</v>
      </c>
      <c r="R8" s="1472"/>
      <c r="S8" s="1595">
        <v>0</v>
      </c>
      <c r="T8" s="1473"/>
      <c r="U8" s="1473">
        <v>0</v>
      </c>
      <c r="V8" s="1473"/>
      <c r="W8" s="1461">
        <v>0</v>
      </c>
      <c r="X8" s="1462"/>
      <c r="Y8" s="1207">
        <v>1</v>
      </c>
      <c r="Z8" s="1470">
        <v>0</v>
      </c>
      <c r="AA8" s="1471"/>
      <c r="AB8" s="1473">
        <v>0</v>
      </c>
      <c r="AC8" s="1473"/>
      <c r="AD8" s="1473">
        <v>0</v>
      </c>
      <c r="AE8" s="1473"/>
      <c r="AF8" s="1473">
        <v>0</v>
      </c>
      <c r="AG8" s="1473"/>
      <c r="AH8" s="1585">
        <v>0</v>
      </c>
      <c r="AI8" s="1462"/>
      <c r="AJ8" s="1207">
        <v>0</v>
      </c>
      <c r="AK8" s="1470"/>
      <c r="AL8" s="1471"/>
      <c r="AM8" s="1578"/>
      <c r="AN8" s="1472"/>
      <c r="AO8" s="1473"/>
      <c r="AP8" s="1473"/>
      <c r="AQ8" s="1473"/>
      <c r="AR8" s="1473"/>
      <c r="AS8" s="1585"/>
      <c r="AT8" s="1462"/>
      <c r="AU8" s="1207">
        <v>0</v>
      </c>
      <c r="AV8" s="935"/>
      <c r="AW8" s="936"/>
      <c r="AX8" s="936"/>
      <c r="AY8" s="936"/>
      <c r="AZ8" s="936"/>
      <c r="BA8" s="936"/>
      <c r="BB8" s="946"/>
      <c r="BC8" s="946"/>
      <c r="BD8" s="936"/>
      <c r="BE8" s="937"/>
      <c r="BF8" s="212"/>
      <c r="BG8" s="1228">
        <f>SUM(AU8,AJ8,Y8,N8)</f>
        <v>1</v>
      </c>
      <c r="BH8" s="1325">
        <f>BG8/16</f>
        <v>6.25E-2</v>
      </c>
      <c r="BI8" s="1102">
        <f>BG8/4</f>
        <v>0.25</v>
      </c>
      <c r="BJ8" s="1215">
        <f>BJ9/2.20462</f>
        <v>93.98445083506455</v>
      </c>
      <c r="BK8" s="1216"/>
      <c r="BL8" s="1230">
        <f>BJ8-BJ6</f>
        <v>-2.4494017109524577</v>
      </c>
      <c r="BO8" s="1517" t="s">
        <v>547</v>
      </c>
      <c r="BP8" s="1518"/>
      <c r="BQ8" s="1497" t="s">
        <v>499</v>
      </c>
      <c r="BR8" s="1497"/>
      <c r="BS8" s="1456" t="s">
        <v>498</v>
      </c>
      <c r="BT8" s="1456"/>
      <c r="BU8" s="1487" t="s">
        <v>503</v>
      </c>
      <c r="BV8" s="1487"/>
    </row>
    <row r="9" spans="1:74" ht="13.5" customHeight="1">
      <c r="A9" s="259"/>
      <c r="B9" s="1146"/>
      <c r="C9" s="1504"/>
      <c r="D9" s="401"/>
      <c r="E9" s="1589" t="s">
        <v>736</v>
      </c>
      <c r="F9" s="1590"/>
      <c r="G9" s="1590"/>
      <c r="H9" s="1590"/>
      <c r="I9" s="1590"/>
      <c r="J9" s="1590"/>
      <c r="K9" s="1590"/>
      <c r="L9" s="1591"/>
      <c r="M9" s="805"/>
      <c r="N9" s="1208"/>
      <c r="O9" s="401"/>
      <c r="P9" s="1589" t="s">
        <v>736</v>
      </c>
      <c r="Q9" s="1590"/>
      <c r="R9" s="1590"/>
      <c r="S9" s="1590"/>
      <c r="T9" s="1590"/>
      <c r="U9" s="1590"/>
      <c r="V9" s="1590"/>
      <c r="W9" s="1591"/>
      <c r="X9" s="805"/>
      <c r="Y9" s="1208"/>
      <c r="Z9" s="401"/>
      <c r="AA9" s="1587"/>
      <c r="AB9" s="1588"/>
      <c r="AC9" s="1586" t="s">
        <v>738</v>
      </c>
      <c r="AD9" s="1586"/>
      <c r="AE9" s="1586"/>
      <c r="AF9" s="1586"/>
      <c r="AG9" s="1586"/>
      <c r="AH9" s="1586"/>
      <c r="AI9" s="805"/>
      <c r="AJ9" s="1208"/>
      <c r="AK9" s="401"/>
      <c r="AL9" s="1604"/>
      <c r="AM9" s="1605"/>
      <c r="AN9" s="1597" t="s">
        <v>738</v>
      </c>
      <c r="AO9" s="1597"/>
      <c r="AP9" s="1597"/>
      <c r="AQ9" s="1597"/>
      <c r="AR9" s="1597"/>
      <c r="AS9" s="1597"/>
      <c r="AT9" s="805"/>
      <c r="AU9" s="1208"/>
      <c r="AV9" s="1168"/>
      <c r="AW9" s="1169"/>
      <c r="AX9" s="1169"/>
      <c r="AY9" s="1169"/>
      <c r="AZ9" s="1169"/>
      <c r="BA9" s="1169"/>
      <c r="BB9" s="1169"/>
      <c r="BC9" s="1169"/>
      <c r="BD9" s="1169"/>
      <c r="BE9" s="1170"/>
      <c r="BF9" s="213"/>
      <c r="BG9" s="1229"/>
      <c r="BH9" s="1326"/>
      <c r="BI9" s="1171"/>
      <c r="BJ9" s="1174">
        <v>207.2</v>
      </c>
      <c r="BK9" s="1217"/>
      <c r="BL9" s="1231"/>
      <c r="BO9" s="1521" t="s">
        <v>687</v>
      </c>
      <c r="BP9" s="1522"/>
      <c r="BQ9" s="1520">
        <v>30</v>
      </c>
      <c r="BR9" s="1520"/>
      <c r="BS9" s="1519">
        <v>30</v>
      </c>
      <c r="BT9" s="1519"/>
      <c r="BU9" s="1560" t="s">
        <v>727</v>
      </c>
      <c r="BV9" s="1561"/>
    </row>
    <row r="10" spans="1:74" ht="13.5" customHeight="1">
      <c r="A10" s="259">
        <v>9</v>
      </c>
      <c r="B10" s="1146" t="s">
        <v>33</v>
      </c>
      <c r="C10" s="1503"/>
      <c r="D10" s="1470">
        <v>0</v>
      </c>
      <c r="E10" s="1471"/>
      <c r="F10" s="1472">
        <v>0</v>
      </c>
      <c r="G10" s="1472"/>
      <c r="H10" s="1473">
        <v>0</v>
      </c>
      <c r="I10" s="1473"/>
      <c r="J10" s="1473">
        <v>0</v>
      </c>
      <c r="K10" s="1473"/>
      <c r="L10" s="1461">
        <v>0</v>
      </c>
      <c r="M10" s="1462"/>
      <c r="N10" s="1207">
        <v>1</v>
      </c>
      <c r="O10" s="1470">
        <v>0</v>
      </c>
      <c r="P10" s="1471"/>
      <c r="Q10" s="1472">
        <v>0</v>
      </c>
      <c r="R10" s="1472"/>
      <c r="S10" s="1473">
        <v>0</v>
      </c>
      <c r="T10" s="1473"/>
      <c r="U10" s="1473">
        <v>0</v>
      </c>
      <c r="V10" s="1473"/>
      <c r="W10" s="1461">
        <v>0</v>
      </c>
      <c r="X10" s="1462"/>
      <c r="Y10" s="1474">
        <v>0</v>
      </c>
      <c r="Z10" s="1470">
        <v>1</v>
      </c>
      <c r="AA10" s="1471"/>
      <c r="AB10" s="1472">
        <v>0</v>
      </c>
      <c r="AC10" s="1472"/>
      <c r="AD10" s="1473">
        <v>1</v>
      </c>
      <c r="AE10" s="1473"/>
      <c r="AF10" s="1473">
        <v>1</v>
      </c>
      <c r="AG10" s="1473"/>
      <c r="AH10" s="1461">
        <v>0</v>
      </c>
      <c r="AI10" s="1462"/>
      <c r="AJ10" s="1474">
        <v>4</v>
      </c>
      <c r="AK10" s="1470">
        <v>1</v>
      </c>
      <c r="AL10" s="1471"/>
      <c r="AM10" s="1472">
        <v>1</v>
      </c>
      <c r="AN10" s="1472"/>
      <c r="AO10" s="1473">
        <v>0</v>
      </c>
      <c r="AP10" s="1473"/>
      <c r="AQ10" s="1473">
        <v>0</v>
      </c>
      <c r="AR10" s="1473"/>
      <c r="AS10" s="1461">
        <v>0</v>
      </c>
      <c r="AT10" s="1462"/>
      <c r="AU10" s="1474">
        <v>2</v>
      </c>
      <c r="AV10" s="935"/>
      <c r="AW10" s="936"/>
      <c r="AX10" s="936"/>
      <c r="AY10" s="936"/>
      <c r="AZ10" s="936"/>
      <c r="BA10" s="936"/>
      <c r="BB10" s="946"/>
      <c r="BC10" s="946"/>
      <c r="BD10" s="936"/>
      <c r="BE10" s="937"/>
      <c r="BF10" s="212"/>
      <c r="BG10" s="1228">
        <f>SUM(AU10,AJ10,Y10,N10)</f>
        <v>7</v>
      </c>
      <c r="BH10" s="1087">
        <f>BG10/16</f>
        <v>0.4375</v>
      </c>
      <c r="BI10" s="1102">
        <f>BG10/4</f>
        <v>1.75</v>
      </c>
      <c r="BJ10" s="1215">
        <f>BJ11/2.20462</f>
        <v>97.976068438098181</v>
      </c>
      <c r="BK10" s="1216"/>
      <c r="BL10" s="1527">
        <f>BJ10-BJ8</f>
        <v>3.9916176030336317</v>
      </c>
      <c r="BM10" s="951"/>
      <c r="BO10" s="1501" t="s">
        <v>720</v>
      </c>
      <c r="BP10" s="1502"/>
      <c r="BQ10" s="1502">
        <v>35</v>
      </c>
      <c r="BR10" s="1502"/>
      <c r="BS10" s="1502">
        <v>35</v>
      </c>
      <c r="BT10" s="1502"/>
      <c r="BU10" s="1501" t="s">
        <v>728</v>
      </c>
      <c r="BV10" s="1502"/>
    </row>
    <row r="11" spans="1:74" ht="13.5" customHeight="1">
      <c r="A11" s="259"/>
      <c r="B11" s="1146"/>
      <c r="C11" s="1504"/>
      <c r="D11" s="401"/>
      <c r="E11" s="1587" t="s">
        <v>739</v>
      </c>
      <c r="F11" s="1588"/>
      <c r="G11" s="1586" t="s">
        <v>688</v>
      </c>
      <c r="H11" s="1586"/>
      <c r="I11" s="1586"/>
      <c r="J11" s="1586"/>
      <c r="K11" s="1586"/>
      <c r="L11" s="1586"/>
      <c r="M11" s="805"/>
      <c r="N11" s="1208"/>
      <c r="O11" s="401"/>
      <c r="P11" s="1592"/>
      <c r="Q11" s="1593"/>
      <c r="R11" s="1593"/>
      <c r="S11" s="1593"/>
      <c r="T11" s="1593"/>
      <c r="U11" s="1593"/>
      <c r="V11" s="1593"/>
      <c r="W11" s="1594"/>
      <c r="X11" s="805"/>
      <c r="Y11" s="1475"/>
      <c r="Z11" s="401"/>
      <c r="AA11" s="1582" t="s">
        <v>682</v>
      </c>
      <c r="AB11" s="1583"/>
      <c r="AC11" s="1583"/>
      <c r="AD11" s="1583"/>
      <c r="AE11" s="1583"/>
      <c r="AF11" s="1583"/>
      <c r="AG11" s="1583"/>
      <c r="AH11" s="1584"/>
      <c r="AI11" s="805"/>
      <c r="AJ11" s="1475"/>
      <c r="AK11" s="401"/>
      <c r="AL11" s="1592"/>
      <c r="AM11" s="1593"/>
      <c r="AN11" s="1593"/>
      <c r="AO11" s="1593"/>
      <c r="AP11" s="1593"/>
      <c r="AQ11" s="1593"/>
      <c r="AR11" s="1593"/>
      <c r="AS11" s="1594"/>
      <c r="AT11" s="805"/>
      <c r="AU11" s="1475"/>
      <c r="AV11" s="1168"/>
      <c r="AW11" s="1169"/>
      <c r="AX11" s="1169"/>
      <c r="AY11" s="1169"/>
      <c r="AZ11" s="1169"/>
      <c r="BA11" s="1169"/>
      <c r="BB11" s="1169"/>
      <c r="BC11" s="1169"/>
      <c r="BD11" s="1169"/>
      <c r="BE11" s="1170"/>
      <c r="BF11" s="213"/>
      <c r="BG11" s="1229"/>
      <c r="BH11" s="1088"/>
      <c r="BI11" s="1171"/>
      <c r="BJ11" s="1215">
        <v>216</v>
      </c>
      <c r="BK11" s="1216"/>
      <c r="BL11" s="1528"/>
      <c r="BO11" s="1501" t="s">
        <v>721</v>
      </c>
      <c r="BP11" s="1502"/>
      <c r="BQ11" s="1502">
        <v>40</v>
      </c>
      <c r="BR11" s="1502"/>
      <c r="BS11" s="1502">
        <v>40</v>
      </c>
      <c r="BT11" s="1502"/>
      <c r="BU11" s="1501" t="s">
        <v>729</v>
      </c>
      <c r="BV11" s="1502"/>
    </row>
    <row r="12" spans="1:74" ht="13.5" customHeight="1">
      <c r="A12" s="259">
        <v>13</v>
      </c>
      <c r="B12" s="1146" t="s">
        <v>36</v>
      </c>
      <c r="C12" s="1503"/>
      <c r="D12" s="1470">
        <v>0</v>
      </c>
      <c r="E12" s="1471"/>
      <c r="F12" s="1472">
        <v>0</v>
      </c>
      <c r="G12" s="1472"/>
      <c r="H12" s="1473">
        <v>0</v>
      </c>
      <c r="I12" s="1473"/>
      <c r="J12" s="1473">
        <v>0</v>
      </c>
      <c r="K12" s="1473"/>
      <c r="L12" s="1461">
        <v>0</v>
      </c>
      <c r="M12" s="1462"/>
      <c r="N12" s="1474">
        <v>0</v>
      </c>
      <c r="O12" s="1470">
        <v>0</v>
      </c>
      <c r="P12" s="1471"/>
      <c r="Q12" s="1472">
        <v>0</v>
      </c>
      <c r="R12" s="1472"/>
      <c r="S12" s="1473">
        <v>0</v>
      </c>
      <c r="T12" s="1473"/>
      <c r="U12" s="1473">
        <v>0</v>
      </c>
      <c r="V12" s="1473"/>
      <c r="W12" s="1461">
        <v>0</v>
      </c>
      <c r="X12" s="1462"/>
      <c r="Y12" s="1474">
        <v>0</v>
      </c>
      <c r="Z12" s="1470">
        <v>0</v>
      </c>
      <c r="AA12" s="1471"/>
      <c r="AB12" s="1472">
        <v>0</v>
      </c>
      <c r="AC12" s="1472"/>
      <c r="AD12" s="1473">
        <v>0</v>
      </c>
      <c r="AE12" s="1473"/>
      <c r="AF12" s="1473">
        <v>0</v>
      </c>
      <c r="AG12" s="1473"/>
      <c r="AH12" s="1461">
        <v>0</v>
      </c>
      <c r="AI12" s="1462"/>
      <c r="AJ12" s="1207">
        <v>0</v>
      </c>
      <c r="AK12" s="1470">
        <v>0</v>
      </c>
      <c r="AL12" s="1471"/>
      <c r="AM12" s="1472">
        <v>0</v>
      </c>
      <c r="AN12" s="1472"/>
      <c r="AO12" s="1473">
        <v>0</v>
      </c>
      <c r="AP12" s="1473"/>
      <c r="AQ12" s="1473">
        <v>0</v>
      </c>
      <c r="AR12" s="1473"/>
      <c r="AS12" s="1461">
        <v>0</v>
      </c>
      <c r="AT12" s="1462"/>
      <c r="AU12" s="1513">
        <v>0</v>
      </c>
      <c r="AV12" s="935"/>
      <c r="AW12" s="936"/>
      <c r="AX12" s="936"/>
      <c r="AY12" s="936"/>
      <c r="AZ12" s="936"/>
      <c r="BA12" s="936"/>
      <c r="BB12" s="946"/>
      <c r="BC12" s="946"/>
      <c r="BD12" s="936"/>
      <c r="BE12" s="937"/>
      <c r="BF12" s="212"/>
      <c r="BG12" s="1228">
        <f>SUM(N12,Y12,AJ12,AU12)</f>
        <v>0</v>
      </c>
      <c r="BH12" s="1325">
        <f>BG12/16</f>
        <v>0</v>
      </c>
      <c r="BI12" s="1102">
        <f>BG12/4</f>
        <v>0</v>
      </c>
      <c r="BJ12" s="1215">
        <f>BJ13/2.20462</f>
        <v>98.338942765646706</v>
      </c>
      <c r="BK12" s="1216"/>
      <c r="BL12" s="1239">
        <f>BJ12-BJ10</f>
        <v>0.36287432754852489</v>
      </c>
      <c r="BO12" s="1501" t="s">
        <v>722</v>
      </c>
      <c r="BP12" s="1502"/>
      <c r="BQ12" s="1502">
        <v>45</v>
      </c>
      <c r="BR12" s="1502"/>
      <c r="BS12" s="1502">
        <v>45</v>
      </c>
      <c r="BT12" s="1502"/>
      <c r="BU12" s="1501" t="s">
        <v>730</v>
      </c>
      <c r="BV12" s="1502"/>
    </row>
    <row r="13" spans="1:74" ht="13.5" customHeight="1">
      <c r="A13" s="259"/>
      <c r="B13" s="1146"/>
      <c r="C13" s="1504"/>
      <c r="D13" s="401"/>
      <c r="E13" s="1592"/>
      <c r="F13" s="1593"/>
      <c r="G13" s="1593"/>
      <c r="H13" s="1593"/>
      <c r="I13" s="1593"/>
      <c r="J13" s="1593"/>
      <c r="K13" s="1593"/>
      <c r="L13" s="1594"/>
      <c r="M13" s="805"/>
      <c r="N13" s="1475"/>
      <c r="O13" s="401"/>
      <c r="P13" s="1592"/>
      <c r="Q13" s="1593"/>
      <c r="R13" s="1593"/>
      <c r="S13" s="1593"/>
      <c r="T13" s="1593"/>
      <c r="U13" s="1593"/>
      <c r="V13" s="1593"/>
      <c r="W13" s="1594"/>
      <c r="X13" s="805"/>
      <c r="Y13" s="1475"/>
      <c r="Z13" s="401"/>
      <c r="AA13" s="1592"/>
      <c r="AB13" s="1593"/>
      <c r="AC13" s="1593"/>
      <c r="AD13" s="1593"/>
      <c r="AE13" s="1593"/>
      <c r="AF13" s="1593"/>
      <c r="AG13" s="1593"/>
      <c r="AH13" s="1594"/>
      <c r="AI13" s="805"/>
      <c r="AJ13" s="1208"/>
      <c r="AK13" s="401"/>
      <c r="AL13" s="1592"/>
      <c r="AM13" s="1593"/>
      <c r="AN13" s="1593"/>
      <c r="AO13" s="1593"/>
      <c r="AP13" s="1593"/>
      <c r="AQ13" s="1593"/>
      <c r="AR13" s="1593"/>
      <c r="AS13" s="1594"/>
      <c r="AT13" s="805"/>
      <c r="AU13" s="1514"/>
      <c r="AV13" s="1168"/>
      <c r="AW13" s="1169"/>
      <c r="AX13" s="1169"/>
      <c r="AY13" s="1169"/>
      <c r="AZ13" s="1169"/>
      <c r="BA13" s="1169"/>
      <c r="BB13" s="1169"/>
      <c r="BC13" s="1169"/>
      <c r="BD13" s="1169"/>
      <c r="BE13" s="1170"/>
      <c r="BF13" s="213"/>
      <c r="BG13" s="1229"/>
      <c r="BH13" s="1326"/>
      <c r="BI13" s="1171"/>
      <c r="BJ13" s="1174">
        <v>216.8</v>
      </c>
      <c r="BK13" s="1217"/>
      <c r="BL13" s="1240"/>
      <c r="BO13" s="1501" t="s">
        <v>723</v>
      </c>
      <c r="BP13" s="1502"/>
      <c r="BQ13" s="1502">
        <v>50</v>
      </c>
      <c r="BR13" s="1502"/>
      <c r="BS13" s="1502">
        <v>50</v>
      </c>
      <c r="BT13" s="1502"/>
      <c r="BU13" s="1501" t="s">
        <v>731</v>
      </c>
      <c r="BV13" s="1502"/>
    </row>
    <row r="14" spans="1:74" ht="13.5" customHeight="1">
      <c r="A14" s="259">
        <v>17</v>
      </c>
      <c r="B14" s="1146" t="s">
        <v>39</v>
      </c>
      <c r="C14" s="1503" t="s">
        <v>737</v>
      </c>
      <c r="D14" s="1470">
        <v>0</v>
      </c>
      <c r="E14" s="1471"/>
      <c r="F14" s="1472">
        <v>0</v>
      </c>
      <c r="G14" s="1472"/>
      <c r="H14" s="1473">
        <v>0</v>
      </c>
      <c r="I14" s="1473"/>
      <c r="J14" s="1473">
        <v>0</v>
      </c>
      <c r="K14" s="1473"/>
      <c r="L14" s="1461">
        <v>0</v>
      </c>
      <c r="M14" s="1462"/>
      <c r="N14" s="1207">
        <v>2</v>
      </c>
      <c r="O14" s="1470">
        <v>0</v>
      </c>
      <c r="P14" s="1471"/>
      <c r="Q14" s="1472">
        <v>0</v>
      </c>
      <c r="R14" s="1472"/>
      <c r="S14" s="1473">
        <v>0</v>
      </c>
      <c r="T14" s="1473"/>
      <c r="U14" s="1473">
        <v>0</v>
      </c>
      <c r="V14" s="1473"/>
      <c r="W14" s="1461">
        <v>0</v>
      </c>
      <c r="X14" s="1462"/>
      <c r="Y14" s="1207">
        <v>3</v>
      </c>
      <c r="Z14" s="1470"/>
      <c r="AA14" s="1471"/>
      <c r="AB14" s="1472"/>
      <c r="AC14" s="1472"/>
      <c r="AD14" s="1473"/>
      <c r="AE14" s="1473"/>
      <c r="AF14" s="1473"/>
      <c r="AG14" s="1473"/>
      <c r="AH14" s="1461"/>
      <c r="AI14" s="1462"/>
      <c r="AJ14" s="1207">
        <v>1</v>
      </c>
      <c r="AK14" s="1470"/>
      <c r="AL14" s="1471"/>
      <c r="AM14" s="1472"/>
      <c r="AN14" s="1472"/>
      <c r="AO14" s="1473"/>
      <c r="AP14" s="1473"/>
      <c r="AQ14" s="1473"/>
      <c r="AR14" s="1473"/>
      <c r="AS14" s="1461"/>
      <c r="AT14" s="1462"/>
      <c r="AU14" s="1568">
        <v>2</v>
      </c>
      <c r="AV14" s="1470"/>
      <c r="AW14" s="1471"/>
      <c r="AX14" s="1472"/>
      <c r="AY14" s="1472"/>
      <c r="AZ14" s="1473"/>
      <c r="BA14" s="1473"/>
      <c r="BB14" s="1473"/>
      <c r="BC14" s="1473"/>
      <c r="BD14" s="1461"/>
      <c r="BE14" s="1462"/>
      <c r="BF14" s="1568">
        <v>2</v>
      </c>
      <c r="BG14" s="1228">
        <f>SUM(N14,Y14,AJ14,AU14,BF14)</f>
        <v>10</v>
      </c>
      <c r="BH14" s="1325">
        <f>BG14/20</f>
        <v>0.5</v>
      </c>
      <c r="BI14" s="1102">
        <f>BG14/5</f>
        <v>2</v>
      </c>
      <c r="BJ14" s="1215">
        <f>BJ15/2.20462</f>
        <v>97.068882619226912</v>
      </c>
      <c r="BK14" s="1216"/>
      <c r="BL14" s="1917">
        <f>BJ14-BJ12</f>
        <v>-1.2700601464197945</v>
      </c>
      <c r="BO14" s="1501" t="s">
        <v>724</v>
      </c>
      <c r="BP14" s="1502"/>
      <c r="BQ14" s="1502">
        <v>55</v>
      </c>
      <c r="BR14" s="1502"/>
      <c r="BS14" s="1502">
        <v>55</v>
      </c>
      <c r="BT14" s="1502"/>
      <c r="BU14" s="1501" t="s">
        <v>732</v>
      </c>
      <c r="BV14" s="1502"/>
    </row>
    <row r="15" spans="1:74" ht="13.5" customHeight="1">
      <c r="A15" s="259"/>
      <c r="B15" s="1146"/>
      <c r="C15" s="1504"/>
      <c r="D15" s="401"/>
      <c r="E15" s="1587"/>
      <c r="F15" s="1587"/>
      <c r="G15" s="1587"/>
      <c r="H15" s="1587"/>
      <c r="I15" s="1596"/>
      <c r="J15" s="1596"/>
      <c r="K15" s="1596"/>
      <c r="L15" s="1596"/>
      <c r="M15" s="805"/>
      <c r="N15" s="1208"/>
      <c r="O15" s="401"/>
      <c r="P15" s="1587"/>
      <c r="Q15" s="1587"/>
      <c r="R15" s="1587"/>
      <c r="S15" s="1587"/>
      <c r="T15" s="1596"/>
      <c r="U15" s="1596"/>
      <c r="V15" s="1596"/>
      <c r="W15" s="1596"/>
      <c r="X15" s="805"/>
      <c r="Y15" s="1208"/>
      <c r="Z15" s="401"/>
      <c r="AA15" s="1587"/>
      <c r="AB15" s="1587"/>
      <c r="AC15" s="1587"/>
      <c r="AD15" s="1587"/>
      <c r="AE15" s="1596"/>
      <c r="AF15" s="1596"/>
      <c r="AG15" s="1596"/>
      <c r="AH15" s="1596"/>
      <c r="AI15" s="805"/>
      <c r="AJ15" s="1208"/>
      <c r="AK15" s="401"/>
      <c r="AL15" s="1587"/>
      <c r="AM15" s="1587"/>
      <c r="AN15" s="1587"/>
      <c r="AO15" s="1587"/>
      <c r="AP15" s="1596"/>
      <c r="AQ15" s="1596"/>
      <c r="AR15" s="1596"/>
      <c r="AS15" s="1596"/>
      <c r="AT15" s="805"/>
      <c r="AU15" s="1569"/>
      <c r="AV15" s="401"/>
      <c r="AW15" s="1587"/>
      <c r="AX15" s="1587"/>
      <c r="AY15" s="1587"/>
      <c r="AZ15" s="1587"/>
      <c r="BA15" s="1597" t="s">
        <v>749</v>
      </c>
      <c r="BB15" s="1597"/>
      <c r="BC15" s="1597"/>
      <c r="BD15" s="1597"/>
      <c r="BE15" s="742"/>
      <c r="BF15" s="1569"/>
      <c r="BG15" s="1229"/>
      <c r="BH15" s="1326"/>
      <c r="BI15" s="1103"/>
      <c r="BJ15" s="1215">
        <v>214</v>
      </c>
      <c r="BK15" s="1216"/>
      <c r="BL15" s="1918"/>
      <c r="BO15" s="1501" t="s">
        <v>725</v>
      </c>
      <c r="BP15" s="1502"/>
      <c r="BQ15" s="1502">
        <v>60</v>
      </c>
      <c r="BR15" s="1502"/>
      <c r="BS15" s="1502">
        <v>60</v>
      </c>
      <c r="BT15" s="1502"/>
      <c r="BU15" s="1501" t="s">
        <v>733</v>
      </c>
      <c r="BV15" s="1502"/>
    </row>
    <row r="16" spans="1:74" ht="13.5" customHeight="1">
      <c r="A16" s="259">
        <v>22</v>
      </c>
      <c r="B16" s="1146" t="s">
        <v>41</v>
      </c>
      <c r="C16" s="1503" t="s">
        <v>667</v>
      </c>
      <c r="D16" s="1470"/>
      <c r="E16" s="1471"/>
      <c r="F16" s="1472"/>
      <c r="G16" s="1472"/>
      <c r="H16" s="1473"/>
      <c r="I16" s="1473"/>
      <c r="J16" s="1473"/>
      <c r="K16" s="1473"/>
      <c r="L16" s="1461"/>
      <c r="M16" s="1462"/>
      <c r="N16" s="1568">
        <v>1</v>
      </c>
      <c r="O16" s="1470"/>
      <c r="P16" s="1471"/>
      <c r="Q16" s="1472"/>
      <c r="R16" s="1472"/>
      <c r="S16" s="1473"/>
      <c r="T16" s="1473"/>
      <c r="U16" s="1473"/>
      <c r="V16" s="1473"/>
      <c r="W16" s="1461"/>
      <c r="X16" s="1462"/>
      <c r="Y16" s="1568">
        <v>0</v>
      </c>
      <c r="Z16" s="1470"/>
      <c r="AA16" s="1471"/>
      <c r="AB16" s="1472"/>
      <c r="AC16" s="1472"/>
      <c r="AD16" s="1473"/>
      <c r="AE16" s="1473"/>
      <c r="AF16" s="1473"/>
      <c r="AG16" s="1473"/>
      <c r="AH16" s="1461"/>
      <c r="AI16" s="1462"/>
      <c r="AJ16" s="1207">
        <v>2</v>
      </c>
      <c r="AK16" s="1470"/>
      <c r="AL16" s="1471"/>
      <c r="AM16" s="1461"/>
      <c r="AN16" s="1461"/>
      <c r="AO16" s="1473"/>
      <c r="AP16" s="1473"/>
      <c r="AQ16" s="1473"/>
      <c r="AR16" s="1473"/>
      <c r="AS16" s="1461"/>
      <c r="AT16" s="1462"/>
      <c r="AU16" s="1207">
        <v>1</v>
      </c>
      <c r="AV16" s="935"/>
      <c r="AW16" s="936"/>
      <c r="AX16" s="936"/>
      <c r="AY16" s="936"/>
      <c r="AZ16" s="936"/>
      <c r="BA16" s="936"/>
      <c r="BB16" s="946"/>
      <c r="BC16" s="946"/>
      <c r="BD16" s="936"/>
      <c r="BE16" s="937"/>
      <c r="BF16" s="212"/>
      <c r="BG16" s="1228">
        <f>SUM(AU16,AJ16,Y16,N16)</f>
        <v>4</v>
      </c>
      <c r="BH16" s="1087">
        <f>BG16/16</f>
        <v>0.25</v>
      </c>
      <c r="BI16" s="1102">
        <f>BG16/4</f>
        <v>1</v>
      </c>
      <c r="BJ16" s="1506">
        <f>BJ17/2.20462</f>
        <v>97.068882619226912</v>
      </c>
      <c r="BK16" s="1507"/>
      <c r="BL16" s="1239">
        <f>BJ16-BJ14</f>
        <v>0</v>
      </c>
    </row>
    <row r="17" spans="1:64" ht="13.5" customHeight="1">
      <c r="A17" s="259"/>
      <c r="B17" s="1146"/>
      <c r="C17" s="1504"/>
      <c r="D17" s="401"/>
      <c r="E17" s="1587"/>
      <c r="F17" s="1587"/>
      <c r="G17" s="1587"/>
      <c r="H17" s="1587"/>
      <c r="I17" s="1596"/>
      <c r="J17" s="1596"/>
      <c r="K17" s="1596"/>
      <c r="L17" s="1596"/>
      <c r="M17" s="805"/>
      <c r="N17" s="1569"/>
      <c r="O17" s="401"/>
      <c r="P17" s="1587"/>
      <c r="Q17" s="1587"/>
      <c r="R17" s="1587"/>
      <c r="S17" s="1587"/>
      <c r="T17" s="1596"/>
      <c r="U17" s="1596"/>
      <c r="V17" s="1596"/>
      <c r="W17" s="1596"/>
      <c r="X17" s="805"/>
      <c r="Y17" s="1569"/>
      <c r="Z17" s="401"/>
      <c r="AA17" s="1515" t="s">
        <v>768</v>
      </c>
      <c r="AB17" s="1515"/>
      <c r="AC17" s="1515"/>
      <c r="AD17" s="1515"/>
      <c r="AE17" s="1516" t="s">
        <v>762</v>
      </c>
      <c r="AF17" s="1516"/>
      <c r="AG17" s="1516"/>
      <c r="AH17" s="1516"/>
      <c r="AI17" s="805"/>
      <c r="AJ17" s="1208"/>
      <c r="AK17" s="401"/>
      <c r="AL17" s="1515" t="s">
        <v>768</v>
      </c>
      <c r="AM17" s="1515"/>
      <c r="AN17" s="1515"/>
      <c r="AO17" s="1515"/>
      <c r="AP17" s="1516"/>
      <c r="AQ17" s="1516"/>
      <c r="AR17" s="1516"/>
      <c r="AS17" s="1516"/>
      <c r="AT17" s="742"/>
      <c r="AU17" s="1208"/>
      <c r="AV17" s="1168"/>
      <c r="AW17" s="1169"/>
      <c r="AX17" s="1169"/>
      <c r="AY17" s="1169"/>
      <c r="AZ17" s="1169"/>
      <c r="BA17" s="1169"/>
      <c r="BB17" s="1169"/>
      <c r="BC17" s="1169"/>
      <c r="BD17" s="1169"/>
      <c r="BE17" s="1170"/>
      <c r="BF17" s="213"/>
      <c r="BG17" s="1229"/>
      <c r="BH17" s="1088"/>
      <c r="BI17" s="1171"/>
      <c r="BJ17" s="1478">
        <v>214</v>
      </c>
      <c r="BK17" s="1479"/>
      <c r="BL17" s="1240"/>
    </row>
    <row r="18" spans="1:64" ht="13.5" customHeight="1">
      <c r="A18" s="259"/>
      <c r="B18" s="1152" t="s">
        <v>0</v>
      </c>
      <c r="C18" s="792" t="s">
        <v>1</v>
      </c>
      <c r="D18" s="1178" t="s">
        <v>2</v>
      </c>
      <c r="E18" s="1176"/>
      <c r="F18" s="1176"/>
      <c r="G18" s="1176"/>
      <c r="H18" s="1176"/>
      <c r="I18" s="1176"/>
      <c r="J18" s="1176"/>
      <c r="K18" s="1176"/>
      <c r="L18" s="1176"/>
      <c r="M18" s="1176"/>
      <c r="N18" s="1177"/>
      <c r="O18" s="1178" t="s">
        <v>3</v>
      </c>
      <c r="P18" s="1176"/>
      <c r="Q18" s="1176"/>
      <c r="R18" s="1176"/>
      <c r="S18" s="1176"/>
      <c r="T18" s="1176"/>
      <c r="U18" s="1176"/>
      <c r="V18" s="1176"/>
      <c r="W18" s="1176"/>
      <c r="X18" s="1176"/>
      <c r="Y18" s="1177"/>
      <c r="Z18" s="1178" t="s">
        <v>4</v>
      </c>
      <c r="AA18" s="1176"/>
      <c r="AB18" s="1176"/>
      <c r="AC18" s="1176"/>
      <c r="AD18" s="1176"/>
      <c r="AE18" s="1176"/>
      <c r="AF18" s="1176"/>
      <c r="AG18" s="1176"/>
      <c r="AH18" s="1176"/>
      <c r="AI18" s="1176"/>
      <c r="AJ18" s="1177"/>
      <c r="AK18" s="1178" t="s">
        <v>5</v>
      </c>
      <c r="AL18" s="1176"/>
      <c r="AM18" s="1176"/>
      <c r="AN18" s="1176"/>
      <c r="AO18" s="1176"/>
      <c r="AP18" s="1176"/>
      <c r="AQ18" s="1176"/>
      <c r="AR18" s="1176"/>
      <c r="AS18" s="1176"/>
      <c r="AT18" s="1176"/>
      <c r="AU18" s="1177"/>
      <c r="AV18" s="1178" t="s">
        <v>6</v>
      </c>
      <c r="AW18" s="1176"/>
      <c r="AX18" s="1176"/>
      <c r="AY18" s="1176"/>
      <c r="AZ18" s="1176"/>
      <c r="BA18" s="1176"/>
      <c r="BB18" s="1176"/>
      <c r="BC18" s="1176"/>
      <c r="BD18" s="1176"/>
      <c r="BE18" s="1176"/>
      <c r="BF18" s="1177"/>
      <c r="BG18" s="1124" t="s">
        <v>7</v>
      </c>
      <c r="BH18" s="1125"/>
      <c r="BI18" s="1126"/>
      <c r="BJ18" s="1232" t="s">
        <v>8</v>
      </c>
      <c r="BK18" s="1233"/>
      <c r="BL18" s="1230"/>
    </row>
    <row r="19" spans="1:64" ht="13.5" customHeight="1">
      <c r="A19" s="260"/>
      <c r="B19" s="1153"/>
      <c r="C19" s="792" t="s">
        <v>12</v>
      </c>
      <c r="D19" s="1529" t="s">
        <v>498</v>
      </c>
      <c r="E19" s="1530"/>
      <c r="F19" s="1509" t="s">
        <v>499</v>
      </c>
      <c r="G19" s="1510"/>
      <c r="H19" s="1566" t="s">
        <v>547</v>
      </c>
      <c r="I19" s="1567"/>
      <c r="J19" s="1505" t="s">
        <v>503</v>
      </c>
      <c r="K19" s="1505"/>
      <c r="L19" s="1508" t="s">
        <v>336</v>
      </c>
      <c r="M19" s="1508"/>
      <c r="N19" s="1463" t="s">
        <v>100</v>
      </c>
      <c r="O19" s="1529" t="s">
        <v>498</v>
      </c>
      <c r="P19" s="1530"/>
      <c r="Q19" s="1509" t="s">
        <v>499</v>
      </c>
      <c r="R19" s="1510"/>
      <c r="S19" s="1566" t="s">
        <v>547</v>
      </c>
      <c r="T19" s="1567"/>
      <c r="U19" s="1505" t="s">
        <v>503</v>
      </c>
      <c r="V19" s="1505"/>
      <c r="W19" s="1508" t="s">
        <v>336</v>
      </c>
      <c r="X19" s="1508"/>
      <c r="Y19" s="1463" t="s">
        <v>100</v>
      </c>
      <c r="Z19" s="1529" t="s">
        <v>498</v>
      </c>
      <c r="AA19" s="1530"/>
      <c r="AB19" s="1509" t="s">
        <v>499</v>
      </c>
      <c r="AC19" s="1510"/>
      <c r="AD19" s="1566" t="s">
        <v>547</v>
      </c>
      <c r="AE19" s="1567"/>
      <c r="AF19" s="1505" t="s">
        <v>503</v>
      </c>
      <c r="AG19" s="1505"/>
      <c r="AH19" s="1508" t="s">
        <v>336</v>
      </c>
      <c r="AI19" s="1508"/>
      <c r="AJ19" s="1463" t="s">
        <v>100</v>
      </c>
      <c r="AK19" s="1529" t="s">
        <v>498</v>
      </c>
      <c r="AL19" s="1530"/>
      <c r="AM19" s="1509" t="s">
        <v>499</v>
      </c>
      <c r="AN19" s="1510"/>
      <c r="AO19" s="1566" t="s">
        <v>547</v>
      </c>
      <c r="AP19" s="1567"/>
      <c r="AQ19" s="1505" t="s">
        <v>503</v>
      </c>
      <c r="AR19" s="1505"/>
      <c r="AS19" s="1508" t="s">
        <v>336</v>
      </c>
      <c r="AT19" s="1508"/>
      <c r="AU19" s="1463" t="s">
        <v>100</v>
      </c>
      <c r="AV19" s="1529" t="s">
        <v>498</v>
      </c>
      <c r="AW19" s="1530"/>
      <c r="AX19" s="1509" t="s">
        <v>499</v>
      </c>
      <c r="AY19" s="1510"/>
      <c r="AZ19" s="1566" t="s">
        <v>547</v>
      </c>
      <c r="BA19" s="1567"/>
      <c r="BB19" s="1505" t="s">
        <v>503</v>
      </c>
      <c r="BC19" s="1505"/>
      <c r="BD19" s="1508" t="s">
        <v>336</v>
      </c>
      <c r="BE19" s="1508"/>
      <c r="BF19" s="1463" t="s">
        <v>100</v>
      </c>
      <c r="BG19" s="1133"/>
      <c r="BH19" s="1134"/>
      <c r="BI19" s="1135"/>
      <c r="BJ19" s="1234"/>
      <c r="BK19" s="1235"/>
      <c r="BL19" s="1236"/>
    </row>
    <row r="20" spans="1:64" ht="13.5" customHeight="1">
      <c r="A20" s="259"/>
      <c r="B20" s="1154"/>
      <c r="C20" s="792" t="s">
        <v>17</v>
      </c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1464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1464"/>
      <c r="Z20" s="736"/>
      <c r="AA20" s="736"/>
      <c r="AB20" s="736"/>
      <c r="AC20" s="736"/>
      <c r="AD20" s="736"/>
      <c r="AE20" s="736"/>
      <c r="AF20" s="736"/>
      <c r="AG20" s="736"/>
      <c r="AH20" s="736"/>
      <c r="AI20" s="736"/>
      <c r="AJ20" s="1464"/>
      <c r="AK20" s="736"/>
      <c r="AL20" s="736"/>
      <c r="AM20" s="736"/>
      <c r="AN20" s="736"/>
      <c r="AO20" s="736"/>
      <c r="AP20" s="736"/>
      <c r="AQ20" s="736"/>
      <c r="AR20" s="736"/>
      <c r="AS20" s="736"/>
      <c r="AT20" s="736"/>
      <c r="AU20" s="1464"/>
      <c r="AV20" s="736"/>
      <c r="AW20" s="736"/>
      <c r="AX20" s="736"/>
      <c r="AY20" s="736"/>
      <c r="AZ20" s="736"/>
      <c r="BA20" s="736"/>
      <c r="BB20" s="736"/>
      <c r="BC20" s="736"/>
      <c r="BD20" s="736"/>
      <c r="BE20" s="736"/>
      <c r="BF20" s="1464"/>
      <c r="BG20" s="934" t="s">
        <v>21</v>
      </c>
      <c r="BH20" s="934" t="s">
        <v>22</v>
      </c>
      <c r="BI20" s="933" t="s">
        <v>23</v>
      </c>
      <c r="BJ20" s="1237"/>
      <c r="BK20" s="1238"/>
      <c r="BL20" s="1231"/>
    </row>
    <row r="21" spans="1:64" ht="13.5" customHeight="1">
      <c r="A21" s="259">
        <v>26</v>
      </c>
      <c r="B21" s="1146" t="s">
        <v>50</v>
      </c>
      <c r="C21" s="1503" t="s">
        <v>681</v>
      </c>
      <c r="D21" s="1470"/>
      <c r="E21" s="1471"/>
      <c r="F21" s="1472"/>
      <c r="G21" s="1472"/>
      <c r="H21" s="1473"/>
      <c r="I21" s="1473"/>
      <c r="J21" s="1473"/>
      <c r="K21" s="1473"/>
      <c r="L21" s="1461"/>
      <c r="M21" s="1462"/>
      <c r="N21" s="1207"/>
      <c r="O21" s="1470"/>
      <c r="P21" s="1471"/>
      <c r="Q21" s="1472"/>
      <c r="R21" s="1472"/>
      <c r="S21" s="1473"/>
      <c r="T21" s="1473"/>
      <c r="U21" s="1473"/>
      <c r="V21" s="1473"/>
      <c r="W21" s="1461"/>
      <c r="X21" s="1462"/>
      <c r="Y21" s="1207"/>
      <c r="Z21" s="1470"/>
      <c r="AA21" s="1471"/>
      <c r="AB21" s="1472"/>
      <c r="AC21" s="1472"/>
      <c r="AD21" s="1473"/>
      <c r="AE21" s="1473"/>
      <c r="AF21" s="1473"/>
      <c r="AG21" s="1473"/>
      <c r="AH21" s="1461"/>
      <c r="AI21" s="1462"/>
      <c r="AJ21" s="1513"/>
      <c r="AK21" s="1470"/>
      <c r="AL21" s="1471"/>
      <c r="AM21" s="1472"/>
      <c r="AN21" s="1472"/>
      <c r="AO21" s="1473"/>
      <c r="AP21" s="1473"/>
      <c r="AQ21" s="1473"/>
      <c r="AR21" s="1473"/>
      <c r="AS21" s="1461"/>
      <c r="AT21" s="1462"/>
      <c r="AU21" s="1513"/>
      <c r="AV21" s="935"/>
      <c r="AW21" s="936"/>
      <c r="AX21" s="936"/>
      <c r="AY21" s="936"/>
      <c r="AZ21" s="936"/>
      <c r="BA21" s="936"/>
      <c r="BB21" s="946"/>
      <c r="BC21" s="946"/>
      <c r="BD21" s="936"/>
      <c r="BE21" s="937"/>
      <c r="BF21" s="212"/>
      <c r="BG21" s="1228">
        <f>SUM(AU21,AJ21,Y21,N21)</f>
        <v>0</v>
      </c>
      <c r="BH21" s="1087">
        <f>BG21/16</f>
        <v>0</v>
      </c>
      <c r="BI21" s="1102">
        <f>BG21/4</f>
        <v>0</v>
      </c>
      <c r="BJ21" s="1506">
        <f>BJ22/2.20462</f>
        <v>91.625767705999223</v>
      </c>
      <c r="BK21" s="1507"/>
      <c r="BL21" s="1239">
        <f>BJ21-BJ16</f>
        <v>-5.4431149132276886</v>
      </c>
    </row>
    <row r="22" spans="1:64" ht="13.5" customHeight="1">
      <c r="A22" s="259"/>
      <c r="B22" s="1146"/>
      <c r="C22" s="1504"/>
      <c r="D22" s="401"/>
      <c r="E22" s="1516" t="s">
        <v>750</v>
      </c>
      <c r="F22" s="1516"/>
      <c r="G22" s="1516"/>
      <c r="H22" s="1516"/>
      <c r="I22" s="1579"/>
      <c r="J22" s="1579"/>
      <c r="K22" s="1579"/>
      <c r="L22" s="1579"/>
      <c r="M22" s="805"/>
      <c r="N22" s="1208"/>
      <c r="O22" s="401"/>
      <c r="P22" s="1516" t="s">
        <v>753</v>
      </c>
      <c r="Q22" s="1516"/>
      <c r="R22" s="1516"/>
      <c r="S22" s="1516"/>
      <c r="T22" s="1516" t="s">
        <v>763</v>
      </c>
      <c r="U22" s="1516"/>
      <c r="V22" s="1516"/>
      <c r="W22" s="1516"/>
      <c r="X22" s="805"/>
      <c r="Y22" s="1208"/>
      <c r="Z22" s="401"/>
      <c r="AA22" s="1516" t="s">
        <v>756</v>
      </c>
      <c r="AB22" s="1516"/>
      <c r="AC22" s="1516"/>
      <c r="AD22" s="1516"/>
      <c r="AE22" s="1579"/>
      <c r="AF22" s="1579"/>
      <c r="AG22" s="1579"/>
      <c r="AH22" s="1579"/>
      <c r="AI22" s="805"/>
      <c r="AJ22" s="1514"/>
      <c r="AK22" s="401"/>
      <c r="AL22" s="1598" t="s">
        <v>757</v>
      </c>
      <c r="AM22" s="1599"/>
      <c r="AN22" s="1599"/>
      <c r="AO22" s="1600"/>
      <c r="AP22" s="1601"/>
      <c r="AQ22" s="1602"/>
      <c r="AR22" s="1602"/>
      <c r="AS22" s="1603"/>
      <c r="AT22" s="805"/>
      <c r="AU22" s="1514"/>
      <c r="AV22" s="1168"/>
      <c r="AW22" s="1169"/>
      <c r="AX22" s="1169"/>
      <c r="AY22" s="1169"/>
      <c r="AZ22" s="1169"/>
      <c r="BA22" s="1169"/>
      <c r="BB22" s="1169"/>
      <c r="BC22" s="1169"/>
      <c r="BD22" s="1169"/>
      <c r="BE22" s="1170"/>
      <c r="BF22" s="213"/>
      <c r="BG22" s="1229"/>
      <c r="BH22" s="1088"/>
      <c r="BI22" s="1171"/>
      <c r="BJ22" s="1478">
        <v>202</v>
      </c>
      <c r="BK22" s="1479"/>
      <c r="BL22" s="1240"/>
    </row>
    <row r="23" spans="1:64" ht="13.5" customHeight="1">
      <c r="A23" s="259">
        <v>31</v>
      </c>
      <c r="B23" s="1146" t="s">
        <v>53</v>
      </c>
      <c r="C23" s="1503" t="s">
        <v>681</v>
      </c>
      <c r="D23" s="1470"/>
      <c r="E23" s="1471"/>
      <c r="F23" s="1472"/>
      <c r="G23" s="1472"/>
      <c r="H23" s="1473"/>
      <c r="I23" s="1473"/>
      <c r="J23" s="1473"/>
      <c r="K23" s="1473"/>
      <c r="L23" s="1461"/>
      <c r="M23" s="1462"/>
      <c r="N23" s="1207"/>
      <c r="O23" s="1470"/>
      <c r="P23" s="1471"/>
      <c r="Q23" s="1472"/>
      <c r="R23" s="1472"/>
      <c r="S23" s="1473"/>
      <c r="T23" s="1473"/>
      <c r="U23" s="1473"/>
      <c r="V23" s="1473"/>
      <c r="W23" s="1461"/>
      <c r="X23" s="1462"/>
      <c r="Y23" s="1207"/>
      <c r="Z23" s="1470"/>
      <c r="AA23" s="1471"/>
      <c r="AB23" s="1472"/>
      <c r="AC23" s="1472"/>
      <c r="AD23" s="1473"/>
      <c r="AE23" s="1473"/>
      <c r="AF23" s="1473"/>
      <c r="AG23" s="1473"/>
      <c r="AH23" s="1461"/>
      <c r="AI23" s="1462"/>
      <c r="AJ23" s="1207"/>
      <c r="AK23" s="1470"/>
      <c r="AL23" s="1471"/>
      <c r="AM23" s="1472"/>
      <c r="AN23" s="1472"/>
      <c r="AO23" s="1473"/>
      <c r="AP23" s="1473"/>
      <c r="AQ23" s="1473"/>
      <c r="AR23" s="1473"/>
      <c r="AS23" s="1461"/>
      <c r="AT23" s="1462"/>
      <c r="AU23" s="1513"/>
      <c r="AV23" s="1470"/>
      <c r="AW23" s="1471"/>
      <c r="AX23" s="1472"/>
      <c r="AY23" s="1472"/>
      <c r="AZ23" s="1473"/>
      <c r="BA23" s="1473"/>
      <c r="BB23" s="1473"/>
      <c r="BC23" s="1473"/>
      <c r="BD23" s="1461"/>
      <c r="BE23" s="1462"/>
      <c r="BF23" s="1513"/>
      <c r="BG23" s="1228">
        <f>SUM(N23,Y23,AJ23,AU23,BF23)</f>
        <v>0</v>
      </c>
      <c r="BH23" s="1325">
        <f>BG23/20</f>
        <v>0</v>
      </c>
      <c r="BI23" s="1102">
        <f>BG23/5</f>
        <v>0</v>
      </c>
      <c r="BJ23" s="1506">
        <f>BJ24/2.20462</f>
        <v>88.904210249385386</v>
      </c>
      <c r="BK23" s="1507"/>
      <c r="BL23" s="1239">
        <f>BJ23-BJ21</f>
        <v>-2.7215574566138372</v>
      </c>
    </row>
    <row r="24" spans="1:64" ht="13.5" customHeight="1">
      <c r="A24" s="259"/>
      <c r="B24" s="1146"/>
      <c r="C24" s="1504"/>
      <c r="D24" s="401"/>
      <c r="E24" s="1516" t="s">
        <v>751</v>
      </c>
      <c r="F24" s="1516"/>
      <c r="G24" s="1516"/>
      <c r="H24" s="1516"/>
      <c r="I24" s="1516"/>
      <c r="J24" s="1516"/>
      <c r="K24" s="1516"/>
      <c r="L24" s="1516"/>
      <c r="M24" s="742"/>
      <c r="N24" s="1208"/>
      <c r="O24" s="401"/>
      <c r="P24" s="1516" t="s">
        <v>754</v>
      </c>
      <c r="Q24" s="1516"/>
      <c r="R24" s="1516"/>
      <c r="S24" s="1516"/>
      <c r="T24" s="1516" t="s">
        <v>764</v>
      </c>
      <c r="U24" s="1516"/>
      <c r="V24" s="1516"/>
      <c r="W24" s="1516"/>
      <c r="X24" s="805"/>
      <c r="Y24" s="1208"/>
      <c r="Z24" s="401"/>
      <c r="AA24" s="1516" t="s">
        <v>758</v>
      </c>
      <c r="AB24" s="1516"/>
      <c r="AC24" s="1516"/>
      <c r="AD24" s="1516"/>
      <c r="AE24" s="1579"/>
      <c r="AF24" s="1579"/>
      <c r="AG24" s="1579"/>
      <c r="AH24" s="1579"/>
      <c r="AI24" s="805"/>
      <c r="AJ24" s="1208"/>
      <c r="AK24" s="401"/>
      <c r="AL24" s="1598" t="s">
        <v>760</v>
      </c>
      <c r="AM24" s="1599"/>
      <c r="AN24" s="1599"/>
      <c r="AO24" s="1600"/>
      <c r="AP24" s="1601"/>
      <c r="AQ24" s="1602"/>
      <c r="AR24" s="1602"/>
      <c r="AS24" s="1603"/>
      <c r="AT24" s="805"/>
      <c r="AU24" s="1514"/>
      <c r="AV24" s="401"/>
      <c r="AW24" s="1515"/>
      <c r="AX24" s="1515"/>
      <c r="AY24" s="1515"/>
      <c r="AZ24" s="1515"/>
      <c r="BA24" s="1516"/>
      <c r="BB24" s="1516"/>
      <c r="BC24" s="1516"/>
      <c r="BD24" s="1516"/>
      <c r="BE24" s="805"/>
      <c r="BF24" s="1514"/>
      <c r="BG24" s="1229"/>
      <c r="BH24" s="1326"/>
      <c r="BI24" s="1103"/>
      <c r="BJ24" s="1478">
        <v>196</v>
      </c>
      <c r="BK24" s="1479"/>
      <c r="BL24" s="1240"/>
    </row>
    <row r="25" spans="1:64" ht="13.5" customHeight="1">
      <c r="A25" s="259">
        <v>35</v>
      </c>
      <c r="B25" s="1146" t="s">
        <v>54</v>
      </c>
      <c r="C25" s="793"/>
      <c r="D25" s="1576"/>
      <c r="E25" s="1577"/>
      <c r="F25" s="1578"/>
      <c r="G25" s="1578"/>
      <c r="H25" s="1473"/>
      <c r="I25" s="1473"/>
      <c r="J25" s="1473"/>
      <c r="K25" s="1473"/>
      <c r="L25" s="1461"/>
      <c r="M25" s="1462"/>
      <c r="N25" s="1207"/>
      <c r="O25" s="1470"/>
      <c r="P25" s="1471"/>
      <c r="Q25" s="1472"/>
      <c r="R25" s="1472"/>
      <c r="S25" s="1473"/>
      <c r="T25" s="1473"/>
      <c r="U25" s="1473"/>
      <c r="V25" s="1473"/>
      <c r="W25" s="1461"/>
      <c r="X25" s="1462"/>
      <c r="Y25" s="1207"/>
      <c r="Z25" s="1470"/>
      <c r="AA25" s="1471"/>
      <c r="AB25" s="1472"/>
      <c r="AC25" s="1472"/>
      <c r="AD25" s="1473"/>
      <c r="AE25" s="1473"/>
      <c r="AF25" s="1473"/>
      <c r="AG25" s="1473"/>
      <c r="AH25" s="1461"/>
      <c r="AI25" s="1462"/>
      <c r="AJ25" s="1207"/>
      <c r="AK25" s="1470"/>
      <c r="AL25" s="1471"/>
      <c r="AM25" s="1472"/>
      <c r="AN25" s="1472"/>
      <c r="AO25" s="1473"/>
      <c r="AP25" s="1473"/>
      <c r="AQ25" s="1473"/>
      <c r="AR25" s="1473"/>
      <c r="AS25" s="1461"/>
      <c r="AT25" s="1462"/>
      <c r="AU25" s="1207"/>
      <c r="AV25" s="935"/>
      <c r="AW25" s="936"/>
      <c r="AX25" s="936"/>
      <c r="AY25" s="936"/>
      <c r="AZ25" s="936"/>
      <c r="BA25" s="936"/>
      <c r="BB25" s="946"/>
      <c r="BC25" s="946"/>
      <c r="BD25" s="936"/>
      <c r="BE25" s="937"/>
      <c r="BF25" s="212"/>
      <c r="BG25" s="1228">
        <f>SUM(AU25,AJ25,Y25,N25)</f>
        <v>0</v>
      </c>
      <c r="BH25" s="1087">
        <f>BG25/16</f>
        <v>0</v>
      </c>
      <c r="BI25" s="1102">
        <f>BG25/4</f>
        <v>0</v>
      </c>
      <c r="BJ25" s="1506">
        <f>BJ26/2.20462</f>
        <v>87.089838611642833</v>
      </c>
      <c r="BK25" s="1507"/>
      <c r="BL25" s="1239">
        <f>BJ25-BJ23</f>
        <v>-1.8143716377425534</v>
      </c>
    </row>
    <row r="26" spans="1:64" ht="13.5" customHeight="1">
      <c r="A26" s="259"/>
      <c r="B26" s="1146"/>
      <c r="D26" s="401"/>
      <c r="E26" s="1516" t="s">
        <v>752</v>
      </c>
      <c r="F26" s="1516"/>
      <c r="G26" s="1516"/>
      <c r="H26" s="1516"/>
      <c r="I26" s="1579"/>
      <c r="J26" s="1579"/>
      <c r="K26" s="1579"/>
      <c r="L26" s="1579"/>
      <c r="M26" s="805"/>
      <c r="N26" s="1208"/>
      <c r="O26" s="401"/>
      <c r="P26" s="1516" t="s">
        <v>755</v>
      </c>
      <c r="Q26" s="1516"/>
      <c r="R26" s="1516"/>
      <c r="S26" s="1516"/>
      <c r="T26" s="1516" t="s">
        <v>765</v>
      </c>
      <c r="U26" s="1516"/>
      <c r="V26" s="1516"/>
      <c r="W26" s="1516"/>
      <c r="X26" s="742"/>
      <c r="Y26" s="1208"/>
      <c r="Z26" s="401"/>
      <c r="AA26" s="1516" t="s">
        <v>759</v>
      </c>
      <c r="AB26" s="1516"/>
      <c r="AC26" s="1516"/>
      <c r="AD26" s="1516"/>
      <c r="AE26" s="1579"/>
      <c r="AF26" s="1579"/>
      <c r="AG26" s="1579"/>
      <c r="AH26" s="1579"/>
      <c r="AI26" s="805"/>
      <c r="AJ26" s="1208"/>
      <c r="AK26" s="401"/>
      <c r="AL26" s="1598" t="s">
        <v>761</v>
      </c>
      <c r="AM26" s="1599"/>
      <c r="AN26" s="1599"/>
      <c r="AO26" s="1600"/>
      <c r="AP26" s="1601"/>
      <c r="AQ26" s="1602"/>
      <c r="AR26" s="1602"/>
      <c r="AS26" s="1603"/>
      <c r="AT26" s="805"/>
      <c r="AU26" s="1208"/>
      <c r="AV26" s="1168"/>
      <c r="AW26" s="1169"/>
      <c r="AX26" s="1169"/>
      <c r="AY26" s="1169"/>
      <c r="AZ26" s="1169"/>
      <c r="BA26" s="1169"/>
      <c r="BB26" s="1169"/>
      <c r="BC26" s="1169"/>
      <c r="BD26" s="1169"/>
      <c r="BE26" s="1170"/>
      <c r="BF26" s="213"/>
      <c r="BG26" s="1229"/>
      <c r="BH26" s="1088"/>
      <c r="BI26" s="1171"/>
      <c r="BJ26" s="1478">
        <v>192</v>
      </c>
      <c r="BK26" s="1479"/>
      <c r="BL26" s="1240"/>
    </row>
    <row r="27" spans="1:64" ht="13.5" customHeight="1">
      <c r="A27" s="259">
        <v>40</v>
      </c>
      <c r="B27" s="1146" t="s">
        <v>55</v>
      </c>
      <c r="C27" s="793"/>
      <c r="D27" s="1470"/>
      <c r="E27" s="1471"/>
      <c r="F27" s="1472"/>
      <c r="G27" s="1472"/>
      <c r="H27" s="1473"/>
      <c r="I27" s="1473"/>
      <c r="J27" s="1473"/>
      <c r="K27" s="1473"/>
      <c r="L27" s="1461"/>
      <c r="M27" s="1462"/>
      <c r="N27" s="1513"/>
      <c r="O27" s="1470"/>
      <c r="P27" s="1471"/>
      <c r="Q27" s="1472"/>
      <c r="R27" s="1472"/>
      <c r="S27" s="1473"/>
      <c r="T27" s="1473"/>
      <c r="U27" s="1473"/>
      <c r="V27" s="1473"/>
      <c r="W27" s="1461"/>
      <c r="X27" s="1462"/>
      <c r="Y27" s="1513"/>
      <c r="Z27" s="1470"/>
      <c r="AA27" s="1471"/>
      <c r="AB27" s="1472"/>
      <c r="AC27" s="1472"/>
      <c r="AD27" s="1473"/>
      <c r="AE27" s="1473"/>
      <c r="AF27" s="1473"/>
      <c r="AG27" s="1473"/>
      <c r="AH27" s="1461"/>
      <c r="AI27" s="1462"/>
      <c r="AJ27" s="1511" t="s">
        <v>100</v>
      </c>
      <c r="AK27" s="1470"/>
      <c r="AL27" s="1471"/>
      <c r="AM27" s="1461"/>
      <c r="AN27" s="1461"/>
      <c r="AO27" s="1461"/>
      <c r="AP27" s="1461"/>
      <c r="AQ27" s="1461"/>
      <c r="AR27" s="1461"/>
      <c r="AS27" s="1476"/>
      <c r="AT27" s="1477"/>
      <c r="AV27" s="1470"/>
      <c r="AW27" s="1471"/>
      <c r="AX27" s="1472"/>
      <c r="AY27" s="1472"/>
      <c r="AZ27" s="1473"/>
      <c r="BA27" s="1473"/>
      <c r="BB27" s="1473"/>
      <c r="BC27" s="1473"/>
      <c r="BD27" s="1461"/>
      <c r="BE27" s="1462"/>
      <c r="BF27" s="1207"/>
      <c r="BG27" s="1228">
        <f>SUM(N27,Y27,AJ27,AU27,BF27)</f>
        <v>0</v>
      </c>
      <c r="BH27" s="1325">
        <f>BG27/20</f>
        <v>0</v>
      </c>
      <c r="BI27" s="1102">
        <f>BG27/5</f>
        <v>0</v>
      </c>
      <c r="BJ27" s="1506">
        <f>BJ28/2.20462</f>
        <v>85.275466973900265</v>
      </c>
      <c r="BK27" s="1507"/>
      <c r="BL27" s="1239">
        <f>BJ27-BJ25</f>
        <v>-1.8143716377425676</v>
      </c>
    </row>
    <row r="28" spans="1:64" ht="13.5" customHeight="1">
      <c r="A28" s="259"/>
      <c r="B28" s="1146"/>
      <c r="C28" s="793"/>
      <c r="D28" s="401"/>
      <c r="E28" s="1515"/>
      <c r="F28" s="1515"/>
      <c r="G28" s="1515"/>
      <c r="H28" s="1515"/>
      <c r="I28" s="1516"/>
      <c r="J28" s="1516"/>
      <c r="K28" s="1516"/>
      <c r="L28" s="1516"/>
      <c r="M28" s="805"/>
      <c r="N28" s="1514"/>
      <c r="O28" s="401"/>
      <c r="P28" s="1515"/>
      <c r="Q28" s="1515"/>
      <c r="R28" s="1515"/>
      <c r="S28" s="1515"/>
      <c r="T28" s="1516"/>
      <c r="U28" s="1516"/>
      <c r="V28" s="1516"/>
      <c r="W28" s="1516"/>
      <c r="X28" s="805"/>
      <c r="Y28" s="1514"/>
      <c r="Z28" s="401"/>
      <c r="AA28" s="1515"/>
      <c r="AB28" s="1515"/>
      <c r="AC28" s="1515"/>
      <c r="AD28" s="1515"/>
      <c r="AE28" s="1516" t="s">
        <v>766</v>
      </c>
      <c r="AF28" s="1516"/>
      <c r="AG28" s="1516"/>
      <c r="AH28" s="1516"/>
      <c r="AI28" s="742"/>
      <c r="AJ28" s="1512"/>
      <c r="AK28" s="401"/>
      <c r="AL28" s="1515"/>
      <c r="AM28" s="1515"/>
      <c r="AN28" s="1515"/>
      <c r="AO28" s="1515"/>
      <c r="AP28" s="1516"/>
      <c r="AQ28" s="1516"/>
      <c r="AR28" s="1516"/>
      <c r="AS28" s="1516"/>
      <c r="AT28" s="742"/>
      <c r="AV28" s="401"/>
      <c r="AW28" s="1515"/>
      <c r="AX28" s="1515"/>
      <c r="AY28" s="1515"/>
      <c r="AZ28" s="1515"/>
      <c r="BA28" s="1516" t="s">
        <v>767</v>
      </c>
      <c r="BB28" s="1516"/>
      <c r="BC28" s="1516"/>
      <c r="BD28" s="1516"/>
      <c r="BE28" s="742"/>
      <c r="BF28" s="1208"/>
      <c r="BG28" s="1229"/>
      <c r="BH28" s="1326"/>
      <c r="BI28" s="1103"/>
      <c r="BJ28" s="1478">
        <v>188</v>
      </c>
      <c r="BK28" s="1479"/>
      <c r="BL28" s="1240"/>
    </row>
    <row r="29" spans="1:64" ht="13.5" customHeight="1">
      <c r="A29" s="259">
        <v>44</v>
      </c>
      <c r="B29" s="1146" t="s">
        <v>58</v>
      </c>
      <c r="C29" s="793"/>
      <c r="D29" s="1470"/>
      <c r="E29" s="1471"/>
      <c r="F29" s="1472"/>
      <c r="G29" s="1472"/>
      <c r="H29" s="1473"/>
      <c r="I29" s="1473"/>
      <c r="J29" s="1473"/>
      <c r="K29" s="1473"/>
      <c r="L29" s="1461"/>
      <c r="M29" s="1462"/>
      <c r="N29" s="1207"/>
      <c r="O29" s="1470"/>
      <c r="P29" s="1471"/>
      <c r="Q29" s="1472"/>
      <c r="R29" s="1472"/>
      <c r="S29" s="1473"/>
      <c r="T29" s="1473"/>
      <c r="U29" s="1473"/>
      <c r="V29" s="1473"/>
      <c r="W29" s="1461"/>
      <c r="X29" s="1462"/>
      <c r="Y29" s="1207"/>
      <c r="Z29" s="1470"/>
      <c r="AA29" s="1471"/>
      <c r="AB29" s="1472"/>
      <c r="AC29" s="1472"/>
      <c r="AD29" s="1473"/>
      <c r="AE29" s="1473"/>
      <c r="AF29" s="1473"/>
      <c r="AG29" s="1473"/>
      <c r="AH29" s="1461"/>
      <c r="AI29" s="1462"/>
      <c r="AJ29" s="1207"/>
      <c r="AK29" s="1470"/>
      <c r="AL29" s="1471"/>
      <c r="AM29" s="1461"/>
      <c r="AN29" s="1461"/>
      <c r="AO29" s="1461"/>
      <c r="AP29" s="1461"/>
      <c r="AQ29" s="1461"/>
      <c r="AR29" s="1461"/>
      <c r="AS29" s="1476"/>
      <c r="AT29" s="1477"/>
      <c r="AU29" s="1207"/>
      <c r="AV29" s="935"/>
      <c r="AW29" s="936"/>
      <c r="AX29" s="936"/>
      <c r="AY29" s="936"/>
      <c r="AZ29" s="936"/>
      <c r="BA29" s="936"/>
      <c r="BB29" s="946"/>
      <c r="BC29" s="946"/>
      <c r="BD29" s="936"/>
      <c r="BE29" s="937"/>
      <c r="BF29" s="212"/>
      <c r="BG29" s="1228">
        <f>SUM(AU29,AJ29,Y29,N29)</f>
        <v>0</v>
      </c>
      <c r="BH29" s="1087">
        <f>BG29/16</f>
        <v>0</v>
      </c>
      <c r="BI29" s="1102">
        <f>BG29/4</f>
        <v>0</v>
      </c>
      <c r="BJ29" s="1506">
        <f>BJ30/2.20462</f>
        <v>84.368281155028995</v>
      </c>
      <c r="BK29" s="1507"/>
      <c r="BL29" s="1239">
        <f>BJ29-BJ27</f>
        <v>-0.90718581887126959</v>
      </c>
    </row>
    <row r="30" spans="1:64" ht="13.5" customHeight="1">
      <c r="A30" s="259"/>
      <c r="B30" s="1146"/>
      <c r="C30" s="793" t="s">
        <v>515</v>
      </c>
      <c r="D30" s="401"/>
      <c r="E30" s="1515"/>
      <c r="F30" s="1515"/>
      <c r="G30" s="1515"/>
      <c r="H30" s="1515"/>
      <c r="I30" s="1516"/>
      <c r="J30" s="1516"/>
      <c r="K30" s="1516"/>
      <c r="L30" s="1516"/>
      <c r="M30" s="805"/>
      <c r="N30" s="1208"/>
      <c r="O30" s="401"/>
      <c r="P30" s="1515"/>
      <c r="Q30" s="1515"/>
      <c r="R30" s="1515"/>
      <c r="S30" s="1515"/>
      <c r="T30" s="1516"/>
      <c r="U30" s="1516"/>
      <c r="V30" s="1516"/>
      <c r="W30" s="1516"/>
      <c r="X30" s="742"/>
      <c r="Y30" s="1208"/>
      <c r="Z30" s="401"/>
      <c r="AA30" s="1515"/>
      <c r="AB30" s="1515"/>
      <c r="AC30" s="1515"/>
      <c r="AD30" s="1515"/>
      <c r="AE30" s="1516"/>
      <c r="AF30" s="1516"/>
      <c r="AG30" s="1516"/>
      <c r="AH30" s="1516"/>
      <c r="AI30" s="742"/>
      <c r="AJ30" s="1208"/>
      <c r="AK30" s="401"/>
      <c r="AL30" s="1515"/>
      <c r="AM30" s="1515"/>
      <c r="AN30" s="1515"/>
      <c r="AO30" s="1515"/>
      <c r="AP30" s="1515"/>
      <c r="AQ30" s="1515"/>
      <c r="AR30" s="1515"/>
      <c r="AS30" s="1515"/>
      <c r="AT30" s="742"/>
      <c r="AU30" s="1208"/>
      <c r="AV30" s="1168"/>
      <c r="AW30" s="1169"/>
      <c r="AX30" s="1169"/>
      <c r="AY30" s="1169"/>
      <c r="AZ30" s="1169"/>
      <c r="BA30" s="1169"/>
      <c r="BB30" s="1169"/>
      <c r="BC30" s="1169"/>
      <c r="BD30" s="1169"/>
      <c r="BE30" s="1170"/>
      <c r="BF30" s="213"/>
      <c r="BG30" s="1229"/>
      <c r="BH30" s="1088"/>
      <c r="BI30" s="1171"/>
      <c r="BJ30" s="1478">
        <v>186</v>
      </c>
      <c r="BK30" s="1479"/>
      <c r="BL30" s="1240"/>
    </row>
    <row r="31" spans="1:64" ht="13.5" customHeight="1">
      <c r="A31" s="259">
        <v>48</v>
      </c>
      <c r="B31" s="1146" t="s">
        <v>62</v>
      </c>
      <c r="C31" s="793" t="s">
        <v>588</v>
      </c>
      <c r="D31" s="1470"/>
      <c r="E31" s="1471"/>
      <c r="F31" s="1472"/>
      <c r="G31" s="1472"/>
      <c r="H31" s="1473"/>
      <c r="I31" s="1473"/>
      <c r="J31" s="1473"/>
      <c r="K31" s="1473"/>
      <c r="L31" s="1461"/>
      <c r="M31" s="1462"/>
      <c r="N31" s="1207"/>
      <c r="O31" s="1470"/>
      <c r="P31" s="1471"/>
      <c r="Q31" s="1472"/>
      <c r="R31" s="1472"/>
      <c r="S31" s="1473"/>
      <c r="T31" s="1473"/>
      <c r="U31" s="1473"/>
      <c r="V31" s="1473"/>
      <c r="W31" s="1461"/>
      <c r="X31" s="1462"/>
      <c r="Y31" s="1207"/>
      <c r="Z31" s="1470"/>
      <c r="AA31" s="1471"/>
      <c r="AB31" s="1472"/>
      <c r="AC31" s="1472"/>
      <c r="AD31" s="1473"/>
      <c r="AE31" s="1473"/>
      <c r="AF31" s="1473"/>
      <c r="AG31" s="1473"/>
      <c r="AH31" s="1461"/>
      <c r="AI31" s="1462"/>
      <c r="AJ31" s="1207"/>
      <c r="AK31" s="1470"/>
      <c r="AL31" s="1471"/>
      <c r="AM31" s="1461"/>
      <c r="AN31" s="1461"/>
      <c r="AO31" s="1461"/>
      <c r="AP31" s="1461"/>
      <c r="AQ31" s="1461"/>
      <c r="AR31" s="1461"/>
      <c r="AS31" s="1476"/>
      <c r="AT31" s="1477"/>
      <c r="AU31" s="1511" t="s">
        <v>15</v>
      </c>
      <c r="AV31" s="935"/>
      <c r="AW31" s="936"/>
      <c r="AX31" s="936"/>
      <c r="AY31" s="936"/>
      <c r="AZ31" s="936"/>
      <c r="BA31" s="936"/>
      <c r="BB31" s="946"/>
      <c r="BC31" s="946"/>
      <c r="BD31" s="936"/>
      <c r="BE31" s="937"/>
      <c r="BF31" s="212"/>
      <c r="BG31" s="1228">
        <f>SUM(AU31,AJ31,Y31,N31)</f>
        <v>0</v>
      </c>
      <c r="BH31" s="1087">
        <f>BG31/16</f>
        <v>0</v>
      </c>
      <c r="BI31" s="1102">
        <f>BG31/4</f>
        <v>0</v>
      </c>
      <c r="BJ31" s="1506">
        <f>BJ32/2.20462</f>
        <v>83.461095336157712</v>
      </c>
      <c r="BK31" s="1507"/>
      <c r="BL31" s="1239">
        <f>BJ31-BJ29</f>
        <v>-0.9071858188712838</v>
      </c>
    </row>
    <row r="32" spans="1:64" ht="13.5" customHeight="1">
      <c r="A32" s="259"/>
      <c r="B32" s="1146"/>
      <c r="C32" s="793" t="s">
        <v>589</v>
      </c>
      <c r="D32" s="401"/>
      <c r="E32" s="1515"/>
      <c r="F32" s="1515"/>
      <c r="G32" s="1515"/>
      <c r="H32" s="1515"/>
      <c r="I32" s="1516"/>
      <c r="J32" s="1516"/>
      <c r="K32" s="1516"/>
      <c r="L32" s="1516"/>
      <c r="M32" s="742"/>
      <c r="N32" s="1208"/>
      <c r="O32" s="401"/>
      <c r="P32" s="1515"/>
      <c r="Q32" s="1515"/>
      <c r="R32" s="1515"/>
      <c r="S32" s="1515"/>
      <c r="T32" s="1516"/>
      <c r="U32" s="1516"/>
      <c r="V32" s="1516"/>
      <c r="W32" s="1516"/>
      <c r="X32" s="742"/>
      <c r="Y32" s="1208"/>
      <c r="Z32" s="401"/>
      <c r="AA32" s="1515"/>
      <c r="AB32" s="1515"/>
      <c r="AC32" s="1515"/>
      <c r="AD32" s="1515"/>
      <c r="AE32" s="1516"/>
      <c r="AF32" s="1516"/>
      <c r="AG32" s="1516"/>
      <c r="AH32" s="1516"/>
      <c r="AI32" s="742"/>
      <c r="AJ32" s="1208"/>
      <c r="AK32" s="401"/>
      <c r="AL32" s="1515"/>
      <c r="AM32" s="1515"/>
      <c r="AN32" s="1515"/>
      <c r="AO32" s="1515"/>
      <c r="AP32" s="1516"/>
      <c r="AQ32" s="1516"/>
      <c r="AR32" s="1516"/>
      <c r="AS32" s="1516"/>
      <c r="AT32" s="742"/>
      <c r="AU32" s="1512"/>
      <c r="AV32" s="1168"/>
      <c r="AW32" s="1169"/>
      <c r="AX32" s="1169"/>
      <c r="AY32" s="1169"/>
      <c r="AZ32" s="1169"/>
      <c r="BA32" s="1169"/>
      <c r="BB32" s="1169"/>
      <c r="BC32" s="1169"/>
      <c r="BD32" s="1169"/>
      <c r="BE32" s="1170"/>
      <c r="BF32" s="213"/>
      <c r="BG32" s="1229"/>
      <c r="BH32" s="1088"/>
      <c r="BI32" s="1171"/>
      <c r="BJ32" s="1478">
        <v>184</v>
      </c>
      <c r="BK32" s="1479"/>
      <c r="BL32" s="1240"/>
    </row>
    <row r="33" spans="1:66" ht="13.5" customHeight="1">
      <c r="S33" s="214"/>
      <c r="T33" s="214"/>
      <c r="U33" s="214"/>
      <c r="V33" s="214"/>
      <c r="W33" s="214"/>
      <c r="X33" s="214"/>
      <c r="Y33" s="207"/>
      <c r="AD33" s="1349" t="s">
        <v>69</v>
      </c>
      <c r="AE33" s="1081"/>
      <c r="AF33" s="1070">
        <v>0</v>
      </c>
      <c r="AG33" s="1070"/>
      <c r="AH33" s="1070">
        <v>1</v>
      </c>
      <c r="AI33" s="1070"/>
      <c r="AJ33" s="1070">
        <v>2</v>
      </c>
      <c r="AK33" s="1070"/>
      <c r="AL33" s="1070">
        <v>3</v>
      </c>
      <c r="AM33" s="1070"/>
      <c r="AN33" s="1070">
        <v>4</v>
      </c>
      <c r="AO33" s="1070"/>
      <c r="AP33" s="1070">
        <v>5</v>
      </c>
      <c r="AQ33" s="1070"/>
      <c r="AR33" s="1070">
        <v>6</v>
      </c>
      <c r="AS33" s="1070"/>
      <c r="AT33" s="1070" t="s">
        <v>70</v>
      </c>
      <c r="AU33" s="1254"/>
      <c r="AZ33" s="207"/>
      <c r="BA33" s="207"/>
      <c r="BB33" s="207"/>
      <c r="BC33" s="207"/>
      <c r="BF33" s="938"/>
      <c r="BG33" s="1562">
        <f>SUM(BG6:BG32)</f>
        <v>32</v>
      </c>
      <c r="BI33" s="1252">
        <f>BG33/52</f>
        <v>0.61538461538461542</v>
      </c>
      <c r="BJ33" s="1218">
        <f>BJ31</f>
        <v>83.461095336157712</v>
      </c>
      <c r="BK33" s="1397"/>
      <c r="BL33" s="506">
        <f>BJ31-BJ1</f>
        <v>-10.886229826455349</v>
      </c>
    </row>
    <row r="34" spans="1:66" ht="13.5" customHeight="1">
      <c r="S34" s="215"/>
      <c r="T34" s="215"/>
      <c r="U34" s="215"/>
      <c r="V34" s="215"/>
      <c r="W34" s="215"/>
      <c r="X34" s="215"/>
      <c r="AD34" s="1351"/>
      <c r="AE34" s="1614"/>
      <c r="AF34" s="1534">
        <v>11</v>
      </c>
      <c r="AG34" s="1534"/>
      <c r="AH34" s="1534">
        <v>5</v>
      </c>
      <c r="AI34" s="1534"/>
      <c r="AJ34" s="1534">
        <v>4</v>
      </c>
      <c r="AK34" s="1534"/>
      <c r="AL34" s="1534">
        <v>1</v>
      </c>
      <c r="AM34" s="1534"/>
      <c r="AN34" s="1534">
        <v>2</v>
      </c>
      <c r="AO34" s="1534"/>
      <c r="AP34" s="1534">
        <v>1</v>
      </c>
      <c r="AQ34" s="1534"/>
      <c r="AR34" s="1534">
        <v>0</v>
      </c>
      <c r="AS34" s="1534"/>
      <c r="AT34" s="1534">
        <f>SUM(AF34:AS34)</f>
        <v>24</v>
      </c>
      <c r="AU34" s="1615"/>
      <c r="AZ34" s="932"/>
      <c r="BA34" s="932"/>
      <c r="BB34" s="945"/>
      <c r="BC34" s="945"/>
      <c r="BF34" s="940"/>
      <c r="BG34" s="1563"/>
      <c r="BH34" s="939"/>
      <c r="BI34" s="1253"/>
      <c r="BJ34" s="1398"/>
      <c r="BK34" s="1399"/>
      <c r="BL34" s="431">
        <f>BJ32-BJ2</f>
        <v>-24</v>
      </c>
    </row>
    <row r="35" spans="1:66" s="951" customFormat="1" ht="13.5" customHeight="1">
      <c r="A35" s="198"/>
      <c r="O35" s="1539">
        <f>O36/2.20462</f>
        <v>96.978164037339781</v>
      </c>
      <c r="P35" s="1540"/>
      <c r="R35" s="1427">
        <v>98</v>
      </c>
      <c r="S35" s="1428"/>
      <c r="T35" s="215"/>
      <c r="U35" s="215"/>
      <c r="V35" s="215"/>
      <c r="W35" s="215"/>
      <c r="X35" s="215"/>
      <c r="AF35" s="952"/>
      <c r="AG35" s="952"/>
      <c r="AH35" s="953"/>
      <c r="AI35" s="953"/>
      <c r="AJ35" s="953"/>
      <c r="AK35" s="953"/>
      <c r="AL35" s="953"/>
      <c r="AM35" s="953"/>
      <c r="AN35" s="953"/>
      <c r="AO35" s="953"/>
      <c r="AP35" s="953"/>
      <c r="AQ35" s="953"/>
      <c r="AR35" s="953"/>
      <c r="AS35" s="953"/>
      <c r="AT35" s="953"/>
      <c r="AU35" s="953"/>
      <c r="AV35" s="953"/>
      <c r="AW35" s="953"/>
      <c r="AZ35" s="953"/>
      <c r="BA35" s="953"/>
      <c r="BB35" s="953"/>
      <c r="BC35" s="953"/>
      <c r="BF35" s="953"/>
      <c r="BG35" s="954"/>
      <c r="BH35" s="955"/>
      <c r="BI35" s="956"/>
      <c r="BJ35" s="1398"/>
      <c r="BK35" s="1399"/>
      <c r="BL35" s="431"/>
    </row>
    <row r="36" spans="1:66" ht="13.5" customHeight="1">
      <c r="D36" s="374"/>
      <c r="E36" s="215"/>
      <c r="F36" s="216"/>
      <c r="G36" s="215"/>
      <c r="H36" s="215"/>
      <c r="I36" s="215"/>
      <c r="J36" s="215"/>
      <c r="K36" s="215"/>
      <c r="N36" s="216"/>
      <c r="O36" s="1570">
        <v>213.8</v>
      </c>
      <c r="P36" s="1571"/>
      <c r="Q36" s="215"/>
      <c r="R36" s="1427">
        <f>R35*2.20462</f>
        <v>216.05275999999998</v>
      </c>
      <c r="S36" s="1428"/>
      <c r="T36" s="215"/>
      <c r="U36" s="215"/>
      <c r="V36" s="215"/>
      <c r="W36" s="215"/>
      <c r="X36" s="215"/>
      <c r="Y36" s="1054"/>
      <c r="Z36" s="198"/>
      <c r="AB36" s="779"/>
      <c r="AC36" s="779"/>
      <c r="AD36" s="779"/>
      <c r="AE36" s="779"/>
      <c r="AF36" s="779"/>
      <c r="AG36" s="779"/>
      <c r="BH36" s="1257" t="s">
        <v>78</v>
      </c>
      <c r="BI36" s="1258"/>
      <c r="BJ36" s="1398"/>
      <c r="BK36" s="1399"/>
      <c r="BL36" s="431">
        <v>-6</v>
      </c>
    </row>
    <row r="37" spans="1:66" ht="13.5" customHeight="1">
      <c r="N37" s="216"/>
      <c r="O37" s="1574" t="s">
        <v>133</v>
      </c>
      <c r="P37" s="1575"/>
      <c r="Q37" s="216"/>
      <c r="R37" s="1616" t="s">
        <v>719</v>
      </c>
      <c r="S37" s="1617"/>
      <c r="T37" s="215"/>
      <c r="U37" s="215"/>
      <c r="V37" s="215"/>
      <c r="W37" s="215"/>
      <c r="X37" s="215"/>
      <c r="Y37" s="1054"/>
      <c r="Z37" s="782"/>
      <c r="AA37" s="782"/>
      <c r="AB37" s="782"/>
      <c r="AC37" s="783"/>
      <c r="AD37" s="783"/>
      <c r="AE37" s="783"/>
      <c r="BH37" s="1257"/>
      <c r="BI37" s="1258"/>
      <c r="BJ37" s="1400"/>
      <c r="BK37" s="1401"/>
      <c r="BL37" s="432">
        <v>-13</v>
      </c>
    </row>
    <row r="38" spans="1:66" ht="13.5" customHeight="1">
      <c r="BJ38" s="1059"/>
      <c r="BK38" s="1060"/>
      <c r="BL38" s="580"/>
    </row>
    <row r="39" spans="1:66" ht="13.5" customHeight="1">
      <c r="B39" s="931">
        <f>C39/2.20462</f>
        <v>94.34732516261306</v>
      </c>
      <c r="C39" s="808">
        <v>208</v>
      </c>
      <c r="D39" s="1572">
        <v>0.3</v>
      </c>
      <c r="E39" s="1573"/>
      <c r="F39" s="215"/>
      <c r="G39" s="215"/>
      <c r="H39" s="215"/>
      <c r="I39" s="215"/>
      <c r="J39" s="215"/>
      <c r="K39" s="215"/>
      <c r="O39" s="1058"/>
      <c r="P39" s="1058"/>
      <c r="BJ39" s="1061"/>
      <c r="BK39" s="1062"/>
      <c r="BL39" s="580"/>
    </row>
    <row r="40" spans="1:66" ht="13.5" customHeight="1">
      <c r="C40" s="1482" t="s">
        <v>25</v>
      </c>
      <c r="D40" s="1427">
        <f>D41/2.20462</f>
        <v>95.708103890919986</v>
      </c>
      <c r="E40" s="1428"/>
      <c r="F40" s="1427">
        <f>F41/2.20462</f>
        <v>97.068882619226912</v>
      </c>
      <c r="G40" s="1428"/>
      <c r="H40" s="1427">
        <f>H41/2.20462</f>
        <v>96.070978218468497</v>
      </c>
      <c r="I40" s="1428"/>
      <c r="J40" s="1427">
        <f>J41/2.20462</f>
        <v>96.343133964129891</v>
      </c>
      <c r="K40" s="1428"/>
      <c r="L40" s="1427">
        <f>L41/2.20462</f>
        <v>97.068882619226912</v>
      </c>
      <c r="M40" s="1428"/>
      <c r="O40" s="1058"/>
      <c r="P40" s="1058"/>
      <c r="R40" s="1556" t="s">
        <v>18</v>
      </c>
      <c r="S40" s="1557"/>
      <c r="T40" s="1547" t="s">
        <v>50</v>
      </c>
      <c r="U40" s="1548"/>
      <c r="V40" s="1549"/>
      <c r="W40" s="1539">
        <f t="shared" ref="W40" si="0">W41/2.20462</f>
        <v>93.440139343741791</v>
      </c>
      <c r="X40" s="1540"/>
      <c r="Y40" s="1539">
        <f>Y41/2.20462</f>
        <v>92.532953524870507</v>
      </c>
      <c r="Z40" s="1540"/>
      <c r="AA40" s="1539">
        <f>AA41/2.20462</f>
        <v>91.625767705999223</v>
      </c>
      <c r="AB40" s="1540"/>
      <c r="AC40" s="1539">
        <f>AC41/2.20462</f>
        <v>90.718581887127954</v>
      </c>
      <c r="AD40" s="1540"/>
      <c r="AH40" s="1610"/>
      <c r="AI40" s="1610"/>
      <c r="AJ40" s="1610"/>
      <c r="AK40" s="1533" t="s">
        <v>132</v>
      </c>
      <c r="AL40" s="1533" t="s">
        <v>131</v>
      </c>
      <c r="AM40" s="1531" t="s">
        <v>511</v>
      </c>
      <c r="AN40" s="1535" t="s">
        <v>350</v>
      </c>
      <c r="AO40" s="1535"/>
      <c r="AP40" s="1535" t="s">
        <v>351</v>
      </c>
      <c r="AQ40" s="1535"/>
      <c r="AR40" s="1535" t="s">
        <v>352</v>
      </c>
      <c r="AS40" s="1535"/>
      <c r="AT40" s="1535" t="s">
        <v>353</v>
      </c>
      <c r="AU40" s="1535"/>
      <c r="AV40" s="1535" t="s">
        <v>684</v>
      </c>
      <c r="AW40" s="1535"/>
      <c r="AX40" s="1535" t="s">
        <v>354</v>
      </c>
      <c r="AY40" s="1535"/>
      <c r="AZ40" s="1535" t="s">
        <v>355</v>
      </c>
      <c r="BA40" s="1535"/>
      <c r="BB40" s="1535" t="s">
        <v>356</v>
      </c>
      <c r="BC40" s="1535"/>
      <c r="BD40" s="1535" t="s">
        <v>357</v>
      </c>
      <c r="BE40" s="1535"/>
      <c r="BF40" s="1535" t="s">
        <v>358</v>
      </c>
      <c r="BG40" s="1535"/>
      <c r="BH40" s="1630" t="s">
        <v>348</v>
      </c>
      <c r="BI40" s="1630" t="s">
        <v>349</v>
      </c>
      <c r="BJ40" s="1532" t="s">
        <v>580</v>
      </c>
      <c r="BK40" s="1531" t="s">
        <v>134</v>
      </c>
      <c r="BL40" s="1618" t="s">
        <v>669</v>
      </c>
      <c r="BM40" s="1619"/>
      <c r="BN40" s="1620"/>
    </row>
    <row r="41" spans="1:66" ht="13.5" customHeight="1">
      <c r="C41" s="1482"/>
      <c r="D41" s="1429">
        <v>211</v>
      </c>
      <c r="E41" s="1430"/>
      <c r="F41" s="1429">
        <v>214</v>
      </c>
      <c r="G41" s="1430"/>
      <c r="H41" s="1429">
        <v>211.8</v>
      </c>
      <c r="I41" s="1430"/>
      <c r="J41" s="1429">
        <v>212.4</v>
      </c>
      <c r="K41" s="1430"/>
      <c r="L41" s="1429">
        <v>214</v>
      </c>
      <c r="M41" s="1430"/>
      <c r="O41" s="1054"/>
      <c r="P41" s="737"/>
      <c r="Q41" s="737"/>
      <c r="R41" s="1556"/>
      <c r="S41" s="1557"/>
      <c r="T41" s="1550"/>
      <c r="U41" s="1551"/>
      <c r="V41" s="1552"/>
      <c r="W41" s="1558">
        <v>206</v>
      </c>
      <c r="X41" s="1559"/>
      <c r="Y41" s="1542">
        <f>W41-2</f>
        <v>204</v>
      </c>
      <c r="Z41" s="1543"/>
      <c r="AA41" s="1542">
        <f>Y41-2</f>
        <v>202</v>
      </c>
      <c r="AB41" s="1543"/>
      <c r="AC41" s="1542">
        <f>AA41-2</f>
        <v>200</v>
      </c>
      <c r="AD41" s="1543"/>
      <c r="AH41" s="1610"/>
      <c r="AI41" s="1610"/>
      <c r="AJ41" s="1610"/>
      <c r="AK41" s="1533"/>
      <c r="AL41" s="1533"/>
      <c r="AM41" s="1531"/>
      <c r="AN41" s="1535"/>
      <c r="AO41" s="1535"/>
      <c r="AP41" s="1535"/>
      <c r="AQ41" s="1535"/>
      <c r="AR41" s="1535"/>
      <c r="AS41" s="1535"/>
      <c r="AT41" s="1535"/>
      <c r="AU41" s="1535"/>
      <c r="AV41" s="1535"/>
      <c r="AW41" s="1535"/>
      <c r="AX41" s="1535"/>
      <c r="AY41" s="1535"/>
      <c r="AZ41" s="1535"/>
      <c r="BA41" s="1535"/>
      <c r="BB41" s="1535"/>
      <c r="BC41" s="1535"/>
      <c r="BD41" s="1535"/>
      <c r="BE41" s="1535"/>
      <c r="BF41" s="1535"/>
      <c r="BG41" s="1535"/>
      <c r="BH41" s="1631"/>
      <c r="BI41" s="1631"/>
      <c r="BJ41" s="1532"/>
      <c r="BK41" s="1531"/>
      <c r="BL41" s="1621"/>
      <c r="BM41" s="1622"/>
      <c r="BN41" s="1623"/>
    </row>
    <row r="42" spans="1:66" ht="13.5" customHeight="1">
      <c r="C42" s="1482"/>
      <c r="D42" s="1544">
        <v>0.31</v>
      </c>
      <c r="E42" s="1545"/>
      <c r="F42" s="1544">
        <v>0.32</v>
      </c>
      <c r="G42" s="1545"/>
      <c r="H42" s="1544">
        <v>0.31</v>
      </c>
      <c r="I42" s="1545"/>
      <c r="J42" s="1544">
        <v>0.31</v>
      </c>
      <c r="K42" s="1545"/>
      <c r="L42" s="1544">
        <v>0.32</v>
      </c>
      <c r="M42" s="1545"/>
      <c r="O42" s="1058"/>
      <c r="P42" s="1058"/>
      <c r="Q42" s="737"/>
      <c r="R42" s="995"/>
      <c r="S42" s="995"/>
      <c r="T42" s="1553"/>
      <c r="U42" s="1554"/>
      <c r="V42" s="1555"/>
      <c r="W42" s="1544"/>
      <c r="X42" s="1545"/>
      <c r="Y42" s="1544"/>
      <c r="Z42" s="1545"/>
      <c r="AA42" s="1544"/>
      <c r="AB42" s="1545"/>
      <c r="AC42" s="1544"/>
      <c r="AD42" s="1545"/>
      <c r="AH42" s="1610"/>
      <c r="AI42" s="1610"/>
      <c r="AJ42" s="1610"/>
      <c r="AK42" s="1533"/>
      <c r="AL42" s="1533"/>
      <c r="AM42" s="1531"/>
      <c r="AN42" s="1535"/>
      <c r="AO42" s="1535"/>
      <c r="AP42" s="1535"/>
      <c r="AQ42" s="1535"/>
      <c r="AR42" s="1535"/>
      <c r="AS42" s="1535"/>
      <c r="AT42" s="1535"/>
      <c r="AU42" s="1535"/>
      <c r="AV42" s="1535"/>
      <c r="AW42" s="1535"/>
      <c r="AX42" s="1535"/>
      <c r="AY42" s="1535"/>
      <c r="AZ42" s="1535"/>
      <c r="BA42" s="1535"/>
      <c r="BB42" s="1535"/>
      <c r="BC42" s="1535"/>
      <c r="BD42" s="1535"/>
      <c r="BE42" s="1535"/>
      <c r="BF42" s="1535"/>
      <c r="BG42" s="1535"/>
      <c r="BH42" s="1631"/>
      <c r="BI42" s="1631"/>
      <c r="BJ42" s="1532"/>
      <c r="BK42" s="1531"/>
      <c r="BL42" s="1624"/>
      <c r="BM42" s="1625"/>
      <c r="BN42" s="1626"/>
    </row>
    <row r="43" spans="1:66" ht="13.5" customHeight="1">
      <c r="C43" s="1482" t="s">
        <v>30</v>
      </c>
      <c r="D43" s="1427">
        <f>D44/2.20462</f>
        <v>96.161696800355628</v>
      </c>
      <c r="E43" s="1428"/>
      <c r="F43" s="1427">
        <f>F44/2.20462</f>
        <v>97.068882619226912</v>
      </c>
      <c r="G43" s="1428"/>
      <c r="H43" s="1423">
        <f>H44/2.20462</f>
        <v>95.254510981484344</v>
      </c>
      <c r="I43" s="1424"/>
      <c r="J43" s="1423">
        <f>J44/2.20462</f>
        <v>93.893732253177433</v>
      </c>
      <c r="K43" s="1424"/>
      <c r="O43" s="1058"/>
      <c r="P43" s="1058"/>
      <c r="Q43" s="737"/>
      <c r="R43" s="1556" t="s">
        <v>159</v>
      </c>
      <c r="S43" s="1557"/>
      <c r="T43" s="1547" t="s">
        <v>53</v>
      </c>
      <c r="U43" s="1548"/>
      <c r="V43" s="1549"/>
      <c r="W43" s="1539">
        <f t="shared" ref="W43" si="1">W44/2.20462</f>
        <v>91.625767705999223</v>
      </c>
      <c r="X43" s="1540"/>
      <c r="Y43" s="1539">
        <f>Y44/2.20462</f>
        <v>90.718581887127954</v>
      </c>
      <c r="Z43" s="1540"/>
      <c r="AA43" s="1539">
        <f>AA44/2.20462</f>
        <v>89.81139606825667</v>
      </c>
      <c r="AB43" s="1540"/>
      <c r="AC43" s="1539">
        <f>AC44/2.20462</f>
        <v>88.904210249385386</v>
      </c>
      <c r="AD43" s="1540"/>
      <c r="AE43" s="1539">
        <f>AE44/2.20462</f>
        <v>87.997024430514116</v>
      </c>
      <c r="AF43" s="1540"/>
      <c r="AH43" s="1610"/>
      <c r="AI43" s="1610"/>
      <c r="AJ43" s="1610"/>
      <c r="AK43" s="1533"/>
      <c r="AL43" s="1533"/>
      <c r="AM43" s="1531"/>
      <c r="AN43" s="1535"/>
      <c r="AO43" s="1535"/>
      <c r="AP43" s="1535"/>
      <c r="AQ43" s="1535"/>
      <c r="AR43" s="1535"/>
      <c r="AS43" s="1535"/>
      <c r="AT43" s="1535"/>
      <c r="AU43" s="1535"/>
      <c r="AV43" s="1535"/>
      <c r="AW43" s="1535"/>
      <c r="AX43" s="1535"/>
      <c r="AY43" s="1535"/>
      <c r="AZ43" s="1535"/>
      <c r="BA43" s="1535"/>
      <c r="BB43" s="1535"/>
      <c r="BC43" s="1535"/>
      <c r="BD43" s="1535"/>
      <c r="BE43" s="1535"/>
      <c r="BF43" s="1535"/>
      <c r="BG43" s="1535"/>
      <c r="BH43" s="1632"/>
      <c r="BI43" s="1632"/>
      <c r="BJ43" s="1532"/>
      <c r="BK43" s="1531"/>
      <c r="BL43" s="965" t="s">
        <v>582</v>
      </c>
      <c r="BN43" s="965" t="s">
        <v>583</v>
      </c>
    </row>
    <row r="44" spans="1:66" ht="13.5" customHeight="1">
      <c r="C44" s="1482"/>
      <c r="D44" s="1421">
        <v>212</v>
      </c>
      <c r="E44" s="1422"/>
      <c r="F44" s="1421">
        <v>214</v>
      </c>
      <c r="G44" s="1422"/>
      <c r="H44" s="1421">
        <v>210</v>
      </c>
      <c r="I44" s="1422"/>
      <c r="J44" s="1421">
        <v>207</v>
      </c>
      <c r="K44" s="1422"/>
      <c r="O44" s="1054"/>
      <c r="P44" s="1054"/>
      <c r="R44" s="1556"/>
      <c r="S44" s="1557"/>
      <c r="T44" s="1550"/>
      <c r="U44" s="1551"/>
      <c r="V44" s="1552"/>
      <c r="W44" s="1558">
        <v>202</v>
      </c>
      <c r="X44" s="1559"/>
      <c r="Y44" s="1542">
        <f>W44-2</f>
        <v>200</v>
      </c>
      <c r="Z44" s="1543"/>
      <c r="AA44" s="1542">
        <f>Y44-2</f>
        <v>198</v>
      </c>
      <c r="AB44" s="1543"/>
      <c r="AC44" s="1542">
        <f>AA44-2</f>
        <v>196</v>
      </c>
      <c r="AD44" s="1543"/>
      <c r="AE44" s="1542">
        <f>AC44-2</f>
        <v>194</v>
      </c>
      <c r="AF44" s="1543"/>
      <c r="AH44" s="1446" t="s">
        <v>135</v>
      </c>
      <c r="AI44" s="1446"/>
      <c r="AJ44" s="1446"/>
      <c r="AK44" s="975">
        <v>165</v>
      </c>
      <c r="AL44" s="975">
        <v>185</v>
      </c>
      <c r="AM44" s="971">
        <v>208</v>
      </c>
      <c r="AN44" s="1541">
        <v>212.6</v>
      </c>
      <c r="AO44" s="1541"/>
      <c r="AP44" s="1541">
        <v>207</v>
      </c>
      <c r="AQ44" s="1541"/>
      <c r="AR44" s="1541">
        <v>216</v>
      </c>
      <c r="AS44" s="1541"/>
      <c r="AT44" s="1541">
        <v>217</v>
      </c>
      <c r="AU44" s="1541"/>
      <c r="AV44" s="1541">
        <v>214</v>
      </c>
      <c r="AW44" s="1541"/>
      <c r="AX44" s="1537">
        <v>208</v>
      </c>
      <c r="AY44" s="1537"/>
      <c r="AZ44" s="1537">
        <v>202</v>
      </c>
      <c r="BA44" s="1537"/>
      <c r="BB44" s="1537">
        <v>196</v>
      </c>
      <c r="BC44" s="1537"/>
      <c r="BD44" s="1537">
        <v>192</v>
      </c>
      <c r="BE44" s="1537"/>
      <c r="BF44" s="1537">
        <v>188</v>
      </c>
      <c r="BG44" s="1537"/>
      <c r="BH44" s="1056">
        <v>186</v>
      </c>
      <c r="BI44" s="1056">
        <v>184</v>
      </c>
      <c r="BJ44" s="973">
        <v>181</v>
      </c>
      <c r="BK44" s="971">
        <v>180</v>
      </c>
      <c r="BL44" s="967">
        <f>BK44-AM44</f>
        <v>-28</v>
      </c>
      <c r="BN44" s="967">
        <f>BL44/2.20462</f>
        <v>-12.700601464197913</v>
      </c>
    </row>
    <row r="45" spans="1:66" ht="13.5" customHeight="1">
      <c r="C45" s="1482"/>
      <c r="D45" s="1544"/>
      <c r="E45" s="1545"/>
      <c r="F45" s="1544"/>
      <c r="G45" s="1545"/>
      <c r="H45" s="1544"/>
      <c r="I45" s="1545"/>
      <c r="J45" s="1544"/>
      <c r="K45" s="1545"/>
      <c r="O45" s="1058"/>
      <c r="P45" s="1058"/>
      <c r="R45" s="995"/>
      <c r="S45" s="995"/>
      <c r="T45" s="1553"/>
      <c r="U45" s="1554"/>
      <c r="V45" s="1555"/>
      <c r="W45" s="1544"/>
      <c r="X45" s="1545"/>
      <c r="Y45" s="1544"/>
      <c r="Z45" s="1545"/>
      <c r="AA45" s="1544"/>
      <c r="AB45" s="1545"/>
      <c r="AC45" s="1544"/>
      <c r="AD45" s="1545"/>
      <c r="AE45" s="1544"/>
      <c r="AF45" s="1545"/>
    </row>
    <row r="46" spans="1:66" ht="13.5" customHeight="1">
      <c r="C46" s="1482" t="s">
        <v>33</v>
      </c>
      <c r="D46" s="1427">
        <f>D47/2.20462</f>
        <v>95.254510981484344</v>
      </c>
      <c r="E46" s="1428"/>
      <c r="F46" s="1427">
        <f>F47/2.20462</f>
        <v>97.068882619226912</v>
      </c>
      <c r="G46" s="1428"/>
      <c r="H46" s="1427">
        <f>H47/2.20462</f>
        <v>97.52247552866254</v>
      </c>
      <c r="I46" s="1428"/>
      <c r="J46" s="1427">
        <f>J47/2.20462</f>
        <v>97.976068438098181</v>
      </c>
      <c r="K46" s="1428"/>
      <c r="L46" s="740"/>
      <c r="M46" s="740"/>
      <c r="O46" s="1058"/>
      <c r="P46" s="1058"/>
      <c r="R46" s="1556" t="s">
        <v>158</v>
      </c>
      <c r="S46" s="1557"/>
      <c r="T46" s="1547" t="s">
        <v>54</v>
      </c>
      <c r="U46" s="1548"/>
      <c r="V46" s="1549"/>
      <c r="W46" s="1539">
        <f t="shared" ref="W46" si="2">W47/2.20462</f>
        <v>88.904210249385386</v>
      </c>
      <c r="X46" s="1540"/>
      <c r="Y46" s="1539">
        <f>Y47/2.20462</f>
        <v>87.997024430514116</v>
      </c>
      <c r="Z46" s="1540"/>
      <c r="AA46" s="1539">
        <f>AA47/2.20462</f>
        <v>87.089838611642833</v>
      </c>
      <c r="AB46" s="1540"/>
      <c r="AC46" s="1539">
        <f>AC47/2.20462</f>
        <v>86.182652792771549</v>
      </c>
      <c r="AD46" s="1540"/>
      <c r="AE46" s="740"/>
      <c r="AF46" s="740"/>
      <c r="AH46" s="1611"/>
      <c r="AI46" s="1612"/>
      <c r="AJ46" s="1613"/>
      <c r="AK46" s="1609" t="s">
        <v>678</v>
      </c>
      <c r="AL46" s="1609"/>
      <c r="AM46" s="1627" t="s">
        <v>670</v>
      </c>
      <c r="AN46" s="1628"/>
      <c r="AO46" s="1628"/>
      <c r="AP46" s="1628"/>
      <c r="AQ46" s="1628"/>
      <c r="AR46" s="1628"/>
      <c r="AS46" s="1628"/>
      <c r="AT46" s="1628"/>
      <c r="AU46" s="1628"/>
      <c r="AV46" s="1628"/>
      <c r="AW46" s="1628"/>
      <c r="AX46" s="1628"/>
      <c r="AY46" s="1628"/>
      <c r="AZ46" s="1628"/>
      <c r="BA46" s="1628"/>
      <c r="BB46" s="1628"/>
      <c r="BC46" s="1628"/>
      <c r="BD46" s="1628"/>
      <c r="BE46" s="1628"/>
      <c r="BF46" s="1628"/>
      <c r="BG46" s="1628"/>
      <c r="BH46" s="1628"/>
      <c r="BI46" s="1629"/>
      <c r="BJ46" s="1564" t="s">
        <v>679</v>
      </c>
      <c r="BK46" s="1564"/>
      <c r="BL46" s="965" t="s">
        <v>670</v>
      </c>
      <c r="BN46" s="966" t="s">
        <v>718</v>
      </c>
    </row>
    <row r="47" spans="1:66" ht="13.5" customHeight="1">
      <c r="C47" s="1482"/>
      <c r="D47" s="1421">
        <v>210</v>
      </c>
      <c r="E47" s="1422"/>
      <c r="F47" s="1421">
        <v>214</v>
      </c>
      <c r="G47" s="1422"/>
      <c r="H47" s="1431">
        <v>215</v>
      </c>
      <c r="I47" s="1432"/>
      <c r="J47" s="1431">
        <v>216</v>
      </c>
      <c r="K47" s="1432"/>
      <c r="L47" s="740"/>
      <c r="M47" s="740"/>
      <c r="O47" s="1054"/>
      <c r="P47" s="1054"/>
      <c r="R47" s="1556"/>
      <c r="S47" s="1557"/>
      <c r="T47" s="1550"/>
      <c r="U47" s="1551"/>
      <c r="V47" s="1552"/>
      <c r="W47" s="1558">
        <v>196</v>
      </c>
      <c r="X47" s="1559"/>
      <c r="Y47" s="1542">
        <f>W47-2</f>
        <v>194</v>
      </c>
      <c r="Z47" s="1543"/>
      <c r="AA47" s="1542">
        <f>Y47-2</f>
        <v>192</v>
      </c>
      <c r="AB47" s="1543"/>
      <c r="AC47" s="1542">
        <f>AA47-2</f>
        <v>190</v>
      </c>
      <c r="AD47" s="1543"/>
      <c r="AE47" s="740"/>
      <c r="AF47" s="740"/>
      <c r="AH47" s="1446" t="s">
        <v>139</v>
      </c>
      <c r="AI47" s="1446"/>
      <c r="AJ47" s="1446"/>
      <c r="AK47" s="967">
        <v>15</v>
      </c>
      <c r="AL47" s="967">
        <v>17</v>
      </c>
      <c r="AM47" s="1063">
        <v>15</v>
      </c>
      <c r="AN47" s="1538">
        <v>15</v>
      </c>
      <c r="AO47" s="1538"/>
      <c r="AP47" s="1538">
        <v>15</v>
      </c>
      <c r="AQ47" s="1538"/>
      <c r="AR47" s="1538">
        <v>15</v>
      </c>
      <c r="AS47" s="1538"/>
      <c r="AT47" s="1538">
        <v>15</v>
      </c>
      <c r="AU47" s="1538"/>
      <c r="AV47" s="1538">
        <v>15</v>
      </c>
      <c r="AW47" s="1538"/>
      <c r="AX47" s="1538">
        <v>15</v>
      </c>
      <c r="AY47" s="1538"/>
      <c r="AZ47" s="1538">
        <v>15</v>
      </c>
      <c r="BA47" s="1538"/>
      <c r="BB47" s="1538">
        <v>15</v>
      </c>
      <c r="BC47" s="1538"/>
      <c r="BD47" s="1538">
        <v>15</v>
      </c>
      <c r="BE47" s="1538"/>
      <c r="BF47" s="1538">
        <v>15</v>
      </c>
      <c r="BG47" s="1538"/>
      <c r="BH47" s="1063">
        <v>15</v>
      </c>
      <c r="BI47" s="1063">
        <v>15</v>
      </c>
      <c r="BJ47" s="964">
        <v>15</v>
      </c>
      <c r="BK47" s="964">
        <v>15</v>
      </c>
      <c r="BL47" s="967">
        <f>BK47-AM47</f>
        <v>0</v>
      </c>
      <c r="BN47" s="968">
        <v>0</v>
      </c>
    </row>
    <row r="48" spans="1:66" ht="13.5" customHeight="1">
      <c r="C48" s="1482"/>
      <c r="D48" s="1544"/>
      <c r="E48" s="1545"/>
      <c r="F48" s="1544"/>
      <c r="G48" s="1545"/>
      <c r="H48" s="1544"/>
      <c r="I48" s="1545"/>
      <c r="J48" s="1544"/>
      <c r="K48" s="1545"/>
      <c r="L48" s="740"/>
      <c r="M48" s="740"/>
      <c r="O48" s="1058"/>
      <c r="P48" s="1058"/>
      <c r="T48" s="1553"/>
      <c r="U48" s="1554"/>
      <c r="V48" s="1555"/>
      <c r="W48" s="1544"/>
      <c r="X48" s="1545"/>
      <c r="Y48" s="1544"/>
      <c r="Z48" s="1545"/>
      <c r="AA48" s="1544"/>
      <c r="AB48" s="1545"/>
      <c r="AC48" s="1544"/>
      <c r="AD48" s="1545"/>
      <c r="AE48" s="740"/>
      <c r="AF48" s="740"/>
      <c r="AH48" s="1446" t="s">
        <v>63</v>
      </c>
      <c r="AI48" s="1446"/>
      <c r="AJ48" s="1446"/>
      <c r="AK48" s="967">
        <v>42</v>
      </c>
      <c r="AL48" s="967">
        <v>50</v>
      </c>
      <c r="AM48" s="969">
        <v>47</v>
      </c>
      <c r="AN48" s="1536">
        <v>47.5</v>
      </c>
      <c r="AO48" s="1536"/>
      <c r="AP48" s="1536">
        <v>46</v>
      </c>
      <c r="AQ48" s="1536"/>
      <c r="AR48" s="1536">
        <v>47</v>
      </c>
      <c r="AS48" s="1536"/>
      <c r="AT48" s="1536">
        <v>47</v>
      </c>
      <c r="AU48" s="1536"/>
      <c r="AV48" s="1536">
        <v>46</v>
      </c>
      <c r="AW48" s="1536"/>
      <c r="AX48" s="1537">
        <v>46</v>
      </c>
      <c r="AY48" s="1537"/>
      <c r="AZ48" s="1537">
        <v>47</v>
      </c>
      <c r="BA48" s="1537"/>
      <c r="BB48" s="1537">
        <v>48</v>
      </c>
      <c r="BC48" s="1537"/>
      <c r="BD48" s="1537">
        <v>49</v>
      </c>
      <c r="BE48" s="1537"/>
      <c r="BF48" s="1537"/>
      <c r="BG48" s="1537"/>
      <c r="BH48" s="1056"/>
      <c r="BI48" s="1056"/>
      <c r="BJ48" s="970">
        <v>44</v>
      </c>
      <c r="BK48" s="971">
        <v>49</v>
      </c>
      <c r="BL48" s="967">
        <f>BK48-AM48</f>
        <v>2</v>
      </c>
      <c r="BN48" s="972" t="s">
        <v>236</v>
      </c>
    </row>
    <row r="49" spans="3:66" ht="13.5" customHeight="1">
      <c r="C49" s="1482" t="s">
        <v>36</v>
      </c>
      <c r="D49" s="1427">
        <f>D50/2.20462</f>
        <v>98.429661347533823</v>
      </c>
      <c r="E49" s="1428"/>
      <c r="F49" s="1427">
        <f>F50/2.20462</f>
        <v>99.336847166405107</v>
      </c>
      <c r="G49" s="1428"/>
      <c r="H49" s="1427">
        <f>H50/2.20462</f>
        <v>97.52247552866254</v>
      </c>
      <c r="I49" s="1428"/>
      <c r="J49" s="1427">
        <f>J50/2.20462</f>
        <v>97.976068438098181</v>
      </c>
      <c r="K49" s="1428"/>
      <c r="L49" s="740"/>
      <c r="M49" s="740"/>
      <c r="O49" s="1058"/>
      <c r="P49" s="1058"/>
      <c r="T49" s="1547" t="s">
        <v>55</v>
      </c>
      <c r="U49" s="1548"/>
      <c r="V49" s="1549"/>
      <c r="W49" s="1539">
        <f>W50/2.20462</f>
        <v>87.089838611642833</v>
      </c>
      <c r="X49" s="1540"/>
      <c r="Y49" s="1539">
        <f>Y50/2.20462</f>
        <v>86.182652792771549</v>
      </c>
      <c r="Z49" s="1540"/>
      <c r="AA49" s="1539">
        <f>AA50/2.20462</f>
        <v>85.275466973900265</v>
      </c>
      <c r="AB49" s="1540"/>
      <c r="AC49" s="1539">
        <f>AC50/2.20462</f>
        <v>84.368281155028995</v>
      </c>
      <c r="AD49" s="1540"/>
      <c r="AE49" s="1539">
        <f>AE50/2.20462</f>
        <v>83.461095336157712</v>
      </c>
      <c r="AF49" s="1540"/>
      <c r="AZ49" s="1054"/>
      <c r="BA49" s="1054"/>
      <c r="BB49" s="1054"/>
      <c r="BC49" s="1054"/>
      <c r="BD49" s="1054"/>
      <c r="BE49" s="1054"/>
      <c r="BF49" s="1054"/>
      <c r="BG49" s="1054"/>
      <c r="BH49" s="1064"/>
      <c r="BI49" s="1064"/>
    </row>
    <row r="50" spans="3:66" ht="13.5" customHeight="1">
      <c r="C50" s="1482"/>
      <c r="D50" s="1431">
        <v>217</v>
      </c>
      <c r="E50" s="1432"/>
      <c r="F50" s="1431">
        <v>219</v>
      </c>
      <c r="G50" s="1432"/>
      <c r="H50" s="1431">
        <v>215</v>
      </c>
      <c r="I50" s="1432"/>
      <c r="J50" s="1431">
        <v>216</v>
      </c>
      <c r="K50" s="1432"/>
      <c r="L50" s="740"/>
      <c r="M50" s="740"/>
      <c r="T50" s="1550"/>
      <c r="U50" s="1551"/>
      <c r="V50" s="1552"/>
      <c r="W50" s="1558">
        <v>192</v>
      </c>
      <c r="X50" s="1559"/>
      <c r="Y50" s="1542">
        <f>W50-2</f>
        <v>190</v>
      </c>
      <c r="Z50" s="1543"/>
      <c r="AA50" s="1542">
        <f>Y50-2</f>
        <v>188</v>
      </c>
      <c r="AB50" s="1543"/>
      <c r="AC50" s="1542">
        <f>AA50-2</f>
        <v>186</v>
      </c>
      <c r="AD50" s="1543"/>
      <c r="AE50" s="1542">
        <f>AC50-2</f>
        <v>184</v>
      </c>
      <c r="AF50" s="1543"/>
      <c r="AH50" s="1446" t="s">
        <v>142</v>
      </c>
      <c r="AI50" s="1446"/>
      <c r="AJ50" s="1446"/>
      <c r="AK50" s="967">
        <v>44</v>
      </c>
      <c r="AL50" s="967">
        <v>50</v>
      </c>
      <c r="AM50" s="969">
        <v>42</v>
      </c>
      <c r="AN50" s="1536">
        <v>44</v>
      </c>
      <c r="AO50" s="1536"/>
      <c r="AP50" s="1536">
        <v>42</v>
      </c>
      <c r="AQ50" s="1536"/>
      <c r="AR50" s="1536">
        <v>44</v>
      </c>
      <c r="AS50" s="1536"/>
      <c r="AT50" s="1536">
        <v>44</v>
      </c>
      <c r="AU50" s="1536"/>
      <c r="AV50" s="1536">
        <v>44</v>
      </c>
      <c r="AW50" s="1536"/>
      <c r="AX50" s="1537">
        <v>44</v>
      </c>
      <c r="AY50" s="1537"/>
      <c r="AZ50" s="1537">
        <v>45</v>
      </c>
      <c r="BA50" s="1537"/>
      <c r="BB50" s="1537">
        <v>45.5</v>
      </c>
      <c r="BC50" s="1537"/>
      <c r="BD50" s="1537">
        <v>46</v>
      </c>
      <c r="BE50" s="1537"/>
      <c r="BF50" s="1537"/>
      <c r="BG50" s="1537"/>
      <c r="BH50" s="1056"/>
      <c r="BI50" s="1056"/>
      <c r="BJ50" s="973">
        <v>38</v>
      </c>
      <c r="BK50" s="971">
        <v>46</v>
      </c>
      <c r="BL50" s="967">
        <f>BK50-AM50</f>
        <v>4</v>
      </c>
      <c r="BN50" s="972" t="s">
        <v>236</v>
      </c>
    </row>
    <row r="51" spans="3:66" ht="13.5" customHeight="1">
      <c r="C51" s="1482"/>
      <c r="D51" s="1544"/>
      <c r="E51" s="1545"/>
      <c r="F51" s="1544"/>
      <c r="G51" s="1545"/>
      <c r="H51" s="1544"/>
      <c r="I51" s="1545"/>
      <c r="J51" s="1544"/>
      <c r="K51" s="1545"/>
      <c r="L51" s="740"/>
      <c r="M51" s="740"/>
      <c r="T51" s="1553"/>
      <c r="U51" s="1554"/>
      <c r="V51" s="1555"/>
      <c r="W51" s="1544"/>
      <c r="X51" s="1545"/>
      <c r="Y51" s="1544"/>
      <c r="Z51" s="1545"/>
      <c r="AA51" s="1544"/>
      <c r="AB51" s="1545"/>
      <c r="AC51" s="1544"/>
      <c r="AD51" s="1545"/>
      <c r="AE51" s="1544"/>
      <c r="AF51" s="1545"/>
      <c r="AH51" s="957"/>
      <c r="AI51" s="207"/>
      <c r="AJ51" s="207"/>
      <c r="AK51" s="207"/>
      <c r="AL51" s="207"/>
      <c r="AM51" s="963"/>
      <c r="AN51" s="198"/>
      <c r="AO51" s="963"/>
      <c r="AP51" s="198"/>
      <c r="AQ51" s="963"/>
      <c r="AR51" s="198"/>
      <c r="AS51" s="963"/>
      <c r="AT51" s="198"/>
      <c r="AU51" s="963"/>
      <c r="AV51" s="198"/>
      <c r="AW51" s="963"/>
      <c r="AX51" s="198"/>
      <c r="AY51" s="963"/>
      <c r="AZ51" s="198"/>
      <c r="BA51" s="963"/>
      <c r="BB51" s="198"/>
      <c r="BC51" s="963"/>
      <c r="BD51" s="198"/>
      <c r="BE51" s="963"/>
      <c r="BF51" s="198"/>
      <c r="BG51" s="963"/>
      <c r="BH51" s="1065"/>
      <c r="BI51" s="1065"/>
      <c r="BJ51" s="963"/>
      <c r="BK51" s="963"/>
      <c r="BL51" s="207"/>
      <c r="BN51" s="743"/>
    </row>
    <row r="52" spans="3:66" ht="13.5" customHeight="1">
      <c r="C52" s="1482" t="s">
        <v>39</v>
      </c>
      <c r="D52" s="1427">
        <f>D53/2.20462</f>
        <v>98.429661347533823</v>
      </c>
      <c r="E52" s="1428"/>
      <c r="F52" s="1427">
        <f>F53/2.20462</f>
        <v>97.976068438098181</v>
      </c>
      <c r="G52" s="1428"/>
      <c r="H52" s="1427">
        <f>H53/2.20462</f>
        <v>97.52247552866254</v>
      </c>
      <c r="I52" s="1428"/>
      <c r="J52" s="1427">
        <f>J53/2.20462</f>
        <v>97.976068438098181</v>
      </c>
      <c r="K52" s="1428"/>
      <c r="L52" s="1427">
        <f>L53/2.20462</f>
        <v>97.068882619226912</v>
      </c>
      <c r="M52" s="1428"/>
      <c r="N52" s="1608" t="s">
        <v>20</v>
      </c>
      <c r="O52" s="1608"/>
      <c r="T52" s="1547" t="s">
        <v>58</v>
      </c>
      <c r="U52" s="1548"/>
      <c r="V52" s="1549"/>
      <c r="W52" s="1427">
        <f>W53/2.20462</f>
        <v>0</v>
      </c>
      <c r="X52" s="1428"/>
      <c r="Y52" s="1427">
        <f t="shared" ref="Y52" si="3">Y53/2.20462</f>
        <v>0</v>
      </c>
      <c r="Z52" s="1428"/>
      <c r="AA52" s="1427">
        <f t="shared" ref="AA52" si="4">AA53/2.20462</f>
        <v>0</v>
      </c>
      <c r="AB52" s="1428"/>
      <c r="AC52" s="1427">
        <f t="shared" ref="AC52" si="5">AC53/2.20462</f>
        <v>0</v>
      </c>
      <c r="AD52" s="1428"/>
      <c r="AE52" s="944"/>
      <c r="AH52" s="1446" t="s">
        <v>586</v>
      </c>
      <c r="AI52" s="1446"/>
      <c r="AJ52" s="1446"/>
      <c r="AK52" s="967">
        <v>16</v>
      </c>
      <c r="AL52" s="967">
        <v>18</v>
      </c>
      <c r="AM52" s="969">
        <v>14</v>
      </c>
      <c r="AN52" s="1536">
        <v>14.5</v>
      </c>
      <c r="AO52" s="1536"/>
      <c r="AP52" s="1536">
        <v>14.5</v>
      </c>
      <c r="AQ52" s="1536"/>
      <c r="AR52" s="1536">
        <v>15</v>
      </c>
      <c r="AS52" s="1536"/>
      <c r="AT52" s="1536">
        <v>15</v>
      </c>
      <c r="AU52" s="1536"/>
      <c r="AV52" s="1536">
        <v>15</v>
      </c>
      <c r="AW52" s="1536"/>
      <c r="AX52" s="1537">
        <v>15</v>
      </c>
      <c r="AY52" s="1537"/>
      <c r="AZ52" s="1537">
        <v>16</v>
      </c>
      <c r="BA52" s="1537"/>
      <c r="BB52" s="1537">
        <v>17</v>
      </c>
      <c r="BC52" s="1537"/>
      <c r="BD52" s="1537">
        <v>18</v>
      </c>
      <c r="BE52" s="1537"/>
      <c r="BF52" s="1537"/>
      <c r="BG52" s="1537"/>
      <c r="BH52" s="1056"/>
      <c r="BI52" s="1056"/>
      <c r="BJ52" s="973">
        <v>14</v>
      </c>
      <c r="BK52" s="971">
        <v>16</v>
      </c>
      <c r="BL52" s="967">
        <f>BK52-AM52</f>
        <v>2</v>
      </c>
      <c r="BN52" s="972" t="s">
        <v>236</v>
      </c>
    </row>
    <row r="53" spans="3:66" ht="13.5" customHeight="1">
      <c r="C53" s="1482"/>
      <c r="D53" s="1431">
        <v>217</v>
      </c>
      <c r="E53" s="1432"/>
      <c r="F53" s="1431">
        <v>216</v>
      </c>
      <c r="G53" s="1432"/>
      <c r="H53" s="1431">
        <v>215</v>
      </c>
      <c r="I53" s="1432"/>
      <c r="J53" s="1431">
        <v>216</v>
      </c>
      <c r="K53" s="1432"/>
      <c r="L53" s="1431">
        <f>J53-2</f>
        <v>214</v>
      </c>
      <c r="M53" s="1432"/>
      <c r="N53" s="1608"/>
      <c r="O53" s="1608"/>
      <c r="T53" s="1550"/>
      <c r="U53" s="1551"/>
      <c r="V53" s="1552"/>
      <c r="W53" s="1421"/>
      <c r="X53" s="1422"/>
      <c r="Y53" s="1421"/>
      <c r="Z53" s="1422"/>
      <c r="AA53" s="1431"/>
      <c r="AB53" s="1432"/>
      <c r="AC53" s="1431"/>
      <c r="AD53" s="1432"/>
      <c r="AH53" s="1446" t="s">
        <v>141</v>
      </c>
      <c r="AI53" s="1446"/>
      <c r="AJ53" s="1446"/>
      <c r="AK53" s="967">
        <v>12</v>
      </c>
      <c r="AL53" s="967">
        <v>13</v>
      </c>
      <c r="AM53" s="969">
        <v>11.5</v>
      </c>
      <c r="AN53" s="1536">
        <v>12</v>
      </c>
      <c r="AO53" s="1536"/>
      <c r="AP53" s="1536">
        <v>12</v>
      </c>
      <c r="AQ53" s="1536"/>
      <c r="AR53" s="1536">
        <v>12</v>
      </c>
      <c r="AS53" s="1536"/>
      <c r="AT53" s="1536">
        <v>12</v>
      </c>
      <c r="AU53" s="1536"/>
      <c r="AV53" s="1536">
        <v>12</v>
      </c>
      <c r="AW53" s="1536"/>
      <c r="AX53" s="1537">
        <v>12</v>
      </c>
      <c r="AY53" s="1537"/>
      <c r="AZ53" s="1537">
        <v>12</v>
      </c>
      <c r="BA53" s="1537"/>
      <c r="BB53" s="1537">
        <v>12.5</v>
      </c>
      <c r="BC53" s="1537"/>
      <c r="BD53" s="1537">
        <v>13</v>
      </c>
      <c r="BE53" s="1537"/>
      <c r="BF53" s="1537"/>
      <c r="BG53" s="1537"/>
      <c r="BH53" s="1066"/>
      <c r="BI53" s="1066"/>
      <c r="BJ53" s="973">
        <v>11</v>
      </c>
      <c r="BK53" s="971">
        <v>13</v>
      </c>
      <c r="BL53" s="967">
        <f>BK53-AM53</f>
        <v>1.5</v>
      </c>
      <c r="BM53" s="931">
        <v>24</v>
      </c>
      <c r="BN53" s="972" t="s">
        <v>236</v>
      </c>
    </row>
    <row r="54" spans="3:66" ht="13.5" customHeight="1">
      <c r="C54" s="1482"/>
      <c r="D54" s="1544"/>
      <c r="E54" s="1545"/>
      <c r="F54" s="1544"/>
      <c r="G54" s="1545"/>
      <c r="H54" s="1544"/>
      <c r="I54" s="1545"/>
      <c r="J54" s="1544"/>
      <c r="K54" s="1545"/>
      <c r="L54" s="1544"/>
      <c r="M54" s="1545"/>
      <c r="N54" s="740"/>
      <c r="T54" s="1553"/>
      <c r="U54" s="1554"/>
      <c r="V54" s="1555"/>
      <c r="W54" s="1544"/>
      <c r="X54" s="1545"/>
      <c r="Y54" s="1544"/>
      <c r="Z54" s="1545"/>
      <c r="AA54" s="1544"/>
      <c r="AB54" s="1545"/>
      <c r="AC54" s="1544"/>
      <c r="AD54" s="1545"/>
      <c r="AH54" s="1607" t="s">
        <v>584</v>
      </c>
      <c r="AI54" s="1607"/>
      <c r="AJ54" s="1607"/>
      <c r="AK54" s="967">
        <v>7</v>
      </c>
      <c r="AL54" s="967">
        <v>7</v>
      </c>
      <c r="AM54" s="974">
        <v>7</v>
      </c>
      <c r="AN54" s="1546">
        <v>7</v>
      </c>
      <c r="AO54" s="1546"/>
      <c r="AP54" s="1546">
        <v>7</v>
      </c>
      <c r="AQ54" s="1546"/>
      <c r="AR54" s="1546">
        <v>7</v>
      </c>
      <c r="AS54" s="1546"/>
      <c r="AT54" s="1546">
        <v>7</v>
      </c>
      <c r="AU54" s="1546"/>
      <c r="AV54" s="1546">
        <v>7</v>
      </c>
      <c r="AW54" s="1546"/>
      <c r="AX54" s="1546">
        <v>7</v>
      </c>
      <c r="AY54" s="1546"/>
      <c r="AZ54" s="1546">
        <v>7</v>
      </c>
      <c r="BA54" s="1546"/>
      <c r="BB54" s="1546">
        <v>7</v>
      </c>
      <c r="BC54" s="1546"/>
      <c r="BD54" s="1546">
        <v>7</v>
      </c>
      <c r="BE54" s="1546"/>
      <c r="BF54" s="1546">
        <v>7</v>
      </c>
      <c r="BG54" s="1546"/>
      <c r="BH54" s="1057">
        <v>7</v>
      </c>
      <c r="BI54" s="1057">
        <v>7</v>
      </c>
      <c r="BJ54" s="973">
        <v>7</v>
      </c>
      <c r="BK54" s="974">
        <v>7</v>
      </c>
      <c r="BL54" s="967">
        <f>BK54-AM54</f>
        <v>0</v>
      </c>
      <c r="BN54" s="968">
        <v>0</v>
      </c>
    </row>
    <row r="55" spans="3:66" ht="13.5" customHeight="1">
      <c r="C55" s="1482" t="s">
        <v>41</v>
      </c>
      <c r="D55" s="1423">
        <f>D56/2.20462</f>
        <v>96.161696800355628</v>
      </c>
      <c r="E55" s="1424"/>
      <c r="F55" s="1423">
        <f>F56/2.20462</f>
        <v>96.61528970979127</v>
      </c>
      <c r="G55" s="1424"/>
      <c r="H55" s="1539">
        <f>H56/2.20462</f>
        <v>97.068882619226912</v>
      </c>
      <c r="I55" s="1540"/>
      <c r="J55" s="1539">
        <f>J56/2.20462</f>
        <v>96.161696800355628</v>
      </c>
      <c r="K55" s="1540"/>
      <c r="N55" s="1608" t="s">
        <v>19</v>
      </c>
      <c r="O55" s="1608"/>
      <c r="T55" s="1547" t="s">
        <v>62</v>
      </c>
      <c r="U55" s="1548"/>
      <c r="V55" s="1549"/>
      <c r="W55" s="1427">
        <f>W56/2.20462</f>
        <v>0</v>
      </c>
      <c r="X55" s="1428"/>
      <c r="Y55" s="1427">
        <f t="shared" ref="Y55" si="6">Y56/2.20462</f>
        <v>0</v>
      </c>
      <c r="Z55" s="1428"/>
      <c r="AA55" s="1427">
        <f t="shared" ref="AA55" si="7">AA56/2.20462</f>
        <v>0</v>
      </c>
      <c r="AB55" s="1428"/>
      <c r="AC55" s="1427">
        <f t="shared" ref="AC55" si="8">AC56/2.20462</f>
        <v>0</v>
      </c>
      <c r="AD55" s="1428"/>
      <c r="AH55" s="957"/>
      <c r="AI55" s="207"/>
      <c r="AJ55" s="207"/>
      <c r="AK55" s="207"/>
      <c r="AL55" s="207"/>
      <c r="AM55" s="963"/>
      <c r="AN55" s="198"/>
      <c r="AO55" s="963"/>
      <c r="AP55" s="198"/>
      <c r="AQ55" s="963"/>
      <c r="AR55" s="198"/>
      <c r="AS55" s="963"/>
      <c r="AT55" s="198"/>
      <c r="AU55" s="963"/>
      <c r="AV55" s="198"/>
      <c r="AW55" s="963"/>
      <c r="AX55" s="198"/>
      <c r="AY55" s="963"/>
      <c r="AZ55" s="198"/>
      <c r="BA55" s="198"/>
      <c r="BB55" s="198"/>
      <c r="BC55" s="963"/>
      <c r="BD55" s="198"/>
      <c r="BE55" s="963"/>
      <c r="BF55" s="198"/>
      <c r="BG55" s="963"/>
      <c r="BH55" s="198"/>
      <c r="BI55" s="198"/>
      <c r="BJ55" s="963"/>
      <c r="BK55" s="963"/>
      <c r="BL55" s="207"/>
      <c r="BM55" s="931">
        <v>15.5</v>
      </c>
      <c r="BN55" s="743"/>
    </row>
    <row r="56" spans="3:66" ht="13.5" customHeight="1">
      <c r="C56" s="1482"/>
      <c r="D56" s="1421">
        <f>L53-2</f>
        <v>212</v>
      </c>
      <c r="E56" s="1422"/>
      <c r="F56" s="1431">
        <v>213</v>
      </c>
      <c r="G56" s="1432"/>
      <c r="H56" s="1542">
        <v>214</v>
      </c>
      <c r="I56" s="1543"/>
      <c r="J56" s="1542">
        <f>H56-2</f>
        <v>212</v>
      </c>
      <c r="K56" s="1543"/>
      <c r="N56" s="1608"/>
      <c r="O56" s="1608"/>
      <c r="T56" s="1550"/>
      <c r="U56" s="1551"/>
      <c r="V56" s="1552"/>
      <c r="W56" s="1421"/>
      <c r="X56" s="1422"/>
      <c r="Y56" s="1421"/>
      <c r="Z56" s="1422"/>
      <c r="AA56" s="1431"/>
      <c r="AB56" s="1432"/>
      <c r="AC56" s="1431"/>
      <c r="AD56" s="1432"/>
      <c r="AH56" s="1446" t="s">
        <v>143</v>
      </c>
      <c r="AI56" s="1446"/>
      <c r="AJ56" s="1446"/>
      <c r="AK56" s="967">
        <v>30</v>
      </c>
      <c r="AL56" s="967">
        <v>36</v>
      </c>
      <c r="AM56" s="969">
        <v>42</v>
      </c>
      <c r="AN56" s="1536">
        <v>44</v>
      </c>
      <c r="AO56" s="1536"/>
      <c r="AP56" s="1536">
        <v>43</v>
      </c>
      <c r="AQ56" s="1536"/>
      <c r="AR56" s="1536">
        <v>45</v>
      </c>
      <c r="AS56" s="1536"/>
      <c r="AT56" s="1536">
        <v>45</v>
      </c>
      <c r="AU56" s="1536"/>
      <c r="AV56" s="1536">
        <v>44</v>
      </c>
      <c r="AW56" s="1536"/>
      <c r="AX56" s="1537">
        <v>43</v>
      </c>
      <c r="AY56" s="1537"/>
      <c r="AZ56" s="1537">
        <v>42</v>
      </c>
      <c r="BA56" s="1537"/>
      <c r="BB56" s="1537">
        <v>41</v>
      </c>
      <c r="BC56" s="1537"/>
      <c r="BD56" s="1537">
        <v>40</v>
      </c>
      <c r="BE56" s="1537"/>
      <c r="BF56" s="1537">
        <v>39</v>
      </c>
      <c r="BG56" s="1537"/>
      <c r="BH56" s="1056">
        <v>39.5</v>
      </c>
      <c r="BI56" s="1056">
        <v>38</v>
      </c>
      <c r="BJ56" s="973">
        <v>38</v>
      </c>
      <c r="BK56" s="971">
        <v>33</v>
      </c>
      <c r="BL56" s="967">
        <f>BK56-AM56</f>
        <v>-9</v>
      </c>
      <c r="BN56" s="972" t="s">
        <v>668</v>
      </c>
    </row>
    <row r="57" spans="3:66" ht="13.5" customHeight="1">
      <c r="C57" s="1482"/>
      <c r="D57" s="1544"/>
      <c r="E57" s="1545"/>
      <c r="F57" s="1544"/>
      <c r="G57" s="1545"/>
      <c r="H57" s="1544"/>
      <c r="I57" s="1545"/>
      <c r="J57" s="1544"/>
      <c r="K57" s="1545"/>
      <c r="T57" s="1553"/>
      <c r="U57" s="1554"/>
      <c r="V57" s="1555"/>
      <c r="W57" s="1544"/>
      <c r="X57" s="1545"/>
      <c r="Y57" s="1544"/>
      <c r="Z57" s="1545"/>
      <c r="AA57" s="1544"/>
      <c r="AB57" s="1545"/>
      <c r="AC57" s="1544"/>
      <c r="AD57" s="1545"/>
      <c r="AH57" s="1446" t="s">
        <v>585</v>
      </c>
      <c r="AI57" s="1446"/>
      <c r="AJ57" s="1446"/>
      <c r="AK57" s="967">
        <v>36</v>
      </c>
      <c r="AL57" s="967">
        <v>39</v>
      </c>
      <c r="AM57" s="969">
        <v>40</v>
      </c>
      <c r="AN57" s="1536">
        <v>41</v>
      </c>
      <c r="AO57" s="1536"/>
      <c r="AP57" s="1536">
        <v>40</v>
      </c>
      <c r="AQ57" s="1536"/>
      <c r="AR57" s="1536">
        <v>42</v>
      </c>
      <c r="AS57" s="1536"/>
      <c r="AT57" s="1536">
        <v>42</v>
      </c>
      <c r="AU57" s="1536"/>
      <c r="AV57" s="1536">
        <v>41</v>
      </c>
      <c r="AW57" s="1536"/>
      <c r="AX57" s="1537">
        <v>40.5</v>
      </c>
      <c r="AY57" s="1537"/>
      <c r="AZ57" s="1537">
        <v>40</v>
      </c>
      <c r="BA57" s="1537"/>
      <c r="BB57" s="1537">
        <v>39.5</v>
      </c>
      <c r="BC57" s="1537"/>
      <c r="BD57" s="1537">
        <v>39</v>
      </c>
      <c r="BE57" s="1537"/>
      <c r="BF57" s="1537">
        <v>38.5</v>
      </c>
      <c r="BG57" s="1537"/>
      <c r="BH57" s="1056">
        <v>38</v>
      </c>
      <c r="BI57" s="1056">
        <v>38</v>
      </c>
      <c r="BJ57" s="973">
        <v>39</v>
      </c>
      <c r="BK57" s="971">
        <v>39</v>
      </c>
      <c r="BL57" s="967">
        <f>BK57-AM57</f>
        <v>-1</v>
      </c>
      <c r="BN57" s="972" t="s">
        <v>668</v>
      </c>
    </row>
    <row r="58" spans="3:66" ht="13.5" customHeight="1">
      <c r="T58" s="1439"/>
      <c r="U58" s="1440"/>
      <c r="V58" s="1441"/>
      <c r="AH58" s="1446" t="s">
        <v>144</v>
      </c>
      <c r="AI58" s="1446"/>
      <c r="AJ58" s="1446"/>
      <c r="AK58" s="967">
        <v>24</v>
      </c>
      <c r="AL58" s="967">
        <v>26</v>
      </c>
      <c r="AM58" s="969">
        <v>25.5</v>
      </c>
      <c r="AN58" s="1536">
        <v>26</v>
      </c>
      <c r="AO58" s="1536"/>
      <c r="AP58" s="1536">
        <v>25</v>
      </c>
      <c r="AQ58" s="1536"/>
      <c r="AR58" s="1536">
        <v>27</v>
      </c>
      <c r="AS58" s="1536"/>
      <c r="AT58" s="1536">
        <v>27</v>
      </c>
      <c r="AU58" s="1536"/>
      <c r="AV58" s="1536">
        <v>26</v>
      </c>
      <c r="AW58" s="1536"/>
      <c r="AX58" s="1537"/>
      <c r="AY58" s="1537"/>
      <c r="AZ58" s="1537">
        <v>25.5</v>
      </c>
      <c r="BA58" s="1537"/>
      <c r="BB58" s="1537">
        <v>25</v>
      </c>
      <c r="BC58" s="1537"/>
      <c r="BD58" s="1537"/>
      <c r="BE58" s="1537"/>
      <c r="BF58" s="1537">
        <v>24.5</v>
      </c>
      <c r="BG58" s="1537"/>
      <c r="BH58" s="1056"/>
      <c r="BI58" s="1056">
        <v>24</v>
      </c>
      <c r="BJ58" s="970">
        <v>24</v>
      </c>
      <c r="BK58" s="971">
        <v>24</v>
      </c>
      <c r="BL58" s="967">
        <f>BK58-AM58</f>
        <v>-1.5</v>
      </c>
      <c r="BN58" s="972" t="s">
        <v>668</v>
      </c>
    </row>
    <row r="59" spans="3:66" ht="13.5" customHeight="1">
      <c r="BD59" s="1054"/>
      <c r="BE59" s="1054"/>
      <c r="BF59" s="1054"/>
      <c r="BG59" s="1054"/>
      <c r="BH59" s="1054"/>
      <c r="BI59" s="1054"/>
    </row>
    <row r="60" spans="3:66" ht="13.5" customHeight="1">
      <c r="AH60" s="1446" t="s">
        <v>587</v>
      </c>
      <c r="AI60" s="1446"/>
      <c r="AJ60" s="1446"/>
      <c r="AK60" s="967">
        <v>15</v>
      </c>
      <c r="AL60" s="967">
        <v>16</v>
      </c>
      <c r="AM60" s="964">
        <v>16</v>
      </c>
      <c r="AN60" s="1606">
        <v>16</v>
      </c>
      <c r="AO60" s="1606"/>
      <c r="AP60" s="1606">
        <v>16</v>
      </c>
      <c r="AQ60" s="1606"/>
      <c r="AR60" s="1606">
        <v>16</v>
      </c>
      <c r="AS60" s="1606"/>
      <c r="AT60" s="1606">
        <v>16</v>
      </c>
      <c r="AU60" s="1606"/>
      <c r="AV60" s="1606">
        <v>16</v>
      </c>
      <c r="AW60" s="1606"/>
      <c r="AX60" s="1606">
        <v>16</v>
      </c>
      <c r="AY60" s="1606"/>
      <c r="AZ60" s="1606">
        <v>16</v>
      </c>
      <c r="BA60" s="1606"/>
      <c r="BB60" s="1606">
        <v>16</v>
      </c>
      <c r="BC60" s="1606"/>
      <c r="BD60" s="1606">
        <v>16</v>
      </c>
      <c r="BE60" s="1606"/>
      <c r="BF60" s="1606">
        <v>16</v>
      </c>
      <c r="BG60" s="1606"/>
      <c r="BH60" s="1055">
        <v>16</v>
      </c>
      <c r="BI60" s="1055">
        <v>16</v>
      </c>
      <c r="BJ60" s="964">
        <v>15.5</v>
      </c>
      <c r="BK60" s="964">
        <v>16</v>
      </c>
      <c r="BL60" s="967">
        <f>BK60-AM60</f>
        <v>0</v>
      </c>
      <c r="BN60" s="968">
        <v>0</v>
      </c>
    </row>
    <row r="64" spans="3:66" ht="13.5" customHeight="1">
      <c r="N64" s="1054"/>
      <c r="O64" s="1054"/>
      <c r="P64" s="1054"/>
      <c r="Q64" s="1054"/>
      <c r="R64" s="1054"/>
      <c r="S64" s="1054"/>
      <c r="T64" s="1054"/>
      <c r="U64" s="1054"/>
    </row>
    <row r="65" spans="14:21" ht="13.5" customHeight="1">
      <c r="N65" s="1054"/>
      <c r="O65" s="1054"/>
      <c r="P65" s="1054"/>
      <c r="Q65" s="1054"/>
      <c r="R65" s="1054"/>
      <c r="S65" s="1054"/>
      <c r="T65" s="1054"/>
      <c r="U65" s="1054"/>
    </row>
    <row r="66" spans="14:21" ht="13.5" customHeight="1">
      <c r="N66" s="1054"/>
      <c r="O66" s="1054"/>
      <c r="P66" s="1054"/>
      <c r="Q66" s="1054"/>
      <c r="R66" s="1054"/>
      <c r="S66" s="1054"/>
      <c r="T66" s="1054"/>
      <c r="U66" s="1054"/>
    </row>
    <row r="67" spans="14:21" ht="13.5" customHeight="1">
      <c r="N67" s="1054"/>
      <c r="O67" s="1054"/>
      <c r="P67" s="1054"/>
      <c r="Q67" s="1054"/>
      <c r="R67" s="1054"/>
      <c r="S67" s="1054"/>
      <c r="T67" s="1054"/>
      <c r="U67" s="1054"/>
    </row>
    <row r="68" spans="14:21" ht="13.5" customHeight="1">
      <c r="N68" s="1054"/>
      <c r="O68" s="1054"/>
      <c r="P68" s="1054"/>
      <c r="Q68" s="1054"/>
      <c r="R68" s="1054"/>
      <c r="S68" s="1054"/>
      <c r="T68" s="1054"/>
      <c r="U68" s="1054"/>
    </row>
    <row r="69" spans="14:21" ht="13.5" customHeight="1">
      <c r="N69" s="1054"/>
      <c r="O69" s="1054"/>
      <c r="P69" s="1054"/>
      <c r="Q69" s="1054"/>
      <c r="R69" s="1054"/>
      <c r="S69" s="1054"/>
      <c r="T69" s="1054"/>
      <c r="U69" s="1054"/>
    </row>
    <row r="70" spans="14:21" ht="13.5" customHeight="1">
      <c r="N70" s="1054"/>
      <c r="O70" s="1054"/>
      <c r="P70" s="1054"/>
      <c r="Q70" s="1054"/>
      <c r="R70" s="1054"/>
      <c r="S70" s="1054"/>
      <c r="T70" s="1054"/>
      <c r="U70" s="1054"/>
    </row>
  </sheetData>
  <mergeCells count="964">
    <mergeCell ref="BD60:BE60"/>
    <mergeCell ref="BF60:BG60"/>
    <mergeCell ref="BD56:BE56"/>
    <mergeCell ref="BF56:BG56"/>
    <mergeCell ref="BD57:BE57"/>
    <mergeCell ref="BF57:BG57"/>
    <mergeCell ref="BD58:BE58"/>
    <mergeCell ref="BF58:BG58"/>
    <mergeCell ref="BD52:BE52"/>
    <mergeCell ref="BF52:BG52"/>
    <mergeCell ref="BD53:BE53"/>
    <mergeCell ref="BF53:BG53"/>
    <mergeCell ref="BD54:BE54"/>
    <mergeCell ref="BF54:BG54"/>
    <mergeCell ref="AQ21:AR21"/>
    <mergeCell ref="BL40:BN42"/>
    <mergeCell ref="AM46:BI46"/>
    <mergeCell ref="BD47:BE47"/>
    <mergeCell ref="BF47:BG47"/>
    <mergeCell ref="BD48:BE48"/>
    <mergeCell ref="BF48:BG48"/>
    <mergeCell ref="BD50:BE50"/>
    <mergeCell ref="BF50:BG50"/>
    <mergeCell ref="AL26:AO26"/>
    <mergeCell ref="AP26:AS26"/>
    <mergeCell ref="AP30:AS30"/>
    <mergeCell ref="BD40:BE43"/>
    <mergeCell ref="BD44:BE44"/>
    <mergeCell ref="BF40:BG43"/>
    <mergeCell ref="BF44:BG44"/>
    <mergeCell ref="BH40:BH43"/>
    <mergeCell ref="BI40:BI43"/>
    <mergeCell ref="AQ31:AR31"/>
    <mergeCell ref="AQ29:AR29"/>
    <mergeCell ref="AQ27:AR27"/>
    <mergeCell ref="AM29:AN29"/>
    <mergeCell ref="AO29:AP29"/>
    <mergeCell ref="AS29:AT29"/>
    <mergeCell ref="AO27:AP27"/>
    <mergeCell ref="S27:T27"/>
    <mergeCell ref="O29:P29"/>
    <mergeCell ref="Q29:R29"/>
    <mergeCell ref="W29:X29"/>
    <mergeCell ref="Z29:AA29"/>
    <mergeCell ref="AB29:AC29"/>
    <mergeCell ref="Z31:AA31"/>
    <mergeCell ref="AB31:AC31"/>
    <mergeCell ref="Y31:Y32"/>
    <mergeCell ref="T30:W30"/>
    <mergeCell ref="P32:S32"/>
    <mergeCell ref="T32:W32"/>
    <mergeCell ref="P30:S30"/>
    <mergeCell ref="O31:P31"/>
    <mergeCell ref="Q31:R31"/>
    <mergeCell ref="W31:X31"/>
    <mergeCell ref="Y29:Y30"/>
    <mergeCell ref="U27:V27"/>
    <mergeCell ref="P28:S28"/>
    <mergeCell ref="T28:W28"/>
    <mergeCell ref="O27:P27"/>
    <mergeCell ref="Q27:R27"/>
    <mergeCell ref="W27:X27"/>
    <mergeCell ref="W40:X40"/>
    <mergeCell ref="AC43:AD43"/>
    <mergeCell ref="AE43:AF43"/>
    <mergeCell ref="AJ31:AJ32"/>
    <mergeCell ref="AS31:AT31"/>
    <mergeCell ref="AT34:AU34"/>
    <mergeCell ref="S31:T31"/>
    <mergeCell ref="U31:V31"/>
    <mergeCell ref="S29:T29"/>
    <mergeCell ref="U29:V29"/>
    <mergeCell ref="R36:S36"/>
    <mergeCell ref="R35:S35"/>
    <mergeCell ref="T40:V42"/>
    <mergeCell ref="W43:X43"/>
    <mergeCell ref="AK31:AL31"/>
    <mergeCell ref="AH29:AI29"/>
    <mergeCell ref="AJ29:AJ30"/>
    <mergeCell ref="AK29:AL29"/>
    <mergeCell ref="R37:S37"/>
    <mergeCell ref="AL32:AO32"/>
    <mergeCell ref="AO31:AP31"/>
    <mergeCell ref="AP34:AQ34"/>
    <mergeCell ref="AP33:AQ33"/>
    <mergeCell ref="AL40:AL43"/>
    <mergeCell ref="AV30:BE30"/>
    <mergeCell ref="AD29:AE29"/>
    <mergeCell ref="AF29:AG29"/>
    <mergeCell ref="AD31:AE31"/>
    <mergeCell ref="AF31:AG31"/>
    <mergeCell ref="AP32:AS32"/>
    <mergeCell ref="AA32:AD32"/>
    <mergeCell ref="AE32:AH32"/>
    <mergeCell ref="AU29:AU30"/>
    <mergeCell ref="AL30:AO30"/>
    <mergeCell ref="AA30:AD30"/>
    <mergeCell ref="AE30:AH30"/>
    <mergeCell ref="R40:S41"/>
    <mergeCell ref="Y41:Z41"/>
    <mergeCell ref="Y42:Z42"/>
    <mergeCell ref="AA40:AB40"/>
    <mergeCell ref="AK46:AL46"/>
    <mergeCell ref="AP47:AQ47"/>
    <mergeCell ref="AC42:AD42"/>
    <mergeCell ref="Y40:Z40"/>
    <mergeCell ref="AD27:AE27"/>
    <mergeCell ref="AF27:AG27"/>
    <mergeCell ref="AL28:AO28"/>
    <mergeCell ref="AP28:AS28"/>
    <mergeCell ref="AA28:AD28"/>
    <mergeCell ref="AE28:AH28"/>
    <mergeCell ref="AS27:AT27"/>
    <mergeCell ref="AH40:AJ43"/>
    <mergeCell ref="AH46:AJ46"/>
    <mergeCell ref="AD33:AE34"/>
    <mergeCell ref="AR34:AS34"/>
    <mergeCell ref="AF34:AG34"/>
    <mergeCell ref="AH34:AI34"/>
    <mergeCell ref="AH31:AI31"/>
    <mergeCell ref="AN33:AO33"/>
    <mergeCell ref="AM31:AN31"/>
    <mergeCell ref="N55:O56"/>
    <mergeCell ref="N52:O53"/>
    <mergeCell ref="AC57:AD57"/>
    <mergeCell ref="AE49:AF49"/>
    <mergeCell ref="W53:X53"/>
    <mergeCell ref="AA44:AB44"/>
    <mergeCell ref="AA45:AB45"/>
    <mergeCell ref="AC55:AD55"/>
    <mergeCell ref="AC49:AD49"/>
    <mergeCell ref="AC51:AD51"/>
    <mergeCell ref="AE44:AF44"/>
    <mergeCell ref="T58:V58"/>
    <mergeCell ref="T55:V57"/>
    <mergeCell ref="AN60:AO60"/>
    <mergeCell ref="Y47:Z47"/>
    <mergeCell ref="Y48:Z48"/>
    <mergeCell ref="Y54:Z54"/>
    <mergeCell ref="Y55:Z55"/>
    <mergeCell ref="Y56:Z56"/>
    <mergeCell ref="Y57:Z57"/>
    <mergeCell ref="Y53:Z53"/>
    <mergeCell ref="W51:X51"/>
    <mergeCell ref="W50:X50"/>
    <mergeCell ref="AE51:AF51"/>
    <mergeCell ref="W49:X49"/>
    <mergeCell ref="Y49:Z49"/>
    <mergeCell ref="Y50:Z50"/>
    <mergeCell ref="Y51:Z51"/>
    <mergeCell ref="Y52:Z52"/>
    <mergeCell ref="AC50:AD50"/>
    <mergeCell ref="AC56:AD56"/>
    <mergeCell ref="AA56:AB56"/>
    <mergeCell ref="AA57:AB57"/>
    <mergeCell ref="AA55:AB55"/>
    <mergeCell ref="AC53:AD53"/>
    <mergeCell ref="AT47:AU47"/>
    <mergeCell ref="AR54:AS54"/>
    <mergeCell ref="AR50:AS50"/>
    <mergeCell ref="AH48:AJ48"/>
    <mergeCell ref="AP60:AQ60"/>
    <mergeCell ref="AN50:AO50"/>
    <mergeCell ref="AP50:AQ50"/>
    <mergeCell ref="AH50:AJ50"/>
    <mergeCell ref="AH47:AJ47"/>
    <mergeCell ref="AH60:AJ60"/>
    <mergeCell ref="AT50:AU50"/>
    <mergeCell ref="AH58:AJ58"/>
    <mergeCell ref="AH52:AJ52"/>
    <mergeCell ref="AH53:AJ53"/>
    <mergeCell ref="AH54:AJ54"/>
    <mergeCell ref="AH56:AJ56"/>
    <mergeCell ref="AH57:AJ57"/>
    <mergeCell ref="AN58:AO58"/>
    <mergeCell ref="AN57:AO57"/>
    <mergeCell ref="AN56:AO56"/>
    <mergeCell ref="AR53:AS53"/>
    <mergeCell ref="AR52:AS52"/>
    <mergeCell ref="AT52:AU52"/>
    <mergeCell ref="AP54:AQ54"/>
    <mergeCell ref="AP53:AQ53"/>
    <mergeCell ref="AP52:AQ52"/>
    <mergeCell ref="AT54:AU54"/>
    <mergeCell ref="AP58:AQ58"/>
    <mergeCell ref="AP57:AQ57"/>
    <mergeCell ref="AR56:AS56"/>
    <mergeCell ref="AT56:AU56"/>
    <mergeCell ref="AT53:AU53"/>
    <mergeCell ref="BB60:BC60"/>
    <mergeCell ref="AX60:AY60"/>
    <mergeCell ref="AR60:AS60"/>
    <mergeCell ref="AT60:AU60"/>
    <mergeCell ref="AR57:AS57"/>
    <mergeCell ref="AR58:AS58"/>
    <mergeCell ref="AT58:AU58"/>
    <mergeCell ref="AZ58:BA58"/>
    <mergeCell ref="AZ60:BA60"/>
    <mergeCell ref="AV60:AW60"/>
    <mergeCell ref="BB58:BC58"/>
    <mergeCell ref="AT57:AU57"/>
    <mergeCell ref="AV58:AW58"/>
    <mergeCell ref="AX58:AY58"/>
    <mergeCell ref="AV50:AW50"/>
    <mergeCell ref="AX50:AY50"/>
    <mergeCell ref="AZ57:BA57"/>
    <mergeCell ref="BB57:BC57"/>
    <mergeCell ref="BB52:BC52"/>
    <mergeCell ref="AZ53:BA53"/>
    <mergeCell ref="BB53:BC53"/>
    <mergeCell ref="AZ56:BA56"/>
    <mergeCell ref="BB56:BC56"/>
    <mergeCell ref="AZ50:BA50"/>
    <mergeCell ref="BB50:BC50"/>
    <mergeCell ref="AV57:AW57"/>
    <mergeCell ref="AX57:AY57"/>
    <mergeCell ref="AV53:AW53"/>
    <mergeCell ref="AZ54:BA54"/>
    <mergeCell ref="BB54:BC54"/>
    <mergeCell ref="AV56:AW56"/>
    <mergeCell ref="AX56:AY56"/>
    <mergeCell ref="AV54:AW54"/>
    <mergeCell ref="AX54:AY54"/>
    <mergeCell ref="BL12:BL13"/>
    <mergeCell ref="AD12:AE12"/>
    <mergeCell ref="AH12:AI12"/>
    <mergeCell ref="AS16:AT16"/>
    <mergeCell ref="AU16:AU17"/>
    <mergeCell ref="BG16:BG17"/>
    <mergeCell ref="AD16:AE16"/>
    <mergeCell ref="AH16:AI16"/>
    <mergeCell ref="AJ16:AJ17"/>
    <mergeCell ref="AK16:AL16"/>
    <mergeCell ref="AM16:AN16"/>
    <mergeCell ref="AO16:AP16"/>
    <mergeCell ref="AU12:AU13"/>
    <mergeCell ref="BJ13:BK13"/>
    <mergeCell ref="BH12:BH13"/>
    <mergeCell ref="AV17:BE17"/>
    <mergeCell ref="AQ12:AR12"/>
    <mergeCell ref="AQ14:AR14"/>
    <mergeCell ref="AK12:AL12"/>
    <mergeCell ref="AM12:AN12"/>
    <mergeCell ref="BB14:BC14"/>
    <mergeCell ref="AW15:AZ15"/>
    <mergeCell ref="AP15:AS15"/>
    <mergeCell ref="AA15:AD15"/>
    <mergeCell ref="AU8:AU9"/>
    <mergeCell ref="AA17:AD17"/>
    <mergeCell ref="AE17:AH17"/>
    <mergeCell ref="P17:S17"/>
    <mergeCell ref="T17:W17"/>
    <mergeCell ref="AL15:AO15"/>
    <mergeCell ref="W23:X23"/>
    <mergeCell ref="AD21:AE21"/>
    <mergeCell ref="AK8:AL8"/>
    <mergeCell ref="AM8:AN8"/>
    <mergeCell ref="AO8:AP8"/>
    <mergeCell ref="AQ8:AR8"/>
    <mergeCell ref="AJ8:AJ9"/>
    <mergeCell ref="AS8:AT8"/>
    <mergeCell ref="AL9:AM9"/>
    <mergeCell ref="AN9:AS9"/>
    <mergeCell ref="AO14:AP14"/>
    <mergeCell ref="AH10:AI10"/>
    <mergeCell ref="AL22:AO22"/>
    <mergeCell ref="O8:P8"/>
    <mergeCell ref="O10:P10"/>
    <mergeCell ref="AQ10:AR10"/>
    <mergeCell ref="AK10:AL10"/>
    <mergeCell ref="AM10:AN10"/>
    <mergeCell ref="S25:T25"/>
    <mergeCell ref="U25:V25"/>
    <mergeCell ref="AJ21:AJ22"/>
    <mergeCell ref="BG12:BG13"/>
    <mergeCell ref="Y27:Y28"/>
    <mergeCell ref="Z27:AA27"/>
    <mergeCell ref="AB27:AC27"/>
    <mergeCell ref="AH14:AI14"/>
    <mergeCell ref="AU10:AU11"/>
    <mergeCell ref="BG10:BG11"/>
    <mergeCell ref="AK27:AL27"/>
    <mergeCell ref="AQ25:AR25"/>
    <mergeCell ref="AK19:AL19"/>
    <mergeCell ref="AM19:AN19"/>
    <mergeCell ref="AJ10:AJ11"/>
    <mergeCell ref="AD10:AE10"/>
    <mergeCell ref="AF21:AG21"/>
    <mergeCell ref="AH21:AI21"/>
    <mergeCell ref="AB21:AC21"/>
    <mergeCell ref="AK14:AL14"/>
    <mergeCell ref="AM14:AN14"/>
    <mergeCell ref="AL17:AO17"/>
    <mergeCell ref="AP17:AS17"/>
    <mergeCell ref="AH25:AI25"/>
    <mergeCell ref="N25:N26"/>
    <mergeCell ref="S21:T21"/>
    <mergeCell ref="AZ23:BA23"/>
    <mergeCell ref="AU23:AU24"/>
    <mergeCell ref="AV26:BE26"/>
    <mergeCell ref="O25:P25"/>
    <mergeCell ref="Q25:R25"/>
    <mergeCell ref="N23:N24"/>
    <mergeCell ref="O23:P23"/>
    <mergeCell ref="Q23:R23"/>
    <mergeCell ref="S23:T23"/>
    <mergeCell ref="U23:V23"/>
    <mergeCell ref="Z25:AA25"/>
    <mergeCell ref="P24:S24"/>
    <mergeCell ref="T24:W24"/>
    <mergeCell ref="P26:S26"/>
    <mergeCell ref="T26:W26"/>
    <mergeCell ref="Y23:Y24"/>
    <mergeCell ref="Z23:AA23"/>
    <mergeCell ref="AL24:AO24"/>
    <mergeCell ref="AP24:AS24"/>
    <mergeCell ref="AP22:AS22"/>
    <mergeCell ref="AK21:AL21"/>
    <mergeCell ref="AM21:AN21"/>
    <mergeCell ref="Y25:Y26"/>
    <mergeCell ref="W25:X25"/>
    <mergeCell ref="AB25:AC25"/>
    <mergeCell ref="AF25:AG25"/>
    <mergeCell ref="AD25:AE25"/>
    <mergeCell ref="AJ25:AJ26"/>
    <mergeCell ref="AW24:AZ24"/>
    <mergeCell ref="BA24:BD24"/>
    <mergeCell ref="AH23:AI23"/>
    <mergeCell ref="AJ23:AJ24"/>
    <mergeCell ref="AF23:AG23"/>
    <mergeCell ref="AQ23:AR23"/>
    <mergeCell ref="AK23:AL23"/>
    <mergeCell ref="AM23:AN23"/>
    <mergeCell ref="AB23:AC23"/>
    <mergeCell ref="AD23:AE23"/>
    <mergeCell ref="AA24:AD24"/>
    <mergeCell ref="AE24:AH24"/>
    <mergeCell ref="AA26:AD26"/>
    <mergeCell ref="AE26:AH26"/>
    <mergeCell ref="AO23:AP23"/>
    <mergeCell ref="AS23:AT23"/>
    <mergeCell ref="E15:H15"/>
    <mergeCell ref="I15:L15"/>
    <mergeCell ref="BA15:BD15"/>
    <mergeCell ref="AL13:AS13"/>
    <mergeCell ref="AO12:AP12"/>
    <mergeCell ref="AS12:AT12"/>
    <mergeCell ref="AL11:AS11"/>
    <mergeCell ref="AV22:BE22"/>
    <mergeCell ref="BB23:BC23"/>
    <mergeCell ref="W21:X21"/>
    <mergeCell ref="Z21:AA21"/>
    <mergeCell ref="I22:L22"/>
    <mergeCell ref="J23:K23"/>
    <mergeCell ref="N21:N22"/>
    <mergeCell ref="Q21:R21"/>
    <mergeCell ref="T22:W22"/>
    <mergeCell ref="P22:S22"/>
    <mergeCell ref="AA22:AD22"/>
    <mergeCell ref="AE22:AH22"/>
    <mergeCell ref="AV13:BE13"/>
    <mergeCell ref="AQ16:AR16"/>
    <mergeCell ref="E22:H22"/>
    <mergeCell ref="E17:H17"/>
    <mergeCell ref="I17:L17"/>
    <mergeCell ref="J14:K14"/>
    <mergeCell ref="Y14:Y15"/>
    <mergeCell ref="U14:V14"/>
    <mergeCell ref="AJ19:AJ20"/>
    <mergeCell ref="AD19:AE19"/>
    <mergeCell ref="AH19:AI19"/>
    <mergeCell ref="AF12:AG12"/>
    <mergeCell ref="AJ12:AJ13"/>
    <mergeCell ref="Z14:AA14"/>
    <mergeCell ref="AB14:AC14"/>
    <mergeCell ref="AD14:AE14"/>
    <mergeCell ref="AF14:AG14"/>
    <mergeCell ref="AE15:AH15"/>
    <mergeCell ref="P15:S15"/>
    <mergeCell ref="T15:W15"/>
    <mergeCell ref="L16:M16"/>
    <mergeCell ref="N16:N17"/>
    <mergeCell ref="O16:P16"/>
    <mergeCell ref="J16:K16"/>
    <mergeCell ref="U16:V16"/>
    <mergeCell ref="BH10:BH11"/>
    <mergeCell ref="BI10:BI11"/>
    <mergeCell ref="BJ11:BK11"/>
    <mergeCell ref="AV18:BF18"/>
    <mergeCell ref="BJ1:BK1"/>
    <mergeCell ref="BJ2:BK2"/>
    <mergeCell ref="AZ4:BA4"/>
    <mergeCell ref="BD4:BE4"/>
    <mergeCell ref="BF4:BF5"/>
    <mergeCell ref="BH14:BH15"/>
    <mergeCell ref="BG18:BI19"/>
    <mergeCell ref="AZ19:BA19"/>
    <mergeCell ref="BJ17:BK17"/>
    <mergeCell ref="BH16:BH17"/>
    <mergeCell ref="BI16:BI17"/>
    <mergeCell ref="BJ16:BK16"/>
    <mergeCell ref="BI8:BI9"/>
    <mergeCell ref="BG8:BG9"/>
    <mergeCell ref="BH8:BH9"/>
    <mergeCell ref="AV9:BE9"/>
    <mergeCell ref="BJ10:BK10"/>
    <mergeCell ref="BJ9:BK9"/>
    <mergeCell ref="BI12:BI13"/>
    <mergeCell ref="BJ12:BK12"/>
    <mergeCell ref="AK4:AL4"/>
    <mergeCell ref="AM4:AN4"/>
    <mergeCell ref="AO4:AP4"/>
    <mergeCell ref="AS4:AT4"/>
    <mergeCell ref="AU4:AU5"/>
    <mergeCell ref="AV4:AW4"/>
    <mergeCell ref="BJ3:BL5"/>
    <mergeCell ref="AX4:AY4"/>
    <mergeCell ref="BL6:BL7"/>
    <mergeCell ref="AS6:AT6"/>
    <mergeCell ref="AU6:AU7"/>
    <mergeCell ref="AV6:AW6"/>
    <mergeCell ref="AX6:AY6"/>
    <mergeCell ref="AZ6:BA6"/>
    <mergeCell ref="BD6:BE6"/>
    <mergeCell ref="BJ7:BK7"/>
    <mergeCell ref="BG6:BG7"/>
    <mergeCell ref="BH6:BH7"/>
    <mergeCell ref="BI6:BI7"/>
    <mergeCell ref="BJ6:BK6"/>
    <mergeCell ref="AW7:BD7"/>
    <mergeCell ref="BB6:BC6"/>
    <mergeCell ref="AL7:AS7"/>
    <mergeCell ref="BF6:BF7"/>
    <mergeCell ref="B3:B5"/>
    <mergeCell ref="D3:N3"/>
    <mergeCell ref="O3:Y3"/>
    <mergeCell ref="Z3:AJ3"/>
    <mergeCell ref="AK3:AU3"/>
    <mergeCell ref="AV3:BF3"/>
    <mergeCell ref="BG3:BI4"/>
    <mergeCell ref="Y4:Y5"/>
    <mergeCell ref="Z4:AA4"/>
    <mergeCell ref="AB4:AC4"/>
    <mergeCell ref="AD4:AE4"/>
    <mergeCell ref="AH4:AI4"/>
    <mergeCell ref="AJ4:AJ5"/>
    <mergeCell ref="D4:E4"/>
    <mergeCell ref="F4:G4"/>
    <mergeCell ref="H4:I4"/>
    <mergeCell ref="L4:M4"/>
    <mergeCell ref="N4:N5"/>
    <mergeCell ref="O4:P4"/>
    <mergeCell ref="Q4:R4"/>
    <mergeCell ref="S4:T4"/>
    <mergeCell ref="W4:X4"/>
    <mergeCell ref="BB4:BC4"/>
    <mergeCell ref="AQ4:AR4"/>
    <mergeCell ref="AK6:AL6"/>
    <mergeCell ref="AM6:AN6"/>
    <mergeCell ref="AO6:AP6"/>
    <mergeCell ref="AQ6:AR6"/>
    <mergeCell ref="B12:B13"/>
    <mergeCell ref="D12:E12"/>
    <mergeCell ref="F12:G12"/>
    <mergeCell ref="H12:I12"/>
    <mergeCell ref="L12:M12"/>
    <mergeCell ref="N12:N13"/>
    <mergeCell ref="Z12:AA12"/>
    <mergeCell ref="AB12:AC12"/>
    <mergeCell ref="C12:C13"/>
    <mergeCell ref="E13:L13"/>
    <mergeCell ref="O12:P12"/>
    <mergeCell ref="Q12:R12"/>
    <mergeCell ref="S12:T12"/>
    <mergeCell ref="U12:V12"/>
    <mergeCell ref="W12:X12"/>
    <mergeCell ref="Y12:Y13"/>
    <mergeCell ref="P13:W13"/>
    <mergeCell ref="AA13:AH13"/>
    <mergeCell ref="J12:K12"/>
    <mergeCell ref="AJ6:AJ7"/>
    <mergeCell ref="AO10:AP10"/>
    <mergeCell ref="AS10:AT10"/>
    <mergeCell ref="E11:F11"/>
    <mergeCell ref="U10:V10"/>
    <mergeCell ref="AA11:AH11"/>
    <mergeCell ref="J10:K10"/>
    <mergeCell ref="S10:T10"/>
    <mergeCell ref="W10:X10"/>
    <mergeCell ref="Z10:AA10"/>
    <mergeCell ref="AB10:AC10"/>
    <mergeCell ref="Q10:R10"/>
    <mergeCell ref="G11:L11"/>
    <mergeCell ref="P11:W11"/>
    <mergeCell ref="J6:K6"/>
    <mergeCell ref="AA9:AB9"/>
    <mergeCell ref="F6:G6"/>
    <mergeCell ref="H6:I6"/>
    <mergeCell ref="L6:M6"/>
    <mergeCell ref="N6:N7"/>
    <mergeCell ref="O6:P6"/>
    <mergeCell ref="U6:V6"/>
    <mergeCell ref="Q6:R6"/>
    <mergeCell ref="S6:T6"/>
    <mergeCell ref="W6:X6"/>
    <mergeCell ref="E9:L9"/>
    <mergeCell ref="P9:W9"/>
    <mergeCell ref="P7:W7"/>
    <mergeCell ref="E7:L7"/>
    <mergeCell ref="N8:N9"/>
    <mergeCell ref="D8:E8"/>
    <mergeCell ref="Q8:R8"/>
    <mergeCell ref="S8:T8"/>
    <mergeCell ref="J8:K8"/>
    <mergeCell ref="W8:X8"/>
    <mergeCell ref="F8:G8"/>
    <mergeCell ref="H8:I8"/>
    <mergeCell ref="L8:M8"/>
    <mergeCell ref="B10:B11"/>
    <mergeCell ref="D6:E6"/>
    <mergeCell ref="C8:C9"/>
    <mergeCell ref="C10:C11"/>
    <mergeCell ref="C6:C7"/>
    <mergeCell ref="D10:E10"/>
    <mergeCell ref="F10:G10"/>
    <mergeCell ref="H10:I10"/>
    <mergeCell ref="AF10:AG10"/>
    <mergeCell ref="AD6:AE6"/>
    <mergeCell ref="AA7:AH7"/>
    <mergeCell ref="AF6:AG6"/>
    <mergeCell ref="AH8:AI8"/>
    <mergeCell ref="AF8:AG8"/>
    <mergeCell ref="B6:B7"/>
    <mergeCell ref="B8:B9"/>
    <mergeCell ref="AC9:AH9"/>
    <mergeCell ref="Y6:Y7"/>
    <mergeCell ref="Z6:AA6"/>
    <mergeCell ref="AB6:AC6"/>
    <mergeCell ref="L10:M10"/>
    <mergeCell ref="N10:N11"/>
    <mergeCell ref="U8:V8"/>
    <mergeCell ref="Y10:Y11"/>
    <mergeCell ref="B14:B15"/>
    <mergeCell ref="O14:P14"/>
    <mergeCell ref="Q14:R14"/>
    <mergeCell ref="BG14:BG15"/>
    <mergeCell ref="S14:T14"/>
    <mergeCell ref="W14:X14"/>
    <mergeCell ref="Y16:Y17"/>
    <mergeCell ref="F14:G14"/>
    <mergeCell ref="H14:I14"/>
    <mergeCell ref="L14:M14"/>
    <mergeCell ref="N14:N15"/>
    <mergeCell ref="D14:E14"/>
    <mergeCell ref="AJ14:AJ15"/>
    <mergeCell ref="AV14:AW14"/>
    <mergeCell ref="AX14:AY14"/>
    <mergeCell ref="AZ14:BA14"/>
    <mergeCell ref="AU14:AU15"/>
    <mergeCell ref="AS14:AT14"/>
    <mergeCell ref="B16:B17"/>
    <mergeCell ref="Q16:R16"/>
    <mergeCell ref="S16:T16"/>
    <mergeCell ref="D16:E16"/>
    <mergeCell ref="F16:G16"/>
    <mergeCell ref="H16:I16"/>
    <mergeCell ref="B18:B20"/>
    <mergeCell ref="D19:E19"/>
    <mergeCell ref="F19:G19"/>
    <mergeCell ref="H19:I19"/>
    <mergeCell ref="L19:M19"/>
    <mergeCell ref="N19:N20"/>
    <mergeCell ref="O19:P19"/>
    <mergeCell ref="Q19:R19"/>
    <mergeCell ref="S19:T19"/>
    <mergeCell ref="O18:Y18"/>
    <mergeCell ref="Y19:Y20"/>
    <mergeCell ref="U19:V19"/>
    <mergeCell ref="B25:B26"/>
    <mergeCell ref="D25:E25"/>
    <mergeCell ref="F25:G25"/>
    <mergeCell ref="H25:I25"/>
    <mergeCell ref="L25:M25"/>
    <mergeCell ref="B21:B22"/>
    <mergeCell ref="D21:E21"/>
    <mergeCell ref="F21:G21"/>
    <mergeCell ref="H21:I21"/>
    <mergeCell ref="L21:M21"/>
    <mergeCell ref="B23:B24"/>
    <mergeCell ref="D23:E23"/>
    <mergeCell ref="C23:C24"/>
    <mergeCell ref="F23:G23"/>
    <mergeCell ref="H23:I23"/>
    <mergeCell ref="L23:M23"/>
    <mergeCell ref="J21:K21"/>
    <mergeCell ref="J25:K25"/>
    <mergeCell ref="E24:H24"/>
    <mergeCell ref="E26:H26"/>
    <mergeCell ref="I24:L24"/>
    <mergeCell ref="I26:L26"/>
    <mergeCell ref="B29:B30"/>
    <mergeCell ref="D27:E27"/>
    <mergeCell ref="F27:G27"/>
    <mergeCell ref="H27:I27"/>
    <mergeCell ref="L27:M27"/>
    <mergeCell ref="N27:N28"/>
    <mergeCell ref="B27:B28"/>
    <mergeCell ref="D29:E29"/>
    <mergeCell ref="F29:G29"/>
    <mergeCell ref="H29:I29"/>
    <mergeCell ref="L29:M29"/>
    <mergeCell ref="J29:K29"/>
    <mergeCell ref="N29:N30"/>
    <mergeCell ref="I28:L28"/>
    <mergeCell ref="E30:H30"/>
    <mergeCell ref="I30:L30"/>
    <mergeCell ref="E28:H28"/>
    <mergeCell ref="J27:K27"/>
    <mergeCell ref="B31:B32"/>
    <mergeCell ref="D31:E31"/>
    <mergeCell ref="F31:G31"/>
    <mergeCell ref="H31:I31"/>
    <mergeCell ref="L31:M31"/>
    <mergeCell ref="N31:N32"/>
    <mergeCell ref="D43:E43"/>
    <mergeCell ref="F43:G43"/>
    <mergeCell ref="H43:I43"/>
    <mergeCell ref="J43:K43"/>
    <mergeCell ref="C40:C42"/>
    <mergeCell ref="D42:E42"/>
    <mergeCell ref="F42:G42"/>
    <mergeCell ref="H42:I42"/>
    <mergeCell ref="J42:K42"/>
    <mergeCell ref="J41:K41"/>
    <mergeCell ref="E32:H32"/>
    <mergeCell ref="I32:L32"/>
    <mergeCell ref="H41:I41"/>
    <mergeCell ref="L42:M42"/>
    <mergeCell ref="J31:K31"/>
    <mergeCell ref="O35:P35"/>
    <mergeCell ref="O36:P36"/>
    <mergeCell ref="D40:E40"/>
    <mergeCell ref="F40:G40"/>
    <mergeCell ref="H40:I40"/>
    <mergeCell ref="J40:K40"/>
    <mergeCell ref="D41:E41"/>
    <mergeCell ref="F41:G41"/>
    <mergeCell ref="L40:M40"/>
    <mergeCell ref="L41:M41"/>
    <mergeCell ref="D39:E39"/>
    <mergeCell ref="O37:P37"/>
    <mergeCell ref="F48:G48"/>
    <mergeCell ref="AA41:AB41"/>
    <mergeCell ref="C46:C48"/>
    <mergeCell ref="W45:X45"/>
    <mergeCell ref="AC45:AD45"/>
    <mergeCell ref="AE45:AF45"/>
    <mergeCell ref="C43:C45"/>
    <mergeCell ref="D45:E45"/>
    <mergeCell ref="F45:G45"/>
    <mergeCell ref="H45:I45"/>
    <mergeCell ref="J45:K45"/>
    <mergeCell ref="J47:K47"/>
    <mergeCell ref="J48:K48"/>
    <mergeCell ref="AC44:AD44"/>
    <mergeCell ref="D48:E48"/>
    <mergeCell ref="D46:E46"/>
    <mergeCell ref="AC47:AD47"/>
    <mergeCell ref="AA43:AB43"/>
    <mergeCell ref="Y43:Z43"/>
    <mergeCell ref="W42:X42"/>
    <mergeCell ref="F46:G46"/>
    <mergeCell ref="Y46:Z46"/>
    <mergeCell ref="Y45:Z45"/>
    <mergeCell ref="AA42:AB42"/>
    <mergeCell ref="BU10:BV10"/>
    <mergeCell ref="BU11:BV11"/>
    <mergeCell ref="BU12:BV12"/>
    <mergeCell ref="BU13:BV13"/>
    <mergeCell ref="AH27:AI27"/>
    <mergeCell ref="AK25:AL25"/>
    <mergeCell ref="AM25:AN25"/>
    <mergeCell ref="AO25:AP25"/>
    <mergeCell ref="AS25:AT25"/>
    <mergeCell ref="AU25:AU26"/>
    <mergeCell ref="BG25:BG26"/>
    <mergeCell ref="BI25:BI26"/>
    <mergeCell ref="BJ27:BK27"/>
    <mergeCell ref="BL27:BL28"/>
    <mergeCell ref="BJ28:BK28"/>
    <mergeCell ref="AJ27:AJ28"/>
    <mergeCell ref="AV27:AW27"/>
    <mergeCell ref="AX27:AY27"/>
    <mergeCell ref="BS14:BT14"/>
    <mergeCell ref="BL23:BL24"/>
    <mergeCell ref="BJ24:BK24"/>
    <mergeCell ref="BF23:BF24"/>
    <mergeCell ref="BG23:BG24"/>
    <mergeCell ref="BJ25:BK25"/>
    <mergeCell ref="BN3:BT3"/>
    <mergeCell ref="BU3:BV3"/>
    <mergeCell ref="BQ5:BR5"/>
    <mergeCell ref="BH36:BI37"/>
    <mergeCell ref="BI33:BI34"/>
    <mergeCell ref="AP40:AQ43"/>
    <mergeCell ref="AN40:AO43"/>
    <mergeCell ref="AN44:AO44"/>
    <mergeCell ref="BS4:BT4"/>
    <mergeCell ref="BU8:BV8"/>
    <mergeCell ref="BG29:BG30"/>
    <mergeCell ref="BH29:BH30"/>
    <mergeCell ref="AZ27:BA27"/>
    <mergeCell ref="BD27:BE27"/>
    <mergeCell ref="BF27:BF28"/>
    <mergeCell ref="BI27:BI28"/>
    <mergeCell ref="AM27:AN27"/>
    <mergeCell ref="AV23:AW23"/>
    <mergeCell ref="AX23:AY23"/>
    <mergeCell ref="AS21:AT21"/>
    <mergeCell ref="AO21:AP21"/>
    <mergeCell ref="AO19:AP19"/>
    <mergeCell ref="BF14:BF15"/>
    <mergeCell ref="BB44:BC44"/>
    <mergeCell ref="C55:C57"/>
    <mergeCell ref="W55:X55"/>
    <mergeCell ref="C52:C54"/>
    <mergeCell ref="W57:X57"/>
    <mergeCell ref="AE50:AF50"/>
    <mergeCell ref="D54:E54"/>
    <mergeCell ref="F54:G54"/>
    <mergeCell ref="H54:I54"/>
    <mergeCell ref="J54:K54"/>
    <mergeCell ref="W54:X54"/>
    <mergeCell ref="AC54:AD54"/>
    <mergeCell ref="W52:X52"/>
    <mergeCell ref="AC52:AD52"/>
    <mergeCell ref="D51:E51"/>
    <mergeCell ref="F51:G51"/>
    <mergeCell ref="H51:I51"/>
    <mergeCell ref="AA53:AB53"/>
    <mergeCell ref="AA54:AB54"/>
    <mergeCell ref="AA52:AB52"/>
    <mergeCell ref="C49:C51"/>
    <mergeCell ref="T52:V54"/>
    <mergeCell ref="T49:V51"/>
    <mergeCell ref="D57:E57"/>
    <mergeCell ref="F57:G57"/>
    <mergeCell ref="H57:I57"/>
    <mergeCell ref="J57:K57"/>
    <mergeCell ref="J53:K53"/>
    <mergeCell ref="BU9:BV9"/>
    <mergeCell ref="BO10:BP10"/>
    <mergeCell ref="BO11:BP11"/>
    <mergeCell ref="BO12:BP12"/>
    <mergeCell ref="AC40:AD40"/>
    <mergeCell ref="W41:X41"/>
    <mergeCell ref="AJ34:AK34"/>
    <mergeCell ref="AC41:AD41"/>
    <mergeCell ref="W48:X48"/>
    <mergeCell ref="W46:X46"/>
    <mergeCell ref="AC46:AD46"/>
    <mergeCell ref="W47:X47"/>
    <mergeCell ref="AT33:AU33"/>
    <mergeCell ref="BG33:BG34"/>
    <mergeCell ref="AF33:AG33"/>
    <mergeCell ref="AH33:AI33"/>
    <mergeCell ref="AJ33:AK33"/>
    <mergeCell ref="W56:X56"/>
    <mergeCell ref="AZ52:BA52"/>
    <mergeCell ref="BJ46:BK46"/>
    <mergeCell ref="L52:M52"/>
    <mergeCell ref="L53:M53"/>
    <mergeCell ref="AA49:AB49"/>
    <mergeCell ref="AA50:AB50"/>
    <mergeCell ref="AA51:AB51"/>
    <mergeCell ref="D44:E44"/>
    <mergeCell ref="F44:G44"/>
    <mergeCell ref="AA47:AB47"/>
    <mergeCell ref="AA48:AB48"/>
    <mergeCell ref="H48:I48"/>
    <mergeCell ref="F53:G53"/>
    <mergeCell ref="H53:I53"/>
    <mergeCell ref="AA46:AB46"/>
    <mergeCell ref="H46:I46"/>
    <mergeCell ref="J46:K46"/>
    <mergeCell ref="F47:G47"/>
    <mergeCell ref="H47:I47"/>
    <mergeCell ref="H44:I44"/>
    <mergeCell ref="J44:K44"/>
    <mergeCell ref="T46:V48"/>
    <mergeCell ref="Y44:Z44"/>
    <mergeCell ref="R43:S44"/>
    <mergeCell ref="R46:S47"/>
    <mergeCell ref="T43:V45"/>
    <mergeCell ref="W44:X44"/>
    <mergeCell ref="AV47:AW47"/>
    <mergeCell ref="AX47:AY47"/>
    <mergeCell ref="AZ47:BA47"/>
    <mergeCell ref="BB47:BC47"/>
    <mergeCell ref="D56:E56"/>
    <mergeCell ref="F56:G56"/>
    <mergeCell ref="H56:I56"/>
    <mergeCell ref="J56:K56"/>
    <mergeCell ref="J51:K51"/>
    <mergeCell ref="D47:E47"/>
    <mergeCell ref="AC48:AD48"/>
    <mergeCell ref="L54:M54"/>
    <mergeCell ref="AX53:AY53"/>
    <mergeCell ref="AV52:AW52"/>
    <mergeCell ref="AX52:AY52"/>
    <mergeCell ref="AN54:AO54"/>
    <mergeCell ref="AN53:AO53"/>
    <mergeCell ref="AN52:AO52"/>
    <mergeCell ref="AP56:AQ56"/>
    <mergeCell ref="AP48:AQ48"/>
    <mergeCell ref="AN47:AO47"/>
    <mergeCell ref="AN48:AO48"/>
    <mergeCell ref="AR48:AS48"/>
    <mergeCell ref="AT48:AU48"/>
    <mergeCell ref="AZ44:BA44"/>
    <mergeCell ref="AP44:AQ44"/>
    <mergeCell ref="AR44:AS44"/>
    <mergeCell ref="AT44:AU44"/>
    <mergeCell ref="AV44:AW44"/>
    <mergeCell ref="AX44:AY44"/>
    <mergeCell ref="AX40:AY43"/>
    <mergeCell ref="AV40:AW43"/>
    <mergeCell ref="AT40:AU43"/>
    <mergeCell ref="AR40:AS43"/>
    <mergeCell ref="AV48:AW48"/>
    <mergeCell ref="AX48:AY48"/>
    <mergeCell ref="AZ48:BA48"/>
    <mergeCell ref="BB48:BC48"/>
    <mergeCell ref="AR47:AS47"/>
    <mergeCell ref="AH44:AJ44"/>
    <mergeCell ref="BB40:BC43"/>
    <mergeCell ref="D55:E55"/>
    <mergeCell ref="F55:G55"/>
    <mergeCell ref="H55:I55"/>
    <mergeCell ref="J55:K55"/>
    <mergeCell ref="D49:E49"/>
    <mergeCell ref="F49:G49"/>
    <mergeCell ref="H49:I49"/>
    <mergeCell ref="D52:E52"/>
    <mergeCell ref="D50:E50"/>
    <mergeCell ref="F50:G50"/>
    <mergeCell ref="H50:I50"/>
    <mergeCell ref="D53:E53"/>
    <mergeCell ref="F52:G52"/>
    <mergeCell ref="H52:I52"/>
    <mergeCell ref="J52:K52"/>
    <mergeCell ref="J49:K49"/>
    <mergeCell ref="J50:K50"/>
    <mergeCell ref="BK40:BK43"/>
    <mergeCell ref="BJ40:BJ43"/>
    <mergeCell ref="AM40:AM43"/>
    <mergeCell ref="AK40:AK43"/>
    <mergeCell ref="BJ26:BK26"/>
    <mergeCell ref="BI14:BI15"/>
    <mergeCell ref="BJ14:BK14"/>
    <mergeCell ref="BL16:BL17"/>
    <mergeCell ref="BL8:BL9"/>
    <mergeCell ref="BJ8:BK8"/>
    <mergeCell ref="BL10:BL11"/>
    <mergeCell ref="BH23:BH24"/>
    <mergeCell ref="BI23:BI24"/>
    <mergeCell ref="BJ23:BK23"/>
    <mergeCell ref="BH25:BH26"/>
    <mergeCell ref="BL25:BL26"/>
    <mergeCell ref="BL29:BL30"/>
    <mergeCell ref="BG27:BG28"/>
    <mergeCell ref="BH27:BH28"/>
    <mergeCell ref="AL34:AM34"/>
    <mergeCell ref="AN34:AO34"/>
    <mergeCell ref="AR33:AS33"/>
    <mergeCell ref="AL33:AM33"/>
    <mergeCell ref="AZ40:BA43"/>
    <mergeCell ref="BN4:BR4"/>
    <mergeCell ref="BN5:BP5"/>
    <mergeCell ref="BN6:BP6"/>
    <mergeCell ref="AD8:AE8"/>
    <mergeCell ref="BQ14:BR14"/>
    <mergeCell ref="J4:K4"/>
    <mergeCell ref="J19:K19"/>
    <mergeCell ref="BJ15:BK15"/>
    <mergeCell ref="AK18:AU18"/>
    <mergeCell ref="BD14:BE14"/>
    <mergeCell ref="Y8:Y9"/>
    <mergeCell ref="Z8:AA8"/>
    <mergeCell ref="AB8:AC8"/>
    <mergeCell ref="AF4:AG4"/>
    <mergeCell ref="U4:V4"/>
    <mergeCell ref="AV11:BE11"/>
    <mergeCell ref="BL14:BL15"/>
    <mergeCell ref="AU19:AU20"/>
    <mergeCell ref="D18:N18"/>
    <mergeCell ref="AH6:AI6"/>
    <mergeCell ref="Z16:AA16"/>
    <mergeCell ref="AV19:AW19"/>
    <mergeCell ref="Z18:AJ18"/>
    <mergeCell ref="Z19:AA19"/>
    <mergeCell ref="BS8:BT8"/>
    <mergeCell ref="BQ8:BR8"/>
    <mergeCell ref="BO8:BP8"/>
    <mergeCell ref="BS9:BT9"/>
    <mergeCell ref="BQ9:BR9"/>
    <mergeCell ref="BO9:BP9"/>
    <mergeCell ref="BO13:BP13"/>
    <mergeCell ref="BQ10:BR10"/>
    <mergeCell ref="BS10:BT10"/>
    <mergeCell ref="BQ11:BR11"/>
    <mergeCell ref="BS11:BT11"/>
    <mergeCell ref="BQ13:BR13"/>
    <mergeCell ref="BQ12:BR12"/>
    <mergeCell ref="BS12:BT12"/>
    <mergeCell ref="BS13:BT13"/>
    <mergeCell ref="BJ30:BK30"/>
    <mergeCell ref="BI29:BI30"/>
    <mergeCell ref="BJ29:BK29"/>
    <mergeCell ref="BU14:BV14"/>
    <mergeCell ref="BO14:BP14"/>
    <mergeCell ref="AU31:AU32"/>
    <mergeCell ref="BG31:BG32"/>
    <mergeCell ref="BH31:BH32"/>
    <mergeCell ref="BI31:BI32"/>
    <mergeCell ref="BJ31:BK31"/>
    <mergeCell ref="BL31:BL32"/>
    <mergeCell ref="AV32:BE32"/>
    <mergeCell ref="BQ15:BR15"/>
    <mergeCell ref="BS15:BT15"/>
    <mergeCell ref="BU15:BV15"/>
    <mergeCell ref="BJ22:BK22"/>
    <mergeCell ref="BG21:BG22"/>
    <mergeCell ref="BH21:BH22"/>
    <mergeCell ref="BI21:BI22"/>
    <mergeCell ref="AU21:AU22"/>
    <mergeCell ref="AW28:AZ28"/>
    <mergeCell ref="BA28:BD28"/>
    <mergeCell ref="BB27:BC27"/>
    <mergeCell ref="BD23:BE23"/>
    <mergeCell ref="BJ33:BK37"/>
    <mergeCell ref="BO15:BP15"/>
    <mergeCell ref="BJ32:BK32"/>
    <mergeCell ref="BL21:BL22"/>
    <mergeCell ref="C14:C15"/>
    <mergeCell ref="C16:C17"/>
    <mergeCell ref="C21:C22"/>
    <mergeCell ref="AF19:AG19"/>
    <mergeCell ref="AQ19:AR19"/>
    <mergeCell ref="BB19:BC19"/>
    <mergeCell ref="BJ21:BK21"/>
    <mergeCell ref="O21:P21"/>
    <mergeCell ref="AF16:AG16"/>
    <mergeCell ref="BD19:BE19"/>
    <mergeCell ref="BF19:BF20"/>
    <mergeCell ref="AS19:AT19"/>
    <mergeCell ref="AB16:AC16"/>
    <mergeCell ref="U21:V21"/>
    <mergeCell ref="AB19:AC19"/>
    <mergeCell ref="W19:X19"/>
    <mergeCell ref="Y21:Y22"/>
    <mergeCell ref="W16:X16"/>
    <mergeCell ref="BJ18:BL20"/>
    <mergeCell ref="AX19:AY19"/>
  </mergeCells>
  <pageMargins left="0.7" right="0.7" top="0.75" bottom="0.75" header="0.3" footer="0.3"/>
  <pageSetup orientation="portrait" r:id="rId1"/>
  <ignoredErrors>
    <ignoredError sqref="BH14:BI15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U77"/>
  <sheetViews>
    <sheetView rightToLeft="1" topLeftCell="CM1" zoomScale="85" zoomScaleNormal="85" workbookViewId="0">
      <selection activeCell="FC18" sqref="FC18"/>
    </sheetView>
  </sheetViews>
  <sheetFormatPr baseColWidth="10" defaultColWidth="2.4375" defaultRowHeight="11.65"/>
  <cols>
    <col min="1" max="1" width="1.6875" style="114" customWidth="1"/>
    <col min="2" max="2" width="4.5625" style="270" customWidth="1"/>
    <col min="3" max="3" width="4.125" style="270" customWidth="1"/>
    <col min="4" max="111" width="2.125" style="270" customWidth="1"/>
    <col min="112" max="122" width="2.125" style="276" customWidth="1"/>
    <col min="123" max="123" width="2.125" style="710" customWidth="1"/>
    <col min="124" max="135" width="2.125" style="733" customWidth="1"/>
    <col min="136" max="147" width="2.125" style="710" customWidth="1"/>
    <col min="148" max="158" width="2.125" style="862" customWidth="1"/>
    <col min="159" max="170" width="2.125" style="980" customWidth="1"/>
    <col min="171" max="171" width="2.125" style="862" customWidth="1"/>
    <col min="172" max="172" width="3.875" style="823" customWidth="1"/>
    <col min="173" max="174" width="5.125" style="809" customWidth="1"/>
    <col min="175" max="16384" width="2.4375" style="114"/>
  </cols>
  <sheetData>
    <row r="1" spans="2:177" s="809" customFormat="1" ht="15" customHeight="1" thickBot="1">
      <c r="D1" s="1711" t="s">
        <v>149</v>
      </c>
      <c r="E1" s="1711"/>
      <c r="F1" s="1711"/>
      <c r="G1" s="1711"/>
      <c r="H1" s="1711"/>
      <c r="I1" s="1711"/>
      <c r="J1" s="1711"/>
      <c r="K1" s="1711"/>
      <c r="L1" s="1711"/>
      <c r="M1" s="1711"/>
      <c r="N1" s="1711"/>
      <c r="O1" s="1711"/>
      <c r="P1" s="1711"/>
      <c r="Q1" s="1711"/>
      <c r="R1" s="1711"/>
      <c r="S1" s="1711"/>
      <c r="T1" s="1711"/>
      <c r="U1" s="1711"/>
      <c r="V1" s="1711"/>
      <c r="W1" s="1711"/>
      <c r="X1" s="1711"/>
      <c r="Y1" s="1711"/>
      <c r="Z1" s="1711"/>
      <c r="AA1" s="1711"/>
      <c r="AB1" s="1711"/>
      <c r="AC1" s="1711"/>
      <c r="AD1" s="1711"/>
      <c r="AE1" s="1711"/>
      <c r="AF1" s="1712"/>
      <c r="AG1" s="1716" t="s">
        <v>148</v>
      </c>
      <c r="AH1" s="1717"/>
      <c r="AI1" s="1724" t="s">
        <v>149</v>
      </c>
      <c r="AJ1" s="1711"/>
      <c r="AK1" s="1711"/>
      <c r="AL1" s="1711"/>
      <c r="AM1" s="1711"/>
      <c r="AN1" s="1711"/>
      <c r="AO1" s="1711"/>
      <c r="AP1" s="1711"/>
      <c r="AQ1" s="1711"/>
      <c r="AR1" s="1711"/>
      <c r="AS1" s="1711"/>
      <c r="AT1" s="1725" t="s">
        <v>149</v>
      </c>
      <c r="AU1" s="1725"/>
      <c r="AV1" s="1725"/>
      <c r="AW1" s="1725"/>
      <c r="AX1" s="1725"/>
      <c r="AY1" s="1725"/>
      <c r="AZ1" s="1725"/>
      <c r="BA1" s="1725"/>
      <c r="BB1" s="1725"/>
      <c r="BC1" s="1725"/>
      <c r="BD1" s="1725"/>
      <c r="BE1" s="1725"/>
      <c r="BF1" s="1725"/>
      <c r="BG1" s="1725"/>
      <c r="BH1" s="1725"/>
      <c r="BI1" s="1725"/>
      <c r="BJ1" s="1725"/>
      <c r="BK1" s="1725"/>
      <c r="BL1" s="1725"/>
      <c r="BM1" s="1725"/>
      <c r="BN1" s="1725"/>
      <c r="BO1" s="1725"/>
      <c r="BP1" s="1725"/>
      <c r="BQ1" s="1725"/>
      <c r="BR1" s="1725"/>
      <c r="BS1" s="1725"/>
      <c r="BT1" s="1725"/>
      <c r="BU1" s="1725"/>
      <c r="BV1" s="1725"/>
      <c r="BW1" s="1725"/>
      <c r="BX1" s="1725"/>
      <c r="BY1" s="1726"/>
      <c r="BZ1" s="1703" t="s">
        <v>150</v>
      </c>
      <c r="CA1" s="1704"/>
      <c r="CB1" s="1704"/>
      <c r="CC1" s="1704"/>
      <c r="CD1" s="1705"/>
      <c r="CE1" s="1696" t="s">
        <v>151</v>
      </c>
      <c r="CF1" s="1697"/>
      <c r="CG1" s="1723" t="s">
        <v>152</v>
      </c>
      <c r="CH1" s="1723"/>
      <c r="CI1" s="1723"/>
      <c r="CJ1" s="1723"/>
      <c r="CK1" s="1723"/>
      <c r="CL1" s="1723"/>
      <c r="CM1" s="1723"/>
      <c r="CN1" s="1723"/>
      <c r="CO1" s="1723"/>
      <c r="CP1" s="1723"/>
      <c r="CQ1" s="850" t="s">
        <v>153</v>
      </c>
      <c r="CR1" s="1706" t="s">
        <v>152</v>
      </c>
      <c r="CS1" s="1707"/>
      <c r="CT1" s="1707"/>
      <c r="CU1" s="1707"/>
      <c r="CV1" s="1707"/>
      <c r="CW1" s="1708"/>
      <c r="CX1" s="1696" t="s">
        <v>154</v>
      </c>
      <c r="CY1" s="1697"/>
      <c r="CZ1" s="1703" t="s">
        <v>149</v>
      </c>
      <c r="DA1" s="1704"/>
      <c r="DB1" s="1705"/>
      <c r="DC1" s="851" t="s">
        <v>578</v>
      </c>
      <c r="DD1" s="1703" t="s">
        <v>155</v>
      </c>
      <c r="DE1" s="1704"/>
      <c r="DF1" s="1704"/>
      <c r="DG1" s="1705"/>
      <c r="DH1" s="1709" t="s">
        <v>155</v>
      </c>
      <c r="DI1" s="1710"/>
      <c r="DJ1" s="1710"/>
      <c r="DK1" s="1710"/>
      <c r="DL1" s="1710"/>
      <c r="DM1" s="1701" t="s">
        <v>151</v>
      </c>
      <c r="DN1" s="1702"/>
      <c r="DO1" s="852" t="s">
        <v>740</v>
      </c>
      <c r="DP1" s="1698" t="s">
        <v>155</v>
      </c>
      <c r="DQ1" s="1699"/>
      <c r="DR1" s="1699"/>
      <c r="DS1" s="1700"/>
      <c r="DT1" s="1633" t="s">
        <v>155</v>
      </c>
      <c r="DU1" s="1634"/>
      <c r="DV1" s="1634"/>
      <c r="DW1" s="1634"/>
      <c r="DX1" s="1751"/>
      <c r="DY1" s="1633" t="s">
        <v>534</v>
      </c>
      <c r="DZ1" s="1634"/>
      <c r="EA1" s="1634"/>
      <c r="EB1" s="1634"/>
      <c r="EC1" s="1633" t="s">
        <v>533</v>
      </c>
      <c r="ED1" s="1634"/>
      <c r="EE1" s="1634"/>
      <c r="EF1" s="1634"/>
      <c r="EG1" s="1634"/>
      <c r="EH1" s="1634"/>
      <c r="EI1" s="1696" t="s">
        <v>535</v>
      </c>
      <c r="EJ1" s="1697"/>
      <c r="EK1" s="1763" t="s">
        <v>151</v>
      </c>
      <c r="EL1" s="1763"/>
      <c r="EM1" s="1761" t="s">
        <v>579</v>
      </c>
      <c r="EN1" s="1762"/>
      <c r="EO1" s="1759" t="s">
        <v>149</v>
      </c>
      <c r="EP1" s="1760"/>
      <c r="EQ1" s="1760"/>
      <c r="ER1" s="977" t="s">
        <v>740</v>
      </c>
      <c r="ES1" s="998" t="s">
        <v>741</v>
      </c>
      <c r="ET1" s="979" t="s">
        <v>740</v>
      </c>
      <c r="EU1" s="1753" t="s">
        <v>149</v>
      </c>
      <c r="EV1" s="1754"/>
      <c r="EW1" s="1754"/>
      <c r="EX1" s="1754"/>
      <c r="EY1" s="1754"/>
      <c r="EZ1" s="1754"/>
      <c r="FA1" s="984" t="s">
        <v>746</v>
      </c>
      <c r="FB1" s="1754" t="s">
        <v>577</v>
      </c>
      <c r="FC1" s="1754"/>
      <c r="FD1" s="1754"/>
      <c r="FE1" s="1754"/>
      <c r="FF1" s="1754"/>
      <c r="FG1" s="1754"/>
      <c r="FH1" s="1754"/>
      <c r="FI1" s="1754"/>
      <c r="FJ1" s="1754"/>
      <c r="FK1" s="1754"/>
      <c r="FL1" s="1754"/>
      <c r="FM1" s="1754"/>
      <c r="FN1" s="1754"/>
      <c r="FO1" s="1754"/>
      <c r="FP1" s="849" t="s">
        <v>517</v>
      </c>
      <c r="FS1" s="809" t="s">
        <v>157</v>
      </c>
      <c r="FU1" s="809" t="s">
        <v>121</v>
      </c>
    </row>
    <row r="2" spans="2:177" ht="12" customHeight="1">
      <c r="B2" s="270">
        <v>4</v>
      </c>
      <c r="C2" s="353">
        <v>105</v>
      </c>
      <c r="D2" s="361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4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4"/>
      <c r="AB2" s="279"/>
      <c r="AC2" s="279"/>
      <c r="AD2" s="279"/>
      <c r="AE2" s="279"/>
      <c r="AF2" s="279"/>
      <c r="AG2" s="280"/>
      <c r="AH2" s="281"/>
      <c r="AI2" s="279"/>
      <c r="AJ2" s="279"/>
      <c r="AK2" s="279"/>
      <c r="AL2" s="279"/>
      <c r="AM2" s="282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83"/>
      <c r="AY2" s="284"/>
      <c r="AZ2" s="283"/>
      <c r="BA2" s="283"/>
      <c r="BB2" s="283"/>
      <c r="BC2" s="279"/>
      <c r="BD2" s="279"/>
      <c r="BE2" s="279"/>
      <c r="BF2" s="279"/>
      <c r="BG2" s="279"/>
      <c r="BH2" s="279"/>
      <c r="BI2" s="279"/>
      <c r="BJ2" s="279"/>
      <c r="BK2" s="282"/>
      <c r="BL2" s="279"/>
      <c r="BM2" s="279"/>
      <c r="BN2" s="279"/>
      <c r="BO2" s="279"/>
      <c r="BP2" s="279"/>
      <c r="BQ2" s="279"/>
      <c r="BR2" s="279"/>
      <c r="BS2" s="279"/>
      <c r="BT2" s="279"/>
      <c r="BU2" s="279"/>
      <c r="BV2" s="279"/>
      <c r="BW2" s="282"/>
      <c r="BX2" s="285"/>
      <c r="BY2" s="279"/>
      <c r="BZ2" s="286"/>
      <c r="CA2" s="279"/>
      <c r="CB2" s="279"/>
      <c r="CC2" s="279"/>
      <c r="CD2" s="279"/>
      <c r="CE2" s="286"/>
      <c r="CF2" s="287"/>
      <c r="CG2" s="279"/>
      <c r="CH2" s="279"/>
      <c r="CI2" s="282"/>
      <c r="CJ2" s="361"/>
      <c r="CK2" s="283"/>
      <c r="CL2" s="283"/>
      <c r="CM2" s="283"/>
      <c r="CN2" s="283"/>
      <c r="CO2" s="288"/>
      <c r="CP2" s="283"/>
      <c r="CQ2" s="435"/>
      <c r="CR2" s="283"/>
      <c r="CS2" s="283"/>
      <c r="CT2" s="283"/>
      <c r="CU2" s="284"/>
      <c r="CV2" s="361"/>
      <c r="CW2" s="283"/>
      <c r="CX2" s="467"/>
      <c r="CY2" s="468"/>
      <c r="CZ2" s="283"/>
      <c r="DA2" s="283"/>
      <c r="DB2" s="289"/>
      <c r="DC2" s="289"/>
      <c r="DD2" s="283"/>
      <c r="DE2" s="283"/>
      <c r="DF2" s="283"/>
      <c r="DG2" s="284"/>
      <c r="DH2" s="361"/>
      <c r="DI2" s="283"/>
      <c r="DJ2" s="283"/>
      <c r="DK2" s="283"/>
      <c r="DL2" s="468"/>
      <c r="DM2" s="467"/>
      <c r="DN2" s="468"/>
      <c r="DO2" s="289"/>
      <c r="DP2" s="283"/>
      <c r="DQ2" s="283"/>
      <c r="DR2" s="283"/>
      <c r="DS2" s="283"/>
      <c r="DT2" s="361"/>
      <c r="DU2" s="283"/>
      <c r="DV2" s="283"/>
      <c r="DW2" s="283"/>
      <c r="DX2" s="468"/>
      <c r="DY2" s="283"/>
      <c r="DZ2" s="283"/>
      <c r="EA2" s="283"/>
      <c r="EB2" s="283"/>
      <c r="EC2" s="467"/>
      <c r="ED2" s="283"/>
      <c r="EE2" s="283"/>
      <c r="EF2" s="361"/>
      <c r="EG2" s="283"/>
      <c r="EH2" s="283"/>
      <c r="EI2" s="467"/>
      <c r="EJ2" s="468"/>
      <c r="EK2" s="467"/>
      <c r="EL2" s="283"/>
      <c r="EM2" s="867"/>
      <c r="EN2" s="868"/>
      <c r="EO2" s="283"/>
      <c r="EP2" s="283"/>
      <c r="EQ2" s="284"/>
      <c r="ER2" s="283"/>
      <c r="ES2" s="283"/>
      <c r="ET2" s="283"/>
      <c r="EU2" s="283"/>
      <c r="EV2" s="283"/>
      <c r="EW2" s="283"/>
      <c r="EX2" s="283"/>
      <c r="EY2" s="283"/>
      <c r="EZ2" s="283"/>
      <c r="FA2" s="985"/>
      <c r="FB2" s="283"/>
      <c r="FC2" s="283"/>
      <c r="FD2" s="361"/>
      <c r="FE2" s="283"/>
      <c r="FF2" s="283"/>
      <c r="FG2" s="283"/>
      <c r="FH2" s="283"/>
      <c r="FI2" s="283"/>
      <c r="FJ2" s="283"/>
      <c r="FK2" s="283"/>
      <c r="FL2" s="283"/>
      <c r="FM2" s="283"/>
      <c r="FN2" s="283"/>
      <c r="FO2" s="284"/>
      <c r="FP2" s="821">
        <f t="shared" ref="FP2:FP13" si="0">FP3+1</f>
        <v>40</v>
      </c>
      <c r="FQ2" s="810">
        <v>105</v>
      </c>
      <c r="FR2" s="810">
        <f t="shared" ref="FR2:FR34" si="1">FQ2*2.20462</f>
        <v>231.48509999999999</v>
      </c>
    </row>
    <row r="3" spans="2:177" ht="12" customHeight="1">
      <c r="B3" s="270">
        <v>8</v>
      </c>
      <c r="C3" s="353">
        <v>104</v>
      </c>
      <c r="D3" s="634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5"/>
      <c r="P3" s="633"/>
      <c r="Q3" s="633"/>
      <c r="R3" s="633"/>
      <c r="S3" s="633"/>
      <c r="T3" s="633"/>
      <c r="U3" s="633"/>
      <c r="V3" s="633"/>
      <c r="W3" s="633"/>
      <c r="X3" s="633"/>
      <c r="Y3" s="633"/>
      <c r="Z3" s="633"/>
      <c r="AA3" s="635"/>
      <c r="AB3" s="631"/>
      <c r="AC3" s="631"/>
      <c r="AD3" s="631"/>
      <c r="AE3" s="631"/>
      <c r="AF3" s="631"/>
      <c r="AG3" s="272"/>
      <c r="AH3" s="273"/>
      <c r="AI3" s="631"/>
      <c r="AJ3" s="631"/>
      <c r="AK3" s="631"/>
      <c r="AL3" s="631"/>
      <c r="AM3" s="632"/>
      <c r="AN3" s="631"/>
      <c r="AO3" s="631"/>
      <c r="AP3" s="631"/>
      <c r="AQ3" s="631"/>
      <c r="AR3" s="631"/>
      <c r="AS3" s="290"/>
      <c r="AT3" s="631"/>
      <c r="AU3" s="631"/>
      <c r="AV3" s="631"/>
      <c r="AW3" s="631"/>
      <c r="AX3" s="633"/>
      <c r="AY3" s="635"/>
      <c r="AZ3" s="633"/>
      <c r="BA3" s="633"/>
      <c r="BB3" s="633"/>
      <c r="BC3" s="631"/>
      <c r="BD3" s="631"/>
      <c r="BE3" s="631"/>
      <c r="BF3" s="631"/>
      <c r="BG3" s="631"/>
      <c r="BH3" s="631"/>
      <c r="BI3" s="631"/>
      <c r="BJ3" s="631"/>
      <c r="BK3" s="632"/>
      <c r="BL3" s="631"/>
      <c r="BM3" s="631"/>
      <c r="BN3" s="631"/>
      <c r="BO3" s="631"/>
      <c r="BP3" s="631"/>
      <c r="BQ3" s="631"/>
      <c r="BR3" s="631"/>
      <c r="BS3" s="631"/>
      <c r="BT3" s="631"/>
      <c r="BU3" s="631"/>
      <c r="BV3" s="631"/>
      <c r="BW3" s="632"/>
      <c r="BX3" s="630"/>
      <c r="BY3" s="631"/>
      <c r="BZ3" s="274"/>
      <c r="CA3" s="631"/>
      <c r="CB3" s="631"/>
      <c r="CC3" s="631"/>
      <c r="CD3" s="631"/>
      <c r="CE3" s="274"/>
      <c r="CF3" s="275"/>
      <c r="CG3" s="631"/>
      <c r="CH3" s="631"/>
      <c r="CI3" s="632"/>
      <c r="CJ3" s="634"/>
      <c r="CK3" s="633"/>
      <c r="CL3" s="633"/>
      <c r="CM3" s="633"/>
      <c r="CN3" s="633"/>
      <c r="CO3" s="277"/>
      <c r="CP3" s="633"/>
      <c r="CQ3" s="436"/>
      <c r="CR3" s="633"/>
      <c r="CS3" s="633"/>
      <c r="CT3" s="633"/>
      <c r="CU3" s="635"/>
      <c r="CV3" s="634"/>
      <c r="CW3" s="633"/>
      <c r="CX3" s="331"/>
      <c r="CY3" s="469"/>
      <c r="CZ3" s="633"/>
      <c r="DA3" s="633"/>
      <c r="DB3" s="278"/>
      <c r="DC3" s="278"/>
      <c r="DD3" s="633"/>
      <c r="DE3" s="633"/>
      <c r="DF3" s="633"/>
      <c r="DG3" s="635"/>
      <c r="DH3" s="634"/>
      <c r="DI3" s="633"/>
      <c r="DJ3" s="633"/>
      <c r="DK3" s="633"/>
      <c r="DL3" s="469"/>
      <c r="DM3" s="331"/>
      <c r="DN3" s="469"/>
      <c r="DO3" s="278"/>
      <c r="DP3" s="633"/>
      <c r="DQ3" s="633"/>
      <c r="DR3" s="633"/>
      <c r="DT3" s="734"/>
      <c r="DX3" s="469"/>
      <c r="EC3" s="331"/>
      <c r="ED3" s="837"/>
      <c r="EE3" s="837"/>
      <c r="EF3" s="838"/>
      <c r="EG3" s="837"/>
      <c r="EH3" s="839"/>
      <c r="EI3" s="331"/>
      <c r="EJ3" s="469"/>
      <c r="EK3" s="331"/>
      <c r="EL3" s="865"/>
      <c r="EM3" s="869"/>
      <c r="EN3" s="870"/>
      <c r="EO3" s="862"/>
      <c r="EP3" s="862"/>
      <c r="EQ3" s="863"/>
      <c r="EW3" s="948"/>
      <c r="EX3" s="948"/>
      <c r="EY3" s="980"/>
      <c r="EZ3" s="980"/>
      <c r="FA3" s="986"/>
      <c r="FD3" s="982"/>
      <c r="FO3" s="983"/>
      <c r="FP3" s="821">
        <f t="shared" si="0"/>
        <v>39</v>
      </c>
      <c r="FQ3" s="810">
        <v>104</v>
      </c>
      <c r="FR3" s="810">
        <f t="shared" si="1"/>
        <v>229.28047999999998</v>
      </c>
    </row>
    <row r="4" spans="2:177" ht="12" customHeight="1">
      <c r="C4" s="353">
        <v>103</v>
      </c>
      <c r="D4" s="634"/>
      <c r="E4" s="633"/>
      <c r="F4" s="633"/>
      <c r="G4" s="633"/>
      <c r="H4" s="633"/>
      <c r="I4" s="633"/>
      <c r="J4" s="633"/>
      <c r="K4" s="633"/>
      <c r="L4" s="633"/>
      <c r="M4" s="633"/>
      <c r="N4" s="633"/>
      <c r="O4" s="635"/>
      <c r="P4" s="633"/>
      <c r="Q4" s="633"/>
      <c r="R4" s="633"/>
      <c r="S4" s="633"/>
      <c r="T4" s="633"/>
      <c r="U4" s="633"/>
      <c r="V4" s="633"/>
      <c r="W4" s="633"/>
      <c r="X4" s="633"/>
      <c r="Y4" s="633"/>
      <c r="Z4" s="633"/>
      <c r="AA4" s="635"/>
      <c r="AB4" s="631"/>
      <c r="AC4" s="631"/>
      <c r="AD4" s="631"/>
      <c r="AE4" s="631"/>
      <c r="AF4" s="631"/>
      <c r="AG4" s="272"/>
      <c r="AH4" s="273"/>
      <c r="AI4" s="631"/>
      <c r="AJ4" s="631"/>
      <c r="AK4" s="631"/>
      <c r="AL4" s="631"/>
      <c r="AM4" s="632"/>
      <c r="AN4" s="631"/>
      <c r="AO4" s="631"/>
      <c r="AP4" s="631"/>
      <c r="AQ4" s="660"/>
      <c r="AR4" s="660"/>
      <c r="AS4" s="660"/>
      <c r="AT4" s="660"/>
      <c r="AU4" s="660"/>
      <c r="AV4" s="631"/>
      <c r="AW4" s="631"/>
      <c r="AX4" s="633"/>
      <c r="AY4" s="635"/>
      <c r="AZ4" s="633"/>
      <c r="BA4" s="633"/>
      <c r="BB4" s="633"/>
      <c r="BC4" s="631"/>
      <c r="BD4" s="631"/>
      <c r="BE4" s="631"/>
      <c r="BF4" s="631"/>
      <c r="BG4" s="631"/>
      <c r="BH4" s="631"/>
      <c r="BI4" s="631"/>
      <c r="BJ4" s="631"/>
      <c r="BK4" s="632"/>
      <c r="BL4" s="631"/>
      <c r="BM4" s="631"/>
      <c r="BN4" s="631"/>
      <c r="BO4" s="631"/>
      <c r="BP4" s="631"/>
      <c r="BQ4" s="631"/>
      <c r="BR4" s="631"/>
      <c r="BS4" s="631"/>
      <c r="BT4" s="631"/>
      <c r="BU4" s="631"/>
      <c r="BV4" s="631"/>
      <c r="BW4" s="632"/>
      <c r="BX4" s="630"/>
      <c r="BY4" s="631"/>
      <c r="BZ4" s="274"/>
      <c r="CA4" s="631"/>
      <c r="CB4" s="631"/>
      <c r="CC4" s="631"/>
      <c r="CD4" s="631"/>
      <c r="CE4" s="274"/>
      <c r="CF4" s="275"/>
      <c r="CG4" s="631"/>
      <c r="CH4" s="631"/>
      <c r="CI4" s="632"/>
      <c r="CJ4" s="634"/>
      <c r="CK4" s="633"/>
      <c r="CL4" s="633"/>
      <c r="CM4" s="633"/>
      <c r="CN4" s="633"/>
      <c r="CO4" s="277"/>
      <c r="CP4" s="633"/>
      <c r="CQ4" s="278"/>
      <c r="CR4" s="633" t="s">
        <v>27</v>
      </c>
      <c r="CS4" s="633"/>
      <c r="CT4" s="633"/>
      <c r="CU4" s="635"/>
      <c r="CV4" s="634"/>
      <c r="CW4" s="633"/>
      <c r="CX4" s="331"/>
      <c r="CY4" s="469"/>
      <c r="CZ4" s="633"/>
      <c r="DA4" s="633"/>
      <c r="DB4" s="278"/>
      <c r="DC4" s="278"/>
      <c r="DD4" s="633"/>
      <c r="DE4" s="633"/>
      <c r="DF4" s="633"/>
      <c r="DG4" s="635"/>
      <c r="DH4" s="634"/>
      <c r="DI4" s="633"/>
      <c r="DJ4" s="633"/>
      <c r="DK4" s="633"/>
      <c r="DL4" s="469"/>
      <c r="DM4" s="331"/>
      <c r="DN4" s="469"/>
      <c r="DO4" s="278"/>
      <c r="DP4" s="633"/>
      <c r="DQ4" s="633"/>
      <c r="DR4" s="633"/>
      <c r="DT4" s="734"/>
      <c r="DX4" s="469"/>
      <c r="EC4" s="331"/>
      <c r="ED4" s="837"/>
      <c r="EE4" s="837"/>
      <c r="EF4" s="838"/>
      <c r="EG4" s="837"/>
      <c r="EH4" s="839"/>
      <c r="EI4" s="331"/>
      <c r="EJ4" s="469"/>
      <c r="EK4" s="331"/>
      <c r="EL4" s="865"/>
      <c r="EM4" s="869"/>
      <c r="EN4" s="870"/>
      <c r="EO4" s="862"/>
      <c r="EP4" s="862"/>
      <c r="EQ4" s="863"/>
      <c r="ET4" s="997"/>
      <c r="EU4" s="997"/>
      <c r="EW4" s="948"/>
      <c r="EX4" s="948"/>
      <c r="EY4" s="980"/>
      <c r="EZ4" s="980"/>
      <c r="FA4" s="986"/>
      <c r="FD4" s="982"/>
      <c r="FO4" s="983"/>
      <c r="FP4" s="821">
        <f t="shared" si="0"/>
        <v>38</v>
      </c>
      <c r="FQ4" s="810">
        <v>103</v>
      </c>
      <c r="FR4" s="810">
        <f t="shared" si="1"/>
        <v>227.07585999999998</v>
      </c>
      <c r="FS4" s="270"/>
      <c r="FT4" s="270"/>
    </row>
    <row r="5" spans="2:177" ht="12" customHeight="1" thickBot="1">
      <c r="C5" s="353">
        <v>102</v>
      </c>
      <c r="D5" s="634"/>
      <c r="E5" s="633"/>
      <c r="F5" s="633"/>
      <c r="G5" s="633"/>
      <c r="H5" s="633"/>
      <c r="I5" s="633"/>
      <c r="J5" s="633"/>
      <c r="K5" s="633"/>
      <c r="L5" s="633"/>
      <c r="M5" s="633"/>
      <c r="N5" s="633"/>
      <c r="O5" s="635"/>
      <c r="P5" s="633"/>
      <c r="Q5" s="633"/>
      <c r="R5" s="633"/>
      <c r="S5" s="633"/>
      <c r="T5" s="633"/>
      <c r="U5" s="633"/>
      <c r="V5" s="633"/>
      <c r="W5" s="633"/>
      <c r="X5" s="633"/>
      <c r="Y5" s="633"/>
      <c r="Z5" s="633"/>
      <c r="AA5" s="635"/>
      <c r="AB5" s="631"/>
      <c r="AC5" s="631"/>
      <c r="AD5" s="631"/>
      <c r="AE5" s="633"/>
      <c r="AF5" s="633"/>
      <c r="AG5" s="291"/>
      <c r="AH5" s="292"/>
      <c r="AI5" s="633"/>
      <c r="AJ5" s="631"/>
      <c r="AK5" s="631"/>
      <c r="AL5" s="631"/>
      <c r="AM5" s="632"/>
      <c r="AN5" s="631"/>
      <c r="AO5" s="631"/>
      <c r="AP5" s="660"/>
      <c r="AQ5" s="660"/>
      <c r="AR5" s="660"/>
      <c r="AS5" s="660"/>
      <c r="AT5" s="660"/>
      <c r="AU5" s="660"/>
      <c r="AV5" s="660"/>
      <c r="AW5" s="660"/>
      <c r="AX5" s="631"/>
      <c r="AY5" s="632"/>
      <c r="AZ5" s="631"/>
      <c r="BA5" s="631"/>
      <c r="BB5" s="631"/>
      <c r="BC5" s="631"/>
      <c r="BD5" s="633"/>
      <c r="BE5" s="633"/>
      <c r="BF5" s="633"/>
      <c r="BG5" s="633"/>
      <c r="BH5" s="633"/>
      <c r="BI5" s="631"/>
      <c r="BJ5" s="631"/>
      <c r="BK5" s="632"/>
      <c r="BL5" s="631"/>
      <c r="BM5" s="631"/>
      <c r="BN5" s="631"/>
      <c r="BO5" s="718"/>
      <c r="BP5" s="718"/>
      <c r="BQ5" s="718"/>
      <c r="BR5" s="718"/>
      <c r="BS5" s="718"/>
      <c r="BT5" s="631"/>
      <c r="BU5" s="631"/>
      <c r="BV5" s="631"/>
      <c r="BW5" s="632"/>
      <c r="BX5" s="630"/>
      <c r="BY5" s="631"/>
      <c r="BZ5" s="717"/>
      <c r="CA5" s="718"/>
      <c r="CB5" s="718"/>
      <c r="CC5" s="718"/>
      <c r="CD5" s="719"/>
      <c r="CE5" s="274"/>
      <c r="CF5" s="275"/>
      <c r="CG5" s="631"/>
      <c r="CH5" s="631"/>
      <c r="CI5" s="632"/>
      <c r="CJ5" s="634"/>
      <c r="CK5" s="633"/>
      <c r="CL5" s="633"/>
      <c r="CM5" s="633"/>
      <c r="CN5" s="633"/>
      <c r="CO5" s="277"/>
      <c r="CP5" s="633"/>
      <c r="CQ5" s="278"/>
      <c r="CR5" s="633"/>
      <c r="CS5" s="633"/>
      <c r="CT5" s="633"/>
      <c r="CU5" s="635"/>
      <c r="CV5" s="634"/>
      <c r="CW5" s="633"/>
      <c r="CX5" s="331"/>
      <c r="CY5" s="469"/>
      <c r="CZ5" s="633"/>
      <c r="DA5" s="633"/>
      <c r="DB5" s="278"/>
      <c r="DC5" s="278"/>
      <c r="DD5" s="633"/>
      <c r="DE5" s="633"/>
      <c r="DF5" s="633"/>
      <c r="DG5" s="635"/>
      <c r="DH5" s="634"/>
      <c r="DI5" s="633"/>
      <c r="DJ5" s="633"/>
      <c r="DK5" s="633"/>
      <c r="DL5" s="469"/>
      <c r="DM5" s="331"/>
      <c r="DN5" s="469"/>
      <c r="DO5" s="278"/>
      <c r="DP5" s="633"/>
      <c r="DQ5" s="633"/>
      <c r="DR5" s="633"/>
      <c r="DT5" s="734"/>
      <c r="DX5" s="469"/>
      <c r="EC5" s="331"/>
      <c r="ED5" s="837"/>
      <c r="EE5" s="837"/>
      <c r="EF5" s="838"/>
      <c r="EG5" s="837"/>
      <c r="EH5" s="839"/>
      <c r="EI5" s="331"/>
      <c r="EJ5" s="469"/>
      <c r="EK5" s="331"/>
      <c r="EL5" s="865"/>
      <c r="EM5" s="869"/>
      <c r="EN5" s="870"/>
      <c r="EO5" s="862"/>
      <c r="EP5" s="862"/>
      <c r="EQ5" s="863"/>
      <c r="EW5" s="948"/>
      <c r="EX5" s="948"/>
      <c r="EY5" s="980"/>
      <c r="EZ5" s="980"/>
      <c r="FA5" s="986"/>
      <c r="FD5" s="982"/>
      <c r="FO5" s="983"/>
      <c r="FP5" s="821">
        <f t="shared" si="0"/>
        <v>37</v>
      </c>
      <c r="FQ5" s="810">
        <v>102</v>
      </c>
      <c r="FR5" s="810">
        <f t="shared" si="1"/>
        <v>224.87123999999997</v>
      </c>
      <c r="FS5" s="271"/>
      <c r="FT5" s="270"/>
    </row>
    <row r="6" spans="2:177" ht="12" customHeight="1">
      <c r="B6" s="270">
        <v>4.25</v>
      </c>
      <c r="C6" s="353">
        <v>101</v>
      </c>
      <c r="D6" s="634"/>
      <c r="E6" s="633"/>
      <c r="F6" s="633"/>
      <c r="G6" s="633"/>
      <c r="H6" s="633"/>
      <c r="I6" s="633"/>
      <c r="J6" s="633"/>
      <c r="K6" s="633"/>
      <c r="L6" s="633"/>
      <c r="M6" s="633"/>
      <c r="N6" s="633"/>
      <c r="O6" s="635"/>
      <c r="P6" s="633"/>
      <c r="Q6" s="633"/>
      <c r="R6" s="633"/>
      <c r="S6" s="633"/>
      <c r="T6" s="633"/>
      <c r="U6" s="633"/>
      <c r="V6" s="633"/>
      <c r="W6" s="633"/>
      <c r="X6" s="633"/>
      <c r="Y6" s="633"/>
      <c r="Z6" s="633"/>
      <c r="AA6" s="635"/>
      <c r="AB6" s="633"/>
      <c r="AC6" s="631"/>
      <c r="AD6" s="631"/>
      <c r="AE6" s="633"/>
      <c r="AF6" s="633"/>
      <c r="AG6" s="291"/>
      <c r="AH6" s="292"/>
      <c r="AI6" s="633"/>
      <c r="AJ6" s="631"/>
      <c r="AK6" s="631"/>
      <c r="AL6" s="631"/>
      <c r="AM6" s="632"/>
      <c r="AN6" s="631"/>
      <c r="AO6" s="660"/>
      <c r="AP6" s="660"/>
      <c r="AQ6" s="660"/>
      <c r="AR6" s="660"/>
      <c r="AS6" s="660"/>
      <c r="AT6" s="660"/>
      <c r="AU6" s="660"/>
      <c r="AV6" s="660"/>
      <c r="AW6" s="660"/>
      <c r="AX6" s="660"/>
      <c r="AY6" s="293"/>
      <c r="AZ6" s="631"/>
      <c r="BA6" s="631"/>
      <c r="BB6" s="631"/>
      <c r="BC6" s="631"/>
      <c r="BD6" s="633"/>
      <c r="BE6" s="633"/>
      <c r="BF6" s="633"/>
      <c r="BG6" s="633"/>
      <c r="BH6" s="633"/>
      <c r="BI6" s="631"/>
      <c r="BJ6" s="631"/>
      <c r="BK6" s="632"/>
      <c r="BL6" s="631"/>
      <c r="BM6" s="631"/>
      <c r="BN6" s="631"/>
      <c r="BO6" s="631"/>
      <c r="BP6" s="631"/>
      <c r="BQ6" s="631"/>
      <c r="BR6" s="631"/>
      <c r="BS6" s="631"/>
      <c r="BT6" s="631"/>
      <c r="BU6" s="631"/>
      <c r="BV6" s="631"/>
      <c r="BW6" s="632"/>
      <c r="BX6" s="630"/>
      <c r="BY6" s="631"/>
      <c r="BZ6" s="274"/>
      <c r="CA6" s="631"/>
      <c r="CB6" s="631"/>
      <c r="CC6" s="631"/>
      <c r="CD6" s="631"/>
      <c r="CE6" s="274"/>
      <c r="CF6" s="275"/>
      <c r="CG6" s="631"/>
      <c r="CH6" s="631"/>
      <c r="CI6" s="632"/>
      <c r="CJ6" s="634"/>
      <c r="CK6" s="633"/>
      <c r="CL6" s="633"/>
      <c r="CM6" s="633"/>
      <c r="CN6" s="633"/>
      <c r="CO6" s="277"/>
      <c r="CP6" s="633"/>
      <c r="CQ6" s="278"/>
      <c r="CR6" s="633"/>
      <c r="CS6" s="633"/>
      <c r="CT6" s="633"/>
      <c r="CU6" s="635"/>
      <c r="CV6" s="634"/>
      <c r="CW6" s="633"/>
      <c r="CX6" s="331"/>
      <c r="CY6" s="469"/>
      <c r="CZ6" s="633"/>
      <c r="DA6" s="633"/>
      <c r="DB6" s="278"/>
      <c r="DC6" s="278"/>
      <c r="DD6" s="633"/>
      <c r="DE6" s="633"/>
      <c r="DF6" s="633"/>
      <c r="DG6" s="635"/>
      <c r="DH6" s="634"/>
      <c r="DI6" s="633"/>
      <c r="DJ6" s="633"/>
      <c r="DK6" s="633"/>
      <c r="DL6" s="469"/>
      <c r="DM6" s="331"/>
      <c r="DN6" s="469"/>
      <c r="DO6" s="278"/>
      <c r="DP6" s="633"/>
      <c r="DQ6" s="633"/>
      <c r="DR6" s="633"/>
      <c r="DT6" s="362"/>
      <c r="DU6" s="295"/>
      <c r="DV6" s="295"/>
      <c r="DW6" s="295"/>
      <c r="DX6" s="471"/>
      <c r="DY6" s="295"/>
      <c r="DZ6" s="295"/>
      <c r="EA6" s="295"/>
      <c r="EB6" s="295"/>
      <c r="EC6" s="470"/>
      <c r="ED6" s="295"/>
      <c r="EE6" s="295"/>
      <c r="EF6" s="362"/>
      <c r="EG6" s="295"/>
      <c r="EH6" s="295"/>
      <c r="EI6" s="470"/>
      <c r="EJ6" s="471"/>
      <c r="EK6" s="470"/>
      <c r="EL6" s="295"/>
      <c r="EM6" s="871"/>
      <c r="EN6" s="872"/>
      <c r="EO6" s="295"/>
      <c r="EP6" s="295"/>
      <c r="EQ6" s="363"/>
      <c r="ER6" s="295"/>
      <c r="ES6" s="295"/>
      <c r="ET6" s="295"/>
      <c r="EU6" s="295"/>
      <c r="EV6" s="295"/>
      <c r="EW6" s="295"/>
      <c r="EX6" s="295"/>
      <c r="EY6" s="295"/>
      <c r="EZ6" s="295"/>
      <c r="FA6" s="987"/>
      <c r="FB6" s="295"/>
      <c r="FC6" s="295"/>
      <c r="FD6" s="362"/>
      <c r="FE6" s="295"/>
      <c r="FF6" s="295"/>
      <c r="FG6" s="295"/>
      <c r="FH6" s="295"/>
      <c r="FI6" s="295"/>
      <c r="FJ6" s="295"/>
      <c r="FK6" s="295"/>
      <c r="FL6" s="295"/>
      <c r="FM6" s="295"/>
      <c r="FN6" s="295"/>
      <c r="FO6" s="363"/>
      <c r="FP6" s="821">
        <f t="shared" si="0"/>
        <v>36</v>
      </c>
      <c r="FQ6" s="811">
        <v>101</v>
      </c>
      <c r="FR6" s="811">
        <f t="shared" si="1"/>
        <v>222.66661999999997</v>
      </c>
      <c r="FS6" s="271"/>
      <c r="FT6" s="270"/>
    </row>
    <row r="7" spans="2:177" ht="12" customHeight="1" thickBot="1">
      <c r="C7" s="353">
        <v>100</v>
      </c>
      <c r="D7" s="634"/>
      <c r="E7" s="633"/>
      <c r="F7" s="633"/>
      <c r="G7" s="633"/>
      <c r="H7" s="633"/>
      <c r="I7" s="633"/>
      <c r="J7" s="633"/>
      <c r="K7" s="633"/>
      <c r="L7" s="633"/>
      <c r="M7" s="633"/>
      <c r="N7" s="633"/>
      <c r="O7" s="635"/>
      <c r="P7" s="633"/>
      <c r="Q7" s="633"/>
      <c r="R7" s="633"/>
      <c r="S7" s="633"/>
      <c r="T7" s="633"/>
      <c r="U7" s="633"/>
      <c r="V7" s="633"/>
      <c r="W7" s="633"/>
      <c r="X7" s="633"/>
      <c r="Y7" s="633"/>
      <c r="Z7" s="633"/>
      <c r="AA7" s="635"/>
      <c r="AB7" s="633"/>
      <c r="AC7" s="631"/>
      <c r="AD7" s="631"/>
      <c r="AE7" s="633"/>
      <c r="AF7" s="290"/>
      <c r="AG7" s="291"/>
      <c r="AH7" s="292"/>
      <c r="AI7" s="633"/>
      <c r="AJ7" s="631"/>
      <c r="AK7" s="631"/>
      <c r="AL7" s="631"/>
      <c r="AM7" s="293"/>
      <c r="AN7" s="660"/>
      <c r="AO7" s="660"/>
      <c r="AP7" s="660"/>
      <c r="AQ7" s="660"/>
      <c r="AR7" s="660"/>
      <c r="AS7" s="660"/>
      <c r="AT7" s="660"/>
      <c r="AU7" s="660"/>
      <c r="AV7" s="660"/>
      <c r="AW7" s="660"/>
      <c r="AX7" s="660"/>
      <c r="AY7" s="681"/>
      <c r="AZ7" s="660"/>
      <c r="BA7" s="660"/>
      <c r="BB7" s="631"/>
      <c r="BC7" s="631"/>
      <c r="BD7" s="633"/>
      <c r="BE7" s="633"/>
      <c r="BF7" s="633"/>
      <c r="BG7" s="633"/>
      <c r="BH7" s="633"/>
      <c r="BI7" s="631"/>
      <c r="BJ7" s="631"/>
      <c r="BK7" s="632"/>
      <c r="BL7" s="631"/>
      <c r="BM7" s="631"/>
      <c r="BN7" s="631"/>
      <c r="BO7" s="631"/>
      <c r="BP7" s="631"/>
      <c r="BQ7" s="631"/>
      <c r="BR7" s="631"/>
      <c r="BS7" s="631"/>
      <c r="BT7" s="631"/>
      <c r="BU7" s="631"/>
      <c r="BV7" s="631"/>
      <c r="BW7" s="632"/>
      <c r="BX7" s="630"/>
      <c r="BY7" s="631"/>
      <c r="BZ7" s="274"/>
      <c r="CA7" s="631"/>
      <c r="CB7" s="631"/>
      <c r="CC7" s="631"/>
      <c r="CD7" s="631"/>
      <c r="CE7" s="274"/>
      <c r="CF7" s="275"/>
      <c r="CG7" s="631"/>
      <c r="CH7" s="631"/>
      <c r="CI7" s="632"/>
      <c r="CJ7" s="634"/>
      <c r="CK7" s="633"/>
      <c r="CL7" s="633"/>
      <c r="CM7" s="633"/>
      <c r="CN7" s="633"/>
      <c r="CO7" s="277"/>
      <c r="CP7" s="633"/>
      <c r="CQ7" s="278"/>
      <c r="CR7" s="633"/>
      <c r="CS7" s="633"/>
      <c r="CT7" s="633"/>
      <c r="CU7" s="635"/>
      <c r="CV7" s="634"/>
      <c r="CW7" s="633"/>
      <c r="CX7" s="331"/>
      <c r="CY7" s="469"/>
      <c r="CZ7" s="633"/>
      <c r="DA7" s="633"/>
      <c r="DB7" s="278"/>
      <c r="DC7" s="278"/>
      <c r="DD7" s="633"/>
      <c r="DE7" s="633"/>
      <c r="DF7" s="633"/>
      <c r="DG7" s="635"/>
      <c r="DH7" s="634"/>
      <c r="DI7" s="633"/>
      <c r="DJ7" s="633"/>
      <c r="DK7" s="633"/>
      <c r="DL7" s="469"/>
      <c r="DM7" s="331"/>
      <c r="DN7" s="469"/>
      <c r="DO7" s="278"/>
      <c r="DP7" s="633"/>
      <c r="DQ7" s="633"/>
      <c r="DR7" s="633"/>
      <c r="DT7" s="982"/>
      <c r="DU7" s="980"/>
      <c r="DV7" s="980"/>
      <c r="DW7" s="980"/>
      <c r="DX7" s="469"/>
      <c r="DY7" s="980"/>
      <c r="DZ7" s="980"/>
      <c r="EA7" s="980"/>
      <c r="EB7" s="980"/>
      <c r="EC7" s="331"/>
      <c r="ED7" s="980"/>
      <c r="EE7" s="980"/>
      <c r="EF7" s="982"/>
      <c r="EG7" s="980"/>
      <c r="EH7" s="980"/>
      <c r="EI7" s="331"/>
      <c r="EJ7" s="469"/>
      <c r="EK7" s="331"/>
      <c r="EL7" s="980"/>
      <c r="EM7" s="869"/>
      <c r="EN7" s="870"/>
      <c r="EO7" s="980"/>
      <c r="EP7" s="980"/>
      <c r="EQ7" s="983"/>
      <c r="ER7" s="980"/>
      <c r="ES7" s="980"/>
      <c r="ET7" s="980"/>
      <c r="EU7" s="980"/>
      <c r="EV7" s="980"/>
      <c r="EW7" s="980"/>
      <c r="EX7" s="980"/>
      <c r="EY7" s="980"/>
      <c r="EZ7" s="980"/>
      <c r="FA7" s="986"/>
      <c r="FB7" s="980"/>
      <c r="FD7" s="982"/>
      <c r="FO7" s="983"/>
      <c r="FP7" s="821">
        <f t="shared" si="0"/>
        <v>35</v>
      </c>
      <c r="FQ7" s="811">
        <v>100</v>
      </c>
      <c r="FR7" s="811">
        <f t="shared" si="1"/>
        <v>220.46199999999999</v>
      </c>
      <c r="FS7" s="271"/>
      <c r="FT7" s="271"/>
    </row>
    <row r="8" spans="2:177" ht="12" customHeight="1">
      <c r="C8" s="354">
        <v>99</v>
      </c>
      <c r="D8" s="362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363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363"/>
      <c r="AB8" s="295"/>
      <c r="AC8" s="294"/>
      <c r="AD8" s="294"/>
      <c r="AE8" s="697"/>
      <c r="AF8" s="697"/>
      <c r="AG8" s="296"/>
      <c r="AH8" s="297"/>
      <c r="AI8" s="295"/>
      <c r="AJ8" s="294"/>
      <c r="AK8" s="294"/>
      <c r="AL8" s="697"/>
      <c r="AM8" s="698"/>
      <c r="AN8" s="697"/>
      <c r="AO8" s="697"/>
      <c r="AP8" s="697"/>
      <c r="AQ8" s="697"/>
      <c r="AR8" s="697"/>
      <c r="AS8" s="697"/>
      <c r="AT8" s="697"/>
      <c r="AU8" s="697"/>
      <c r="AV8" s="697"/>
      <c r="AW8" s="697"/>
      <c r="AX8" s="697"/>
      <c r="AY8" s="698"/>
      <c r="AZ8" s="697"/>
      <c r="BA8" s="697"/>
      <c r="BB8" s="697"/>
      <c r="BC8" s="697"/>
      <c r="BD8" s="295"/>
      <c r="BE8" s="295"/>
      <c r="BF8" s="295"/>
      <c r="BG8" s="295"/>
      <c r="BH8" s="295"/>
      <c r="BI8" s="294"/>
      <c r="BJ8" s="294"/>
      <c r="BK8" s="298"/>
      <c r="BL8" s="294"/>
      <c r="BM8" s="294"/>
      <c r="BN8" s="294"/>
      <c r="BO8" s="294"/>
      <c r="BP8" s="294"/>
      <c r="BQ8" s="294"/>
      <c r="BR8" s="294"/>
      <c r="BS8" s="294"/>
      <c r="BT8" s="294"/>
      <c r="BU8" s="294"/>
      <c r="BV8" s="294"/>
      <c r="BW8" s="298"/>
      <c r="BX8" s="299"/>
      <c r="BY8" s="294"/>
      <c r="BZ8" s="300"/>
      <c r="CA8" s="294"/>
      <c r="CB8" s="294"/>
      <c r="CC8" s="294"/>
      <c r="CD8" s="294"/>
      <c r="CE8" s="300"/>
      <c r="CF8" s="301"/>
      <c r="CG8" s="294"/>
      <c r="CH8" s="294"/>
      <c r="CI8" s="298"/>
      <c r="CJ8" s="362"/>
      <c r="CK8" s="295"/>
      <c r="CL8" s="295"/>
      <c r="CM8" s="295"/>
      <c r="CN8" s="295"/>
      <c r="CO8" s="302"/>
      <c r="CP8" s="295"/>
      <c r="CQ8" s="303"/>
      <c r="CR8" s="295"/>
      <c r="CS8" s="295"/>
      <c r="CT8" s="295"/>
      <c r="CU8" s="363"/>
      <c r="CV8" s="362"/>
      <c r="CW8" s="295"/>
      <c r="CX8" s="470"/>
      <c r="CY8" s="471"/>
      <c r="CZ8" s="295"/>
      <c r="DA8" s="295"/>
      <c r="DB8" s="303"/>
      <c r="DC8" s="303"/>
      <c r="DD8" s="295"/>
      <c r="DE8" s="295"/>
      <c r="DF8" s="295"/>
      <c r="DG8" s="363"/>
      <c r="DH8" s="362"/>
      <c r="DI8" s="295"/>
      <c r="DJ8" s="295"/>
      <c r="DK8" s="295"/>
      <c r="DL8" s="471"/>
      <c r="DM8" s="470"/>
      <c r="DN8" s="471"/>
      <c r="DO8" s="303"/>
      <c r="DP8" s="295"/>
      <c r="DQ8" s="295"/>
      <c r="DR8" s="295"/>
      <c r="DS8" s="295"/>
      <c r="DT8" s="982"/>
      <c r="DU8" s="980"/>
      <c r="DV8" s="980"/>
      <c r="DW8" s="980"/>
      <c r="DX8" s="469"/>
      <c r="DY8" s="980"/>
      <c r="DZ8" s="980"/>
      <c r="EA8" s="980"/>
      <c r="EB8" s="980"/>
      <c r="EC8" s="331"/>
      <c r="ED8" s="980"/>
      <c r="EE8" s="980"/>
      <c r="EF8" s="982"/>
      <c r="EG8" s="980"/>
      <c r="EH8" s="980"/>
      <c r="EI8" s="331"/>
      <c r="EJ8" s="469"/>
      <c r="EK8" s="331"/>
      <c r="EL8" s="980"/>
      <c r="EM8" s="869"/>
      <c r="EN8" s="870"/>
      <c r="EO8" s="980"/>
      <c r="EP8" s="980"/>
      <c r="EQ8" s="983"/>
      <c r="ER8" s="980"/>
      <c r="ES8" s="980"/>
      <c r="ET8" s="325"/>
      <c r="EU8" s="325"/>
      <c r="EV8" s="980"/>
      <c r="EW8" s="980"/>
      <c r="EX8" s="980"/>
      <c r="EY8" s="980"/>
      <c r="EZ8" s="980"/>
      <c r="FA8" s="986"/>
      <c r="FB8" s="980"/>
      <c r="FD8" s="982"/>
      <c r="FO8" s="983"/>
      <c r="FP8" s="821">
        <f t="shared" si="0"/>
        <v>34</v>
      </c>
      <c r="FQ8" s="811">
        <v>99</v>
      </c>
      <c r="FR8" s="811">
        <f t="shared" si="1"/>
        <v>218.25737999999998</v>
      </c>
      <c r="FS8" s="271"/>
    </row>
    <row r="9" spans="2:177" ht="12" customHeight="1">
      <c r="C9" s="354">
        <v>98</v>
      </c>
      <c r="D9" s="634"/>
      <c r="E9" s="633"/>
      <c r="F9" s="633"/>
      <c r="G9" s="633"/>
      <c r="H9" s="633"/>
      <c r="I9" s="633"/>
      <c r="J9" s="633"/>
      <c r="K9" s="633"/>
      <c r="L9" s="633"/>
      <c r="M9" s="633"/>
      <c r="N9" s="633"/>
      <c r="O9" s="635"/>
      <c r="P9" s="633"/>
      <c r="Q9" s="633"/>
      <c r="R9" s="633"/>
      <c r="S9" s="633"/>
      <c r="T9" s="633"/>
      <c r="U9" s="633"/>
      <c r="V9" s="633"/>
      <c r="W9" s="633"/>
      <c r="X9" s="633"/>
      <c r="Y9" s="633"/>
      <c r="Z9" s="633"/>
      <c r="AA9" s="635"/>
      <c r="AB9" s="631"/>
      <c r="AC9" s="631"/>
      <c r="AD9" s="660"/>
      <c r="AE9" s="660"/>
      <c r="AF9" s="660"/>
      <c r="AG9" s="686"/>
      <c r="AH9" s="273"/>
      <c r="AI9" s="631"/>
      <c r="AJ9" s="631"/>
      <c r="AK9" s="660"/>
      <c r="AL9" s="660"/>
      <c r="AM9" s="681"/>
      <c r="AN9" s="660"/>
      <c r="AO9" s="660"/>
      <c r="AP9" s="660"/>
      <c r="AQ9" s="660"/>
      <c r="AR9" s="660"/>
      <c r="AS9" s="660"/>
      <c r="AT9" s="660"/>
      <c r="AU9" s="660"/>
      <c r="AV9" s="660"/>
      <c r="AW9" s="660"/>
      <c r="AX9" s="660"/>
      <c r="AY9" s="681"/>
      <c r="AZ9" s="660"/>
      <c r="BA9" s="660"/>
      <c r="BB9" s="660"/>
      <c r="BC9" s="660"/>
      <c r="BD9" s="660"/>
      <c r="BE9" s="290"/>
      <c r="BF9" s="631"/>
      <c r="BG9" s="631"/>
      <c r="BH9" s="631"/>
      <c r="BI9" s="631"/>
      <c r="BJ9" s="631"/>
      <c r="BK9" s="632"/>
      <c r="BL9" s="631"/>
      <c r="BM9" s="631"/>
      <c r="BN9" s="631"/>
      <c r="BO9" s="631"/>
      <c r="BP9" s="631"/>
      <c r="BQ9" s="631"/>
      <c r="BR9" s="631"/>
      <c r="BS9" s="631"/>
      <c r="BT9" s="631"/>
      <c r="BU9" s="631"/>
      <c r="BV9" s="631"/>
      <c r="BW9" s="632"/>
      <c r="BX9" s="630"/>
      <c r="BY9" s="631"/>
      <c r="BZ9" s="274"/>
      <c r="CA9" s="631"/>
      <c r="CB9" s="631"/>
      <c r="CC9" s="631"/>
      <c r="CD9" s="631"/>
      <c r="CE9" s="274"/>
      <c r="CF9" s="275"/>
      <c r="CG9" s="631"/>
      <c r="CH9" s="631"/>
      <c r="CI9" s="632"/>
      <c r="CJ9" s="634"/>
      <c r="CK9" s="633"/>
      <c r="CL9" s="633"/>
      <c r="CM9" s="633"/>
      <c r="CN9" s="633"/>
      <c r="CO9" s="277"/>
      <c r="CP9" s="633"/>
      <c r="CQ9" s="278"/>
      <c r="CR9" s="633"/>
      <c r="CS9" s="633"/>
      <c r="CT9" s="633"/>
      <c r="CU9" s="635"/>
      <c r="CV9" s="634"/>
      <c r="CW9" s="633"/>
      <c r="CX9" s="331"/>
      <c r="CY9" s="469"/>
      <c r="CZ9" s="633"/>
      <c r="DA9" s="633"/>
      <c r="DB9" s="278"/>
      <c r="DC9" s="278"/>
      <c r="DD9" s="633"/>
      <c r="DE9" s="633"/>
      <c r="DF9" s="633"/>
      <c r="DG9" s="635"/>
      <c r="DH9" s="634"/>
      <c r="DI9" s="633"/>
      <c r="DJ9" s="633"/>
      <c r="DK9" s="633"/>
      <c r="DL9" s="469"/>
      <c r="DM9" s="331"/>
      <c r="DN9" s="469"/>
      <c r="DO9" s="278"/>
      <c r="DP9" s="633"/>
      <c r="DQ9" s="633"/>
      <c r="DR9" s="633"/>
      <c r="DT9" s="734"/>
      <c r="DX9" s="469"/>
      <c r="EC9" s="331"/>
      <c r="ED9" s="837"/>
      <c r="EE9" s="837"/>
      <c r="EF9" s="838"/>
      <c r="EG9" s="837"/>
      <c r="EH9" s="839"/>
      <c r="EI9" s="331"/>
      <c r="EJ9" s="469"/>
      <c r="EK9" s="331"/>
      <c r="EL9" s="865"/>
      <c r="EM9" s="869"/>
      <c r="EN9" s="870"/>
      <c r="EO9" s="862"/>
      <c r="EP9" s="862"/>
      <c r="EQ9" s="863"/>
      <c r="ET9" s="660"/>
      <c r="EU9" s="660"/>
      <c r="EV9" s="978"/>
      <c r="EW9" s="948"/>
      <c r="EX9" s="948"/>
      <c r="EY9" s="980"/>
      <c r="EZ9" s="980"/>
      <c r="FA9" s="986"/>
      <c r="FD9" s="982"/>
      <c r="FO9" s="983"/>
      <c r="FP9" s="821">
        <f t="shared" si="0"/>
        <v>33</v>
      </c>
      <c r="FQ9" s="811">
        <v>98</v>
      </c>
      <c r="FR9" s="811">
        <f t="shared" si="1"/>
        <v>216.05275999999998</v>
      </c>
      <c r="FS9" s="1746" t="s">
        <v>158</v>
      </c>
      <c r="FT9" s="438"/>
    </row>
    <row r="10" spans="2:177" ht="12" customHeight="1" thickBot="1">
      <c r="B10" s="270">
        <v>4.5</v>
      </c>
      <c r="C10" s="354">
        <v>97</v>
      </c>
      <c r="D10" s="634"/>
      <c r="E10" s="633"/>
      <c r="F10" s="633"/>
      <c r="G10" s="633"/>
      <c r="H10" s="633"/>
      <c r="I10" s="633"/>
      <c r="J10" s="633"/>
      <c r="K10" s="633"/>
      <c r="L10" s="633"/>
      <c r="M10" s="633"/>
      <c r="N10" s="633"/>
      <c r="O10" s="635"/>
      <c r="P10" s="633"/>
      <c r="Q10" s="633"/>
      <c r="R10" s="633"/>
      <c r="S10" s="633"/>
      <c r="T10" s="633"/>
      <c r="U10" s="633"/>
      <c r="V10" s="633"/>
      <c r="W10" s="633"/>
      <c r="X10" s="633"/>
      <c r="Y10" s="633"/>
      <c r="Z10" s="633"/>
      <c r="AA10" s="635"/>
      <c r="AB10" s="631"/>
      <c r="AC10" s="660"/>
      <c r="AD10" s="660"/>
      <c r="AE10" s="660"/>
      <c r="AF10" s="660"/>
      <c r="AG10" s="686"/>
      <c r="AH10" s="273"/>
      <c r="AI10" s="631"/>
      <c r="AJ10" s="660"/>
      <c r="AK10" s="660"/>
      <c r="AL10" s="660"/>
      <c r="AM10" s="681"/>
      <c r="AN10" s="660"/>
      <c r="AO10" s="660"/>
      <c r="AP10" s="660"/>
      <c r="AQ10" s="660"/>
      <c r="AR10" s="660"/>
      <c r="AS10" s="660"/>
      <c r="AT10" s="660"/>
      <c r="AU10" s="660"/>
      <c r="AV10" s="660"/>
      <c r="AW10" s="660"/>
      <c r="AX10" s="660"/>
      <c r="AY10" s="681"/>
      <c r="AZ10" s="660"/>
      <c r="BA10" s="660"/>
      <c r="BB10" s="660"/>
      <c r="BC10" s="660"/>
      <c r="BD10" s="660"/>
      <c r="BE10" s="660"/>
      <c r="BF10" s="660"/>
      <c r="BG10" s="660"/>
      <c r="BH10" s="631"/>
      <c r="BI10" s="631"/>
      <c r="BJ10" s="631"/>
      <c r="BK10" s="632"/>
      <c r="BL10" s="631"/>
      <c r="BM10" s="631"/>
      <c r="BN10" s="631"/>
      <c r="BO10" s="631"/>
      <c r="BP10" s="631"/>
      <c r="BQ10" s="631"/>
      <c r="BR10" s="631"/>
      <c r="BS10" s="631"/>
      <c r="BT10" s="631"/>
      <c r="BU10" s="631"/>
      <c r="BV10" s="631"/>
      <c r="BW10" s="632"/>
      <c r="BX10" s="630"/>
      <c r="BY10" s="631"/>
      <c r="BZ10" s="274"/>
      <c r="CA10" s="631"/>
      <c r="CB10" s="631"/>
      <c r="CC10" s="631"/>
      <c r="CD10" s="631"/>
      <c r="CE10" s="274"/>
      <c r="CF10" s="275"/>
      <c r="CG10" s="631"/>
      <c r="CH10" s="631"/>
      <c r="CI10" s="632"/>
      <c r="CJ10" s="634"/>
      <c r="CK10" s="633"/>
      <c r="CL10" s="633"/>
      <c r="CM10" s="633"/>
      <c r="CN10" s="633"/>
      <c r="CO10" s="277"/>
      <c r="CP10" s="633"/>
      <c r="CQ10" s="278"/>
      <c r="CR10" s="633"/>
      <c r="CS10" s="633"/>
      <c r="CT10" s="633"/>
      <c r="CU10" s="635"/>
      <c r="CV10" s="634"/>
      <c r="CW10" s="633"/>
      <c r="CX10" s="331"/>
      <c r="CY10" s="469"/>
      <c r="CZ10" s="633"/>
      <c r="DA10" s="633"/>
      <c r="DB10" s="278"/>
      <c r="DC10" s="278"/>
      <c r="DD10" s="633"/>
      <c r="DE10" s="633"/>
      <c r="DF10" s="633"/>
      <c r="DG10" s="635"/>
      <c r="DH10" s="634"/>
      <c r="DI10" s="633"/>
      <c r="DJ10" s="633"/>
      <c r="DK10" s="633"/>
      <c r="DL10" s="469"/>
      <c r="DM10" s="331"/>
      <c r="DN10" s="469"/>
      <c r="DO10" s="278"/>
      <c r="DP10" s="633"/>
      <c r="DQ10" s="633"/>
      <c r="DR10" s="633"/>
      <c r="DT10" s="734"/>
      <c r="DX10" s="469"/>
      <c r="EC10" s="331"/>
      <c r="ED10" s="837"/>
      <c r="EE10" s="837"/>
      <c r="EF10" s="838"/>
      <c r="EG10" s="837"/>
      <c r="EH10" s="839"/>
      <c r="EI10" s="331"/>
      <c r="EJ10" s="469"/>
      <c r="EK10" s="324"/>
      <c r="EL10" s="290"/>
      <c r="EM10" s="869"/>
      <c r="EN10" s="870"/>
      <c r="EO10" s="862"/>
      <c r="EP10" s="862"/>
      <c r="EQ10" s="863"/>
      <c r="ET10" s="660"/>
      <c r="EU10" s="660"/>
      <c r="EW10" s="948"/>
      <c r="EX10" s="948"/>
      <c r="EY10" s="980"/>
      <c r="EZ10" s="980"/>
      <c r="FA10" s="986"/>
      <c r="FD10" s="982"/>
      <c r="FO10" s="983"/>
      <c r="FP10" s="821">
        <f t="shared" si="0"/>
        <v>32</v>
      </c>
      <c r="FQ10" s="811">
        <v>97</v>
      </c>
      <c r="FR10" s="811">
        <f t="shared" si="1"/>
        <v>213.84813999999997</v>
      </c>
      <c r="FS10" s="1746"/>
      <c r="FT10" s="438"/>
    </row>
    <row r="11" spans="2:177" ht="12" customHeight="1">
      <c r="C11" s="354">
        <v>96</v>
      </c>
      <c r="D11" s="634"/>
      <c r="E11" s="633"/>
      <c r="F11" s="633"/>
      <c r="G11" s="633"/>
      <c r="H11" s="633"/>
      <c r="I11" s="633"/>
      <c r="J11" s="633"/>
      <c r="K11" s="633"/>
      <c r="L11" s="633"/>
      <c r="M11" s="633"/>
      <c r="N11" s="633"/>
      <c r="O11" s="635"/>
      <c r="P11" s="633"/>
      <c r="Q11" s="633"/>
      <c r="R11" s="633"/>
      <c r="S11" s="633"/>
      <c r="T11" s="633"/>
      <c r="U11" s="633"/>
      <c r="V11" s="633"/>
      <c r="W11" s="633"/>
      <c r="X11" s="633"/>
      <c r="Y11" s="633"/>
      <c r="Z11" s="633"/>
      <c r="AA11" s="635"/>
      <c r="AB11" s="660"/>
      <c r="AC11" s="660"/>
      <c r="AD11" s="660"/>
      <c r="AE11" s="660"/>
      <c r="AF11" s="660"/>
      <c r="AG11" s="686"/>
      <c r="AH11" s="304"/>
      <c r="AI11" s="660"/>
      <c r="AJ11" s="660"/>
      <c r="AK11" s="660"/>
      <c r="AL11" s="660"/>
      <c r="AM11" s="681"/>
      <c r="AN11" s="660"/>
      <c r="AO11" s="660"/>
      <c r="AP11" s="660"/>
      <c r="AQ11" s="660"/>
      <c r="AR11" s="660"/>
      <c r="AS11" s="660"/>
      <c r="AT11" s="660"/>
      <c r="AU11" s="660"/>
      <c r="AV11" s="660"/>
      <c r="AW11" s="660"/>
      <c r="AX11" s="660"/>
      <c r="AY11" s="681"/>
      <c r="AZ11" s="660"/>
      <c r="BA11" s="660"/>
      <c r="BB11" s="660"/>
      <c r="BC11" s="660"/>
      <c r="BD11" s="660"/>
      <c r="BE11" s="660"/>
      <c r="BF11" s="660"/>
      <c r="BG11" s="660"/>
      <c r="BH11" s="660"/>
      <c r="BI11" s="660"/>
      <c r="BJ11" s="631"/>
      <c r="BK11" s="632"/>
      <c r="BL11" s="631"/>
      <c r="BM11" s="631"/>
      <c r="BN11" s="631"/>
      <c r="BO11" s="718"/>
      <c r="BP11" s="718"/>
      <c r="BQ11" s="718"/>
      <c r="BR11" s="718"/>
      <c r="BS11" s="718"/>
      <c r="BT11" s="631"/>
      <c r="BU11" s="631"/>
      <c r="BV11" s="631"/>
      <c r="BW11" s="632"/>
      <c r="BX11" s="630"/>
      <c r="BY11" s="631"/>
      <c r="BZ11" s="717"/>
      <c r="CA11" s="718"/>
      <c r="CB11" s="718"/>
      <c r="CC11" s="718"/>
      <c r="CD11" s="719"/>
      <c r="CE11" s="274"/>
      <c r="CF11" s="275"/>
      <c r="CG11" s="631"/>
      <c r="CH11" s="631"/>
      <c r="CI11" s="632"/>
      <c r="CJ11" s="634"/>
      <c r="CK11" s="633"/>
      <c r="CL11" s="633"/>
      <c r="CM11" s="633"/>
      <c r="CN11" s="633"/>
      <c r="CO11" s="277"/>
      <c r="CP11" s="633"/>
      <c r="CQ11" s="278"/>
      <c r="CR11" s="633"/>
      <c r="CS11" s="633"/>
      <c r="CT11" s="633"/>
      <c r="CU11" s="635"/>
      <c r="CV11" s="634"/>
      <c r="CW11" s="633"/>
      <c r="CX11" s="331"/>
      <c r="CY11" s="469"/>
      <c r="CZ11" s="633"/>
      <c r="DA11" s="633"/>
      <c r="DB11" s="278"/>
      <c r="DC11" s="278"/>
      <c r="DD11" s="633"/>
      <c r="DE11" s="633"/>
      <c r="DF11" s="633"/>
      <c r="DG11" s="635"/>
      <c r="DH11" s="634"/>
      <c r="DI11" s="633"/>
      <c r="DJ11" s="633"/>
      <c r="DK11" s="633"/>
      <c r="DL11" s="469"/>
      <c r="DM11" s="331"/>
      <c r="DN11" s="469"/>
      <c r="DO11" s="278"/>
      <c r="DP11" s="633"/>
      <c r="DQ11" s="633"/>
      <c r="DR11" s="633"/>
      <c r="DT11" s="364"/>
      <c r="DU11" s="311"/>
      <c r="DV11" s="311"/>
      <c r="DW11" s="311"/>
      <c r="DX11" s="479"/>
      <c r="DY11" s="311"/>
      <c r="DZ11" s="311"/>
      <c r="EA11" s="311"/>
      <c r="EB11" s="311"/>
      <c r="EC11" s="472"/>
      <c r="ED11" s="311"/>
      <c r="EE11" s="311"/>
      <c r="EF11" s="364"/>
      <c r="EG11" s="311"/>
      <c r="EH11" s="311"/>
      <c r="EI11" s="472"/>
      <c r="EJ11" s="479"/>
      <c r="EK11" s="846"/>
      <c r="EL11" s="694"/>
      <c r="EM11" s="999"/>
      <c r="EN11" s="1000"/>
      <c r="EO11" s="311"/>
      <c r="EP11" s="311"/>
      <c r="EQ11" s="365"/>
      <c r="ER11" s="307"/>
      <c r="ES11" s="311"/>
      <c r="ET11" s="694"/>
      <c r="EU11" s="694"/>
      <c r="EV11" s="311"/>
      <c r="EW11" s="311"/>
      <c r="EX11" s="311"/>
      <c r="EY11" s="311"/>
      <c r="EZ11" s="311"/>
      <c r="FA11" s="1001"/>
      <c r="FB11" s="311"/>
      <c r="FC11" s="311"/>
      <c r="FD11" s="364"/>
      <c r="FE11" s="311"/>
      <c r="FF11" s="311"/>
      <c r="FG11" s="311"/>
      <c r="FH11" s="311"/>
      <c r="FI11" s="311"/>
      <c r="FJ11" s="311"/>
      <c r="FK11" s="311"/>
      <c r="FL11" s="311"/>
      <c r="FM11" s="311"/>
      <c r="FN11" s="311"/>
      <c r="FO11" s="365"/>
      <c r="FP11" s="821">
        <f t="shared" si="0"/>
        <v>31</v>
      </c>
      <c r="FQ11" s="812">
        <v>96</v>
      </c>
      <c r="FR11" s="812">
        <f t="shared" si="1"/>
        <v>211.64351999999997</v>
      </c>
      <c r="FS11" s="1746"/>
      <c r="FT11" s="1736" t="s">
        <v>158</v>
      </c>
    </row>
    <row r="12" spans="2:177" ht="12" customHeight="1" thickBot="1">
      <c r="C12" s="354">
        <v>95</v>
      </c>
      <c r="D12" s="634"/>
      <c r="E12" s="633"/>
      <c r="F12" s="633"/>
      <c r="G12" s="633"/>
      <c r="H12" s="633"/>
      <c r="I12" s="633"/>
      <c r="J12" s="633"/>
      <c r="K12" s="633"/>
      <c r="L12" s="633"/>
      <c r="M12" s="633"/>
      <c r="N12" s="633"/>
      <c r="O12" s="635"/>
      <c r="P12" s="633"/>
      <c r="Q12" s="633"/>
      <c r="R12" s="633"/>
      <c r="S12" s="633"/>
      <c r="T12" s="633"/>
      <c r="U12" s="633"/>
      <c r="V12" s="633"/>
      <c r="W12" s="633"/>
      <c r="X12" s="633"/>
      <c r="Y12" s="633"/>
      <c r="Z12" s="660"/>
      <c r="AA12" s="681"/>
      <c r="AB12" s="660"/>
      <c r="AC12" s="660"/>
      <c r="AD12" s="660"/>
      <c r="AE12" s="660"/>
      <c r="AF12" s="660"/>
      <c r="AG12" s="686"/>
      <c r="AH12" s="687"/>
      <c r="AI12" s="660"/>
      <c r="AJ12" s="660"/>
      <c r="AK12" s="660"/>
      <c r="AL12" s="660"/>
      <c r="AM12" s="681"/>
      <c r="AN12" s="660"/>
      <c r="AO12" s="660"/>
      <c r="AP12" s="660"/>
      <c r="AQ12" s="660"/>
      <c r="AR12" s="660"/>
      <c r="AS12" s="660"/>
      <c r="AT12" s="660"/>
      <c r="AU12" s="660"/>
      <c r="AV12" s="660"/>
      <c r="AW12" s="660"/>
      <c r="AX12" s="660"/>
      <c r="AY12" s="681"/>
      <c r="AZ12" s="660"/>
      <c r="BA12" s="660"/>
      <c r="BB12" s="660"/>
      <c r="BC12" s="660"/>
      <c r="BD12" s="660"/>
      <c r="BE12" s="660"/>
      <c r="BF12" s="660"/>
      <c r="BG12" s="660"/>
      <c r="BH12" s="660"/>
      <c r="BI12" s="660"/>
      <c r="BJ12" s="660"/>
      <c r="BK12" s="293"/>
      <c r="BL12" s="631"/>
      <c r="BM12" s="631"/>
      <c r="BN12" s="631"/>
      <c r="BO12" s="631"/>
      <c r="BP12" s="631"/>
      <c r="BQ12" s="631"/>
      <c r="BR12" s="631"/>
      <c r="BS12" s="631"/>
      <c r="BT12" s="631"/>
      <c r="BU12" s="631"/>
      <c r="BV12" s="631"/>
      <c r="BW12" s="632"/>
      <c r="BX12" s="630"/>
      <c r="BY12" s="631"/>
      <c r="BZ12" s="274"/>
      <c r="CA12" s="631"/>
      <c r="CB12" s="631"/>
      <c r="CC12" s="631"/>
      <c r="CD12" s="631"/>
      <c r="CE12" s="274"/>
      <c r="CF12" s="275"/>
      <c r="CG12" s="631"/>
      <c r="CH12" s="631"/>
      <c r="CI12" s="632"/>
      <c r="CJ12" s="634"/>
      <c r="CK12" s="633"/>
      <c r="CL12" s="633"/>
      <c r="CM12" s="633"/>
      <c r="CN12" s="633"/>
      <c r="CO12" s="277"/>
      <c r="CP12" s="633"/>
      <c r="CQ12" s="278"/>
      <c r="CR12" s="633"/>
      <c r="CS12" s="633"/>
      <c r="CT12" s="633"/>
      <c r="CU12" s="635"/>
      <c r="CV12" s="634"/>
      <c r="CW12" s="633"/>
      <c r="CX12" s="331"/>
      <c r="CY12" s="478"/>
      <c r="CZ12" s="633"/>
      <c r="DA12" s="633"/>
      <c r="DB12" s="278"/>
      <c r="DC12" s="278"/>
      <c r="DD12" s="633"/>
      <c r="DE12" s="633"/>
      <c r="DF12" s="633"/>
      <c r="DG12" s="635"/>
      <c r="DH12" s="634"/>
      <c r="DI12" s="633"/>
      <c r="DJ12" s="633"/>
      <c r="DK12" s="633"/>
      <c r="DL12" s="469"/>
      <c r="DM12" s="331"/>
      <c r="DN12" s="469"/>
      <c r="DO12" s="278"/>
      <c r="DP12" s="633"/>
      <c r="DQ12" s="633"/>
      <c r="DR12" s="633"/>
      <c r="DT12" s="982"/>
      <c r="DU12" s="980"/>
      <c r="DV12" s="980"/>
      <c r="DW12" s="980"/>
      <c r="DX12" s="469"/>
      <c r="DY12" s="980"/>
      <c r="DZ12" s="980"/>
      <c r="EA12" s="980"/>
      <c r="EB12" s="980"/>
      <c r="EC12" s="331"/>
      <c r="ED12" s="980"/>
      <c r="EE12" s="980"/>
      <c r="EF12" s="982"/>
      <c r="EG12" s="980"/>
      <c r="EH12" s="980"/>
      <c r="EI12" s="331"/>
      <c r="EJ12" s="478"/>
      <c r="EK12" s="845"/>
      <c r="EL12" s="660"/>
      <c r="EM12" s="873"/>
      <c r="EN12" s="874"/>
      <c r="EO12" s="290"/>
      <c r="EP12" s="980"/>
      <c r="EQ12" s="293"/>
      <c r="ER12" s="660"/>
      <c r="ES12" s="980"/>
      <c r="ET12" s="660"/>
      <c r="EU12" s="660"/>
      <c r="EV12" s="978"/>
      <c r="EW12" s="980"/>
      <c r="EX12" s="980"/>
      <c r="EY12" s="980"/>
      <c r="EZ12" s="980"/>
      <c r="FA12" s="986"/>
      <c r="FB12" s="980"/>
      <c r="FD12" s="982"/>
      <c r="FO12" s="983"/>
      <c r="FP12" s="821">
        <f t="shared" si="0"/>
        <v>30</v>
      </c>
      <c r="FQ12" s="812">
        <v>95</v>
      </c>
      <c r="FR12" s="812">
        <f t="shared" si="1"/>
        <v>209.43889999999999</v>
      </c>
      <c r="FS12" s="1746"/>
      <c r="FT12" s="1737"/>
    </row>
    <row r="13" spans="2:177" ht="12" customHeight="1">
      <c r="C13" s="355">
        <v>94</v>
      </c>
      <c r="D13" s="364"/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65"/>
      <c r="P13" s="311"/>
      <c r="Q13" s="311"/>
      <c r="R13" s="311"/>
      <c r="S13" s="311"/>
      <c r="T13" s="311"/>
      <c r="U13" s="311"/>
      <c r="V13" s="311"/>
      <c r="W13" s="311"/>
      <c r="X13" s="311"/>
      <c r="Y13" s="694"/>
      <c r="Z13" s="694"/>
      <c r="AA13" s="693"/>
      <c r="AB13" s="694"/>
      <c r="AC13" s="694"/>
      <c r="AD13" s="694"/>
      <c r="AE13" s="694"/>
      <c r="AF13" s="694"/>
      <c r="AG13" s="695"/>
      <c r="AH13" s="696"/>
      <c r="AI13" s="694"/>
      <c r="AJ13" s="694"/>
      <c r="AK13" s="694"/>
      <c r="AL13" s="694"/>
      <c r="AM13" s="693"/>
      <c r="AN13" s="694"/>
      <c r="AO13" s="694"/>
      <c r="AP13" s="694"/>
      <c r="AQ13" s="694"/>
      <c r="AR13" s="694"/>
      <c r="AS13" s="694"/>
      <c r="AT13" s="694"/>
      <c r="AU13" s="694"/>
      <c r="AV13" s="694"/>
      <c r="AW13" s="694"/>
      <c r="AX13" s="694"/>
      <c r="AY13" s="693"/>
      <c r="AZ13" s="694"/>
      <c r="BA13" s="694"/>
      <c r="BB13" s="694"/>
      <c r="BC13" s="694"/>
      <c r="BD13" s="694"/>
      <c r="BE13" s="694"/>
      <c r="BF13" s="694"/>
      <c r="BG13" s="694"/>
      <c r="BH13" s="694"/>
      <c r="BI13" s="694"/>
      <c r="BJ13" s="694"/>
      <c r="BK13" s="693"/>
      <c r="BL13" s="307"/>
      <c r="BM13" s="307"/>
      <c r="BN13" s="307"/>
      <c r="BO13" s="305"/>
      <c r="BP13" s="305"/>
      <c r="BQ13" s="305"/>
      <c r="BR13" s="305"/>
      <c r="BS13" s="305"/>
      <c r="BT13" s="305"/>
      <c r="BU13" s="305"/>
      <c r="BV13" s="305"/>
      <c r="BW13" s="306"/>
      <c r="BX13" s="308"/>
      <c r="BY13" s="305"/>
      <c r="BZ13" s="309"/>
      <c r="CA13" s="305"/>
      <c r="CB13" s="305"/>
      <c r="CC13" s="305"/>
      <c r="CD13" s="305"/>
      <c r="CE13" s="309"/>
      <c r="CF13" s="310"/>
      <c r="CG13" s="305"/>
      <c r="CH13" s="305"/>
      <c r="CI13" s="306"/>
      <c r="CJ13" s="364"/>
      <c r="CK13" s="311"/>
      <c r="CL13" s="311"/>
      <c r="CM13" s="311"/>
      <c r="CN13" s="311"/>
      <c r="CO13" s="312"/>
      <c r="CP13" s="311"/>
      <c r="CQ13" s="313"/>
      <c r="CR13" s="311"/>
      <c r="CS13" s="311"/>
      <c r="CT13" s="311"/>
      <c r="CU13" s="365"/>
      <c r="CV13" s="364"/>
      <c r="CW13" s="311"/>
      <c r="CX13" s="472"/>
      <c r="CY13" s="677"/>
      <c r="CZ13" s="483"/>
      <c r="DA13" s="311"/>
      <c r="DB13" s="313"/>
      <c r="DC13" s="313"/>
      <c r="DD13" s="311"/>
      <c r="DE13" s="311"/>
      <c r="DF13" s="311"/>
      <c r="DG13" s="365"/>
      <c r="DH13" s="364"/>
      <c r="DI13" s="311"/>
      <c r="DJ13" s="311"/>
      <c r="DK13" s="311"/>
      <c r="DL13" s="479"/>
      <c r="DM13" s="472"/>
      <c r="DN13" s="479"/>
      <c r="DO13" s="313"/>
      <c r="DP13" s="311"/>
      <c r="DQ13" s="311"/>
      <c r="DR13" s="311"/>
      <c r="DS13" s="311"/>
      <c r="DT13" s="982"/>
      <c r="DU13" s="980"/>
      <c r="DV13" s="980"/>
      <c r="DW13" s="980"/>
      <c r="DX13" s="469"/>
      <c r="DY13" s="980"/>
      <c r="DZ13" s="980"/>
      <c r="EA13" s="980"/>
      <c r="EB13" s="980"/>
      <c r="EC13" s="331"/>
      <c r="ED13" s="980"/>
      <c r="EE13" s="980"/>
      <c r="EF13" s="982"/>
      <c r="EG13" s="980"/>
      <c r="EH13" s="980"/>
      <c r="EI13" s="331"/>
      <c r="EJ13" s="659"/>
      <c r="EK13" s="845"/>
      <c r="EL13" s="660"/>
      <c r="EM13" s="875"/>
      <c r="EN13" s="876"/>
      <c r="EO13" s="660"/>
      <c r="EP13" s="290"/>
      <c r="EQ13" s="681"/>
      <c r="ER13" s="660"/>
      <c r="ES13" s="290"/>
      <c r="ET13" s="660"/>
      <c r="EU13" s="660"/>
      <c r="EW13" s="948"/>
      <c r="EX13" s="948"/>
      <c r="EY13" s="980"/>
      <c r="EZ13" s="980"/>
      <c r="FA13" s="986"/>
      <c r="FB13" s="980"/>
      <c r="FD13" s="982"/>
      <c r="FO13" s="983"/>
      <c r="FP13" s="821">
        <f t="shared" si="0"/>
        <v>29</v>
      </c>
      <c r="FQ13" s="812">
        <v>94</v>
      </c>
      <c r="FR13" s="812">
        <f t="shared" si="1"/>
        <v>207.23427999999998</v>
      </c>
      <c r="FS13" s="1764" t="s">
        <v>159</v>
      </c>
      <c r="FT13" s="1737"/>
      <c r="FU13" s="1736" t="s">
        <v>158</v>
      </c>
    </row>
    <row r="14" spans="2:177" ht="12" customHeight="1" thickBot="1">
      <c r="B14" s="270">
        <v>4.75</v>
      </c>
      <c r="C14" s="355">
        <v>93</v>
      </c>
      <c r="D14" s="634"/>
      <c r="E14" s="633"/>
      <c r="F14" s="633"/>
      <c r="G14" s="633"/>
      <c r="H14" s="633"/>
      <c r="I14" s="633"/>
      <c r="J14" s="633"/>
      <c r="K14" s="633"/>
      <c r="L14" s="633"/>
      <c r="M14" s="633"/>
      <c r="N14" s="633"/>
      <c r="O14" s="635"/>
      <c r="P14" s="633"/>
      <c r="Q14" s="633"/>
      <c r="R14" s="633"/>
      <c r="S14" s="633"/>
      <c r="T14" s="633"/>
      <c r="U14" s="633"/>
      <c r="V14" s="633"/>
      <c r="W14" s="633"/>
      <c r="X14" s="660"/>
      <c r="Y14" s="660"/>
      <c r="Z14" s="660"/>
      <c r="AA14" s="681"/>
      <c r="AB14" s="660"/>
      <c r="AC14" s="660"/>
      <c r="AD14" s="660"/>
      <c r="AE14" s="660"/>
      <c r="AF14" s="660"/>
      <c r="AG14" s="686"/>
      <c r="AH14" s="687"/>
      <c r="AI14" s="660"/>
      <c r="AJ14" s="660"/>
      <c r="AK14" s="660"/>
      <c r="AL14" s="660"/>
      <c r="AM14" s="681"/>
      <c r="AN14" s="660"/>
      <c r="AO14" s="660"/>
      <c r="AP14" s="660"/>
      <c r="AQ14" s="660"/>
      <c r="AR14" s="660"/>
      <c r="AS14" s="660"/>
      <c r="AT14" s="660"/>
      <c r="AU14" s="660"/>
      <c r="AV14" s="660"/>
      <c r="AW14" s="660"/>
      <c r="AX14" s="660"/>
      <c r="AY14" s="681"/>
      <c r="AZ14" s="660"/>
      <c r="BA14" s="660"/>
      <c r="BB14" s="660"/>
      <c r="BC14" s="660"/>
      <c r="BD14" s="660"/>
      <c r="BE14" s="660"/>
      <c r="BF14" s="660"/>
      <c r="BG14" s="660"/>
      <c r="BH14" s="660"/>
      <c r="BI14" s="660"/>
      <c r="BJ14" s="660"/>
      <c r="BK14" s="681"/>
      <c r="BL14" s="660"/>
      <c r="BM14" s="660"/>
      <c r="BN14" s="660"/>
      <c r="BO14" s="290"/>
      <c r="BP14" s="631"/>
      <c r="BQ14" s="631"/>
      <c r="BR14" s="631"/>
      <c r="BS14" s="631"/>
      <c r="BT14" s="631"/>
      <c r="BU14" s="631"/>
      <c r="BV14" s="631"/>
      <c r="BW14" s="632"/>
      <c r="BX14" s="630"/>
      <c r="BY14" s="631"/>
      <c r="BZ14" s="274"/>
      <c r="CA14" s="631"/>
      <c r="CB14" s="631"/>
      <c r="CC14" s="631"/>
      <c r="CD14" s="631"/>
      <c r="CE14" s="274"/>
      <c r="CF14" s="275"/>
      <c r="CG14" s="631"/>
      <c r="CH14" s="631"/>
      <c r="CI14" s="632"/>
      <c r="CJ14" s="634"/>
      <c r="CK14" s="633"/>
      <c r="CL14" s="633"/>
      <c r="CM14" s="633"/>
      <c r="CN14" s="633"/>
      <c r="CO14" s="277"/>
      <c r="CP14" s="633"/>
      <c r="CQ14" s="278"/>
      <c r="CR14" s="633"/>
      <c r="CS14" s="633"/>
      <c r="CT14" s="633"/>
      <c r="CU14" s="635"/>
      <c r="CV14" s="634"/>
      <c r="CW14" s="633"/>
      <c r="CX14" s="331"/>
      <c r="CY14" s="659"/>
      <c r="CZ14" s="660"/>
      <c r="DA14" s="633"/>
      <c r="DB14" s="278"/>
      <c r="DC14" s="278"/>
      <c r="DD14" s="633"/>
      <c r="DE14" s="633"/>
      <c r="DF14" s="633"/>
      <c r="DG14" s="635"/>
      <c r="DH14" s="634"/>
      <c r="DI14" s="633"/>
      <c r="DJ14" s="633"/>
      <c r="DK14" s="633"/>
      <c r="DL14" s="469"/>
      <c r="DM14" s="331"/>
      <c r="DN14" s="469"/>
      <c r="DO14" s="278"/>
      <c r="DP14" s="633"/>
      <c r="DQ14" s="633"/>
      <c r="DR14" s="633"/>
      <c r="DT14" s="734"/>
      <c r="DX14" s="469"/>
      <c r="EC14" s="331"/>
      <c r="ED14" s="837"/>
      <c r="EE14" s="837"/>
      <c r="EF14" s="838"/>
      <c r="EG14" s="837"/>
      <c r="EH14" s="839"/>
      <c r="EI14" s="331"/>
      <c r="EJ14" s="659"/>
      <c r="EK14" s="845"/>
      <c r="EL14" s="660"/>
      <c r="EM14" s="875"/>
      <c r="EN14" s="876"/>
      <c r="EO14" s="660"/>
      <c r="EP14" s="660"/>
      <c r="EQ14" s="681"/>
      <c r="ER14" s="660"/>
      <c r="ES14" s="660"/>
      <c r="ET14" s="660"/>
      <c r="EU14" s="660"/>
      <c r="EW14" s="978"/>
      <c r="EX14" s="948"/>
      <c r="EY14" s="980"/>
      <c r="EZ14" s="980"/>
      <c r="FA14" s="986"/>
      <c r="FD14" s="982"/>
      <c r="FO14" s="983"/>
      <c r="FP14" s="821">
        <v>28</v>
      </c>
      <c r="FQ14" s="812">
        <v>93</v>
      </c>
      <c r="FR14" s="812">
        <f t="shared" si="1"/>
        <v>205.02965999999998</v>
      </c>
      <c r="FS14" s="1764"/>
      <c r="FT14" s="1738"/>
      <c r="FU14" s="1737"/>
    </row>
    <row r="15" spans="2:177" ht="12" customHeight="1">
      <c r="C15" s="355">
        <v>92</v>
      </c>
      <c r="D15" s="634"/>
      <c r="E15" s="633"/>
      <c r="F15" s="633"/>
      <c r="G15" s="633"/>
      <c r="H15" s="633"/>
      <c r="I15" s="633"/>
      <c r="J15" s="633"/>
      <c r="K15" s="633"/>
      <c r="L15" s="633"/>
      <c r="M15" s="633"/>
      <c r="N15" s="633"/>
      <c r="O15" s="635"/>
      <c r="P15" s="633"/>
      <c r="Q15" s="633"/>
      <c r="R15" s="633"/>
      <c r="S15" s="633"/>
      <c r="T15" s="633"/>
      <c r="U15" s="633"/>
      <c r="V15" s="633"/>
      <c r="W15" s="660"/>
      <c r="X15" s="660"/>
      <c r="Y15" s="660"/>
      <c r="Z15" s="660"/>
      <c r="AA15" s="681"/>
      <c r="AB15" s="660"/>
      <c r="AC15" s="660"/>
      <c r="AD15" s="660"/>
      <c r="AE15" s="660"/>
      <c r="AF15" s="660"/>
      <c r="AG15" s="686"/>
      <c r="AH15" s="687"/>
      <c r="AI15" s="660"/>
      <c r="AJ15" s="660"/>
      <c r="AK15" s="660"/>
      <c r="AL15" s="660"/>
      <c r="AM15" s="681"/>
      <c r="AN15" s="660"/>
      <c r="AO15" s="660"/>
      <c r="AP15" s="660"/>
      <c r="AQ15" s="660"/>
      <c r="AR15" s="660"/>
      <c r="AS15" s="660"/>
      <c r="AT15" s="660"/>
      <c r="AU15" s="660"/>
      <c r="AV15" s="660"/>
      <c r="AW15" s="660"/>
      <c r="AX15" s="660"/>
      <c r="AY15" s="681"/>
      <c r="AZ15" s="660"/>
      <c r="BA15" s="660"/>
      <c r="BB15" s="660"/>
      <c r="BC15" s="660"/>
      <c r="BD15" s="660"/>
      <c r="BE15" s="660"/>
      <c r="BF15" s="660"/>
      <c r="BG15" s="660"/>
      <c r="BH15" s="660"/>
      <c r="BI15" s="660"/>
      <c r="BJ15" s="660"/>
      <c r="BK15" s="681"/>
      <c r="BL15" s="660"/>
      <c r="BM15" s="660"/>
      <c r="BN15" s="660"/>
      <c r="BO15" s="660"/>
      <c r="BP15" s="290"/>
      <c r="BQ15" s="631"/>
      <c r="BR15" s="631"/>
      <c r="BS15" s="631"/>
      <c r="BT15" s="631"/>
      <c r="BU15" s="631"/>
      <c r="BV15" s="631"/>
      <c r="BW15" s="632"/>
      <c r="BX15" s="630"/>
      <c r="BY15" s="631"/>
      <c r="BZ15" s="274"/>
      <c r="CA15" s="631"/>
      <c r="CB15" s="631"/>
      <c r="CC15" s="631"/>
      <c r="CD15" s="631"/>
      <c r="CE15" s="274"/>
      <c r="CF15" s="275"/>
      <c r="CG15" s="631"/>
      <c r="CH15" s="631"/>
      <c r="CI15" s="632"/>
      <c r="CJ15" s="634"/>
      <c r="CK15" s="633"/>
      <c r="CL15" s="633"/>
      <c r="CM15" s="633"/>
      <c r="CN15" s="633"/>
      <c r="CO15" s="277"/>
      <c r="CP15" s="633"/>
      <c r="CQ15" s="278"/>
      <c r="CR15" s="633"/>
      <c r="CS15" s="633"/>
      <c r="CT15" s="633"/>
      <c r="CU15" s="635"/>
      <c r="CV15" s="634"/>
      <c r="CW15" s="633"/>
      <c r="CX15" s="324"/>
      <c r="CY15" s="659"/>
      <c r="CZ15" s="660"/>
      <c r="DA15" s="487"/>
      <c r="DB15" s="278"/>
      <c r="DC15" s="278"/>
      <c r="DD15" s="633"/>
      <c r="DE15" s="633"/>
      <c r="DF15" s="633"/>
      <c r="DG15" s="635"/>
      <c r="DH15" s="634"/>
      <c r="DI15" s="633"/>
      <c r="DJ15" s="633"/>
      <c r="DK15" s="633"/>
      <c r="DL15" s="469"/>
      <c r="DM15" s="331"/>
      <c r="DN15" s="469"/>
      <c r="DO15" s="278"/>
      <c r="DP15" s="633"/>
      <c r="DQ15" s="633"/>
      <c r="DR15" s="633"/>
      <c r="DT15" s="1003"/>
      <c r="DU15" s="1004"/>
      <c r="DV15" s="1004"/>
      <c r="DW15" s="1004"/>
      <c r="DX15" s="1005"/>
      <c r="DY15" s="1004"/>
      <c r="DZ15" s="1004"/>
      <c r="EA15" s="1004"/>
      <c r="EB15" s="1004"/>
      <c r="EC15" s="1006"/>
      <c r="ED15" s="1004"/>
      <c r="EE15" s="1004"/>
      <c r="EF15" s="1003"/>
      <c r="EG15" s="1004"/>
      <c r="EH15" s="1004"/>
      <c r="EI15" s="1007"/>
      <c r="EJ15" s="1008"/>
      <c r="EK15" s="1009"/>
      <c r="EL15" s="1010"/>
      <c r="EM15" s="1011"/>
      <c r="EN15" s="1012"/>
      <c r="EO15" s="1010"/>
      <c r="EP15" s="1010"/>
      <c r="EQ15" s="1013"/>
      <c r="ER15" s="1010"/>
      <c r="ES15" s="1010"/>
      <c r="ET15" s="1010"/>
      <c r="EU15" s="1010"/>
      <c r="EV15" s="1004"/>
      <c r="EW15" s="1004"/>
      <c r="EX15" s="1004"/>
      <c r="EY15" s="1004"/>
      <c r="EZ15" s="1004"/>
      <c r="FA15" s="1014"/>
      <c r="FB15" s="1004"/>
      <c r="FC15" s="1004"/>
      <c r="FD15" s="1003"/>
      <c r="FE15" s="1004"/>
      <c r="FF15" s="1004"/>
      <c r="FG15" s="1004"/>
      <c r="FH15" s="1004"/>
      <c r="FI15" s="1004"/>
      <c r="FJ15" s="1004"/>
      <c r="FK15" s="1004"/>
      <c r="FL15" s="1004"/>
      <c r="FM15" s="1004"/>
      <c r="FN15" s="1004"/>
      <c r="FO15" s="1015"/>
      <c r="FP15" s="821">
        <v>27</v>
      </c>
      <c r="FQ15" s="813">
        <v>92</v>
      </c>
      <c r="FR15" s="813">
        <f t="shared" si="1"/>
        <v>202.82503999999997</v>
      </c>
      <c r="FS15" s="1764"/>
      <c r="FT15" s="1733" t="s">
        <v>159</v>
      </c>
      <c r="FU15" s="1737"/>
    </row>
    <row r="16" spans="2:177" ht="12" customHeight="1" thickBot="1">
      <c r="C16" s="355">
        <v>91</v>
      </c>
      <c r="D16" s="634"/>
      <c r="E16" s="633"/>
      <c r="F16" s="633"/>
      <c r="G16" s="633"/>
      <c r="H16" s="633"/>
      <c r="I16" s="633"/>
      <c r="J16" s="633"/>
      <c r="K16" s="633"/>
      <c r="L16" s="633"/>
      <c r="M16" s="633"/>
      <c r="N16" s="633"/>
      <c r="O16" s="635"/>
      <c r="P16" s="633"/>
      <c r="Q16" s="633"/>
      <c r="R16" s="633"/>
      <c r="S16" s="633"/>
      <c r="T16" s="633"/>
      <c r="U16" s="633"/>
      <c r="V16" s="660"/>
      <c r="W16" s="660"/>
      <c r="X16" s="660"/>
      <c r="Y16" s="660"/>
      <c r="Z16" s="660"/>
      <c r="AA16" s="681"/>
      <c r="AB16" s="660"/>
      <c r="AC16" s="660"/>
      <c r="AD16" s="660"/>
      <c r="AE16" s="660"/>
      <c r="AF16" s="660"/>
      <c r="AG16" s="686"/>
      <c r="AH16" s="687"/>
      <c r="AI16" s="660"/>
      <c r="AJ16" s="660"/>
      <c r="AK16" s="660"/>
      <c r="AL16" s="660"/>
      <c r="AM16" s="681"/>
      <c r="AN16" s="660"/>
      <c r="AO16" s="660"/>
      <c r="AP16" s="660"/>
      <c r="AQ16" s="660"/>
      <c r="AR16" s="660"/>
      <c r="AS16" s="660"/>
      <c r="AT16" s="660"/>
      <c r="AU16" s="660"/>
      <c r="AV16" s="660"/>
      <c r="AW16" s="660"/>
      <c r="AX16" s="660"/>
      <c r="AY16" s="681"/>
      <c r="AZ16" s="660"/>
      <c r="BA16" s="660"/>
      <c r="BB16" s="660"/>
      <c r="BC16" s="660"/>
      <c r="BD16" s="660"/>
      <c r="BE16" s="660"/>
      <c r="BF16" s="660"/>
      <c r="BG16" s="660"/>
      <c r="BH16" s="660"/>
      <c r="BI16" s="660"/>
      <c r="BJ16" s="660"/>
      <c r="BK16" s="681"/>
      <c r="BL16" s="660"/>
      <c r="BM16" s="660"/>
      <c r="BN16" s="660"/>
      <c r="BO16" s="660"/>
      <c r="BP16" s="660"/>
      <c r="BQ16" s="290"/>
      <c r="BR16" s="631"/>
      <c r="BS16" s="631"/>
      <c r="BT16" s="290"/>
      <c r="BU16" s="290"/>
      <c r="BV16" s="290"/>
      <c r="BW16" s="635"/>
      <c r="BX16" s="630"/>
      <c r="BY16" s="631"/>
      <c r="BZ16" s="274"/>
      <c r="CA16" s="631"/>
      <c r="CB16" s="631"/>
      <c r="CC16" s="631"/>
      <c r="CD16" s="631"/>
      <c r="CE16" s="274"/>
      <c r="CF16" s="275"/>
      <c r="CG16" s="631"/>
      <c r="CH16" s="631"/>
      <c r="CI16" s="632"/>
      <c r="CJ16" s="634"/>
      <c r="CK16" s="633"/>
      <c r="CL16" s="633"/>
      <c r="CM16" s="633"/>
      <c r="CN16" s="633"/>
      <c r="CO16" s="277"/>
      <c r="CP16" s="633"/>
      <c r="CQ16" s="278"/>
      <c r="CR16" s="633"/>
      <c r="CS16" s="633"/>
      <c r="CT16" s="633"/>
      <c r="CU16" s="635"/>
      <c r="CV16" s="634"/>
      <c r="CW16" s="633"/>
      <c r="CX16" s="658"/>
      <c r="CY16" s="659"/>
      <c r="CZ16" s="660"/>
      <c r="DA16" s="660"/>
      <c r="DB16" s="278"/>
      <c r="DC16" s="278"/>
      <c r="DD16" s="633"/>
      <c r="DE16" s="633"/>
      <c r="DF16" s="633"/>
      <c r="DG16" s="635"/>
      <c r="DH16" s="634"/>
      <c r="DI16" s="633"/>
      <c r="DJ16" s="633"/>
      <c r="DK16" s="633"/>
      <c r="DL16" s="469"/>
      <c r="DM16" s="331"/>
      <c r="DN16" s="469"/>
      <c r="DO16" s="278"/>
      <c r="DP16" s="633"/>
      <c r="DQ16" s="633"/>
      <c r="DR16" s="633"/>
      <c r="DT16" s="982"/>
      <c r="DU16" s="980"/>
      <c r="DV16" s="980"/>
      <c r="DW16" s="980"/>
      <c r="DX16" s="469"/>
      <c r="DY16" s="980"/>
      <c r="DZ16" s="980"/>
      <c r="EA16" s="980"/>
      <c r="EB16" s="980"/>
      <c r="EC16" s="331"/>
      <c r="ED16" s="980"/>
      <c r="EE16" s="290"/>
      <c r="EF16" s="368"/>
      <c r="EG16" s="980"/>
      <c r="EH16" s="980"/>
      <c r="EI16" s="658"/>
      <c r="EJ16" s="659"/>
      <c r="EK16" s="845"/>
      <c r="EL16" s="660"/>
      <c r="EM16" s="875"/>
      <c r="EN16" s="876"/>
      <c r="EO16" s="660"/>
      <c r="EP16" s="660"/>
      <c r="EQ16" s="681"/>
      <c r="ER16" s="660"/>
      <c r="ES16" s="660"/>
      <c r="ET16" s="660"/>
      <c r="EU16" s="660"/>
      <c r="EV16" s="980"/>
      <c r="EW16" s="980"/>
      <c r="EX16" s="978"/>
      <c r="EY16" s="980"/>
      <c r="EZ16" s="980"/>
      <c r="FA16" s="986"/>
      <c r="FB16" s="980"/>
      <c r="FD16" s="982"/>
      <c r="FO16" s="983"/>
      <c r="FP16" s="821">
        <v>26</v>
      </c>
      <c r="FQ16" s="813">
        <v>91</v>
      </c>
      <c r="FR16" s="813">
        <f t="shared" si="1"/>
        <v>200.62042</v>
      </c>
      <c r="FS16" s="1764"/>
      <c r="FT16" s="1734"/>
      <c r="FU16" s="1738"/>
    </row>
    <row r="17" spans="2:177" ht="12" customHeight="1">
      <c r="C17" s="360">
        <v>90</v>
      </c>
      <c r="D17" s="366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67"/>
      <c r="P17" s="317"/>
      <c r="Q17" s="317"/>
      <c r="R17" s="317"/>
      <c r="S17" s="317"/>
      <c r="T17" s="317"/>
      <c r="U17" s="676"/>
      <c r="V17" s="676"/>
      <c r="W17" s="676"/>
      <c r="X17" s="676"/>
      <c r="Y17" s="676"/>
      <c r="Z17" s="676"/>
      <c r="AA17" s="690"/>
      <c r="AB17" s="676"/>
      <c r="AC17" s="676"/>
      <c r="AD17" s="676"/>
      <c r="AE17" s="676"/>
      <c r="AF17" s="676"/>
      <c r="AG17" s="691"/>
      <c r="AH17" s="692"/>
      <c r="AI17" s="676"/>
      <c r="AJ17" s="676"/>
      <c r="AK17" s="676"/>
      <c r="AL17" s="676"/>
      <c r="AM17" s="690"/>
      <c r="AN17" s="676"/>
      <c r="AO17" s="676"/>
      <c r="AP17" s="676"/>
      <c r="AQ17" s="676"/>
      <c r="AR17" s="676"/>
      <c r="AS17" s="676"/>
      <c r="AT17" s="676"/>
      <c r="AU17" s="676"/>
      <c r="AV17" s="676"/>
      <c r="AW17" s="676"/>
      <c r="AX17" s="676"/>
      <c r="AY17" s="690"/>
      <c r="AZ17" s="676"/>
      <c r="BA17" s="676"/>
      <c r="BB17" s="676"/>
      <c r="BC17" s="676"/>
      <c r="BD17" s="676"/>
      <c r="BE17" s="676"/>
      <c r="BF17" s="676"/>
      <c r="BG17" s="676"/>
      <c r="BH17" s="676"/>
      <c r="BI17" s="676"/>
      <c r="BJ17" s="676"/>
      <c r="BK17" s="690"/>
      <c r="BL17" s="676"/>
      <c r="BM17" s="676"/>
      <c r="BN17" s="676"/>
      <c r="BO17" s="676"/>
      <c r="BP17" s="676"/>
      <c r="BQ17" s="676"/>
      <c r="BR17" s="314"/>
      <c r="BS17" s="316"/>
      <c r="BT17" s="676"/>
      <c r="BU17" s="676"/>
      <c r="BV17" s="676"/>
      <c r="BW17" s="318"/>
      <c r="BX17" s="319"/>
      <c r="BY17" s="316"/>
      <c r="BZ17" s="320"/>
      <c r="CA17" s="314"/>
      <c r="CB17" s="314"/>
      <c r="CC17" s="314"/>
      <c r="CD17" s="314"/>
      <c r="CE17" s="320"/>
      <c r="CF17" s="321"/>
      <c r="CG17" s="314"/>
      <c r="CH17" s="314"/>
      <c r="CI17" s="315"/>
      <c r="CJ17" s="366"/>
      <c r="CK17" s="317"/>
      <c r="CL17" s="317"/>
      <c r="CM17" s="317"/>
      <c r="CN17" s="317"/>
      <c r="CO17" s="322"/>
      <c r="CP17" s="317"/>
      <c r="CQ17" s="323"/>
      <c r="CR17" s="317"/>
      <c r="CS17" s="317"/>
      <c r="CT17" s="317"/>
      <c r="CU17" s="367"/>
      <c r="CV17" s="366"/>
      <c r="CW17" s="316"/>
      <c r="CX17" s="674"/>
      <c r="CY17" s="675"/>
      <c r="CZ17" s="676"/>
      <c r="DA17" s="676"/>
      <c r="DB17" s="490"/>
      <c r="DC17" s="323"/>
      <c r="DD17" s="317"/>
      <c r="DE17" s="317"/>
      <c r="DF17" s="317"/>
      <c r="DG17" s="367"/>
      <c r="DH17" s="366"/>
      <c r="DI17" s="317"/>
      <c r="DJ17" s="317"/>
      <c r="DK17" s="317"/>
      <c r="DL17" s="480"/>
      <c r="DM17" s="473"/>
      <c r="DN17" s="535"/>
      <c r="DO17" s="323"/>
      <c r="DP17" s="317"/>
      <c r="DQ17" s="317"/>
      <c r="DR17" s="317"/>
      <c r="DS17" s="317"/>
      <c r="DT17" s="982"/>
      <c r="DU17" s="980"/>
      <c r="DV17" s="980"/>
      <c r="DW17" s="980"/>
      <c r="DX17" s="469"/>
      <c r="DY17" s="980"/>
      <c r="DZ17" s="1002"/>
      <c r="EA17" s="980"/>
      <c r="EB17" s="290"/>
      <c r="EC17" s="331"/>
      <c r="ED17" s="980"/>
      <c r="EE17" s="660"/>
      <c r="EF17" s="680"/>
      <c r="EG17" s="290"/>
      <c r="EH17" s="290"/>
      <c r="EI17" s="658"/>
      <c r="EJ17" s="659"/>
      <c r="EK17" s="845"/>
      <c r="EL17" s="660"/>
      <c r="EM17" s="875"/>
      <c r="EN17" s="876"/>
      <c r="EO17" s="660"/>
      <c r="EP17" s="660"/>
      <c r="EQ17" s="681"/>
      <c r="ER17" s="660"/>
      <c r="ES17" s="660"/>
      <c r="ET17" s="660"/>
      <c r="EU17" s="660"/>
      <c r="EV17" s="976"/>
      <c r="EW17" s="976"/>
      <c r="EX17" s="976"/>
      <c r="EY17" s="980"/>
      <c r="EZ17" s="980"/>
      <c r="FA17" s="986"/>
      <c r="FB17" s="980"/>
      <c r="FD17" s="982"/>
      <c r="FO17" s="983"/>
      <c r="FP17" s="821">
        <v>25</v>
      </c>
      <c r="FQ17" s="813">
        <v>90</v>
      </c>
      <c r="FR17" s="813">
        <f t="shared" si="1"/>
        <v>198.41579999999999</v>
      </c>
      <c r="FS17" s="1757" t="s">
        <v>18</v>
      </c>
      <c r="FT17" s="1734"/>
      <c r="FU17" s="1733" t="s">
        <v>159</v>
      </c>
    </row>
    <row r="18" spans="2:177" ht="12" customHeight="1" thickBot="1">
      <c r="B18" s="270">
        <v>5</v>
      </c>
      <c r="C18" s="360">
        <v>89</v>
      </c>
      <c r="D18" s="634"/>
      <c r="E18" s="633"/>
      <c r="F18" s="633"/>
      <c r="G18" s="633"/>
      <c r="H18" s="633"/>
      <c r="I18" s="633"/>
      <c r="J18" s="633"/>
      <c r="K18" s="633"/>
      <c r="L18" s="633"/>
      <c r="M18" s="633"/>
      <c r="N18" s="633"/>
      <c r="O18" s="635"/>
      <c r="P18" s="633"/>
      <c r="Q18" s="633"/>
      <c r="R18" s="633"/>
      <c r="S18" s="660"/>
      <c r="T18" s="660"/>
      <c r="U18" s="660"/>
      <c r="V18" s="660"/>
      <c r="W18" s="660"/>
      <c r="X18" s="660"/>
      <c r="Y18" s="660"/>
      <c r="Z18" s="660"/>
      <c r="AA18" s="681"/>
      <c r="AB18" s="660"/>
      <c r="AC18" s="660"/>
      <c r="AD18" s="660"/>
      <c r="AE18" s="660"/>
      <c r="AF18" s="660"/>
      <c r="AG18" s="686"/>
      <c r="AH18" s="687"/>
      <c r="AI18" s="660"/>
      <c r="AJ18" s="660"/>
      <c r="AK18" s="660"/>
      <c r="AL18" s="660"/>
      <c r="AM18" s="681"/>
      <c r="AN18" s="660"/>
      <c r="AO18" s="660"/>
      <c r="AP18" s="660"/>
      <c r="AQ18" s="660"/>
      <c r="AR18" s="660"/>
      <c r="AS18" s="660"/>
      <c r="AT18" s="660"/>
      <c r="AU18" s="660"/>
      <c r="AV18" s="660"/>
      <c r="AW18" s="660"/>
      <c r="AX18" s="660"/>
      <c r="AY18" s="681"/>
      <c r="AZ18" s="660"/>
      <c r="BA18" s="660"/>
      <c r="BB18" s="660"/>
      <c r="BC18" s="660"/>
      <c r="BD18" s="660"/>
      <c r="BE18" s="660"/>
      <c r="BF18" s="660"/>
      <c r="BG18" s="660"/>
      <c r="BH18" s="660"/>
      <c r="BI18" s="660"/>
      <c r="BJ18" s="660"/>
      <c r="BK18" s="681"/>
      <c r="BL18" s="660"/>
      <c r="BM18" s="660"/>
      <c r="BN18" s="660"/>
      <c r="BO18" s="660"/>
      <c r="BP18" s="660"/>
      <c r="BQ18" s="660"/>
      <c r="BR18" s="290"/>
      <c r="BS18" s="660"/>
      <c r="BT18" s="660"/>
      <c r="BU18" s="660"/>
      <c r="BV18" s="660"/>
      <c r="BW18" s="681"/>
      <c r="BX18" s="680"/>
      <c r="BY18" s="660"/>
      <c r="BZ18" s="274"/>
      <c r="CA18" s="631"/>
      <c r="CB18" s="631"/>
      <c r="CC18" s="631"/>
      <c r="CD18" s="631"/>
      <c r="CE18" s="274"/>
      <c r="CF18" s="275"/>
      <c r="CG18" s="631"/>
      <c r="CH18" s="631"/>
      <c r="CI18" s="632"/>
      <c r="CJ18" s="634"/>
      <c r="CK18" s="633"/>
      <c r="CL18" s="633"/>
      <c r="CM18" s="633"/>
      <c r="CN18" s="633"/>
      <c r="CO18" s="277"/>
      <c r="CP18" s="633"/>
      <c r="CQ18" s="278"/>
      <c r="CR18" s="633"/>
      <c r="CS18" s="633"/>
      <c r="CT18" s="633"/>
      <c r="CU18" s="635"/>
      <c r="CV18" s="634"/>
      <c r="CW18" s="660"/>
      <c r="CX18" s="658"/>
      <c r="CY18" s="659"/>
      <c r="CZ18" s="660"/>
      <c r="DA18" s="660"/>
      <c r="DB18" s="661"/>
      <c r="DC18" s="491"/>
      <c r="DD18" s="633"/>
      <c r="DE18" s="633"/>
      <c r="DF18" s="633"/>
      <c r="DG18" s="635"/>
      <c r="DH18" s="634"/>
      <c r="DI18" s="633"/>
      <c r="DJ18" s="633"/>
      <c r="DK18" s="633"/>
      <c r="DL18" s="469"/>
      <c r="DM18" s="331"/>
      <c r="DN18" s="469"/>
      <c r="DO18" s="278"/>
      <c r="DP18" s="633"/>
      <c r="DQ18" s="633"/>
      <c r="DR18" s="633"/>
      <c r="DT18" s="734"/>
      <c r="DX18" s="469"/>
      <c r="EA18" s="290"/>
      <c r="EB18" s="660"/>
      <c r="EC18" s="331"/>
      <c r="ED18" s="837"/>
      <c r="EE18" s="660"/>
      <c r="EF18" s="680"/>
      <c r="EG18" s="660"/>
      <c r="EH18" s="660"/>
      <c r="EI18" s="658"/>
      <c r="EJ18" s="659"/>
      <c r="EK18" s="845"/>
      <c r="EL18" s="660"/>
      <c r="EM18" s="875"/>
      <c r="EN18" s="876"/>
      <c r="EO18" s="660"/>
      <c r="EP18" s="660"/>
      <c r="EQ18" s="681"/>
      <c r="ER18" s="660"/>
      <c r="ES18" s="660"/>
      <c r="ET18" s="660"/>
      <c r="EU18" s="660"/>
      <c r="EV18" s="976"/>
      <c r="EW18" s="976"/>
      <c r="EX18" s="976"/>
      <c r="EY18" s="978"/>
      <c r="EZ18" s="980"/>
      <c r="FA18" s="986"/>
      <c r="FD18" s="982"/>
      <c r="FO18" s="983"/>
      <c r="FP18" s="821">
        <v>24</v>
      </c>
      <c r="FQ18" s="813">
        <v>89</v>
      </c>
      <c r="FR18" s="813">
        <f t="shared" si="1"/>
        <v>196.21117999999998</v>
      </c>
      <c r="FS18" s="1757"/>
      <c r="FT18" s="1735"/>
      <c r="FU18" s="1734"/>
    </row>
    <row r="19" spans="2:177" ht="12" customHeight="1">
      <c r="C19" s="360">
        <v>88</v>
      </c>
      <c r="D19" s="634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5"/>
      <c r="P19" s="633"/>
      <c r="Q19" s="633"/>
      <c r="R19" s="660"/>
      <c r="S19" s="660"/>
      <c r="T19" s="660"/>
      <c r="U19" s="660"/>
      <c r="V19" s="660"/>
      <c r="W19" s="660"/>
      <c r="X19" s="660"/>
      <c r="Y19" s="660"/>
      <c r="Z19" s="660"/>
      <c r="AA19" s="681"/>
      <c r="AB19" s="660"/>
      <c r="AC19" s="660"/>
      <c r="AD19" s="660"/>
      <c r="AE19" s="660"/>
      <c r="AF19" s="660"/>
      <c r="AG19" s="686"/>
      <c r="AH19" s="687"/>
      <c r="AI19" s="660"/>
      <c r="AJ19" s="660"/>
      <c r="AK19" s="660"/>
      <c r="AL19" s="660"/>
      <c r="AM19" s="681"/>
      <c r="AN19" s="660"/>
      <c r="AO19" s="660"/>
      <c r="AP19" s="660"/>
      <c r="AQ19" s="660"/>
      <c r="AR19" s="660"/>
      <c r="AS19" s="660"/>
      <c r="AT19" s="660"/>
      <c r="AU19" s="660"/>
      <c r="AV19" s="660"/>
      <c r="AW19" s="660"/>
      <c r="AX19" s="660"/>
      <c r="AY19" s="681"/>
      <c r="AZ19" s="660"/>
      <c r="BA19" s="660"/>
      <c r="BB19" s="660"/>
      <c r="BC19" s="660"/>
      <c r="BD19" s="660"/>
      <c r="BE19" s="660"/>
      <c r="BF19" s="660"/>
      <c r="BG19" s="660"/>
      <c r="BH19" s="660"/>
      <c r="BI19" s="660"/>
      <c r="BJ19" s="660"/>
      <c r="BK19" s="681"/>
      <c r="BL19" s="660"/>
      <c r="BM19" s="660"/>
      <c r="BN19" s="660"/>
      <c r="BO19" s="660"/>
      <c r="BP19" s="660"/>
      <c r="BQ19" s="660"/>
      <c r="BR19" s="660"/>
      <c r="BS19" s="660"/>
      <c r="BT19" s="660"/>
      <c r="BU19" s="660"/>
      <c r="BV19" s="660"/>
      <c r="BW19" s="681"/>
      <c r="BX19" s="680"/>
      <c r="BY19" s="660"/>
      <c r="BZ19" s="324"/>
      <c r="CA19" s="631"/>
      <c r="CB19" s="631"/>
      <c r="CC19" s="631"/>
      <c r="CD19" s="631"/>
      <c r="CE19" s="274"/>
      <c r="CF19" s="275"/>
      <c r="CG19" s="631"/>
      <c r="CH19" s="631"/>
      <c r="CI19" s="632"/>
      <c r="CJ19" s="634"/>
      <c r="CK19" s="633"/>
      <c r="CL19" s="633"/>
      <c r="CM19" s="633"/>
      <c r="CN19" s="633"/>
      <c r="CO19" s="277"/>
      <c r="CP19" s="633"/>
      <c r="CQ19" s="278"/>
      <c r="CR19" s="633"/>
      <c r="CS19" s="633"/>
      <c r="CT19" s="633"/>
      <c r="CU19" s="293"/>
      <c r="CV19" s="634"/>
      <c r="CW19" s="660"/>
      <c r="CX19" s="658"/>
      <c r="CY19" s="659"/>
      <c r="CZ19" s="660"/>
      <c r="DA19" s="660"/>
      <c r="DB19" s="661"/>
      <c r="DC19" s="661"/>
      <c r="DD19" s="633"/>
      <c r="DE19" s="633"/>
      <c r="DF19" s="633"/>
      <c r="DG19" s="635"/>
      <c r="DH19" s="634"/>
      <c r="DI19" s="633"/>
      <c r="DJ19" s="633"/>
      <c r="DK19" s="633"/>
      <c r="DL19" s="469"/>
      <c r="DM19" s="331"/>
      <c r="DN19" s="469"/>
      <c r="DO19" s="278"/>
      <c r="DP19" s="633"/>
      <c r="DQ19" s="633"/>
      <c r="DR19" s="633"/>
      <c r="DT19" s="700"/>
      <c r="DU19" s="672"/>
      <c r="DV19" s="672"/>
      <c r="DW19" s="327"/>
      <c r="DX19" s="671"/>
      <c r="DY19" s="327"/>
      <c r="DZ19" s="672"/>
      <c r="EA19" s="664"/>
      <c r="EB19" s="664"/>
      <c r="EC19" s="670"/>
      <c r="ED19" s="327"/>
      <c r="EE19" s="664"/>
      <c r="EF19" s="679"/>
      <c r="EG19" s="664"/>
      <c r="EH19" s="664"/>
      <c r="EI19" s="662"/>
      <c r="EJ19" s="663"/>
      <c r="EK19" s="847"/>
      <c r="EL19" s="664"/>
      <c r="EM19" s="877"/>
      <c r="EN19" s="884"/>
      <c r="EO19" s="664"/>
      <c r="EP19" s="664"/>
      <c r="EQ19" s="682"/>
      <c r="ER19" s="664"/>
      <c r="ES19" s="664"/>
      <c r="ET19" s="664"/>
      <c r="EU19" s="664"/>
      <c r="EV19" s="328"/>
      <c r="EW19" s="328"/>
      <c r="EX19" s="328"/>
      <c r="EY19" s="328"/>
      <c r="EZ19" s="328"/>
      <c r="FA19" s="1018"/>
      <c r="FB19" s="328"/>
      <c r="FC19" s="328"/>
      <c r="FD19" s="992"/>
      <c r="FE19" s="328"/>
      <c r="FF19" s="328"/>
      <c r="FG19" s="328"/>
      <c r="FH19" s="328"/>
      <c r="FI19" s="328"/>
      <c r="FJ19" s="328"/>
      <c r="FK19" s="328"/>
      <c r="FL19" s="328"/>
      <c r="FM19" s="328"/>
      <c r="FN19" s="328"/>
      <c r="FO19" s="993"/>
      <c r="FP19" s="821">
        <v>23</v>
      </c>
      <c r="FQ19" s="814">
        <v>88</v>
      </c>
      <c r="FR19" s="814">
        <f t="shared" si="1"/>
        <v>194.00655999999998</v>
      </c>
      <c r="FS19" s="1757"/>
      <c r="FT19" s="1730" t="s">
        <v>18</v>
      </c>
      <c r="FU19" s="1734"/>
    </row>
    <row r="20" spans="2:177" ht="12" customHeight="1" thickBot="1">
      <c r="C20" s="360">
        <v>87</v>
      </c>
      <c r="D20" s="634"/>
      <c r="E20" s="633"/>
      <c r="F20" s="633"/>
      <c r="G20" s="633"/>
      <c r="H20" s="633"/>
      <c r="I20" s="633"/>
      <c r="J20" s="633"/>
      <c r="K20" s="633"/>
      <c r="L20" s="633"/>
      <c r="M20" s="633"/>
      <c r="N20" s="633"/>
      <c r="O20" s="635"/>
      <c r="P20" s="633"/>
      <c r="Q20" s="660"/>
      <c r="R20" s="660"/>
      <c r="S20" s="660"/>
      <c r="T20" s="660"/>
      <c r="U20" s="660"/>
      <c r="V20" s="660"/>
      <c r="W20" s="660"/>
      <c r="X20" s="660"/>
      <c r="Y20" s="660"/>
      <c r="Z20" s="660"/>
      <c r="AA20" s="681"/>
      <c r="AB20" s="660"/>
      <c r="AC20" s="660"/>
      <c r="AD20" s="660"/>
      <c r="AE20" s="660"/>
      <c r="AF20" s="660"/>
      <c r="AG20" s="686"/>
      <c r="AH20" s="687"/>
      <c r="AI20" s="660"/>
      <c r="AJ20" s="660"/>
      <c r="AK20" s="660"/>
      <c r="AL20" s="660"/>
      <c r="AM20" s="681"/>
      <c r="AN20" s="660"/>
      <c r="AO20" s="660"/>
      <c r="AP20" s="660"/>
      <c r="AQ20" s="660"/>
      <c r="AR20" s="660"/>
      <c r="AS20" s="660"/>
      <c r="AT20" s="660"/>
      <c r="AU20" s="660"/>
      <c r="AV20" s="660"/>
      <c r="AW20" s="660"/>
      <c r="AX20" s="660"/>
      <c r="AY20" s="681"/>
      <c r="AZ20" s="660"/>
      <c r="BA20" s="660"/>
      <c r="BB20" s="660"/>
      <c r="BC20" s="660"/>
      <c r="BD20" s="660"/>
      <c r="BE20" s="660"/>
      <c r="BF20" s="660"/>
      <c r="BG20" s="660"/>
      <c r="BH20" s="660"/>
      <c r="BI20" s="660"/>
      <c r="BJ20" s="660"/>
      <c r="BK20" s="681"/>
      <c r="BL20" s="660"/>
      <c r="BM20" s="660"/>
      <c r="BN20" s="660"/>
      <c r="BO20" s="660"/>
      <c r="BP20" s="660"/>
      <c r="BQ20" s="660"/>
      <c r="BR20" s="660"/>
      <c r="BS20" s="660"/>
      <c r="BT20" s="660"/>
      <c r="BU20" s="660"/>
      <c r="BV20" s="660"/>
      <c r="BW20" s="681"/>
      <c r="BX20" s="680"/>
      <c r="BY20" s="660"/>
      <c r="BZ20" s="658"/>
      <c r="CA20" s="631"/>
      <c r="CB20" s="631"/>
      <c r="CC20" s="631"/>
      <c r="CD20" s="631"/>
      <c r="CE20" s="274"/>
      <c r="CF20" s="275"/>
      <c r="CG20" s="631"/>
      <c r="CH20" s="631"/>
      <c r="CI20" s="632"/>
      <c r="CJ20" s="634"/>
      <c r="CK20" s="633"/>
      <c r="CL20" s="633"/>
      <c r="CM20" s="633"/>
      <c r="CN20" s="325"/>
      <c r="CO20" s="326"/>
      <c r="CP20" s="633"/>
      <c r="CQ20" s="372"/>
      <c r="CR20" s="633"/>
      <c r="CS20" s="633"/>
      <c r="CT20" s="633"/>
      <c r="CU20" s="681"/>
      <c r="CV20" s="368"/>
      <c r="CW20" s="660"/>
      <c r="CX20" s="658"/>
      <c r="CY20" s="659"/>
      <c r="CZ20" s="660"/>
      <c r="DA20" s="660"/>
      <c r="DB20" s="661"/>
      <c r="DC20" s="661"/>
      <c r="DD20" s="495"/>
      <c r="DE20" s="633"/>
      <c r="DF20" s="633"/>
      <c r="DG20" s="635"/>
      <c r="DH20" s="634"/>
      <c r="DI20" s="633"/>
      <c r="DJ20" s="633"/>
      <c r="DK20" s="633"/>
      <c r="DL20" s="469"/>
      <c r="DM20" s="331"/>
      <c r="DN20" s="469"/>
      <c r="DO20" s="278"/>
      <c r="DP20" s="495"/>
      <c r="DQ20" s="633"/>
      <c r="DR20" s="633"/>
      <c r="DT20" s="703"/>
      <c r="DU20" s="668"/>
      <c r="DV20" s="668"/>
      <c r="DW20" s="660"/>
      <c r="DX20" s="667"/>
      <c r="DY20" s="660"/>
      <c r="DZ20" s="668"/>
      <c r="EA20" s="660"/>
      <c r="EB20" s="777"/>
      <c r="EC20" s="324"/>
      <c r="ED20" s="660"/>
      <c r="EE20" s="660"/>
      <c r="EF20" s="680"/>
      <c r="EG20" s="660"/>
      <c r="EH20" s="660"/>
      <c r="EI20" s="658"/>
      <c r="EJ20" s="659"/>
      <c r="EK20" s="845"/>
      <c r="EL20" s="660"/>
      <c r="EM20" s="875"/>
      <c r="EN20" s="876"/>
      <c r="EO20" s="660"/>
      <c r="EP20" s="660"/>
      <c r="EQ20" s="681"/>
      <c r="ER20" s="660"/>
      <c r="ES20" s="660"/>
      <c r="ET20" s="660"/>
      <c r="EU20" s="660"/>
      <c r="EV20" s="980"/>
      <c r="EW20" s="980"/>
      <c r="EX20" s="980"/>
      <c r="EY20" s="980"/>
      <c r="EZ20" s="978"/>
      <c r="FA20" s="986"/>
      <c r="FB20" s="980"/>
      <c r="FD20" s="982"/>
      <c r="FO20" s="983"/>
      <c r="FP20" s="821">
        <v>22</v>
      </c>
      <c r="FQ20" s="814">
        <v>87</v>
      </c>
      <c r="FR20" s="814">
        <f t="shared" si="1"/>
        <v>191.80193999999997</v>
      </c>
      <c r="FS20" s="1757"/>
      <c r="FT20" s="1731"/>
      <c r="FU20" s="1735"/>
    </row>
    <row r="21" spans="2:177" ht="12" customHeight="1">
      <c r="C21" s="356">
        <v>86</v>
      </c>
      <c r="D21" s="700"/>
      <c r="E21" s="672"/>
      <c r="F21" s="672"/>
      <c r="G21" s="672"/>
      <c r="H21" s="672"/>
      <c r="I21" s="672"/>
      <c r="J21" s="672"/>
      <c r="K21" s="672"/>
      <c r="L21" s="672"/>
      <c r="M21" s="672"/>
      <c r="N21" s="672"/>
      <c r="O21" s="699"/>
      <c r="P21" s="664"/>
      <c r="Q21" s="664"/>
      <c r="R21" s="664"/>
      <c r="S21" s="664"/>
      <c r="T21" s="664"/>
      <c r="U21" s="664"/>
      <c r="V21" s="664"/>
      <c r="W21" s="664"/>
      <c r="X21" s="664"/>
      <c r="Y21" s="664"/>
      <c r="Z21" s="664"/>
      <c r="AA21" s="682"/>
      <c r="AB21" s="664"/>
      <c r="AC21" s="664"/>
      <c r="AD21" s="664"/>
      <c r="AE21" s="664"/>
      <c r="AF21" s="664"/>
      <c r="AG21" s="688"/>
      <c r="AH21" s="689"/>
      <c r="AI21" s="664"/>
      <c r="AJ21" s="664"/>
      <c r="AK21" s="664"/>
      <c r="AL21" s="664"/>
      <c r="AM21" s="682"/>
      <c r="AN21" s="664"/>
      <c r="AO21" s="664"/>
      <c r="AP21" s="664"/>
      <c r="AQ21" s="664"/>
      <c r="AR21" s="664"/>
      <c r="AS21" s="664"/>
      <c r="AT21" s="664"/>
      <c r="AU21" s="664"/>
      <c r="AV21" s="664"/>
      <c r="AW21" s="664"/>
      <c r="AX21" s="664"/>
      <c r="AY21" s="682"/>
      <c r="AZ21" s="664"/>
      <c r="BA21" s="664"/>
      <c r="BB21" s="664"/>
      <c r="BC21" s="664"/>
      <c r="BD21" s="664"/>
      <c r="BE21" s="664"/>
      <c r="BF21" s="664"/>
      <c r="BG21" s="664"/>
      <c r="BH21" s="664"/>
      <c r="BI21" s="664"/>
      <c r="BJ21" s="664"/>
      <c r="BK21" s="682"/>
      <c r="BL21" s="664"/>
      <c r="BM21" s="664"/>
      <c r="BN21" s="664"/>
      <c r="BO21" s="664"/>
      <c r="BP21" s="664"/>
      <c r="BQ21" s="664"/>
      <c r="BR21" s="664"/>
      <c r="BS21" s="664"/>
      <c r="BT21" s="664"/>
      <c r="BU21" s="664"/>
      <c r="BV21" s="664"/>
      <c r="BW21" s="682"/>
      <c r="BX21" s="679"/>
      <c r="BY21" s="664"/>
      <c r="BZ21" s="662"/>
      <c r="CA21" s="327"/>
      <c r="CB21" s="672"/>
      <c r="CC21" s="672"/>
      <c r="CD21" s="672"/>
      <c r="CE21" s="670"/>
      <c r="CF21" s="329"/>
      <c r="CG21" s="672"/>
      <c r="CH21" s="672"/>
      <c r="CI21" s="699"/>
      <c r="CJ21" s="700"/>
      <c r="CK21" s="330"/>
      <c r="CL21" s="327"/>
      <c r="CM21" s="327"/>
      <c r="CN21" s="664"/>
      <c r="CO21" s="685"/>
      <c r="CP21" s="327"/>
      <c r="CQ21" s="665"/>
      <c r="CR21" s="327"/>
      <c r="CS21" s="327"/>
      <c r="CT21" s="327"/>
      <c r="CU21" s="682"/>
      <c r="CV21" s="679"/>
      <c r="CW21" s="678"/>
      <c r="CX21" s="662"/>
      <c r="CY21" s="663"/>
      <c r="CZ21" s="664"/>
      <c r="DA21" s="664"/>
      <c r="DB21" s="665"/>
      <c r="DC21" s="665"/>
      <c r="DD21" s="327"/>
      <c r="DE21" s="672"/>
      <c r="DF21" s="672"/>
      <c r="DG21" s="699"/>
      <c r="DH21" s="700"/>
      <c r="DI21" s="701"/>
      <c r="DJ21" s="672"/>
      <c r="DK21" s="672"/>
      <c r="DL21" s="671"/>
      <c r="DM21" s="670"/>
      <c r="DN21" s="671"/>
      <c r="DO21" s="673"/>
      <c r="DP21" s="672"/>
      <c r="DQ21" s="672"/>
      <c r="DR21" s="672"/>
      <c r="DS21" s="672"/>
      <c r="DT21" s="703"/>
      <c r="DU21" s="1016"/>
      <c r="DV21" s="290"/>
      <c r="DW21" s="660"/>
      <c r="DX21" s="598"/>
      <c r="DY21" s="658"/>
      <c r="DZ21" s="290"/>
      <c r="EA21" s="660"/>
      <c r="EB21" s="660"/>
      <c r="EC21" s="658"/>
      <c r="ED21" s="660"/>
      <c r="EE21" s="660"/>
      <c r="EF21" s="680"/>
      <c r="EG21" s="1017"/>
      <c r="EH21" s="1017"/>
      <c r="EI21" s="658"/>
      <c r="EJ21" s="659"/>
      <c r="EK21" s="845"/>
      <c r="EL21" s="660"/>
      <c r="EM21" s="875"/>
      <c r="EN21" s="876"/>
      <c r="EO21" s="660"/>
      <c r="EP21" s="660"/>
      <c r="EQ21" s="681"/>
      <c r="ER21" s="660"/>
      <c r="ES21" s="660"/>
      <c r="ET21" s="660"/>
      <c r="EU21" s="660"/>
      <c r="EV21" s="976"/>
      <c r="EW21" s="976"/>
      <c r="EX21" s="976"/>
      <c r="EY21" s="980"/>
      <c r="EZ21" s="980"/>
      <c r="FA21" s="986"/>
      <c r="FB21" s="980"/>
      <c r="FD21" s="982"/>
      <c r="FO21" s="983"/>
      <c r="FP21" s="821">
        <v>21</v>
      </c>
      <c r="FQ21" s="814">
        <v>86</v>
      </c>
      <c r="FR21" s="815">
        <f t="shared" si="1"/>
        <v>189.59732</v>
      </c>
      <c r="FS21" s="1758" t="s">
        <v>19</v>
      </c>
      <c r="FT21" s="1731"/>
      <c r="FU21" s="1730" t="s">
        <v>18</v>
      </c>
    </row>
    <row r="22" spans="2:177" ht="12" customHeight="1" thickBot="1">
      <c r="B22" s="270">
        <v>5.25</v>
      </c>
      <c r="C22" s="356">
        <v>85</v>
      </c>
      <c r="D22" s="703"/>
      <c r="E22" s="668"/>
      <c r="F22" s="668"/>
      <c r="G22" s="668"/>
      <c r="H22" s="668"/>
      <c r="I22" s="668"/>
      <c r="J22" s="668"/>
      <c r="K22" s="668"/>
      <c r="L22" s="668"/>
      <c r="M22" s="668"/>
      <c r="N22" s="668"/>
      <c r="O22" s="681"/>
      <c r="P22" s="660"/>
      <c r="Q22" s="660"/>
      <c r="R22" s="660"/>
      <c r="S22" s="660"/>
      <c r="T22" s="660"/>
      <c r="U22" s="660"/>
      <c r="V22" s="660"/>
      <c r="W22" s="660"/>
      <c r="X22" s="660"/>
      <c r="Y22" s="660"/>
      <c r="Z22" s="660"/>
      <c r="AA22" s="681"/>
      <c r="AB22" s="660"/>
      <c r="AC22" s="660"/>
      <c r="AD22" s="660"/>
      <c r="AE22" s="660"/>
      <c r="AF22" s="660"/>
      <c r="AG22" s="686"/>
      <c r="AH22" s="687"/>
      <c r="AI22" s="660"/>
      <c r="AJ22" s="660"/>
      <c r="AK22" s="660"/>
      <c r="AL22" s="660"/>
      <c r="AM22" s="681"/>
      <c r="AN22" s="660"/>
      <c r="AO22" s="660"/>
      <c r="AP22" s="660"/>
      <c r="AQ22" s="660"/>
      <c r="AR22" s="660"/>
      <c r="AS22" s="660"/>
      <c r="AT22" s="660"/>
      <c r="AU22" s="660"/>
      <c r="AV22" s="660"/>
      <c r="AW22" s="660"/>
      <c r="AX22" s="660"/>
      <c r="AY22" s="681"/>
      <c r="AZ22" s="660"/>
      <c r="BA22" s="660"/>
      <c r="BB22" s="660"/>
      <c r="BC22" s="660"/>
      <c r="BD22" s="660"/>
      <c r="BE22" s="660"/>
      <c r="BF22" s="660"/>
      <c r="BG22" s="660"/>
      <c r="BH22" s="660"/>
      <c r="BI22" s="660"/>
      <c r="BJ22" s="660"/>
      <c r="BK22" s="681"/>
      <c r="BL22" s="660"/>
      <c r="BM22" s="660"/>
      <c r="BN22" s="660"/>
      <c r="BO22" s="660"/>
      <c r="BP22" s="660"/>
      <c r="BQ22" s="660"/>
      <c r="BR22" s="660"/>
      <c r="BS22" s="660"/>
      <c r="BT22" s="660"/>
      <c r="BU22" s="660"/>
      <c r="BV22" s="660"/>
      <c r="BW22" s="681"/>
      <c r="BX22" s="680"/>
      <c r="BY22" s="660"/>
      <c r="BZ22" s="658"/>
      <c r="CA22" s="660"/>
      <c r="CB22" s="290"/>
      <c r="CC22" s="668"/>
      <c r="CD22" s="668"/>
      <c r="CE22" s="666"/>
      <c r="CF22" s="659"/>
      <c r="CG22" s="290"/>
      <c r="CH22" s="290"/>
      <c r="CI22" s="702"/>
      <c r="CJ22" s="368"/>
      <c r="CK22" s="660"/>
      <c r="CL22" s="660"/>
      <c r="CM22" s="660"/>
      <c r="CN22" s="660"/>
      <c r="CO22" s="683"/>
      <c r="CP22" s="660"/>
      <c r="CQ22" s="661"/>
      <c r="CR22" s="660"/>
      <c r="CS22" s="660"/>
      <c r="CT22" s="660"/>
      <c r="CU22" s="681"/>
      <c r="CV22" s="680"/>
      <c r="CW22" s="660"/>
      <c r="CX22" s="658"/>
      <c r="CY22" s="659"/>
      <c r="CZ22" s="660"/>
      <c r="DA22" s="660"/>
      <c r="DB22" s="661"/>
      <c r="DC22" s="661"/>
      <c r="DD22" s="660"/>
      <c r="DE22" s="668"/>
      <c r="DF22" s="668"/>
      <c r="DG22" s="702"/>
      <c r="DH22" s="703"/>
      <c r="DI22" s="668"/>
      <c r="DJ22" s="668"/>
      <c r="DK22" s="668"/>
      <c r="DL22" s="667"/>
      <c r="DM22" s="666"/>
      <c r="DN22" s="667"/>
      <c r="DO22" s="669"/>
      <c r="DP22" s="668"/>
      <c r="DQ22" s="668"/>
      <c r="DR22" s="668"/>
      <c r="DS22" s="668"/>
      <c r="DT22" s="703"/>
      <c r="DU22" s="290"/>
      <c r="DV22" s="660"/>
      <c r="DW22" s="776"/>
      <c r="DX22" s="659"/>
      <c r="DY22" s="660"/>
      <c r="DZ22" s="660"/>
      <c r="EA22" s="660"/>
      <c r="EB22" s="660"/>
      <c r="EC22" s="658"/>
      <c r="ED22" s="660"/>
      <c r="EE22" s="660"/>
      <c r="EF22" s="680"/>
      <c r="EG22" s="660"/>
      <c r="EH22" s="660"/>
      <c r="EI22" s="844"/>
      <c r="EJ22" s="659"/>
      <c r="EK22" s="845"/>
      <c r="EL22" s="660"/>
      <c r="EM22" s="875"/>
      <c r="EN22" s="876"/>
      <c r="EO22" s="660"/>
      <c r="EP22" s="660"/>
      <c r="EQ22" s="681"/>
      <c r="ER22" s="660"/>
      <c r="ES22" s="660"/>
      <c r="ET22" s="660"/>
      <c r="EU22" s="660"/>
      <c r="EV22" s="976"/>
      <c r="EW22" s="976"/>
      <c r="EX22" s="976"/>
      <c r="EY22" s="980"/>
      <c r="EZ22" s="980"/>
      <c r="FA22" s="988"/>
      <c r="FD22" s="982"/>
      <c r="FO22" s="983"/>
      <c r="FP22" s="821">
        <v>20</v>
      </c>
      <c r="FQ22" s="814">
        <v>85</v>
      </c>
      <c r="FR22" s="815">
        <f t="shared" si="1"/>
        <v>187.39269999999999</v>
      </c>
      <c r="FS22" s="1758"/>
      <c r="FT22" s="1732"/>
      <c r="FU22" s="1731"/>
    </row>
    <row r="23" spans="2:177" ht="12" customHeight="1">
      <c r="C23" s="356">
        <v>84</v>
      </c>
      <c r="D23" s="703"/>
      <c r="E23" s="668"/>
      <c r="F23" s="668"/>
      <c r="G23" s="668"/>
      <c r="H23" s="668"/>
      <c r="I23" s="668"/>
      <c r="J23" s="668"/>
      <c r="K23" s="668"/>
      <c r="L23" s="668"/>
      <c r="M23" s="668"/>
      <c r="N23" s="660"/>
      <c r="O23" s="681"/>
      <c r="P23" s="660"/>
      <c r="Q23" s="660"/>
      <c r="R23" s="660"/>
      <c r="S23" s="660"/>
      <c r="T23" s="660"/>
      <c r="U23" s="660"/>
      <c r="V23" s="660"/>
      <c r="W23" s="660"/>
      <c r="X23" s="660"/>
      <c r="Y23" s="660"/>
      <c r="Z23" s="660"/>
      <c r="AA23" s="681"/>
      <c r="AB23" s="660"/>
      <c r="AC23" s="660"/>
      <c r="AD23" s="660"/>
      <c r="AE23" s="660"/>
      <c r="AF23" s="660"/>
      <c r="AG23" s="686"/>
      <c r="AH23" s="687"/>
      <c r="AI23" s="660"/>
      <c r="AJ23" s="660"/>
      <c r="AK23" s="660"/>
      <c r="AL23" s="660"/>
      <c r="AM23" s="681"/>
      <c r="AN23" s="660"/>
      <c r="AO23" s="660"/>
      <c r="AP23" s="660"/>
      <c r="AQ23" s="660"/>
      <c r="AR23" s="660"/>
      <c r="AS23" s="660"/>
      <c r="AT23" s="660"/>
      <c r="AU23" s="660"/>
      <c r="AV23" s="660"/>
      <c r="AW23" s="660"/>
      <c r="AX23" s="660"/>
      <c r="AY23" s="681"/>
      <c r="AZ23" s="660"/>
      <c r="BA23" s="660"/>
      <c r="BB23" s="660"/>
      <c r="BC23" s="660"/>
      <c r="BD23" s="660"/>
      <c r="BE23" s="660"/>
      <c r="BF23" s="660"/>
      <c r="BG23" s="660"/>
      <c r="BH23" s="660"/>
      <c r="BI23" s="660"/>
      <c r="BJ23" s="660"/>
      <c r="BK23" s="681"/>
      <c r="BL23" s="660"/>
      <c r="BM23" s="660"/>
      <c r="BN23" s="660"/>
      <c r="BO23" s="660"/>
      <c r="BP23" s="660"/>
      <c r="BQ23" s="660"/>
      <c r="BR23" s="660"/>
      <c r="BS23" s="660"/>
      <c r="BT23" s="660"/>
      <c r="BU23" s="660"/>
      <c r="BV23" s="660"/>
      <c r="BW23" s="681"/>
      <c r="BX23" s="680"/>
      <c r="BY23" s="660"/>
      <c r="BZ23" s="658"/>
      <c r="CA23" s="660"/>
      <c r="CB23" s="660"/>
      <c r="CC23" s="290"/>
      <c r="CD23" s="668"/>
      <c r="CE23" s="324"/>
      <c r="CF23" s="659"/>
      <c r="CG23" s="660"/>
      <c r="CH23" s="660"/>
      <c r="CI23" s="293"/>
      <c r="CJ23" s="680"/>
      <c r="CK23" s="660"/>
      <c r="CL23" s="660"/>
      <c r="CM23" s="660"/>
      <c r="CN23" s="660"/>
      <c r="CO23" s="683"/>
      <c r="CP23" s="660"/>
      <c r="CQ23" s="661"/>
      <c r="CR23" s="660"/>
      <c r="CS23" s="684"/>
      <c r="CT23" s="660"/>
      <c r="CU23" s="681"/>
      <c r="CV23" s="680"/>
      <c r="CW23" s="660"/>
      <c r="CX23" s="658"/>
      <c r="CY23" s="659"/>
      <c r="CZ23" s="660"/>
      <c r="DA23" s="660"/>
      <c r="DB23" s="661"/>
      <c r="DC23" s="661"/>
      <c r="DD23" s="658"/>
      <c r="DE23" s="668"/>
      <c r="DF23" s="668"/>
      <c r="DG23" s="702"/>
      <c r="DH23" s="703"/>
      <c r="DI23" s="668"/>
      <c r="DJ23" s="668"/>
      <c r="DK23" s="668"/>
      <c r="DL23" s="667"/>
      <c r="DM23" s="666"/>
      <c r="DN23" s="667"/>
      <c r="DO23" s="669"/>
      <c r="DP23" s="666"/>
      <c r="DQ23" s="668"/>
      <c r="DR23" s="668"/>
      <c r="DS23" s="668"/>
      <c r="DT23" s="1021"/>
      <c r="DU23" s="340"/>
      <c r="DV23" s="340"/>
      <c r="DW23" s="735"/>
      <c r="DX23" s="475"/>
      <c r="DY23" s="340"/>
      <c r="DZ23" s="340"/>
      <c r="EA23" s="340"/>
      <c r="EB23" s="340"/>
      <c r="EC23" s="474"/>
      <c r="ED23" s="340"/>
      <c r="EE23" s="340"/>
      <c r="EF23" s="369"/>
      <c r="EG23" s="340"/>
      <c r="EH23" s="340"/>
      <c r="EI23" s="840"/>
      <c r="EJ23" s="475"/>
      <c r="EK23" s="1031"/>
      <c r="EL23" s="340"/>
      <c r="EM23" s="878"/>
      <c r="EN23" s="879"/>
      <c r="EO23" s="340"/>
      <c r="EP23" s="340"/>
      <c r="EQ23" s="373"/>
      <c r="ER23" s="340"/>
      <c r="ES23" s="340"/>
      <c r="ET23" s="340"/>
      <c r="EU23" s="340"/>
      <c r="EV23" s="340"/>
      <c r="EW23" s="340"/>
      <c r="EX23" s="340"/>
      <c r="EY23" s="340"/>
      <c r="EZ23" s="340"/>
      <c r="FA23" s="989"/>
      <c r="FB23" s="340"/>
      <c r="FC23" s="340"/>
      <c r="FD23" s="369"/>
      <c r="FE23" s="340"/>
      <c r="FF23" s="340"/>
      <c r="FG23" s="340"/>
      <c r="FH23" s="340"/>
      <c r="FI23" s="340"/>
      <c r="FJ23" s="340"/>
      <c r="FK23" s="340"/>
      <c r="FL23" s="340"/>
      <c r="FM23" s="340"/>
      <c r="FN23" s="340"/>
      <c r="FO23" s="373"/>
      <c r="FP23" s="821">
        <v>19</v>
      </c>
      <c r="FQ23" s="816">
        <v>84</v>
      </c>
      <c r="FR23" s="885">
        <f t="shared" si="1"/>
        <v>185.18807999999999</v>
      </c>
      <c r="FS23" s="1758"/>
      <c r="FT23" s="1740" t="s">
        <v>19</v>
      </c>
      <c r="FU23" s="1731"/>
    </row>
    <row r="24" spans="2:177" ht="12" customHeight="1" thickBot="1">
      <c r="C24" s="356">
        <v>83</v>
      </c>
      <c r="D24" s="1032"/>
      <c r="E24" s="1033"/>
      <c r="F24" s="1033"/>
      <c r="G24" s="1033"/>
      <c r="H24" s="1033"/>
      <c r="I24" s="1033"/>
      <c r="J24" s="1033"/>
      <c r="K24" s="1033"/>
      <c r="L24" s="1033"/>
      <c r="M24" s="1034"/>
      <c r="N24" s="1034"/>
      <c r="O24" s="1035"/>
      <c r="P24" s="1034"/>
      <c r="Q24" s="1034"/>
      <c r="R24" s="1034"/>
      <c r="S24" s="1034"/>
      <c r="T24" s="1034"/>
      <c r="U24" s="1034"/>
      <c r="V24" s="1034"/>
      <c r="W24" s="1034"/>
      <c r="X24" s="1034"/>
      <c r="Y24" s="1034"/>
      <c r="Z24" s="1034"/>
      <c r="AA24" s="1035"/>
      <c r="AB24" s="1034"/>
      <c r="AC24" s="1034"/>
      <c r="AD24" s="1034"/>
      <c r="AE24" s="1034"/>
      <c r="AF24" s="1034"/>
      <c r="AG24" s="1036"/>
      <c r="AH24" s="1037"/>
      <c r="AI24" s="1034"/>
      <c r="AJ24" s="1034"/>
      <c r="AK24" s="1034"/>
      <c r="AL24" s="1034"/>
      <c r="AM24" s="1035"/>
      <c r="AN24" s="1034"/>
      <c r="AO24" s="1034"/>
      <c r="AP24" s="1034"/>
      <c r="AQ24" s="1034"/>
      <c r="AR24" s="1034"/>
      <c r="AS24" s="1034"/>
      <c r="AT24" s="1034"/>
      <c r="AU24" s="1034"/>
      <c r="AV24" s="1034"/>
      <c r="AW24" s="1034"/>
      <c r="AX24" s="1034"/>
      <c r="AY24" s="1035"/>
      <c r="AZ24" s="1034"/>
      <c r="BA24" s="1034"/>
      <c r="BB24" s="1034"/>
      <c r="BC24" s="1034"/>
      <c r="BD24" s="1034"/>
      <c r="BE24" s="1034"/>
      <c r="BF24" s="1034"/>
      <c r="BG24" s="1034"/>
      <c r="BH24" s="1034"/>
      <c r="BI24" s="1034"/>
      <c r="BJ24" s="1034"/>
      <c r="BK24" s="1035"/>
      <c r="BL24" s="1034"/>
      <c r="BM24" s="1034"/>
      <c r="BN24" s="1034"/>
      <c r="BO24" s="1034"/>
      <c r="BP24" s="1034"/>
      <c r="BQ24" s="1034"/>
      <c r="BR24" s="1034"/>
      <c r="BS24" s="1034"/>
      <c r="BT24" s="1034"/>
      <c r="BU24" s="1034"/>
      <c r="BV24" s="1034"/>
      <c r="BW24" s="1035"/>
      <c r="BX24" s="1038"/>
      <c r="BY24" s="1034"/>
      <c r="BZ24" s="1039"/>
      <c r="CA24" s="1034"/>
      <c r="CB24" s="1034"/>
      <c r="CC24" s="1034"/>
      <c r="CD24" s="1033"/>
      <c r="CE24" s="1039"/>
      <c r="CF24" s="1040"/>
      <c r="CG24" s="1034"/>
      <c r="CH24" s="1034"/>
      <c r="CI24" s="1035"/>
      <c r="CJ24" s="1038"/>
      <c r="CK24" s="1034"/>
      <c r="CL24" s="1034"/>
      <c r="CM24" s="1034"/>
      <c r="CN24" s="1034"/>
      <c r="CO24" s="1041"/>
      <c r="CP24" s="1034"/>
      <c r="CQ24" s="1042"/>
      <c r="CR24" s="1034"/>
      <c r="CS24" s="1034"/>
      <c r="CT24" s="1034"/>
      <c r="CU24" s="1035"/>
      <c r="CV24" s="1038"/>
      <c r="CW24" s="1034"/>
      <c r="CX24" s="1039"/>
      <c r="CY24" s="1040"/>
      <c r="CZ24" s="1034"/>
      <c r="DA24" s="1034"/>
      <c r="DB24" s="1042"/>
      <c r="DC24" s="1042"/>
      <c r="DD24" s="1039"/>
      <c r="DE24" s="1033"/>
      <c r="DF24" s="1033"/>
      <c r="DG24" s="1043"/>
      <c r="DH24" s="1032"/>
      <c r="DI24" s="1033"/>
      <c r="DJ24" s="1033"/>
      <c r="DK24" s="1033"/>
      <c r="DL24" s="1044"/>
      <c r="DM24" s="1045"/>
      <c r="DN24" s="1046"/>
      <c r="DO24" s="1047"/>
      <c r="DP24" s="1048"/>
      <c r="DQ24" s="1033"/>
      <c r="DR24" s="1049"/>
      <c r="DS24" s="1033"/>
      <c r="DT24" s="1050"/>
      <c r="DU24" s="1051"/>
      <c r="DV24" s="1051"/>
      <c r="DW24" s="1019"/>
      <c r="DX24" s="469"/>
      <c r="DY24" s="980"/>
      <c r="DZ24" s="980"/>
      <c r="EA24" s="980"/>
      <c r="EB24" s="980"/>
      <c r="EC24" s="331"/>
      <c r="ED24" s="980"/>
      <c r="EE24" s="980"/>
      <c r="EF24" s="1050"/>
      <c r="EG24" s="1051"/>
      <c r="EH24" s="1051"/>
      <c r="EI24" s="1020"/>
      <c r="EJ24" s="469"/>
      <c r="EK24" s="1052"/>
      <c r="EL24" s="980"/>
      <c r="EM24" s="869"/>
      <c r="EN24" s="870"/>
      <c r="EO24" s="980"/>
      <c r="EP24" s="980"/>
      <c r="EQ24" s="983"/>
      <c r="ER24" s="980"/>
      <c r="ES24" s="980"/>
      <c r="ET24" s="980"/>
      <c r="EU24" s="980"/>
      <c r="EV24" s="980"/>
      <c r="EW24" s="980"/>
      <c r="EX24" s="980"/>
      <c r="EY24" s="980"/>
      <c r="EZ24" s="980"/>
      <c r="FA24" s="986"/>
      <c r="FB24" s="980"/>
      <c r="FD24" s="982"/>
      <c r="FO24" s="983"/>
      <c r="FP24" s="821">
        <v>18</v>
      </c>
      <c r="FQ24" s="816">
        <v>83</v>
      </c>
      <c r="FR24" s="885">
        <f t="shared" si="1"/>
        <v>182.98345999999998</v>
      </c>
      <c r="FS24" s="1739" t="s">
        <v>20</v>
      </c>
      <c r="FT24" s="1741"/>
      <c r="FU24" s="1732"/>
    </row>
    <row r="25" spans="2:177" ht="12" customHeight="1" thickBot="1">
      <c r="C25" s="357">
        <v>82</v>
      </c>
      <c r="D25" s="706"/>
      <c r="E25" s="705"/>
      <c r="F25" s="705"/>
      <c r="G25" s="705"/>
      <c r="H25" s="705"/>
      <c r="I25" s="705"/>
      <c r="J25" s="705"/>
      <c r="K25" s="705"/>
      <c r="L25" s="340"/>
      <c r="M25" s="340"/>
      <c r="N25" s="340"/>
      <c r="O25" s="373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373"/>
      <c r="AB25" s="332"/>
      <c r="AC25" s="332"/>
      <c r="AD25" s="332"/>
      <c r="AE25" s="332"/>
      <c r="AF25" s="332"/>
      <c r="AG25" s="333"/>
      <c r="AH25" s="334"/>
      <c r="AI25" s="332"/>
      <c r="AJ25" s="332"/>
      <c r="AK25" s="332"/>
      <c r="AL25" s="332"/>
      <c r="AM25" s="335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5"/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5"/>
      <c r="BL25" s="332"/>
      <c r="BM25" s="332"/>
      <c r="BN25" s="332"/>
      <c r="BO25" s="332"/>
      <c r="BP25" s="332"/>
      <c r="BQ25" s="332"/>
      <c r="BR25" s="332"/>
      <c r="BS25" s="332"/>
      <c r="BT25" s="332"/>
      <c r="BU25" s="332"/>
      <c r="BV25" s="332"/>
      <c r="BW25" s="335"/>
      <c r="BX25" s="336"/>
      <c r="BY25" s="332"/>
      <c r="BZ25" s="337"/>
      <c r="CA25" s="332"/>
      <c r="CB25" s="332"/>
      <c r="CC25" s="332"/>
      <c r="CD25" s="338"/>
      <c r="CE25" s="337"/>
      <c r="CF25" s="339"/>
      <c r="CG25" s="332"/>
      <c r="CH25" s="332"/>
      <c r="CI25" s="335"/>
      <c r="CJ25" s="369"/>
      <c r="CK25" s="340"/>
      <c r="CL25" s="340"/>
      <c r="CM25" s="340"/>
      <c r="CN25" s="340"/>
      <c r="CO25" s="341"/>
      <c r="CP25" s="340"/>
      <c r="CQ25" s="342"/>
      <c r="CR25" s="340"/>
      <c r="CS25" s="340"/>
      <c r="CT25" s="340"/>
      <c r="CU25" s="373"/>
      <c r="CV25" s="369"/>
      <c r="CW25" s="340"/>
      <c r="CX25" s="474"/>
      <c r="CY25" s="475"/>
      <c r="CZ25" s="340"/>
      <c r="DA25" s="340"/>
      <c r="DB25" s="342"/>
      <c r="DC25" s="342"/>
      <c r="DD25" s="474"/>
      <c r="DE25" s="338"/>
      <c r="DF25" s="705"/>
      <c r="DG25" s="594"/>
      <c r="DH25" s="706"/>
      <c r="DI25" s="705"/>
      <c r="DJ25" s="705"/>
      <c r="DK25" s="705"/>
      <c r="DL25" s="704"/>
      <c r="DM25" s="651"/>
      <c r="DN25" s="475"/>
      <c r="DO25" s="652"/>
      <c r="DP25" s="474"/>
      <c r="DQ25" s="338"/>
      <c r="DR25" s="340"/>
      <c r="DS25" s="338"/>
      <c r="DT25" s="982"/>
      <c r="DU25" s="980"/>
      <c r="DV25" s="980"/>
      <c r="DW25" s="1019"/>
      <c r="DX25" s="469"/>
      <c r="DY25" s="980"/>
      <c r="DZ25" s="980"/>
      <c r="EA25" s="980"/>
      <c r="EB25" s="980"/>
      <c r="EC25" s="331"/>
      <c r="ED25" s="980"/>
      <c r="EE25" s="980"/>
      <c r="EF25" s="982"/>
      <c r="EG25" s="980"/>
      <c r="EH25" s="980"/>
      <c r="EI25" s="1020"/>
      <c r="EJ25" s="469"/>
      <c r="EK25" s="1020"/>
      <c r="EL25" s="980"/>
      <c r="EM25" s="869"/>
      <c r="EN25" s="870"/>
      <c r="EO25" s="980"/>
      <c r="EP25" s="980"/>
      <c r="EQ25" s="983"/>
      <c r="ER25" s="980"/>
      <c r="ES25" s="980"/>
      <c r="ET25" s="980"/>
      <c r="EU25" s="980"/>
      <c r="EV25" s="980"/>
      <c r="EW25" s="980"/>
      <c r="EX25" s="980"/>
      <c r="EY25" s="980"/>
      <c r="EZ25" s="980"/>
      <c r="FA25" s="986"/>
      <c r="FB25" s="980"/>
      <c r="FD25" s="982"/>
      <c r="FO25" s="983"/>
      <c r="FP25" s="821">
        <v>17</v>
      </c>
      <c r="FQ25" s="816">
        <v>82</v>
      </c>
      <c r="FR25" s="885">
        <f t="shared" si="1"/>
        <v>180.77883999999997</v>
      </c>
      <c r="FS25" s="1739"/>
      <c r="FT25" s="1742"/>
      <c r="FU25" s="1727" t="s">
        <v>19</v>
      </c>
    </row>
    <row r="26" spans="2:177" ht="12" customHeight="1">
      <c r="B26" s="270">
        <v>5.5</v>
      </c>
      <c r="C26" s="357">
        <v>81</v>
      </c>
      <c r="D26" s="703"/>
      <c r="E26" s="668"/>
      <c r="F26" s="668"/>
      <c r="G26" s="668"/>
      <c r="H26" s="668"/>
      <c r="I26" s="668"/>
      <c r="J26" s="668"/>
      <c r="K26" s="633"/>
      <c r="L26" s="633"/>
      <c r="M26" s="633"/>
      <c r="N26" s="633"/>
      <c r="O26" s="635"/>
      <c r="P26" s="633"/>
      <c r="Q26" s="633"/>
      <c r="R26" s="633"/>
      <c r="S26" s="633"/>
      <c r="T26" s="633"/>
      <c r="U26" s="633"/>
      <c r="V26" s="633"/>
      <c r="W26" s="633"/>
      <c r="X26" s="633"/>
      <c r="Y26" s="633"/>
      <c r="Z26" s="633"/>
      <c r="AA26" s="635"/>
      <c r="AB26" s="631"/>
      <c r="AC26" s="631"/>
      <c r="AD26" s="631"/>
      <c r="AE26" s="631"/>
      <c r="AF26" s="631"/>
      <c r="AG26" s="272"/>
      <c r="AH26" s="273"/>
      <c r="AI26" s="631"/>
      <c r="AJ26" s="631"/>
      <c r="AK26" s="631"/>
      <c r="AL26" s="631"/>
      <c r="AM26" s="632"/>
      <c r="AN26" s="631"/>
      <c r="AO26" s="631"/>
      <c r="AP26" s="631"/>
      <c r="AQ26" s="631"/>
      <c r="AR26" s="631"/>
      <c r="AS26" s="631"/>
      <c r="AT26" s="631"/>
      <c r="AU26" s="631"/>
      <c r="AV26" s="631"/>
      <c r="AW26" s="631"/>
      <c r="AX26" s="631"/>
      <c r="AY26" s="632"/>
      <c r="AZ26" s="631"/>
      <c r="BA26" s="631"/>
      <c r="BB26" s="631"/>
      <c r="BC26" s="631"/>
      <c r="BD26" s="631"/>
      <c r="BE26" s="631"/>
      <c r="BF26" s="631"/>
      <c r="BG26" s="631"/>
      <c r="BH26" s="631"/>
      <c r="BI26" s="631"/>
      <c r="BJ26" s="631"/>
      <c r="BK26" s="632"/>
      <c r="BL26" s="631"/>
      <c r="BM26" s="631"/>
      <c r="BN26" s="631"/>
      <c r="BO26" s="631"/>
      <c r="BP26" s="631"/>
      <c r="BQ26" s="631"/>
      <c r="BR26" s="631"/>
      <c r="BS26" s="631"/>
      <c r="BT26" s="631"/>
      <c r="BU26" s="631"/>
      <c r="BV26" s="631"/>
      <c r="BW26" s="632"/>
      <c r="BX26" s="630"/>
      <c r="BY26" s="631"/>
      <c r="BZ26" s="274"/>
      <c r="CA26" s="631"/>
      <c r="CB26" s="631"/>
      <c r="CC26" s="631"/>
      <c r="CD26" s="631"/>
      <c r="CE26" s="274"/>
      <c r="CF26" s="275"/>
      <c r="CG26" s="631"/>
      <c r="CH26" s="631"/>
      <c r="CI26" s="632"/>
      <c r="CJ26" s="634"/>
      <c r="CK26" s="633"/>
      <c r="CL26" s="633"/>
      <c r="CM26" s="633"/>
      <c r="CN26" s="633"/>
      <c r="CO26" s="277"/>
      <c r="CP26" s="633"/>
      <c r="CQ26" s="278"/>
      <c r="CR26" s="633"/>
      <c r="CS26" s="633"/>
      <c r="CT26" s="633"/>
      <c r="CU26" s="635"/>
      <c r="CV26" s="634"/>
      <c r="CW26" s="633"/>
      <c r="CX26" s="331"/>
      <c r="CY26" s="469"/>
      <c r="CZ26" s="633"/>
      <c r="DA26" s="633"/>
      <c r="DB26" s="278"/>
      <c r="DC26" s="278"/>
      <c r="DD26" s="633"/>
      <c r="DE26" s="633"/>
      <c r="DF26" s="668"/>
      <c r="DG26" s="635"/>
      <c r="DH26" s="368"/>
      <c r="DI26" s="668"/>
      <c r="DJ26" s="668"/>
      <c r="DK26" s="290"/>
      <c r="DL26" s="598"/>
      <c r="DM26" s="331"/>
      <c r="DN26" s="469"/>
      <c r="DO26" s="653"/>
      <c r="DP26" s="633"/>
      <c r="DQ26" s="633"/>
      <c r="DR26" s="633"/>
      <c r="DT26" s="1022"/>
      <c r="DU26" s="1023"/>
      <c r="DV26" s="1023"/>
      <c r="DW26" s="1023"/>
      <c r="DX26" s="1024"/>
      <c r="DY26" s="1023"/>
      <c r="DZ26" s="1023"/>
      <c r="EA26" s="1025"/>
      <c r="EB26" s="1023"/>
      <c r="EC26" s="1026"/>
      <c r="ED26" s="1023"/>
      <c r="EE26" s="1023"/>
      <c r="EF26" s="1022"/>
      <c r="EG26" s="1023"/>
      <c r="EH26" s="1023"/>
      <c r="EI26" s="1026"/>
      <c r="EJ26" s="1024"/>
      <c r="EK26" s="1026"/>
      <c r="EL26" s="1023"/>
      <c r="EM26" s="1027"/>
      <c r="EN26" s="1028"/>
      <c r="EO26" s="1023"/>
      <c r="EP26" s="1023"/>
      <c r="EQ26" s="1029"/>
      <c r="ER26" s="1023"/>
      <c r="ES26" s="1023"/>
      <c r="ET26" s="1023"/>
      <c r="EU26" s="1023"/>
      <c r="EV26" s="1023"/>
      <c r="EW26" s="1023"/>
      <c r="EX26" s="1023"/>
      <c r="EY26" s="1023"/>
      <c r="EZ26" s="1023"/>
      <c r="FA26" s="1030"/>
      <c r="FB26" s="1023"/>
      <c r="FC26" s="1023"/>
      <c r="FD26" s="1022"/>
      <c r="FE26" s="1023"/>
      <c r="FF26" s="1023"/>
      <c r="FG26" s="1023"/>
      <c r="FH26" s="1023"/>
      <c r="FI26" s="1023"/>
      <c r="FJ26" s="1023"/>
      <c r="FK26" s="1023"/>
      <c r="FL26" s="1023"/>
      <c r="FM26" s="1023"/>
      <c r="FN26" s="1023"/>
      <c r="FO26" s="1029"/>
      <c r="FP26" s="821">
        <v>16</v>
      </c>
      <c r="FQ26" s="817">
        <v>81</v>
      </c>
      <c r="FR26" s="534">
        <f t="shared" si="1"/>
        <v>178.57422</v>
      </c>
      <c r="FS26" s="1739"/>
      <c r="FT26" s="1743" t="s">
        <v>20</v>
      </c>
      <c r="FU26" s="1728"/>
    </row>
    <row r="27" spans="2:177" ht="12" customHeight="1" thickBot="1">
      <c r="C27" s="357">
        <v>80</v>
      </c>
      <c r="D27" s="703"/>
      <c r="E27" s="668"/>
      <c r="F27" s="668"/>
      <c r="G27" s="668"/>
      <c r="H27" s="668"/>
      <c r="I27" s="668"/>
      <c r="J27" s="633"/>
      <c r="K27" s="633"/>
      <c r="L27" s="633"/>
      <c r="M27" s="633"/>
      <c r="N27" s="633"/>
      <c r="O27" s="635"/>
      <c r="P27" s="633"/>
      <c r="Q27" s="633"/>
      <c r="R27" s="633"/>
      <c r="S27" s="633"/>
      <c r="T27" s="633"/>
      <c r="U27" s="633"/>
      <c r="V27" s="633"/>
      <c r="W27" s="633"/>
      <c r="X27" s="633"/>
      <c r="Y27" s="633"/>
      <c r="Z27" s="633"/>
      <c r="AA27" s="635"/>
      <c r="AB27" s="631"/>
      <c r="AC27" s="631"/>
      <c r="AD27" s="631"/>
      <c r="AE27" s="631"/>
      <c r="AF27" s="631"/>
      <c r="AG27" s="272"/>
      <c r="AH27" s="273"/>
      <c r="AI27" s="631"/>
      <c r="AJ27" s="631"/>
      <c r="AK27" s="631"/>
      <c r="AL27" s="631"/>
      <c r="AM27" s="632"/>
      <c r="AN27" s="631"/>
      <c r="AO27" s="631"/>
      <c r="AP27" s="631"/>
      <c r="AQ27" s="631"/>
      <c r="AR27" s="631"/>
      <c r="AS27" s="631"/>
      <c r="AT27" s="631"/>
      <c r="AU27" s="631"/>
      <c r="AV27" s="631"/>
      <c r="AW27" s="631"/>
      <c r="AX27" s="631"/>
      <c r="AY27" s="632"/>
      <c r="AZ27" s="631"/>
      <c r="BA27" s="631"/>
      <c r="BB27" s="631"/>
      <c r="BC27" s="631"/>
      <c r="BD27" s="631"/>
      <c r="BE27" s="631"/>
      <c r="BF27" s="631"/>
      <c r="BG27" s="631"/>
      <c r="BH27" s="631"/>
      <c r="BI27" s="631"/>
      <c r="BJ27" s="631"/>
      <c r="BK27" s="632"/>
      <c r="BL27" s="631"/>
      <c r="BM27" s="631"/>
      <c r="BN27" s="631"/>
      <c r="BO27" s="631"/>
      <c r="BP27" s="631"/>
      <c r="BQ27" s="631"/>
      <c r="BR27" s="631"/>
      <c r="BS27" s="631"/>
      <c r="BT27" s="631"/>
      <c r="BU27" s="631"/>
      <c r="BV27" s="631"/>
      <c r="BW27" s="632"/>
      <c r="BX27" s="630"/>
      <c r="BY27" s="631"/>
      <c r="BZ27" s="274"/>
      <c r="CA27" s="631"/>
      <c r="CB27" s="631"/>
      <c r="CC27" s="631"/>
      <c r="CD27" s="631"/>
      <c r="CE27" s="274"/>
      <c r="CF27" s="275"/>
      <c r="CG27" s="631"/>
      <c r="CH27" s="631"/>
      <c r="CI27" s="632"/>
      <c r="CJ27" s="634"/>
      <c r="CK27" s="633"/>
      <c r="CL27" s="633"/>
      <c r="CM27" s="633"/>
      <c r="CN27" s="633"/>
      <c r="CO27" s="277"/>
      <c r="CP27" s="633"/>
      <c r="CQ27" s="278"/>
      <c r="CR27" s="633"/>
      <c r="CS27" s="633"/>
      <c r="CT27" s="633"/>
      <c r="CU27" s="635"/>
      <c r="CV27" s="634"/>
      <c r="CW27" s="633"/>
      <c r="CX27" s="331"/>
      <c r="CY27" s="469"/>
      <c r="CZ27" s="633"/>
      <c r="DA27" s="633"/>
      <c r="DB27" s="278"/>
      <c r="DC27" s="278"/>
      <c r="DD27" s="633"/>
      <c r="DE27" s="633"/>
      <c r="DF27" s="290"/>
      <c r="DG27" s="635"/>
      <c r="DH27" s="634"/>
      <c r="DI27" s="668"/>
      <c r="DJ27" s="668"/>
      <c r="DK27" s="633"/>
      <c r="DL27" s="469"/>
      <c r="DM27" s="331"/>
      <c r="DN27" s="469"/>
      <c r="DO27" s="278"/>
      <c r="DP27" s="655"/>
      <c r="DQ27" s="656"/>
      <c r="DR27" s="710"/>
      <c r="DT27" s="982"/>
      <c r="DU27" s="980"/>
      <c r="DV27" s="980"/>
      <c r="DW27" s="980"/>
      <c r="DX27" s="469"/>
      <c r="DY27" s="980"/>
      <c r="DZ27" s="980"/>
      <c r="EA27" s="980"/>
      <c r="EB27" s="655"/>
      <c r="EC27" s="331"/>
      <c r="ED27" s="980"/>
      <c r="EE27" s="980"/>
      <c r="EF27" s="982"/>
      <c r="EG27" s="980"/>
      <c r="EH27" s="980"/>
      <c r="EI27" s="331"/>
      <c r="EJ27" s="469"/>
      <c r="EK27" s="331"/>
      <c r="EL27" s="980"/>
      <c r="EM27" s="869"/>
      <c r="EN27" s="880"/>
      <c r="EO27" s="980"/>
      <c r="EP27" s="980"/>
      <c r="EQ27" s="983"/>
      <c r="ER27" s="980"/>
      <c r="ES27" s="980"/>
      <c r="ET27" s="980"/>
      <c r="EU27" s="980"/>
      <c r="EV27" s="980"/>
      <c r="EW27" s="980"/>
      <c r="EX27" s="980"/>
      <c r="EY27" s="980"/>
      <c r="EZ27" s="980"/>
      <c r="FA27" s="986"/>
      <c r="FB27" s="980"/>
      <c r="FD27" s="982"/>
      <c r="FO27" s="983"/>
      <c r="FP27" s="821">
        <v>15</v>
      </c>
      <c r="FQ27" s="817">
        <v>80</v>
      </c>
      <c r="FR27" s="534">
        <f t="shared" si="1"/>
        <v>176.36959999999999</v>
      </c>
      <c r="FS27" s="1739"/>
      <c r="FT27" s="1744"/>
      <c r="FU27" s="1729"/>
    </row>
    <row r="28" spans="2:177" ht="12" customHeight="1">
      <c r="C28" s="358">
        <v>79</v>
      </c>
      <c r="D28" s="707"/>
      <c r="E28" s="708"/>
      <c r="F28" s="708"/>
      <c r="G28" s="708"/>
      <c r="H28" s="708"/>
      <c r="I28" s="350"/>
      <c r="J28" s="350"/>
      <c r="K28" s="350"/>
      <c r="L28" s="350"/>
      <c r="M28" s="350"/>
      <c r="N28" s="350"/>
      <c r="O28" s="371"/>
      <c r="P28" s="350"/>
      <c r="Q28" s="350"/>
      <c r="R28" s="350"/>
      <c r="S28" s="350"/>
      <c r="T28" s="350"/>
      <c r="U28" s="350"/>
      <c r="V28" s="350"/>
      <c r="W28" s="350"/>
      <c r="X28" s="350"/>
      <c r="Y28" s="350"/>
      <c r="Z28" s="350"/>
      <c r="AA28" s="371"/>
      <c r="AB28" s="343"/>
      <c r="AC28" s="343"/>
      <c r="AD28" s="343"/>
      <c r="AE28" s="343"/>
      <c r="AF28" s="343"/>
      <c r="AG28" s="344"/>
      <c r="AH28" s="345"/>
      <c r="AI28" s="343"/>
      <c r="AJ28" s="343"/>
      <c r="AK28" s="343"/>
      <c r="AL28" s="343"/>
      <c r="AM28" s="346"/>
      <c r="AN28" s="343"/>
      <c r="AO28" s="343"/>
      <c r="AP28" s="343"/>
      <c r="AQ28" s="343"/>
      <c r="AR28" s="343"/>
      <c r="AS28" s="343"/>
      <c r="AT28" s="343"/>
      <c r="AU28" s="343"/>
      <c r="AV28" s="343"/>
      <c r="AW28" s="343"/>
      <c r="AX28" s="343"/>
      <c r="AY28" s="346"/>
      <c r="AZ28" s="343"/>
      <c r="BA28" s="343"/>
      <c r="BB28" s="343"/>
      <c r="BC28" s="343"/>
      <c r="BD28" s="343"/>
      <c r="BE28" s="343"/>
      <c r="BF28" s="343"/>
      <c r="BG28" s="343"/>
      <c r="BH28" s="343"/>
      <c r="BI28" s="343"/>
      <c r="BJ28" s="343"/>
      <c r="BK28" s="346"/>
      <c r="BL28" s="343"/>
      <c r="BM28" s="343"/>
      <c r="BN28" s="343"/>
      <c r="BO28" s="343"/>
      <c r="BP28" s="343"/>
      <c r="BQ28" s="343"/>
      <c r="BR28" s="343"/>
      <c r="BS28" s="343"/>
      <c r="BT28" s="343"/>
      <c r="BU28" s="343"/>
      <c r="BV28" s="343"/>
      <c r="BW28" s="346"/>
      <c r="BX28" s="347"/>
      <c r="BY28" s="343"/>
      <c r="BZ28" s="348"/>
      <c r="CA28" s="343"/>
      <c r="CB28" s="343"/>
      <c r="CC28" s="343"/>
      <c r="CD28" s="343"/>
      <c r="CE28" s="348"/>
      <c r="CF28" s="349"/>
      <c r="CG28" s="343"/>
      <c r="CH28" s="343"/>
      <c r="CI28" s="346"/>
      <c r="CJ28" s="370"/>
      <c r="CK28" s="350"/>
      <c r="CL28" s="350"/>
      <c r="CM28" s="350"/>
      <c r="CN28" s="350"/>
      <c r="CO28" s="351"/>
      <c r="CP28" s="350"/>
      <c r="CQ28" s="352"/>
      <c r="CR28" s="350"/>
      <c r="CS28" s="350"/>
      <c r="CT28" s="350"/>
      <c r="CU28" s="371"/>
      <c r="CV28" s="370"/>
      <c r="CW28" s="350"/>
      <c r="CX28" s="476"/>
      <c r="CY28" s="477"/>
      <c r="CZ28" s="350"/>
      <c r="DA28" s="350"/>
      <c r="DB28" s="352"/>
      <c r="DC28" s="352"/>
      <c r="DD28" s="350"/>
      <c r="DE28" s="350"/>
      <c r="DF28" s="350"/>
      <c r="DG28" s="371"/>
      <c r="DH28" s="370"/>
      <c r="DI28" s="597"/>
      <c r="DJ28" s="597"/>
      <c r="DK28" s="350"/>
      <c r="DL28" s="477"/>
      <c r="DM28" s="476"/>
      <c r="DN28" s="477"/>
      <c r="DO28" s="352"/>
      <c r="DP28" s="350"/>
      <c r="DQ28" s="350"/>
      <c r="DR28" s="350"/>
      <c r="DS28" s="350"/>
      <c r="DT28" s="982"/>
      <c r="DU28" s="980"/>
      <c r="DV28" s="980"/>
      <c r="DW28" s="980"/>
      <c r="DX28" s="469"/>
      <c r="DY28" s="980"/>
      <c r="DZ28" s="980"/>
      <c r="EA28" s="980"/>
      <c r="EB28" s="980"/>
      <c r="EC28" s="331"/>
      <c r="ED28" s="980"/>
      <c r="EE28" s="980"/>
      <c r="EF28" s="982"/>
      <c r="EG28" s="980"/>
      <c r="EH28" s="980"/>
      <c r="EI28" s="331"/>
      <c r="EJ28" s="469"/>
      <c r="EK28" s="331"/>
      <c r="EL28" s="980"/>
      <c r="EM28" s="869"/>
      <c r="EN28" s="870"/>
      <c r="EO28" s="980"/>
      <c r="EP28" s="980"/>
      <c r="EQ28" s="983"/>
      <c r="ER28" s="980"/>
      <c r="ES28" s="980"/>
      <c r="ET28" s="980"/>
      <c r="EU28" s="980"/>
      <c r="EV28" s="980"/>
      <c r="EW28" s="980"/>
      <c r="EX28" s="980"/>
      <c r="EY28" s="980"/>
      <c r="EZ28" s="980"/>
      <c r="FA28" s="986"/>
      <c r="FB28" s="980"/>
      <c r="FD28" s="982"/>
      <c r="FO28" s="983"/>
      <c r="FP28" s="821">
        <v>14</v>
      </c>
      <c r="FQ28" s="817">
        <v>79</v>
      </c>
      <c r="FR28" s="534">
        <f t="shared" si="1"/>
        <v>174.16497999999999</v>
      </c>
      <c r="FS28" s="1739"/>
      <c r="FT28" s="1744"/>
      <c r="FU28" s="1720" t="s">
        <v>20</v>
      </c>
    </row>
    <row r="29" spans="2:177" ht="12" customHeight="1">
      <c r="C29" s="358">
        <v>78</v>
      </c>
      <c r="D29" s="703"/>
      <c r="E29" s="668"/>
      <c r="F29" s="668"/>
      <c r="G29" s="668"/>
      <c r="H29" s="633"/>
      <c r="I29" s="633"/>
      <c r="J29" s="633"/>
      <c r="K29" s="633"/>
      <c r="L29" s="633"/>
      <c r="M29" s="633"/>
      <c r="N29" s="633"/>
      <c r="O29" s="635"/>
      <c r="P29" s="633"/>
      <c r="Q29" s="633"/>
      <c r="R29" s="633"/>
      <c r="S29" s="633"/>
      <c r="T29" s="633"/>
      <c r="U29" s="633"/>
      <c r="V29" s="633"/>
      <c r="W29" s="633"/>
      <c r="X29" s="633"/>
      <c r="Y29" s="633"/>
      <c r="Z29" s="633"/>
      <c r="AA29" s="635"/>
      <c r="AB29" s="631"/>
      <c r="AC29" s="631"/>
      <c r="AD29" s="631"/>
      <c r="AE29" s="631"/>
      <c r="AF29" s="631"/>
      <c r="AG29" s="272"/>
      <c r="AH29" s="273"/>
      <c r="AI29" s="631"/>
      <c r="AJ29" s="631"/>
      <c r="AK29" s="631"/>
      <c r="AL29" s="631"/>
      <c r="AM29" s="632"/>
      <c r="AN29" s="631"/>
      <c r="AO29" s="631"/>
      <c r="AP29" s="631"/>
      <c r="AQ29" s="631"/>
      <c r="AR29" s="631"/>
      <c r="AS29" s="631"/>
      <c r="AT29" s="631"/>
      <c r="AU29" s="631"/>
      <c r="AV29" s="631"/>
      <c r="AW29" s="631"/>
      <c r="AX29" s="631"/>
      <c r="AY29" s="632"/>
      <c r="AZ29" s="631"/>
      <c r="BA29" s="631"/>
      <c r="BB29" s="631"/>
      <c r="BC29" s="631"/>
      <c r="BD29" s="631"/>
      <c r="BE29" s="631"/>
      <c r="BF29" s="631"/>
      <c r="BG29" s="631"/>
      <c r="BH29" s="631"/>
      <c r="BI29" s="631"/>
      <c r="BJ29" s="631"/>
      <c r="BK29" s="632"/>
      <c r="BL29" s="631"/>
      <c r="BM29" s="631"/>
      <c r="BN29" s="631"/>
      <c r="BO29" s="631"/>
      <c r="BP29" s="631"/>
      <c r="BQ29" s="631"/>
      <c r="BR29" s="631"/>
      <c r="BS29" s="631"/>
      <c r="BT29" s="631"/>
      <c r="BU29" s="631"/>
      <c r="BV29" s="631"/>
      <c r="BW29" s="632"/>
      <c r="BX29" s="630"/>
      <c r="BY29" s="631"/>
      <c r="BZ29" s="274"/>
      <c r="CA29" s="631"/>
      <c r="CB29" s="631"/>
      <c r="CC29" s="631"/>
      <c r="CD29" s="631"/>
      <c r="CE29" s="274"/>
      <c r="CF29" s="275"/>
      <c r="CG29" s="631"/>
      <c r="CH29" s="631"/>
      <c r="CI29" s="632"/>
      <c r="CJ29" s="634"/>
      <c r="CK29" s="633"/>
      <c r="CL29" s="633"/>
      <c r="CM29" s="633"/>
      <c r="CN29" s="633"/>
      <c r="CO29" s="277"/>
      <c r="CP29" s="633"/>
      <c r="CQ29" s="278"/>
      <c r="CR29" s="633"/>
      <c r="CS29" s="633"/>
      <c r="CT29" s="633"/>
      <c r="CU29" s="635"/>
      <c r="CV29" s="634"/>
      <c r="CW29" s="633"/>
      <c r="CX29" s="331"/>
      <c r="CY29" s="469"/>
      <c r="CZ29" s="633"/>
      <c r="DA29" s="633"/>
      <c r="DB29" s="278"/>
      <c r="DC29" s="278"/>
      <c r="DD29" s="633"/>
      <c r="DE29" s="633"/>
      <c r="DF29" s="633"/>
      <c r="DG29" s="635"/>
      <c r="DH29" s="634"/>
      <c r="DI29" s="633"/>
      <c r="DJ29" s="633"/>
      <c r="DK29" s="633"/>
      <c r="DL29" s="469"/>
      <c r="DM29" s="331"/>
      <c r="DN29" s="469"/>
      <c r="DO29" s="278"/>
      <c r="DP29" s="654"/>
      <c r="DQ29" s="655"/>
      <c r="DR29" s="656"/>
      <c r="DS29" s="655"/>
      <c r="DT29" s="734"/>
      <c r="DX29" s="469"/>
      <c r="EB29" s="655"/>
      <c r="EC29" s="654"/>
      <c r="ED29" s="837"/>
      <c r="EE29" s="655"/>
      <c r="EF29" s="838"/>
      <c r="EG29" s="837"/>
      <c r="EH29" s="839"/>
      <c r="EI29" s="331"/>
      <c r="EJ29" s="469"/>
      <c r="EK29" s="331"/>
      <c r="EL29" s="865"/>
      <c r="EM29" s="869"/>
      <c r="EN29" s="880"/>
      <c r="EO29" s="655"/>
      <c r="EP29" s="862"/>
      <c r="EQ29" s="864"/>
      <c r="ER29" s="655"/>
      <c r="ES29" s="655"/>
      <c r="ET29" s="655"/>
      <c r="EU29" s="655"/>
      <c r="EV29" s="655"/>
      <c r="EW29" s="655"/>
      <c r="EX29" s="655"/>
      <c r="EY29" s="655"/>
      <c r="EZ29" s="655"/>
      <c r="FA29" s="990"/>
      <c r="FB29" s="655"/>
      <c r="FC29" s="655"/>
      <c r="FD29" s="994"/>
      <c r="FE29" s="655"/>
      <c r="FF29" s="655"/>
      <c r="FG29" s="655"/>
      <c r="FH29" s="655"/>
      <c r="FI29" s="655"/>
      <c r="FJ29" s="655"/>
      <c r="FK29" s="655"/>
      <c r="FL29" s="655"/>
      <c r="FM29" s="655"/>
      <c r="FN29" s="655"/>
      <c r="FO29" s="864"/>
      <c r="FP29" s="821">
        <v>13</v>
      </c>
      <c r="FQ29" s="817">
        <v>78</v>
      </c>
      <c r="FR29" s="534">
        <f t="shared" si="1"/>
        <v>171.96035999999998</v>
      </c>
      <c r="FS29" s="438"/>
      <c r="FT29" s="1744"/>
      <c r="FU29" s="1721"/>
    </row>
    <row r="30" spans="2:177" ht="12" customHeight="1" thickBot="1">
      <c r="B30" s="270">
        <v>5.75</v>
      </c>
      <c r="C30" s="358">
        <v>77</v>
      </c>
      <c r="D30" s="703"/>
      <c r="E30" s="668"/>
      <c r="F30" s="668"/>
      <c r="G30" s="633"/>
      <c r="H30" s="633"/>
      <c r="I30" s="633"/>
      <c r="J30" s="633"/>
      <c r="K30" s="633"/>
      <c r="L30" s="633"/>
      <c r="M30" s="633"/>
      <c r="N30" s="633"/>
      <c r="O30" s="635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5"/>
      <c r="AB30" s="631"/>
      <c r="AC30" s="631"/>
      <c r="AD30" s="631"/>
      <c r="AE30" s="631"/>
      <c r="AF30" s="631"/>
      <c r="AG30" s="272"/>
      <c r="AH30" s="273"/>
      <c r="AI30" s="631"/>
      <c r="AJ30" s="631"/>
      <c r="AK30" s="631"/>
      <c r="AL30" s="631"/>
      <c r="AM30" s="632"/>
      <c r="AN30" s="631"/>
      <c r="AO30" s="631"/>
      <c r="AP30" s="631"/>
      <c r="AQ30" s="631"/>
      <c r="AR30" s="631"/>
      <c r="AS30" s="631"/>
      <c r="AT30" s="631"/>
      <c r="AU30" s="631"/>
      <c r="AV30" s="631"/>
      <c r="AW30" s="631"/>
      <c r="AX30" s="631"/>
      <c r="AY30" s="632"/>
      <c r="AZ30" s="631"/>
      <c r="BA30" s="631"/>
      <c r="BB30" s="631"/>
      <c r="BC30" s="631"/>
      <c r="BD30" s="631"/>
      <c r="BE30" s="631"/>
      <c r="BF30" s="631"/>
      <c r="BG30" s="631"/>
      <c r="BH30" s="631"/>
      <c r="BI30" s="631"/>
      <c r="BJ30" s="631"/>
      <c r="BK30" s="632"/>
      <c r="BL30" s="631"/>
      <c r="BM30" s="631"/>
      <c r="BN30" s="631"/>
      <c r="BO30" s="631"/>
      <c r="BP30" s="631"/>
      <c r="BQ30" s="631"/>
      <c r="BR30" s="631"/>
      <c r="BS30" s="631"/>
      <c r="BT30" s="631"/>
      <c r="BU30" s="631"/>
      <c r="BV30" s="631"/>
      <c r="BW30" s="632"/>
      <c r="BX30" s="630"/>
      <c r="BY30" s="631"/>
      <c r="BZ30" s="274"/>
      <c r="CA30" s="631"/>
      <c r="CB30" s="631"/>
      <c r="CC30" s="631"/>
      <c r="CD30" s="631"/>
      <c r="CE30" s="274"/>
      <c r="CF30" s="275"/>
      <c r="CG30" s="631"/>
      <c r="CH30" s="631"/>
      <c r="CI30" s="632"/>
      <c r="CJ30" s="634"/>
      <c r="CK30" s="633"/>
      <c r="CL30" s="633"/>
      <c r="CM30" s="633"/>
      <c r="CN30" s="633"/>
      <c r="CO30" s="277"/>
      <c r="CP30" s="633"/>
      <c r="CQ30" s="278"/>
      <c r="CR30" s="633"/>
      <c r="CS30" s="633"/>
      <c r="CT30" s="633"/>
      <c r="CU30" s="635"/>
      <c r="CV30" s="634"/>
      <c r="CW30" s="633"/>
      <c r="CX30" s="331"/>
      <c r="CY30" s="469"/>
      <c r="CZ30" s="633"/>
      <c r="DA30" s="633"/>
      <c r="DB30" s="278"/>
      <c r="DC30" s="278"/>
      <c r="DD30" s="633"/>
      <c r="DE30" s="633"/>
      <c r="DF30" s="633"/>
      <c r="DG30" s="635"/>
      <c r="DH30" s="634"/>
      <c r="DI30" s="633"/>
      <c r="DJ30" s="633"/>
      <c r="DK30" s="633"/>
      <c r="DL30" s="469"/>
      <c r="DM30" s="331"/>
      <c r="DN30" s="469"/>
      <c r="DO30" s="278"/>
      <c r="DP30" s="331"/>
      <c r="DQ30" s="655"/>
      <c r="DR30" s="655"/>
      <c r="DS30" s="715"/>
      <c r="DT30" s="734"/>
      <c r="DX30" s="469"/>
      <c r="EC30" s="654"/>
      <c r="ED30" s="655"/>
      <c r="EE30" s="837"/>
      <c r="EF30" s="838"/>
      <c r="EG30" s="837"/>
      <c r="EH30" s="839"/>
      <c r="EI30" s="331"/>
      <c r="EJ30" s="469"/>
      <c r="EK30" s="331"/>
      <c r="EL30" s="865"/>
      <c r="EM30" s="869"/>
      <c r="EN30" s="870"/>
      <c r="EO30" s="655"/>
      <c r="EP30" s="655"/>
      <c r="EQ30" s="863"/>
      <c r="EW30" s="948"/>
      <c r="EX30" s="948"/>
      <c r="EY30" s="980"/>
      <c r="EZ30" s="980"/>
      <c r="FA30" s="986"/>
      <c r="FD30" s="982"/>
      <c r="FO30" s="983"/>
      <c r="FP30" s="821">
        <v>12</v>
      </c>
      <c r="FQ30" s="818">
        <v>77</v>
      </c>
      <c r="FR30" s="534">
        <f t="shared" si="1"/>
        <v>169.75573999999997</v>
      </c>
      <c r="FS30" s="438"/>
      <c r="FT30" s="1745"/>
      <c r="FU30" s="1721"/>
    </row>
    <row r="31" spans="2:177" ht="12" customHeight="1">
      <c r="C31" s="358">
        <v>76</v>
      </c>
      <c r="D31" s="703"/>
      <c r="E31" s="668"/>
      <c r="F31" s="633"/>
      <c r="G31" s="633"/>
      <c r="H31" s="633"/>
      <c r="I31" s="633"/>
      <c r="J31" s="633"/>
      <c r="K31" s="633"/>
      <c r="L31" s="633"/>
      <c r="M31" s="633"/>
      <c r="N31" s="633"/>
      <c r="O31" s="635"/>
      <c r="P31" s="633"/>
      <c r="Q31" s="633"/>
      <c r="R31" s="633"/>
      <c r="S31" s="633"/>
      <c r="T31" s="633"/>
      <c r="U31" s="633"/>
      <c r="V31" s="633"/>
      <c r="W31" s="633"/>
      <c r="X31" s="633"/>
      <c r="Y31" s="633"/>
      <c r="Z31" s="633"/>
      <c r="AA31" s="635"/>
      <c r="AB31" s="631"/>
      <c r="AC31" s="631"/>
      <c r="AD31" s="631"/>
      <c r="AE31" s="631"/>
      <c r="AF31" s="631"/>
      <c r="AG31" s="272"/>
      <c r="AH31" s="273"/>
      <c r="AI31" s="631"/>
      <c r="AJ31" s="631"/>
      <c r="AK31" s="631"/>
      <c r="AL31" s="631"/>
      <c r="AM31" s="632"/>
      <c r="AN31" s="631"/>
      <c r="AO31" s="631"/>
      <c r="AP31" s="631"/>
      <c r="AQ31" s="631"/>
      <c r="AR31" s="631"/>
      <c r="AS31" s="631"/>
      <c r="AT31" s="631"/>
      <c r="AU31" s="631"/>
      <c r="AV31" s="631"/>
      <c r="AW31" s="631"/>
      <c r="AX31" s="631"/>
      <c r="AY31" s="632"/>
      <c r="AZ31" s="631"/>
      <c r="BA31" s="631"/>
      <c r="BB31" s="631"/>
      <c r="BC31" s="631"/>
      <c r="BD31" s="631"/>
      <c r="BE31" s="631"/>
      <c r="BF31" s="631"/>
      <c r="BG31" s="631"/>
      <c r="BH31" s="631"/>
      <c r="BI31" s="631"/>
      <c r="BJ31" s="631"/>
      <c r="BK31" s="632"/>
      <c r="BL31" s="631"/>
      <c r="BM31" s="631"/>
      <c r="BN31" s="631"/>
      <c r="BO31" s="631"/>
      <c r="BP31" s="631"/>
      <c r="BQ31" s="631"/>
      <c r="BR31" s="631"/>
      <c r="BS31" s="631"/>
      <c r="BT31" s="631"/>
      <c r="BU31" s="631"/>
      <c r="BV31" s="631"/>
      <c r="BW31" s="632"/>
      <c r="BX31" s="630"/>
      <c r="BY31" s="631"/>
      <c r="BZ31" s="274"/>
      <c r="CA31" s="631"/>
      <c r="CB31" s="631"/>
      <c r="CC31" s="631"/>
      <c r="CD31" s="631"/>
      <c r="CE31" s="274"/>
      <c r="CF31" s="275"/>
      <c r="CG31" s="631"/>
      <c r="CH31" s="631"/>
      <c r="CI31" s="632"/>
      <c r="CJ31" s="634"/>
      <c r="CK31" s="633"/>
      <c r="CL31" s="633"/>
      <c r="CM31" s="633"/>
      <c r="CN31" s="633"/>
      <c r="CO31" s="277"/>
      <c r="CP31" s="633"/>
      <c r="CQ31" s="278"/>
      <c r="CR31" s="633"/>
      <c r="CS31" s="633"/>
      <c r="CT31" s="633"/>
      <c r="CU31" s="635"/>
      <c r="CV31" s="634"/>
      <c r="CW31" s="633"/>
      <c r="CX31" s="331"/>
      <c r="CY31" s="469"/>
      <c r="CZ31" s="633"/>
      <c r="DA31" s="633"/>
      <c r="DB31" s="278"/>
      <c r="DC31" s="278"/>
      <c r="DD31" s="633"/>
      <c r="DE31" s="633"/>
      <c r="DF31" s="633"/>
      <c r="DG31" s="635"/>
      <c r="DH31" s="634"/>
      <c r="DI31" s="633"/>
      <c r="DJ31" s="633"/>
      <c r="DK31" s="633"/>
      <c r="DL31" s="469"/>
      <c r="DM31" s="331"/>
      <c r="DN31" s="469"/>
      <c r="DO31" s="278"/>
      <c r="DP31" s="633"/>
      <c r="DQ31" s="633"/>
      <c r="DR31" s="633"/>
      <c r="DT31" s="584"/>
      <c r="DU31" s="585"/>
      <c r="DV31" s="585"/>
      <c r="DW31" s="585"/>
      <c r="DX31" s="590"/>
      <c r="DY31" s="585"/>
      <c r="DZ31" s="585"/>
      <c r="EA31" s="585"/>
      <c r="EB31" s="585"/>
      <c r="EC31" s="589"/>
      <c r="ED31" s="585"/>
      <c r="EE31" s="585"/>
      <c r="EF31" s="584"/>
      <c r="EG31" s="585"/>
      <c r="EH31" s="585"/>
      <c r="EI31" s="589"/>
      <c r="EJ31" s="590"/>
      <c r="EK31" s="589"/>
      <c r="EL31" s="585"/>
      <c r="EM31" s="881"/>
      <c r="EN31" s="882"/>
      <c r="EO31" s="585"/>
      <c r="EP31" s="585"/>
      <c r="EQ31" s="586"/>
      <c r="ER31" s="585"/>
      <c r="ES31" s="585"/>
      <c r="ET31" s="585"/>
      <c r="EU31" s="585"/>
      <c r="EV31" s="585"/>
      <c r="EW31" s="585"/>
      <c r="EX31" s="585"/>
      <c r="EY31" s="585"/>
      <c r="EZ31" s="585"/>
      <c r="FA31" s="991"/>
      <c r="FB31" s="585"/>
      <c r="FC31" s="585"/>
      <c r="FD31" s="584"/>
      <c r="FE31" s="585"/>
      <c r="FF31" s="585"/>
      <c r="FG31" s="585"/>
      <c r="FH31" s="585"/>
      <c r="FI31" s="585"/>
      <c r="FJ31" s="585"/>
      <c r="FK31" s="585"/>
      <c r="FL31" s="585"/>
      <c r="FM31" s="585"/>
      <c r="FN31" s="585"/>
      <c r="FO31" s="586"/>
      <c r="FP31" s="821">
        <v>11</v>
      </c>
      <c r="FQ31" s="819">
        <v>76</v>
      </c>
      <c r="FR31" s="819">
        <f t="shared" si="1"/>
        <v>167.55112</v>
      </c>
      <c r="FS31" s="439"/>
      <c r="FU31" s="1721"/>
    </row>
    <row r="32" spans="2:177" ht="12" customHeight="1" thickBot="1">
      <c r="C32" s="359">
        <v>75</v>
      </c>
      <c r="D32" s="582"/>
      <c r="E32" s="633"/>
      <c r="F32" s="633"/>
      <c r="G32" s="633"/>
      <c r="H32" s="633"/>
      <c r="I32" s="633"/>
      <c r="J32" s="633"/>
      <c r="K32" s="633"/>
      <c r="L32" s="633"/>
      <c r="M32" s="633"/>
      <c r="N32" s="633"/>
      <c r="O32" s="635"/>
      <c r="P32" s="633"/>
      <c r="Q32" s="633"/>
      <c r="R32" s="633"/>
      <c r="S32" s="633"/>
      <c r="T32" s="633"/>
      <c r="U32" s="633"/>
      <c r="V32" s="633"/>
      <c r="W32" s="633"/>
      <c r="X32" s="633"/>
      <c r="Y32" s="633"/>
      <c r="Z32" s="633"/>
      <c r="AA32" s="635"/>
      <c r="AB32" s="631"/>
      <c r="AC32" s="631"/>
      <c r="AD32" s="631"/>
      <c r="AE32" s="631"/>
      <c r="AF32" s="631"/>
      <c r="AG32" s="272"/>
      <c r="AH32" s="273"/>
      <c r="AI32" s="631"/>
      <c r="AJ32" s="631"/>
      <c r="AK32" s="631"/>
      <c r="AL32" s="631"/>
      <c r="AM32" s="632"/>
      <c r="AN32" s="631"/>
      <c r="AO32" s="631"/>
      <c r="AP32" s="631"/>
      <c r="AQ32" s="631"/>
      <c r="AR32" s="631"/>
      <c r="AS32" s="631"/>
      <c r="AT32" s="631"/>
      <c r="AU32" s="631"/>
      <c r="AV32" s="631"/>
      <c r="AW32" s="631"/>
      <c r="AX32" s="631"/>
      <c r="AY32" s="632"/>
      <c r="AZ32" s="631"/>
      <c r="BA32" s="631"/>
      <c r="BB32" s="631"/>
      <c r="BC32" s="631"/>
      <c r="BD32" s="631"/>
      <c r="BE32" s="631"/>
      <c r="BF32" s="631"/>
      <c r="BG32" s="631"/>
      <c r="BH32" s="631"/>
      <c r="BI32" s="631"/>
      <c r="BJ32" s="631"/>
      <c r="BK32" s="632"/>
      <c r="BL32" s="631"/>
      <c r="BM32" s="631"/>
      <c r="BN32" s="631"/>
      <c r="BO32" s="631"/>
      <c r="BP32" s="631"/>
      <c r="BQ32" s="631"/>
      <c r="BR32" s="631"/>
      <c r="BS32" s="631"/>
      <c r="BT32" s="631"/>
      <c r="BU32" s="631"/>
      <c r="BV32" s="631"/>
      <c r="BW32" s="632"/>
      <c r="BX32" s="630"/>
      <c r="BY32" s="631"/>
      <c r="BZ32" s="274"/>
      <c r="CA32" s="631"/>
      <c r="CB32" s="631"/>
      <c r="CC32" s="631"/>
      <c r="CD32" s="631"/>
      <c r="CE32" s="274"/>
      <c r="CF32" s="275"/>
      <c r="CG32" s="631"/>
      <c r="CH32" s="631"/>
      <c r="CI32" s="632"/>
      <c r="CJ32" s="634"/>
      <c r="CK32" s="633"/>
      <c r="CL32" s="633"/>
      <c r="CM32" s="633"/>
      <c r="CN32" s="633"/>
      <c r="CO32" s="277"/>
      <c r="CP32" s="633"/>
      <c r="CQ32" s="278"/>
      <c r="CR32" s="633"/>
      <c r="CS32" s="633"/>
      <c r="CT32" s="633"/>
      <c r="CU32" s="635"/>
      <c r="CV32" s="634"/>
      <c r="CW32" s="633"/>
      <c r="CX32" s="331"/>
      <c r="CY32" s="469"/>
      <c r="CZ32" s="633"/>
      <c r="DA32" s="633"/>
      <c r="DB32" s="278"/>
      <c r="DC32" s="278"/>
      <c r="DD32" s="633"/>
      <c r="DE32" s="633"/>
      <c r="DF32" s="633"/>
      <c r="DG32" s="635"/>
      <c r="DH32" s="634"/>
      <c r="DI32" s="633"/>
      <c r="DJ32" s="633"/>
      <c r="DK32" s="633"/>
      <c r="DL32" s="469"/>
      <c r="DM32" s="331"/>
      <c r="DN32" s="469"/>
      <c r="DO32" s="278"/>
      <c r="DP32" s="633"/>
      <c r="DQ32" s="633"/>
      <c r="DR32" s="633"/>
      <c r="DT32" s="982"/>
      <c r="DU32" s="980"/>
      <c r="DV32" s="980"/>
      <c r="DW32" s="980"/>
      <c r="DX32" s="469"/>
      <c r="DY32" s="980"/>
      <c r="DZ32" s="980"/>
      <c r="EA32" s="980"/>
      <c r="EB32" s="980"/>
      <c r="EC32" s="331"/>
      <c r="ED32" s="980"/>
      <c r="EE32" s="980"/>
      <c r="EF32" s="982"/>
      <c r="EG32" s="980"/>
      <c r="EH32" s="980"/>
      <c r="EI32" s="331"/>
      <c r="EJ32" s="469"/>
      <c r="EK32" s="331"/>
      <c r="EL32" s="980"/>
      <c r="EM32" s="869"/>
      <c r="EN32" s="870"/>
      <c r="EO32" s="980"/>
      <c r="EP32" s="980"/>
      <c r="EQ32" s="983"/>
      <c r="ER32" s="980"/>
      <c r="ES32" s="980"/>
      <c r="ET32" s="980"/>
      <c r="EU32" s="980"/>
      <c r="EV32" s="980"/>
      <c r="EW32" s="980"/>
      <c r="EX32" s="980"/>
      <c r="EY32" s="980"/>
      <c r="EZ32" s="980"/>
      <c r="FA32" s="986"/>
      <c r="FB32" s="980"/>
      <c r="FD32" s="982"/>
      <c r="FO32" s="983"/>
      <c r="FP32" s="821">
        <v>10</v>
      </c>
      <c r="FQ32" s="819">
        <v>75</v>
      </c>
      <c r="FR32" s="819">
        <f t="shared" si="1"/>
        <v>165.34649999999999</v>
      </c>
      <c r="FS32" s="440"/>
      <c r="FU32" s="1722"/>
    </row>
    <row r="33" spans="3:177" ht="12" customHeight="1">
      <c r="C33" s="583">
        <v>74</v>
      </c>
      <c r="D33" s="584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6"/>
      <c r="P33" s="585"/>
      <c r="Q33" s="585"/>
      <c r="R33" s="585"/>
      <c r="S33" s="585"/>
      <c r="T33" s="585"/>
      <c r="U33" s="585"/>
      <c r="V33" s="585"/>
      <c r="W33" s="585"/>
      <c r="X33" s="585"/>
      <c r="Y33" s="585"/>
      <c r="Z33" s="585"/>
      <c r="AA33" s="586"/>
      <c r="AB33" s="585"/>
      <c r="AC33" s="585"/>
      <c r="AD33" s="585"/>
      <c r="AE33" s="585"/>
      <c r="AF33" s="585"/>
      <c r="AG33" s="587"/>
      <c r="AH33" s="588"/>
      <c r="AI33" s="585"/>
      <c r="AJ33" s="585"/>
      <c r="AK33" s="585"/>
      <c r="AL33" s="585"/>
      <c r="AM33" s="586"/>
      <c r="AN33" s="585"/>
      <c r="AO33" s="585"/>
      <c r="AP33" s="585"/>
      <c r="AQ33" s="585"/>
      <c r="AR33" s="585"/>
      <c r="AS33" s="585"/>
      <c r="AT33" s="585"/>
      <c r="AU33" s="585"/>
      <c r="AV33" s="585"/>
      <c r="AW33" s="585"/>
      <c r="AX33" s="585"/>
      <c r="AY33" s="586"/>
      <c r="AZ33" s="585"/>
      <c r="BA33" s="585"/>
      <c r="BB33" s="585"/>
      <c r="BC33" s="585"/>
      <c r="BD33" s="585"/>
      <c r="BE33" s="585"/>
      <c r="BF33" s="585"/>
      <c r="BG33" s="585"/>
      <c r="BH33" s="585"/>
      <c r="BI33" s="585"/>
      <c r="BJ33" s="585"/>
      <c r="BK33" s="586"/>
      <c r="BL33" s="585"/>
      <c r="BM33" s="585"/>
      <c r="BN33" s="585"/>
      <c r="BO33" s="585"/>
      <c r="BP33" s="585"/>
      <c r="BQ33" s="585"/>
      <c r="BR33" s="585"/>
      <c r="BS33" s="585"/>
      <c r="BT33" s="585"/>
      <c r="BU33" s="585"/>
      <c r="BV33" s="585"/>
      <c r="BW33" s="586"/>
      <c r="BX33" s="584"/>
      <c r="BY33" s="585"/>
      <c r="BZ33" s="589"/>
      <c r="CA33" s="585"/>
      <c r="CB33" s="585"/>
      <c r="CC33" s="585"/>
      <c r="CD33" s="585"/>
      <c r="CE33" s="589"/>
      <c r="CF33" s="590"/>
      <c r="CG33" s="585"/>
      <c r="CH33" s="585"/>
      <c r="CI33" s="586"/>
      <c r="CJ33" s="584"/>
      <c r="CK33" s="585"/>
      <c r="CL33" s="585"/>
      <c r="CM33" s="585"/>
      <c r="CN33" s="585"/>
      <c r="CO33" s="591"/>
      <c r="CP33" s="585"/>
      <c r="CQ33" s="592"/>
      <c r="CR33" s="585"/>
      <c r="CS33" s="585"/>
      <c r="CT33" s="585"/>
      <c r="CU33" s="586"/>
      <c r="CV33" s="584"/>
      <c r="CW33" s="585"/>
      <c r="CX33" s="589"/>
      <c r="CY33" s="590"/>
      <c r="CZ33" s="585"/>
      <c r="DA33" s="585"/>
      <c r="DB33" s="592"/>
      <c r="DC33" s="592"/>
      <c r="DD33" s="585"/>
      <c r="DE33" s="585"/>
      <c r="DF33" s="585"/>
      <c r="DG33" s="586"/>
      <c r="DH33" s="584"/>
      <c r="DI33" s="585"/>
      <c r="DJ33" s="585"/>
      <c r="DK33" s="585"/>
      <c r="DL33" s="590"/>
      <c r="DM33" s="589"/>
      <c r="DN33" s="590"/>
      <c r="DO33" s="592"/>
      <c r="DP33" s="585"/>
      <c r="DQ33" s="585"/>
      <c r="DR33" s="585"/>
      <c r="DS33" s="585"/>
      <c r="DT33" s="982"/>
      <c r="DU33" s="980"/>
      <c r="DV33" s="980"/>
      <c r="DW33" s="980"/>
      <c r="DX33" s="469"/>
      <c r="DY33" s="980"/>
      <c r="DZ33" s="980"/>
      <c r="EA33" s="980"/>
      <c r="EB33" s="980"/>
      <c r="EC33" s="331"/>
      <c r="ED33" s="980"/>
      <c r="EE33" s="980"/>
      <c r="EF33" s="982"/>
      <c r="EG33" s="980"/>
      <c r="EH33" s="980"/>
      <c r="EI33" s="331"/>
      <c r="EJ33" s="469"/>
      <c r="EK33" s="331"/>
      <c r="EL33" s="980"/>
      <c r="EM33" s="869"/>
      <c r="EN33" s="870"/>
      <c r="EO33" s="980"/>
      <c r="EP33" s="980"/>
      <c r="EQ33" s="983"/>
      <c r="ER33" s="980"/>
      <c r="ES33" s="980"/>
      <c r="ET33" s="980"/>
      <c r="EU33" s="980"/>
      <c r="EV33" s="980"/>
      <c r="EW33" s="980"/>
      <c r="EX33" s="980"/>
      <c r="EY33" s="980"/>
      <c r="EZ33" s="980"/>
      <c r="FA33" s="986"/>
      <c r="FB33" s="980"/>
      <c r="FD33" s="982"/>
      <c r="FO33" s="983"/>
      <c r="FQ33" s="819">
        <v>74</v>
      </c>
      <c r="FR33" s="819">
        <f t="shared" si="1"/>
        <v>163.14187999999999</v>
      </c>
      <c r="FS33" s="440"/>
      <c r="FU33" s="593"/>
    </row>
    <row r="34" spans="3:177" ht="12" customHeight="1">
      <c r="C34" s="583">
        <v>73</v>
      </c>
      <c r="D34" s="634"/>
      <c r="E34" s="633"/>
      <c r="F34" s="633"/>
      <c r="G34" s="633"/>
      <c r="H34" s="633"/>
      <c r="I34" s="633"/>
      <c r="J34" s="633"/>
      <c r="K34" s="633"/>
      <c r="L34" s="633"/>
      <c r="M34" s="633"/>
      <c r="N34" s="633"/>
      <c r="O34" s="635"/>
      <c r="P34" s="633"/>
      <c r="Q34" s="633"/>
      <c r="R34" s="633"/>
      <c r="S34" s="633"/>
      <c r="T34" s="633"/>
      <c r="U34" s="633"/>
      <c r="V34" s="633"/>
      <c r="W34" s="633"/>
      <c r="X34" s="633"/>
      <c r="Y34" s="633"/>
      <c r="Z34" s="633"/>
      <c r="AA34" s="635"/>
      <c r="AB34" s="633"/>
      <c r="AC34" s="633"/>
      <c r="AD34" s="633"/>
      <c r="AE34" s="633"/>
      <c r="AF34" s="633"/>
      <c r="AG34" s="291"/>
      <c r="AH34" s="292"/>
      <c r="AI34" s="633"/>
      <c r="AJ34" s="633"/>
      <c r="AK34" s="633"/>
      <c r="AL34" s="633"/>
      <c r="AM34" s="635"/>
      <c r="AN34" s="633"/>
      <c r="AO34" s="633"/>
      <c r="AP34" s="633"/>
      <c r="AQ34" s="633"/>
      <c r="AR34" s="633"/>
      <c r="AS34" s="633"/>
      <c r="AT34" s="633"/>
      <c r="AU34" s="633"/>
      <c r="AV34" s="633"/>
      <c r="AW34" s="633"/>
      <c r="AX34" s="633"/>
      <c r="AY34" s="635"/>
      <c r="AZ34" s="633"/>
      <c r="BA34" s="633"/>
      <c r="BB34" s="633"/>
      <c r="BC34" s="633"/>
      <c r="BD34" s="633"/>
      <c r="BE34" s="633"/>
      <c r="BF34" s="633"/>
      <c r="BG34" s="633"/>
      <c r="BH34" s="633"/>
      <c r="BI34" s="633"/>
      <c r="BJ34" s="633"/>
      <c r="BK34" s="635"/>
      <c r="BL34" s="633"/>
      <c r="BM34" s="633"/>
      <c r="BN34" s="633"/>
      <c r="BO34" s="633"/>
      <c r="BP34" s="633"/>
      <c r="BQ34" s="633"/>
      <c r="BR34" s="633"/>
      <c r="BS34" s="633"/>
      <c r="BT34" s="633"/>
      <c r="BU34" s="633"/>
      <c r="BV34" s="633"/>
      <c r="BW34" s="635"/>
      <c r="BX34" s="634"/>
      <c r="BY34" s="633"/>
      <c r="BZ34" s="331"/>
      <c r="CA34" s="633"/>
      <c r="CB34" s="633"/>
      <c r="CC34" s="633"/>
      <c r="CD34" s="633"/>
      <c r="CE34" s="331"/>
      <c r="CF34" s="469"/>
      <c r="CG34" s="633"/>
      <c r="CH34" s="633"/>
      <c r="CI34" s="635"/>
      <c r="CJ34" s="634"/>
      <c r="CK34" s="633"/>
      <c r="CL34" s="633"/>
      <c r="CM34" s="633"/>
      <c r="CN34" s="633"/>
      <c r="CO34" s="277"/>
      <c r="CP34" s="633"/>
      <c r="CQ34" s="278"/>
      <c r="CR34" s="633"/>
      <c r="CS34" s="633"/>
      <c r="CT34" s="633"/>
      <c r="CU34" s="635"/>
      <c r="CV34" s="634"/>
      <c r="CW34" s="633"/>
      <c r="CX34" s="331"/>
      <c r="CY34" s="469"/>
      <c r="CZ34" s="633"/>
      <c r="DA34" s="633"/>
      <c r="DB34" s="278"/>
      <c r="DC34" s="278"/>
      <c r="DD34" s="633"/>
      <c r="DE34" s="633"/>
      <c r="DF34" s="633"/>
      <c r="DG34" s="635"/>
      <c r="DH34" s="634"/>
      <c r="DI34" s="633"/>
      <c r="DJ34" s="633"/>
      <c r="DK34" s="633"/>
      <c r="DL34" s="469"/>
      <c r="DM34" s="331"/>
      <c r="DN34" s="469"/>
      <c r="DO34" s="278"/>
      <c r="DP34" s="633"/>
      <c r="DQ34" s="633"/>
      <c r="DR34" s="633"/>
      <c r="DT34" s="734"/>
      <c r="DX34" s="469"/>
      <c r="EC34" s="331"/>
      <c r="ED34" s="837"/>
      <c r="EE34" s="837"/>
      <c r="EF34" s="838"/>
      <c r="EG34" s="837"/>
      <c r="EH34" s="839"/>
      <c r="EI34" s="331"/>
      <c r="EJ34" s="469"/>
      <c r="EK34" s="331"/>
      <c r="EL34" s="865"/>
      <c r="EM34" s="869"/>
      <c r="EN34" s="870"/>
      <c r="EO34" s="862"/>
      <c r="EP34" s="862"/>
      <c r="EQ34" s="863"/>
      <c r="EW34" s="948"/>
      <c r="EX34" s="948"/>
      <c r="EY34" s="980"/>
      <c r="EZ34" s="980"/>
      <c r="FA34" s="986"/>
      <c r="FD34" s="982"/>
      <c r="FO34" s="983"/>
      <c r="FQ34" s="819">
        <v>73</v>
      </c>
      <c r="FR34" s="819">
        <f t="shared" si="1"/>
        <v>160.93725999999998</v>
      </c>
      <c r="FS34" s="440"/>
      <c r="FU34" s="593"/>
    </row>
    <row r="35" spans="3:177" s="542" customFormat="1" ht="9.75" customHeight="1">
      <c r="D35" s="1713" t="s">
        <v>160</v>
      </c>
      <c r="E35" s="1714"/>
      <c r="F35" s="1714"/>
      <c r="G35" s="1714"/>
      <c r="H35" s="1714"/>
      <c r="I35" s="1714"/>
      <c r="J35" s="1714" t="s">
        <v>161</v>
      </c>
      <c r="K35" s="1714"/>
      <c r="L35" s="1714"/>
      <c r="M35" s="1714"/>
      <c r="N35" s="1714"/>
      <c r="O35" s="1715"/>
      <c r="P35" s="1714" t="s">
        <v>160</v>
      </c>
      <c r="Q35" s="1714"/>
      <c r="R35" s="1714"/>
      <c r="S35" s="1714"/>
      <c r="T35" s="1714"/>
      <c r="U35" s="1714"/>
      <c r="V35" s="1714" t="s">
        <v>161</v>
      </c>
      <c r="W35" s="1714"/>
      <c r="X35" s="1714"/>
      <c r="Y35" s="1714"/>
      <c r="Z35" s="1714"/>
      <c r="AA35" s="1715"/>
      <c r="AB35" s="1718"/>
      <c r="AC35" s="1719"/>
      <c r="AD35" s="1719"/>
      <c r="AE35" s="1719"/>
      <c r="AF35" s="1719"/>
      <c r="AG35" s="536" t="s">
        <v>160</v>
      </c>
      <c r="AH35" s="537" t="s">
        <v>162</v>
      </c>
      <c r="AI35" s="1714" t="s">
        <v>161</v>
      </c>
      <c r="AJ35" s="1714"/>
      <c r="AK35" s="1714"/>
      <c r="AL35" s="1714"/>
      <c r="AM35" s="1715"/>
      <c r="AN35" s="1714" t="s">
        <v>160</v>
      </c>
      <c r="AO35" s="1714"/>
      <c r="AP35" s="1714"/>
      <c r="AQ35" s="1714"/>
      <c r="AR35" s="1714"/>
      <c r="AS35" s="1714"/>
      <c r="AT35" s="1714" t="s">
        <v>161</v>
      </c>
      <c r="AU35" s="1714"/>
      <c r="AV35" s="1714"/>
      <c r="AW35" s="1714"/>
      <c r="AX35" s="1714"/>
      <c r="AY35" s="1715"/>
      <c r="AZ35" s="1714" t="s">
        <v>160</v>
      </c>
      <c r="BA35" s="1714"/>
      <c r="BB35" s="1714"/>
      <c r="BC35" s="1714"/>
      <c r="BD35" s="1714"/>
      <c r="BE35" s="1714"/>
      <c r="BF35" s="1714" t="s">
        <v>161</v>
      </c>
      <c r="BG35" s="1714"/>
      <c r="BH35" s="1714"/>
      <c r="BI35" s="1714"/>
      <c r="BJ35" s="1714"/>
      <c r="BK35" s="1715"/>
      <c r="BL35" s="538" t="s">
        <v>163</v>
      </c>
      <c r="BM35" s="538" t="s">
        <v>164</v>
      </c>
      <c r="BN35" s="540" t="s">
        <v>165</v>
      </c>
      <c r="BO35" s="540" t="s">
        <v>166</v>
      </c>
      <c r="BP35" s="540" t="s">
        <v>167</v>
      </c>
      <c r="BQ35" s="540" t="s">
        <v>160</v>
      </c>
      <c r="BR35" s="540" t="s">
        <v>162</v>
      </c>
      <c r="BS35" s="540" t="s">
        <v>168</v>
      </c>
      <c r="BT35" s="540" t="s">
        <v>169</v>
      </c>
      <c r="BU35" s="540" t="s">
        <v>170</v>
      </c>
      <c r="BV35" s="540" t="s">
        <v>171</v>
      </c>
      <c r="BW35" s="541" t="s">
        <v>161</v>
      </c>
      <c r="BX35" s="539" t="s">
        <v>163</v>
      </c>
      <c r="BY35" s="540" t="s">
        <v>164</v>
      </c>
      <c r="BZ35" s="540" t="s">
        <v>165</v>
      </c>
      <c r="CA35" s="540" t="s">
        <v>166</v>
      </c>
      <c r="CB35" s="540" t="s">
        <v>167</v>
      </c>
      <c r="CC35" s="540" t="s">
        <v>160</v>
      </c>
      <c r="CD35" s="540" t="s">
        <v>162</v>
      </c>
      <c r="CE35" s="540" t="s">
        <v>168</v>
      </c>
      <c r="CF35" s="540" t="s">
        <v>169</v>
      </c>
      <c r="CG35" s="540" t="s">
        <v>170</v>
      </c>
      <c r="CH35" s="540" t="s">
        <v>171</v>
      </c>
      <c r="CI35" s="541" t="s">
        <v>161</v>
      </c>
      <c r="CJ35" s="539" t="s">
        <v>163</v>
      </c>
      <c r="CK35" s="540" t="s">
        <v>164</v>
      </c>
      <c r="CL35" s="540" t="s">
        <v>165</v>
      </c>
      <c r="CM35" s="540" t="s">
        <v>166</v>
      </c>
      <c r="CN35" s="540" t="s">
        <v>167</v>
      </c>
      <c r="CO35" s="540" t="s">
        <v>160</v>
      </c>
      <c r="CP35" s="540" t="s">
        <v>162</v>
      </c>
      <c r="CQ35" s="540" t="s">
        <v>168</v>
      </c>
      <c r="CR35" s="540" t="s">
        <v>169</v>
      </c>
      <c r="CS35" s="540" t="s">
        <v>170</v>
      </c>
      <c r="CT35" s="540" t="s">
        <v>171</v>
      </c>
      <c r="CU35" s="541" t="s">
        <v>161</v>
      </c>
      <c r="CV35" s="539" t="s">
        <v>163</v>
      </c>
      <c r="CW35" s="540" t="s">
        <v>164</v>
      </c>
      <c r="CX35" s="540" t="s">
        <v>165</v>
      </c>
      <c r="CY35" s="540" t="s">
        <v>166</v>
      </c>
      <c r="CZ35" s="540" t="s">
        <v>167</v>
      </c>
      <c r="DA35" s="540" t="s">
        <v>160</v>
      </c>
      <c r="DB35" s="540" t="s">
        <v>162</v>
      </c>
      <c r="DC35" s="540" t="s">
        <v>168</v>
      </c>
      <c r="DD35" s="540" t="s">
        <v>169</v>
      </c>
      <c r="DE35" s="540" t="s">
        <v>170</v>
      </c>
      <c r="DF35" s="540" t="s">
        <v>171</v>
      </c>
      <c r="DG35" s="541" t="s">
        <v>161</v>
      </c>
      <c r="DH35" s="540" t="s">
        <v>163</v>
      </c>
      <c r="DI35" s="540" t="s">
        <v>164</v>
      </c>
      <c r="DJ35" s="540" t="s">
        <v>165</v>
      </c>
      <c r="DK35" s="540" t="s">
        <v>166</v>
      </c>
      <c r="DL35" s="540" t="s">
        <v>167</v>
      </c>
      <c r="DM35" s="540" t="s">
        <v>160</v>
      </c>
      <c r="DN35" s="540" t="s">
        <v>162</v>
      </c>
      <c r="DO35" s="540" t="s">
        <v>168</v>
      </c>
      <c r="DP35" s="540" t="s">
        <v>169</v>
      </c>
      <c r="DQ35" s="540" t="s">
        <v>170</v>
      </c>
      <c r="DR35" s="540" t="s">
        <v>171</v>
      </c>
      <c r="DS35" s="540" t="s">
        <v>161</v>
      </c>
      <c r="DT35" s="540" t="s">
        <v>163</v>
      </c>
      <c r="DU35" s="540" t="s">
        <v>164</v>
      </c>
      <c r="DV35" s="540" t="s">
        <v>165</v>
      </c>
      <c r="DW35" s="540" t="s">
        <v>166</v>
      </c>
      <c r="DX35" s="540" t="s">
        <v>167</v>
      </c>
      <c r="DY35" s="540" t="s">
        <v>160</v>
      </c>
      <c r="DZ35" s="540" t="s">
        <v>162</v>
      </c>
      <c r="EA35" s="711" t="s">
        <v>168</v>
      </c>
      <c r="EB35" s="540" t="s">
        <v>169</v>
      </c>
      <c r="EC35" s="540" t="s">
        <v>170</v>
      </c>
      <c r="ED35" s="540" t="s">
        <v>171</v>
      </c>
      <c r="EE35" s="540" t="s">
        <v>161</v>
      </c>
      <c r="EF35" s="540" t="s">
        <v>163</v>
      </c>
      <c r="EG35" s="540" t="s">
        <v>164</v>
      </c>
      <c r="EH35" s="540" t="s">
        <v>165</v>
      </c>
      <c r="EI35" s="841" t="s">
        <v>166</v>
      </c>
      <c r="EJ35" s="842" t="s">
        <v>167</v>
      </c>
      <c r="EK35" s="540" t="s">
        <v>160</v>
      </c>
      <c r="EL35" s="540" t="s">
        <v>162</v>
      </c>
      <c r="EM35" s="996" t="s">
        <v>168</v>
      </c>
      <c r="EN35" s="883" t="s">
        <v>169</v>
      </c>
      <c r="EO35" s="540" t="s">
        <v>170</v>
      </c>
      <c r="EP35" s="540" t="s">
        <v>171</v>
      </c>
      <c r="EQ35" s="541" t="s">
        <v>161</v>
      </c>
      <c r="ER35" s="539" t="s">
        <v>163</v>
      </c>
      <c r="ES35" s="540" t="s">
        <v>164</v>
      </c>
      <c r="ET35" s="540" t="s">
        <v>165</v>
      </c>
      <c r="EU35" s="540" t="s">
        <v>166</v>
      </c>
      <c r="EV35" s="540" t="s">
        <v>167</v>
      </c>
      <c r="EW35" s="540" t="s">
        <v>160</v>
      </c>
      <c r="EX35" s="540" t="s">
        <v>162</v>
      </c>
      <c r="EY35" s="540" t="s">
        <v>168</v>
      </c>
      <c r="EZ35" s="540" t="s">
        <v>169</v>
      </c>
      <c r="FA35" s="540" t="s">
        <v>170</v>
      </c>
      <c r="FB35" s="540" t="s">
        <v>171</v>
      </c>
      <c r="FC35" s="540" t="s">
        <v>161</v>
      </c>
      <c r="FD35" s="539" t="s">
        <v>163</v>
      </c>
      <c r="FE35" s="540" t="s">
        <v>164</v>
      </c>
      <c r="FF35" s="540" t="s">
        <v>165</v>
      </c>
      <c r="FG35" s="540" t="s">
        <v>166</v>
      </c>
      <c r="FH35" s="540" t="s">
        <v>167</v>
      </c>
      <c r="FI35" s="540" t="s">
        <v>160</v>
      </c>
      <c r="FJ35" s="540" t="s">
        <v>162</v>
      </c>
      <c r="FK35" s="540" t="s">
        <v>168</v>
      </c>
      <c r="FL35" s="540" t="s">
        <v>169</v>
      </c>
      <c r="FM35" s="540" t="s">
        <v>170</v>
      </c>
      <c r="FN35" s="540" t="s">
        <v>171</v>
      </c>
      <c r="FO35" s="541" t="s">
        <v>161</v>
      </c>
      <c r="FP35" s="822"/>
      <c r="FQ35" s="820"/>
      <c r="FR35" s="820"/>
    </row>
    <row r="36" spans="3:177" ht="10.5" customHeight="1">
      <c r="D36" s="1690">
        <v>2006</v>
      </c>
      <c r="E36" s="1691"/>
      <c r="F36" s="1691"/>
      <c r="G36" s="1691"/>
      <c r="H36" s="1691"/>
      <c r="I36" s="1691"/>
      <c r="J36" s="1691"/>
      <c r="K36" s="1691"/>
      <c r="L36" s="1691"/>
      <c r="M36" s="1691"/>
      <c r="N36" s="1691"/>
      <c r="O36" s="1692"/>
      <c r="P36" s="1690">
        <v>2007</v>
      </c>
      <c r="Q36" s="1691"/>
      <c r="R36" s="1691"/>
      <c r="S36" s="1691"/>
      <c r="T36" s="1691"/>
      <c r="U36" s="1691"/>
      <c r="V36" s="1691"/>
      <c r="W36" s="1691"/>
      <c r="X36" s="1691"/>
      <c r="Y36" s="1691"/>
      <c r="Z36" s="1691"/>
      <c r="AA36" s="1692"/>
      <c r="AB36" s="1691">
        <v>2008</v>
      </c>
      <c r="AC36" s="1691"/>
      <c r="AD36" s="1691"/>
      <c r="AE36" s="1691"/>
      <c r="AF36" s="1691"/>
      <c r="AG36" s="1691"/>
      <c r="AH36" s="1691"/>
      <c r="AI36" s="1691"/>
      <c r="AJ36" s="1691"/>
      <c r="AK36" s="1691"/>
      <c r="AL36" s="1691"/>
      <c r="AM36" s="1692"/>
      <c r="AN36" s="1690">
        <v>2009</v>
      </c>
      <c r="AO36" s="1691"/>
      <c r="AP36" s="1691"/>
      <c r="AQ36" s="1691"/>
      <c r="AR36" s="1691"/>
      <c r="AS36" s="1691"/>
      <c r="AT36" s="1691"/>
      <c r="AU36" s="1691"/>
      <c r="AV36" s="1691"/>
      <c r="AW36" s="1691"/>
      <c r="AX36" s="1691"/>
      <c r="AY36" s="1692"/>
      <c r="AZ36" s="1690">
        <v>2010</v>
      </c>
      <c r="BA36" s="1691"/>
      <c r="BB36" s="1691"/>
      <c r="BC36" s="1691"/>
      <c r="BD36" s="1691"/>
      <c r="BE36" s="1691"/>
      <c r="BF36" s="1691"/>
      <c r="BG36" s="1691"/>
      <c r="BH36" s="1691"/>
      <c r="BI36" s="1691"/>
      <c r="BJ36" s="1691"/>
      <c r="BK36" s="1692"/>
      <c r="BL36" s="1690">
        <v>2011</v>
      </c>
      <c r="BM36" s="1691"/>
      <c r="BN36" s="1691"/>
      <c r="BO36" s="1691"/>
      <c r="BP36" s="1691"/>
      <c r="BQ36" s="1691"/>
      <c r="BR36" s="1691"/>
      <c r="BS36" s="1691"/>
      <c r="BT36" s="1691"/>
      <c r="BU36" s="1691"/>
      <c r="BV36" s="1691"/>
      <c r="BW36" s="1692"/>
      <c r="BX36" s="1690">
        <v>2012</v>
      </c>
      <c r="BY36" s="1691"/>
      <c r="BZ36" s="1691"/>
      <c r="CA36" s="1691"/>
      <c r="CB36" s="1691"/>
      <c r="CC36" s="1691"/>
      <c r="CD36" s="1691"/>
      <c r="CE36" s="1691"/>
      <c r="CF36" s="1691"/>
      <c r="CG36" s="1691"/>
      <c r="CH36" s="1691"/>
      <c r="CI36" s="1692"/>
      <c r="CJ36" s="1694">
        <v>2013</v>
      </c>
      <c r="CK36" s="1693"/>
      <c r="CL36" s="1693"/>
      <c r="CM36" s="1693"/>
      <c r="CN36" s="1693"/>
      <c r="CO36" s="1693"/>
      <c r="CP36" s="1693"/>
      <c r="CQ36" s="1693"/>
      <c r="CR36" s="1693"/>
      <c r="CS36" s="1693"/>
      <c r="CT36" s="1693"/>
      <c r="CU36" s="1695"/>
      <c r="CV36" s="1694">
        <v>2014</v>
      </c>
      <c r="CW36" s="1693"/>
      <c r="CX36" s="1693"/>
      <c r="CY36" s="1693"/>
      <c r="CZ36" s="1693"/>
      <c r="DA36" s="1693"/>
      <c r="DB36" s="1693"/>
      <c r="DC36" s="1693"/>
      <c r="DD36" s="1693"/>
      <c r="DE36" s="1693"/>
      <c r="DF36" s="1693"/>
      <c r="DG36" s="1695"/>
      <c r="DH36" s="1693">
        <v>2015</v>
      </c>
      <c r="DI36" s="1693"/>
      <c r="DJ36" s="1693"/>
      <c r="DK36" s="1693"/>
      <c r="DL36" s="1693"/>
      <c r="DM36" s="1693"/>
      <c r="DN36" s="1693"/>
      <c r="DO36" s="1693"/>
      <c r="DP36" s="1693"/>
      <c r="DQ36" s="1693"/>
      <c r="DR36" s="1693"/>
      <c r="DS36" s="1693"/>
      <c r="DT36" s="1693">
        <v>2016</v>
      </c>
      <c r="DU36" s="1693"/>
      <c r="DV36" s="1693"/>
      <c r="DW36" s="1693"/>
      <c r="DX36" s="1693"/>
      <c r="DY36" s="1693"/>
      <c r="DZ36" s="1693"/>
      <c r="EA36" s="1693"/>
      <c r="EB36" s="1693"/>
      <c r="EC36" s="1693"/>
      <c r="ED36" s="1693"/>
      <c r="EE36" s="1693"/>
      <c r="EF36" s="1693">
        <v>2017</v>
      </c>
      <c r="EG36" s="1693"/>
      <c r="EH36" s="1693"/>
      <c r="EI36" s="1693"/>
      <c r="EJ36" s="1693"/>
      <c r="EK36" s="1693"/>
      <c r="EL36" s="1693"/>
      <c r="EM36" s="1693"/>
      <c r="EN36" s="1693"/>
      <c r="EO36" s="1693"/>
      <c r="EP36" s="1693"/>
      <c r="EQ36" s="1693"/>
      <c r="ER36" s="1693">
        <v>2018</v>
      </c>
      <c r="ES36" s="1693"/>
      <c r="ET36" s="1693"/>
      <c r="EU36" s="1693"/>
      <c r="EV36" s="1693"/>
      <c r="EW36" s="1693"/>
      <c r="EX36" s="1693"/>
      <c r="EY36" s="1693"/>
      <c r="EZ36" s="1693"/>
      <c r="FA36" s="1693"/>
      <c r="FB36" s="1693"/>
      <c r="FC36" s="1693"/>
      <c r="FD36" s="1694">
        <v>2019</v>
      </c>
      <c r="FE36" s="1693"/>
      <c r="FF36" s="1693"/>
      <c r="FG36" s="1693"/>
      <c r="FH36" s="1693"/>
      <c r="FI36" s="1693"/>
      <c r="FJ36" s="1693"/>
      <c r="FK36" s="1693"/>
      <c r="FL36" s="1693"/>
      <c r="FM36" s="1693"/>
      <c r="FN36" s="1693"/>
      <c r="FO36" s="1695"/>
    </row>
    <row r="38" spans="3:177" ht="13.5" customHeight="1">
      <c r="AG38" s="1674" t="s">
        <v>419</v>
      </c>
      <c r="AH38" s="1675"/>
      <c r="AI38" s="717"/>
      <c r="AJ38" s="718"/>
      <c r="AK38" s="718"/>
      <c r="BO38" s="1674" t="s">
        <v>414</v>
      </c>
      <c r="BP38" s="1675"/>
      <c r="BQ38" s="1675"/>
      <c r="BR38" s="1675"/>
      <c r="BS38" s="1676"/>
      <c r="BZ38" s="1674" t="s">
        <v>413</v>
      </c>
      <c r="CA38" s="1675"/>
      <c r="CB38" s="1675"/>
      <c r="CC38" s="1675"/>
      <c r="CD38" s="1676"/>
      <c r="CZ38" s="1674" t="s">
        <v>418</v>
      </c>
      <c r="DA38" s="1675"/>
      <c r="DB38" s="1675"/>
      <c r="DC38" s="1675"/>
      <c r="DD38" s="1675"/>
      <c r="DE38" s="1675"/>
      <c r="DF38" s="1676"/>
      <c r="EJ38" s="848"/>
      <c r="EK38" s="848"/>
      <c r="EL38" s="1675"/>
      <c r="EM38" s="1675"/>
      <c r="EN38" s="1675"/>
      <c r="EO38" s="1675"/>
      <c r="EU38" s="1674" t="s">
        <v>747</v>
      </c>
      <c r="EV38" s="1675"/>
      <c r="EW38" s="1675"/>
      <c r="EX38" s="1675"/>
      <c r="EY38" s="1675"/>
      <c r="EZ38" s="1675"/>
      <c r="FA38" s="1676"/>
      <c r="FS38" s="1539">
        <f>FS39/2.20462</f>
        <v>96.524571127904139</v>
      </c>
      <c r="FT38" s="1540"/>
    </row>
    <row r="39" spans="3:177" ht="13.5" customHeight="1">
      <c r="AG39" s="1674" t="s">
        <v>420</v>
      </c>
      <c r="AH39" s="1675"/>
      <c r="AI39" s="717"/>
      <c r="AJ39" s="718"/>
      <c r="AK39" s="718"/>
      <c r="BO39" s="1674" t="s">
        <v>415</v>
      </c>
      <c r="BP39" s="1675"/>
      <c r="BQ39" s="1675"/>
      <c r="BR39" s="1675"/>
      <c r="BS39" s="1676"/>
      <c r="BZ39" s="1674" t="s">
        <v>416</v>
      </c>
      <c r="CA39" s="1675"/>
      <c r="CB39" s="1675"/>
      <c r="CC39" s="1675"/>
      <c r="CD39" s="1676"/>
      <c r="CZ39" s="1674" t="s">
        <v>417</v>
      </c>
      <c r="DA39" s="1675"/>
      <c r="DB39" s="1675"/>
      <c r="DC39" s="1675"/>
      <c r="DD39" s="1675"/>
      <c r="DE39" s="1675"/>
      <c r="DF39" s="1676"/>
      <c r="EJ39" s="848"/>
      <c r="EK39" s="848"/>
      <c r="EL39" s="1675"/>
      <c r="EM39" s="1675"/>
      <c r="EN39" s="1675"/>
      <c r="EO39" s="1675"/>
      <c r="EU39" s="1674" t="s">
        <v>748</v>
      </c>
      <c r="EV39" s="1675"/>
      <c r="EW39" s="1675"/>
      <c r="EX39" s="1675"/>
      <c r="EY39" s="1675"/>
      <c r="EZ39" s="1675"/>
      <c r="FA39" s="1676"/>
      <c r="FS39" s="1755">
        <v>212.8</v>
      </c>
      <c r="FT39" s="1756"/>
    </row>
    <row r="40" spans="3:177" ht="13.15">
      <c r="AV40" s="1635"/>
      <c r="AW40" s="1635"/>
      <c r="AX40" s="1635"/>
      <c r="AY40" s="1635"/>
      <c r="AZ40" s="1640" t="s">
        <v>570</v>
      </c>
      <c r="BA40" s="1640"/>
      <c r="BB40" s="1640" t="s">
        <v>569</v>
      </c>
      <c r="BC40" s="1640"/>
      <c r="BD40" s="1640" t="s">
        <v>567</v>
      </c>
      <c r="BE40" s="1640"/>
      <c r="BF40" s="1638" t="s">
        <v>566</v>
      </c>
      <c r="BG40" s="1638"/>
      <c r="BH40" s="1637" t="s">
        <v>568</v>
      </c>
      <c r="BI40" s="1637"/>
      <c r="BJ40" s="1637" t="s">
        <v>138</v>
      </c>
      <c r="BK40" s="1637"/>
      <c r="BL40" s="1637" t="s">
        <v>565</v>
      </c>
      <c r="BM40" s="1637"/>
      <c r="BX40" s="1635"/>
      <c r="BY40" s="1635"/>
      <c r="BZ40" s="1635"/>
      <c r="CA40" s="1635"/>
      <c r="CB40" s="1640" t="s">
        <v>570</v>
      </c>
      <c r="CC40" s="1640"/>
      <c r="CD40" s="1640" t="s">
        <v>569</v>
      </c>
      <c r="CE40" s="1640"/>
      <c r="CF40" s="1640" t="s">
        <v>567</v>
      </c>
      <c r="CG40" s="1640"/>
      <c r="CH40" s="1638" t="s">
        <v>566</v>
      </c>
      <c r="CI40" s="1638"/>
      <c r="CJ40" s="1637" t="s">
        <v>568</v>
      </c>
      <c r="CK40" s="1637"/>
      <c r="CL40" s="1637" t="s">
        <v>138</v>
      </c>
      <c r="CM40" s="1637"/>
      <c r="CN40" s="1637" t="s">
        <v>565</v>
      </c>
      <c r="CO40" s="1637"/>
      <c r="CZ40" s="1635"/>
      <c r="DA40" s="1635"/>
      <c r="DB40" s="1635"/>
      <c r="DC40" s="1635"/>
      <c r="DD40" s="1640" t="s">
        <v>743</v>
      </c>
      <c r="DE40" s="1640"/>
      <c r="DF40" s="1639" t="s">
        <v>742</v>
      </c>
      <c r="DG40" s="1640"/>
      <c r="DH40" s="1639" t="s">
        <v>745</v>
      </c>
      <c r="DI40" s="1640"/>
      <c r="DJ40" s="1638" t="s">
        <v>744</v>
      </c>
      <c r="DK40" s="1638"/>
      <c r="DL40" s="1637" t="s">
        <v>568</v>
      </c>
      <c r="DM40" s="1637"/>
      <c r="DN40" s="1637" t="s">
        <v>138</v>
      </c>
      <c r="DO40" s="1637"/>
      <c r="DP40" s="1637" t="s">
        <v>565</v>
      </c>
      <c r="DQ40" s="1637"/>
      <c r="EV40" s="1053" t="s">
        <v>20</v>
      </c>
      <c r="EW40" s="1053" t="s">
        <v>19</v>
      </c>
      <c r="EX40" s="1053" t="s">
        <v>18</v>
      </c>
      <c r="EY40" s="1053" t="s">
        <v>159</v>
      </c>
      <c r="EZ40" s="1053" t="s">
        <v>158</v>
      </c>
      <c r="FA40" s="1053"/>
    </row>
    <row r="41" spans="3:177" ht="15" customHeight="1">
      <c r="O41" s="1668" t="s">
        <v>437</v>
      </c>
      <c r="P41" s="1668"/>
      <c r="Q41" s="1668"/>
      <c r="R41" s="1668"/>
      <c r="S41" s="1668"/>
      <c r="T41" s="1668"/>
      <c r="U41" s="1668"/>
      <c r="V41" s="1668"/>
      <c r="W41" s="1668"/>
      <c r="X41" s="1668"/>
      <c r="Y41" s="1668"/>
      <c r="Z41" s="1668"/>
      <c r="AA41" s="1668"/>
      <c r="AB41" s="1668"/>
      <c r="AC41" s="1668"/>
      <c r="AD41" s="1668"/>
      <c r="AE41" s="1668"/>
      <c r="AF41" s="1668"/>
      <c r="AG41" s="1668"/>
      <c r="AH41" s="1668"/>
      <c r="AI41" s="1668"/>
      <c r="AJ41" s="1668"/>
      <c r="AK41" s="1668"/>
      <c r="AL41" s="1668"/>
      <c r="AM41" s="1668"/>
      <c r="AN41" s="1668"/>
      <c r="AO41" s="1668"/>
      <c r="AP41" s="1668"/>
      <c r="AV41" s="1669"/>
      <c r="AW41" s="1669"/>
      <c r="AX41" s="1669"/>
      <c r="AY41" s="1669"/>
      <c r="AZ41" s="1677">
        <v>10</v>
      </c>
      <c r="BA41" s="1677"/>
      <c r="BB41" s="1671">
        <v>5</v>
      </c>
      <c r="BC41" s="1671"/>
      <c r="BD41" s="1678">
        <v>5</v>
      </c>
      <c r="BE41" s="1678"/>
      <c r="BF41" s="1670">
        <v>0</v>
      </c>
      <c r="BG41" s="1670"/>
      <c r="BH41" s="1672">
        <v>5</v>
      </c>
      <c r="BI41" s="1672"/>
      <c r="BJ41" s="1688">
        <v>10</v>
      </c>
      <c r="BK41" s="1688"/>
      <c r="BL41" s="1688">
        <v>5</v>
      </c>
      <c r="BM41" s="1688"/>
      <c r="BN41" s="1668" t="s">
        <v>312</v>
      </c>
      <c r="BO41" s="1668"/>
      <c r="BP41" s="1668"/>
      <c r="BQ41" s="1668"/>
      <c r="BR41" s="1668"/>
      <c r="BS41" s="1668"/>
      <c r="BT41" s="1668"/>
      <c r="BU41" s="1668"/>
      <c r="BX41" s="1680"/>
      <c r="BY41" s="1681"/>
      <c r="BZ41" s="1681"/>
      <c r="CA41" s="1681"/>
      <c r="CB41" s="1682">
        <v>10</v>
      </c>
      <c r="CC41" s="1682"/>
      <c r="CD41" s="1683">
        <v>2</v>
      </c>
      <c r="CE41" s="1683"/>
      <c r="CF41" s="1683">
        <v>10</v>
      </c>
      <c r="CG41" s="1683"/>
      <c r="CH41" s="1684">
        <v>10</v>
      </c>
      <c r="CI41" s="1684"/>
      <c r="CJ41" s="1679">
        <v>5</v>
      </c>
      <c r="CK41" s="1679"/>
      <c r="CL41" s="1685">
        <v>10</v>
      </c>
      <c r="CM41" s="1685"/>
      <c r="CN41" s="1685">
        <v>0</v>
      </c>
      <c r="CO41" s="1685"/>
      <c r="CP41" s="1686" t="s">
        <v>449</v>
      </c>
      <c r="CQ41" s="1686"/>
      <c r="CR41" s="1686"/>
      <c r="CS41" s="1686"/>
      <c r="CT41" s="1686"/>
      <c r="CU41" s="1686"/>
      <c r="CV41" s="1686"/>
      <c r="CW41" s="1686"/>
      <c r="CX41" s="716" t="s">
        <v>295</v>
      </c>
      <c r="CY41" s="716" t="s">
        <v>296</v>
      </c>
      <c r="CZ41" s="1681"/>
      <c r="DA41" s="1681"/>
      <c r="DB41" s="1681"/>
      <c r="DC41" s="1681"/>
      <c r="DD41" s="1682">
        <v>10</v>
      </c>
      <c r="DE41" s="1682"/>
      <c r="DF41" s="1683">
        <v>6</v>
      </c>
      <c r="DG41" s="1683"/>
      <c r="DH41" s="1683">
        <v>6</v>
      </c>
      <c r="DI41" s="1683"/>
      <c r="DJ41" s="1684">
        <v>6</v>
      </c>
      <c r="DK41" s="1684"/>
      <c r="DL41" s="1679">
        <v>5</v>
      </c>
      <c r="DM41" s="1679"/>
      <c r="DN41" s="1685">
        <v>10</v>
      </c>
      <c r="DO41" s="1685"/>
      <c r="DP41" s="1685">
        <v>2</v>
      </c>
      <c r="DQ41" s="1685"/>
      <c r="DR41" s="1686" t="s">
        <v>308</v>
      </c>
      <c r="DS41" s="1686"/>
      <c r="DT41" s="1686"/>
      <c r="DU41" s="1686"/>
      <c r="DV41" s="1686"/>
      <c r="DW41" s="1686"/>
      <c r="DX41" s="1686"/>
      <c r="DY41" s="1686"/>
      <c r="DZ41" s="1686"/>
      <c r="EA41" s="1686"/>
      <c r="EB41" s="1686"/>
      <c r="EC41" s="1686"/>
      <c r="ED41" s="1686"/>
      <c r="EE41" s="1686"/>
      <c r="EF41" s="1686"/>
      <c r="EG41" s="1686"/>
      <c r="EH41" s="1686"/>
      <c r="EI41" s="1686"/>
      <c r="EJ41" s="1686"/>
      <c r="EK41" s="1752"/>
    </row>
    <row r="42" spans="3:177" ht="15" customHeight="1">
      <c r="M42" s="1662" t="s">
        <v>100</v>
      </c>
      <c r="N42" s="1662"/>
      <c r="O42" s="1662">
        <v>30</v>
      </c>
      <c r="P42" s="1662"/>
      <c r="Q42" s="1662">
        <v>27</v>
      </c>
      <c r="R42" s="1662"/>
      <c r="S42" s="1662">
        <v>24</v>
      </c>
      <c r="T42" s="1662"/>
      <c r="U42" s="1662">
        <v>21</v>
      </c>
      <c r="V42" s="1662"/>
      <c r="W42" s="1662">
        <v>18</v>
      </c>
      <c r="X42" s="1662"/>
      <c r="Y42" s="1662">
        <v>15</v>
      </c>
      <c r="Z42" s="1662"/>
      <c r="AA42" s="1662">
        <v>12</v>
      </c>
      <c r="AB42" s="1662"/>
      <c r="AC42" s="1662">
        <v>9</v>
      </c>
      <c r="AD42" s="1662"/>
      <c r="AE42" s="1662">
        <v>6</v>
      </c>
      <c r="AF42" s="1662"/>
      <c r="AG42" s="1667">
        <v>3</v>
      </c>
      <c r="AH42" s="1667"/>
      <c r="AI42" s="1668" t="s">
        <v>422</v>
      </c>
      <c r="AJ42" s="1668"/>
      <c r="AK42" s="1668"/>
      <c r="AL42" s="1668"/>
      <c r="AM42" s="1668"/>
      <c r="AN42" s="1668"/>
      <c r="AO42" s="1668"/>
      <c r="AP42" s="1668"/>
      <c r="AV42" s="1669"/>
      <c r="AW42" s="1669"/>
      <c r="AX42" s="1669"/>
      <c r="AY42" s="1669"/>
      <c r="AZ42" s="1677">
        <v>10</v>
      </c>
      <c r="BA42" s="1677"/>
      <c r="BB42" s="1678">
        <v>9</v>
      </c>
      <c r="BC42" s="1678"/>
      <c r="BD42" s="1671">
        <v>8</v>
      </c>
      <c r="BE42" s="1671"/>
      <c r="BF42" s="1670">
        <v>8</v>
      </c>
      <c r="BG42" s="1670"/>
      <c r="BH42" s="1672">
        <v>5</v>
      </c>
      <c r="BI42" s="1672"/>
      <c r="BJ42" s="1688">
        <v>10</v>
      </c>
      <c r="BK42" s="1688"/>
      <c r="BL42" s="1688">
        <v>5</v>
      </c>
      <c r="BM42" s="1688"/>
      <c r="BN42" s="1668" t="s">
        <v>408</v>
      </c>
      <c r="BO42" s="1668"/>
      <c r="BP42" s="1668"/>
      <c r="BQ42" s="1668"/>
      <c r="BR42" s="1668"/>
      <c r="BS42" s="1668"/>
      <c r="BT42" s="1668"/>
      <c r="BU42" s="1668"/>
      <c r="BX42" s="1669"/>
      <c r="BY42" s="1669"/>
      <c r="BZ42" s="1669"/>
      <c r="CA42" s="1669"/>
      <c r="CB42" s="1669">
        <v>10</v>
      </c>
      <c r="CC42" s="1669"/>
      <c r="CD42" s="1671">
        <v>10</v>
      </c>
      <c r="CE42" s="1671"/>
      <c r="CF42" s="1671">
        <v>10</v>
      </c>
      <c r="CG42" s="1671"/>
      <c r="CH42" s="1670">
        <v>10</v>
      </c>
      <c r="CI42" s="1670"/>
      <c r="CJ42" s="1672">
        <v>10</v>
      </c>
      <c r="CK42" s="1672"/>
      <c r="CL42" s="1688">
        <v>10</v>
      </c>
      <c r="CM42" s="1688"/>
      <c r="CN42" s="1688">
        <v>8</v>
      </c>
      <c r="CO42" s="1688"/>
      <c r="CP42" s="1668" t="s">
        <v>448</v>
      </c>
      <c r="CQ42" s="1668"/>
      <c r="CR42" s="1668"/>
      <c r="CS42" s="1668"/>
      <c r="CT42" s="1668"/>
      <c r="CU42" s="1668"/>
      <c r="CV42" s="1668"/>
      <c r="CW42" s="1668"/>
      <c r="CZ42" s="1669"/>
      <c r="DA42" s="1669"/>
      <c r="DB42" s="1669"/>
      <c r="DC42" s="1669"/>
      <c r="DD42" s="1669">
        <v>10</v>
      </c>
      <c r="DE42" s="1669"/>
      <c r="DF42" s="1687">
        <v>6</v>
      </c>
      <c r="DG42" s="1687"/>
      <c r="DH42" s="1687">
        <v>2</v>
      </c>
      <c r="DI42" s="1687"/>
      <c r="DJ42" s="1670">
        <v>4</v>
      </c>
      <c r="DK42" s="1670"/>
      <c r="DL42" s="1672">
        <v>6</v>
      </c>
      <c r="DM42" s="1672"/>
      <c r="DN42" s="1688">
        <v>10</v>
      </c>
      <c r="DO42" s="1688"/>
      <c r="DP42" s="1688">
        <v>8</v>
      </c>
      <c r="DQ42" s="1688"/>
      <c r="DR42" s="1668" t="s">
        <v>463</v>
      </c>
      <c r="DS42" s="1668"/>
      <c r="DT42" s="1668"/>
      <c r="DU42" s="1668"/>
      <c r="DV42" s="1668"/>
      <c r="DW42" s="1668"/>
      <c r="DX42" s="1668"/>
      <c r="DY42" s="1668"/>
      <c r="DZ42" s="1668"/>
      <c r="EA42" s="1668"/>
      <c r="EB42" s="1668"/>
      <c r="EC42" s="1668"/>
      <c r="ED42" s="1668"/>
      <c r="EE42" s="1668"/>
      <c r="EF42" s="1668"/>
      <c r="EG42" s="1668"/>
      <c r="EH42" s="1668"/>
      <c r="EI42" s="1668"/>
      <c r="EJ42" s="1668"/>
      <c r="EK42" s="1668"/>
    </row>
    <row r="43" spans="3:177" ht="15" customHeight="1">
      <c r="M43" s="1657">
        <f>10+W43++Y43+AA43+AC43+AE43</f>
        <v>70</v>
      </c>
      <c r="N43" s="1657"/>
      <c r="O43" s="1657"/>
      <c r="P43" s="1657"/>
      <c r="Q43" s="1660" t="s">
        <v>106</v>
      </c>
      <c r="R43" s="1661"/>
      <c r="S43" s="1660" t="s">
        <v>428</v>
      </c>
      <c r="T43" s="1661"/>
      <c r="U43" s="1660" t="s">
        <v>427</v>
      </c>
      <c r="V43" s="1661"/>
      <c r="W43" s="1653">
        <v>20</v>
      </c>
      <c r="X43" s="1655"/>
      <c r="Y43" s="1653">
        <v>10</v>
      </c>
      <c r="Z43" s="1654"/>
      <c r="AA43" s="1654">
        <v>10</v>
      </c>
      <c r="AB43" s="1655"/>
      <c r="AC43" s="1653">
        <v>10</v>
      </c>
      <c r="AD43" s="1654"/>
      <c r="AE43" s="1654">
        <v>10</v>
      </c>
      <c r="AF43" s="1655"/>
      <c r="AG43" s="1665" t="s">
        <v>426</v>
      </c>
      <c r="AH43" s="1666"/>
      <c r="AI43" s="1659" t="s">
        <v>423</v>
      </c>
      <c r="AJ43" s="1659"/>
      <c r="AK43" s="1659"/>
      <c r="AL43" s="1659"/>
      <c r="AM43" s="1659"/>
      <c r="AN43" s="1659"/>
      <c r="AO43" s="1659"/>
      <c r="AP43" s="1659"/>
      <c r="AV43" s="1669"/>
      <c r="AW43" s="1669"/>
      <c r="AX43" s="1669"/>
      <c r="AY43" s="1669"/>
      <c r="AZ43" s="1677">
        <v>8</v>
      </c>
      <c r="BA43" s="1677"/>
      <c r="BB43" s="1678">
        <v>6</v>
      </c>
      <c r="BC43" s="1678"/>
      <c r="BD43" s="1678">
        <v>5</v>
      </c>
      <c r="BE43" s="1678"/>
      <c r="BF43" s="1670">
        <v>0</v>
      </c>
      <c r="BG43" s="1670"/>
      <c r="BH43" s="1672">
        <v>5</v>
      </c>
      <c r="BI43" s="1672"/>
      <c r="BJ43" s="1688">
        <v>10</v>
      </c>
      <c r="BK43" s="1688"/>
      <c r="BL43" s="1688">
        <v>0</v>
      </c>
      <c r="BM43" s="1688"/>
      <c r="BN43" s="1668" t="s">
        <v>410</v>
      </c>
      <c r="BO43" s="1668"/>
      <c r="BP43" s="1668"/>
      <c r="BQ43" s="1668"/>
      <c r="BR43" s="1668"/>
      <c r="BS43" s="1668"/>
      <c r="BT43" s="1668"/>
      <c r="BU43" s="1668"/>
      <c r="BX43" s="1669"/>
      <c r="BY43" s="1669"/>
      <c r="BZ43" s="1669"/>
      <c r="CA43" s="1669"/>
      <c r="CB43" s="1677">
        <v>10</v>
      </c>
      <c r="CC43" s="1677"/>
      <c r="CD43" s="1678">
        <v>9</v>
      </c>
      <c r="CE43" s="1678"/>
      <c r="CF43" s="1671">
        <v>8</v>
      </c>
      <c r="CG43" s="1671"/>
      <c r="CH43" s="1670">
        <v>8</v>
      </c>
      <c r="CI43" s="1670"/>
      <c r="CJ43" s="1672">
        <v>8</v>
      </c>
      <c r="CK43" s="1672"/>
      <c r="CL43" s="1688">
        <v>10</v>
      </c>
      <c r="CM43" s="1688"/>
      <c r="CN43" s="1688">
        <v>5</v>
      </c>
      <c r="CO43" s="1688"/>
      <c r="CP43" s="1668" t="s">
        <v>407</v>
      </c>
      <c r="CQ43" s="1668"/>
      <c r="CR43" s="1668"/>
      <c r="CS43" s="1668"/>
      <c r="CT43" s="1668"/>
      <c r="CU43" s="1668"/>
      <c r="CV43" s="1668"/>
      <c r="CW43" s="1668"/>
      <c r="CZ43" s="1669"/>
      <c r="DA43" s="1669"/>
      <c r="DB43" s="1669"/>
      <c r="DC43" s="1669"/>
      <c r="DD43" s="1669">
        <v>10</v>
      </c>
      <c r="DE43" s="1669"/>
      <c r="DF43" s="1687">
        <v>6</v>
      </c>
      <c r="DG43" s="1687"/>
      <c r="DH43" s="1687">
        <v>4</v>
      </c>
      <c r="DI43" s="1687"/>
      <c r="DJ43" s="1670">
        <v>4</v>
      </c>
      <c r="DK43" s="1670"/>
      <c r="DL43" s="1672">
        <v>6</v>
      </c>
      <c r="DM43" s="1672"/>
      <c r="DN43" s="1688">
        <v>10</v>
      </c>
      <c r="DO43" s="1688"/>
      <c r="DP43" s="1688">
        <v>8</v>
      </c>
      <c r="DQ43" s="1688"/>
      <c r="DR43" s="1668" t="s">
        <v>446</v>
      </c>
      <c r="DS43" s="1668"/>
      <c r="DT43" s="1668"/>
      <c r="DU43" s="1668"/>
      <c r="DV43" s="1668"/>
      <c r="DW43" s="1668"/>
      <c r="DX43" s="1668"/>
      <c r="DY43" s="1668"/>
      <c r="DZ43" s="1668"/>
      <c r="EA43" s="1668"/>
      <c r="EB43" s="1668"/>
      <c r="EC43" s="1668"/>
      <c r="ED43" s="1668"/>
      <c r="EE43" s="1668"/>
      <c r="EF43" s="1668"/>
      <c r="EG43" s="1668"/>
      <c r="EH43" s="1668"/>
      <c r="EI43" s="1668"/>
      <c r="EJ43" s="1668"/>
      <c r="EK43" s="1668"/>
    </row>
    <row r="44" spans="3:177" ht="15" customHeight="1">
      <c r="M44" s="1657">
        <f>SUM(Q44:AF44)</f>
        <v>27</v>
      </c>
      <c r="N44" s="1657"/>
      <c r="O44" s="1657"/>
      <c r="P44" s="1657"/>
      <c r="Q44" s="1660"/>
      <c r="R44" s="1661"/>
      <c r="S44" s="1660"/>
      <c r="T44" s="1661"/>
      <c r="U44" s="1660"/>
      <c r="V44" s="1661"/>
      <c r="W44" s="1653">
        <v>10</v>
      </c>
      <c r="X44" s="1655"/>
      <c r="Y44" s="1653"/>
      <c r="Z44" s="1654"/>
      <c r="AA44" s="1654">
        <v>7</v>
      </c>
      <c r="AB44" s="1655"/>
      <c r="AC44" s="1653">
        <v>5</v>
      </c>
      <c r="AD44" s="1654"/>
      <c r="AE44" s="1654">
        <v>5</v>
      </c>
      <c r="AF44" s="1655"/>
      <c r="AG44" s="1665" t="s">
        <v>426</v>
      </c>
      <c r="AH44" s="1666"/>
      <c r="AI44" s="1659" t="s">
        <v>423</v>
      </c>
      <c r="AJ44" s="1659"/>
      <c r="AK44" s="1659"/>
      <c r="AL44" s="1659"/>
      <c r="AM44" s="1659"/>
      <c r="AN44" s="1659"/>
      <c r="AO44" s="1659"/>
      <c r="AP44" s="1659"/>
      <c r="AV44" s="1669"/>
      <c r="AW44" s="1669"/>
      <c r="AX44" s="1669"/>
      <c r="AY44" s="1669"/>
      <c r="AZ44" s="1669">
        <v>10</v>
      </c>
      <c r="BA44" s="1669"/>
      <c r="BB44" s="1671">
        <v>10</v>
      </c>
      <c r="BC44" s="1671"/>
      <c r="BD44" s="1671">
        <v>10</v>
      </c>
      <c r="BE44" s="1671"/>
      <c r="BF44" s="1670">
        <v>10</v>
      </c>
      <c r="BG44" s="1670"/>
      <c r="BH44" s="1672">
        <v>10</v>
      </c>
      <c r="BI44" s="1672"/>
      <c r="BJ44" s="1673">
        <v>10</v>
      </c>
      <c r="BK44" s="1673"/>
      <c r="BL44" s="1673">
        <v>10</v>
      </c>
      <c r="BM44" s="1673"/>
      <c r="BN44" s="1663" t="s">
        <v>451</v>
      </c>
      <c r="BO44" s="1663"/>
      <c r="BP44" s="1663"/>
      <c r="BQ44" s="1663"/>
      <c r="BR44" s="1663"/>
      <c r="BS44" s="1663"/>
      <c r="BT44" s="1663"/>
      <c r="BU44" s="1663"/>
      <c r="BX44" s="1669"/>
      <c r="BY44" s="1669"/>
      <c r="BZ44" s="1669"/>
      <c r="CA44" s="1669"/>
      <c r="CB44" s="1669">
        <v>10</v>
      </c>
      <c r="CC44" s="1669"/>
      <c r="CD44" s="1671">
        <v>10</v>
      </c>
      <c r="CE44" s="1671"/>
      <c r="CF44" s="1678">
        <v>10</v>
      </c>
      <c r="CG44" s="1678"/>
      <c r="CH44" s="1670">
        <v>8</v>
      </c>
      <c r="CI44" s="1670"/>
      <c r="CJ44" s="1672">
        <v>6</v>
      </c>
      <c r="CK44" s="1672"/>
      <c r="CL44" s="1688">
        <v>10</v>
      </c>
      <c r="CM44" s="1688"/>
      <c r="CN44" s="1688">
        <v>4</v>
      </c>
      <c r="CO44" s="1688"/>
      <c r="CP44" s="1668" t="s">
        <v>412</v>
      </c>
      <c r="CQ44" s="1668"/>
      <c r="CR44" s="1668"/>
      <c r="CS44" s="1668"/>
      <c r="CT44" s="1668"/>
      <c r="CU44" s="1668"/>
      <c r="CV44" s="1668"/>
      <c r="CW44" s="1668"/>
      <c r="CZ44" s="1669"/>
      <c r="DA44" s="1669"/>
      <c r="DB44" s="1669"/>
      <c r="DC44" s="1669"/>
      <c r="DD44" s="1669">
        <v>8</v>
      </c>
      <c r="DE44" s="1669"/>
      <c r="DF44" s="1687">
        <v>6</v>
      </c>
      <c r="DG44" s="1687"/>
      <c r="DH44" s="1687">
        <v>4</v>
      </c>
      <c r="DI44" s="1687"/>
      <c r="DJ44" s="1670">
        <v>3</v>
      </c>
      <c r="DK44" s="1670"/>
      <c r="DL44" s="1672">
        <v>6</v>
      </c>
      <c r="DM44" s="1672"/>
      <c r="DN44" s="1688">
        <v>10</v>
      </c>
      <c r="DO44" s="1688"/>
      <c r="DP44" s="1688">
        <v>8</v>
      </c>
      <c r="DQ44" s="1688"/>
      <c r="DR44" s="1668" t="s">
        <v>411</v>
      </c>
      <c r="DS44" s="1668"/>
      <c r="DT44" s="1668"/>
      <c r="DU44" s="1668"/>
      <c r="DV44" s="1668"/>
      <c r="DW44" s="1668"/>
      <c r="DX44" s="1668"/>
      <c r="DY44" s="1668"/>
      <c r="DZ44" s="1668"/>
      <c r="EA44" s="1668"/>
      <c r="EB44" s="1668"/>
      <c r="EC44" s="1668"/>
      <c r="ED44" s="1668"/>
      <c r="EE44" s="1668"/>
      <c r="EF44" s="1668"/>
      <c r="EG44" s="1668"/>
      <c r="EH44" s="1668"/>
      <c r="EI44" s="1668"/>
      <c r="EJ44" s="1668"/>
      <c r="EK44" s="1668"/>
    </row>
    <row r="45" spans="3:177" ht="15" customHeight="1">
      <c r="O45" s="1656" t="s">
        <v>436</v>
      </c>
      <c r="P45" s="1656"/>
      <c r="Q45" s="1657" t="s">
        <v>461</v>
      </c>
      <c r="R45" s="1657"/>
      <c r="S45" s="1656" t="s">
        <v>435</v>
      </c>
      <c r="T45" s="1656"/>
      <c r="U45" s="1657" t="s">
        <v>460</v>
      </c>
      <c r="V45" s="1657"/>
      <c r="W45" s="1656" t="s">
        <v>434</v>
      </c>
      <c r="X45" s="1656"/>
      <c r="Y45" s="1657" t="s">
        <v>431</v>
      </c>
      <c r="Z45" s="1657"/>
      <c r="AA45" s="1656" t="s">
        <v>433</v>
      </c>
      <c r="AB45" s="1656"/>
      <c r="AC45" s="1657" t="s">
        <v>430</v>
      </c>
      <c r="AD45" s="1657"/>
      <c r="AE45" s="1656" t="s">
        <v>432</v>
      </c>
      <c r="AF45" s="1656"/>
      <c r="AG45" s="1657" t="s">
        <v>429</v>
      </c>
      <c r="AH45" s="1657"/>
      <c r="AI45" s="1659" t="s">
        <v>424</v>
      </c>
      <c r="AJ45" s="1659"/>
      <c r="AK45" s="1659"/>
      <c r="AL45" s="1659"/>
      <c r="AM45" s="1659"/>
      <c r="AN45" s="1659"/>
      <c r="AO45" s="1659"/>
      <c r="AP45" s="1659"/>
      <c r="AV45" s="1669"/>
      <c r="AW45" s="1669"/>
      <c r="AX45" s="1669"/>
      <c r="AY45" s="1669"/>
      <c r="AZ45" s="1669">
        <v>10</v>
      </c>
      <c r="BA45" s="1669"/>
      <c r="BB45" s="1671">
        <v>10</v>
      </c>
      <c r="BC45" s="1671"/>
      <c r="BD45" s="1671">
        <v>10</v>
      </c>
      <c r="BE45" s="1671"/>
      <c r="BF45" s="1670">
        <v>10</v>
      </c>
      <c r="BG45" s="1670"/>
      <c r="BH45" s="1672">
        <v>10</v>
      </c>
      <c r="BI45" s="1672"/>
      <c r="BJ45" s="1673">
        <v>10</v>
      </c>
      <c r="BK45" s="1673"/>
      <c r="BL45" s="1673">
        <v>10</v>
      </c>
      <c r="BM45" s="1673"/>
      <c r="BN45" s="1663" t="s">
        <v>452</v>
      </c>
      <c r="BO45" s="1663"/>
      <c r="BP45" s="1663"/>
      <c r="BQ45" s="1663"/>
      <c r="BR45" s="1663"/>
      <c r="BS45" s="1663"/>
      <c r="BT45" s="1663"/>
      <c r="BU45" s="1663"/>
      <c r="BX45" s="1669"/>
      <c r="BY45" s="1669"/>
      <c r="BZ45" s="1669"/>
      <c r="CA45" s="1669"/>
      <c r="CB45" s="1677">
        <v>8</v>
      </c>
      <c r="CC45" s="1677"/>
      <c r="CD45" s="1678">
        <v>6</v>
      </c>
      <c r="CE45" s="1678"/>
      <c r="CF45" s="1671">
        <v>10</v>
      </c>
      <c r="CG45" s="1671"/>
      <c r="CH45" s="1670">
        <v>10</v>
      </c>
      <c r="CI45" s="1670"/>
      <c r="CJ45" s="1672">
        <v>6</v>
      </c>
      <c r="CK45" s="1672"/>
      <c r="CL45" s="1688">
        <v>10</v>
      </c>
      <c r="CM45" s="1688"/>
      <c r="CN45" s="1688">
        <v>4</v>
      </c>
      <c r="CO45" s="1688"/>
      <c r="CP45" s="1668" t="s">
        <v>421</v>
      </c>
      <c r="CQ45" s="1668"/>
      <c r="CR45" s="1668"/>
      <c r="CS45" s="1668"/>
      <c r="CT45" s="1668"/>
      <c r="CU45" s="1668"/>
      <c r="CV45" s="1668"/>
      <c r="CW45" s="1668"/>
      <c r="CZ45" s="1669"/>
      <c r="DA45" s="1669"/>
      <c r="DB45" s="1669"/>
      <c r="DC45" s="1669"/>
      <c r="DD45" s="1669">
        <v>8</v>
      </c>
      <c r="DE45" s="1669"/>
      <c r="DF45" s="1671">
        <v>5</v>
      </c>
      <c r="DG45" s="1671"/>
      <c r="DH45" s="1671">
        <v>5</v>
      </c>
      <c r="DI45" s="1671"/>
      <c r="DJ45" s="1670">
        <v>5</v>
      </c>
      <c r="DK45" s="1670"/>
      <c r="DL45" s="1672">
        <v>5</v>
      </c>
      <c r="DM45" s="1672"/>
      <c r="DN45" s="1688">
        <v>10</v>
      </c>
      <c r="DO45" s="1688"/>
      <c r="DP45" s="1688">
        <v>2</v>
      </c>
      <c r="DQ45" s="1688"/>
      <c r="DR45" s="1668" t="s">
        <v>409</v>
      </c>
      <c r="DS45" s="1668"/>
      <c r="DT45" s="1668"/>
      <c r="DU45" s="1668"/>
      <c r="DV45" s="1668"/>
      <c r="DW45" s="1668"/>
      <c r="DX45" s="1668"/>
      <c r="DY45" s="1668"/>
      <c r="DZ45" s="1668"/>
      <c r="EA45" s="1668"/>
      <c r="EB45" s="1668"/>
      <c r="EC45" s="1668"/>
      <c r="ED45" s="1668"/>
      <c r="EE45" s="1668"/>
      <c r="EF45" s="1668"/>
      <c r="EG45" s="1668"/>
      <c r="EH45" s="1668"/>
      <c r="EI45" s="1668"/>
      <c r="EJ45" s="1668"/>
      <c r="EK45" s="1668"/>
    </row>
    <row r="46" spans="3:177" ht="15" customHeight="1">
      <c r="O46" s="1656"/>
      <c r="P46" s="1656"/>
      <c r="Q46" s="1657"/>
      <c r="R46" s="1657"/>
      <c r="S46" s="1656"/>
      <c r="T46" s="1656"/>
      <c r="U46" s="1657"/>
      <c r="V46" s="1657"/>
      <c r="W46" s="1656"/>
      <c r="X46" s="1656"/>
      <c r="Y46" s="1657"/>
      <c r="Z46" s="1657"/>
      <c r="AA46" s="1656"/>
      <c r="AB46" s="1656"/>
      <c r="AC46" s="1657">
        <v>140</v>
      </c>
      <c r="AD46" s="1657"/>
      <c r="AE46" s="1656">
        <v>10</v>
      </c>
      <c r="AF46" s="1656"/>
      <c r="AG46" s="1657">
        <v>69</v>
      </c>
      <c r="AH46" s="1657"/>
      <c r="AI46" s="1659" t="s">
        <v>424</v>
      </c>
      <c r="AJ46" s="1659"/>
      <c r="AK46" s="1659"/>
      <c r="AL46" s="1659"/>
      <c r="AM46" s="1659"/>
      <c r="AN46" s="1659"/>
      <c r="AO46" s="1659"/>
      <c r="AP46" s="1659"/>
      <c r="BX46" s="1669"/>
      <c r="BY46" s="1669"/>
      <c r="BZ46" s="1669"/>
      <c r="CA46" s="1669"/>
      <c r="CB46" s="1677">
        <v>10</v>
      </c>
      <c r="CC46" s="1677"/>
      <c r="CD46" s="1678">
        <v>9</v>
      </c>
      <c r="CE46" s="1678"/>
      <c r="CF46" s="1671">
        <v>8</v>
      </c>
      <c r="CG46" s="1671"/>
      <c r="CH46" s="1670">
        <v>8</v>
      </c>
      <c r="CI46" s="1670"/>
      <c r="CJ46" s="1689">
        <v>8</v>
      </c>
      <c r="CK46" s="1689"/>
      <c r="CL46" s="1688">
        <v>10</v>
      </c>
      <c r="CM46" s="1688"/>
      <c r="CN46" s="1688">
        <v>8</v>
      </c>
      <c r="CO46" s="1688"/>
      <c r="CP46" s="1668" t="s">
        <v>462</v>
      </c>
      <c r="CQ46" s="1668"/>
      <c r="CR46" s="1668"/>
      <c r="CS46" s="1668"/>
      <c r="CT46" s="1668"/>
      <c r="CU46" s="1668"/>
      <c r="CV46" s="1668"/>
      <c r="CW46" s="1668"/>
      <c r="CZ46" s="1669"/>
      <c r="DA46" s="1669"/>
      <c r="DB46" s="1669"/>
      <c r="DC46" s="1669"/>
      <c r="DD46" s="1678">
        <v>5</v>
      </c>
      <c r="DE46" s="1678"/>
      <c r="DF46" s="1671">
        <v>0</v>
      </c>
      <c r="DG46" s="1671"/>
      <c r="DH46" s="1671">
        <v>0</v>
      </c>
      <c r="DI46" s="1671"/>
      <c r="DJ46" s="1670">
        <v>0</v>
      </c>
      <c r="DK46" s="1670"/>
      <c r="DL46" s="1672">
        <v>0</v>
      </c>
      <c r="DM46" s="1672"/>
      <c r="DN46" s="1688">
        <v>10</v>
      </c>
      <c r="DO46" s="1688"/>
      <c r="DP46" s="1688">
        <v>0</v>
      </c>
      <c r="DQ46" s="1688"/>
      <c r="DR46" s="1668" t="s">
        <v>447</v>
      </c>
      <c r="DS46" s="1668"/>
      <c r="DT46" s="1668"/>
      <c r="DU46" s="1668"/>
      <c r="DV46" s="1668"/>
      <c r="DW46" s="1668"/>
      <c r="DX46" s="1668"/>
      <c r="DY46" s="1668"/>
      <c r="DZ46" s="1668"/>
      <c r="EA46" s="1668"/>
      <c r="EB46" s="1668"/>
      <c r="EC46" s="1668"/>
      <c r="ED46" s="1668"/>
      <c r="EE46" s="1668"/>
      <c r="EF46" s="1668"/>
      <c r="EG46" s="1668"/>
      <c r="EH46" s="1668"/>
      <c r="EI46" s="1668"/>
      <c r="EJ46" s="1668"/>
      <c r="EK46" s="1668"/>
    </row>
    <row r="47" spans="3:177" ht="15" customHeight="1">
      <c r="O47" s="1657">
        <v>181</v>
      </c>
      <c r="P47" s="1657"/>
      <c r="Q47" s="1657">
        <v>182</v>
      </c>
      <c r="R47" s="1657"/>
      <c r="S47" s="1657">
        <v>183</v>
      </c>
      <c r="T47" s="1657"/>
      <c r="U47" s="1657">
        <v>184</v>
      </c>
      <c r="V47" s="1657"/>
      <c r="W47" s="1657">
        <v>185</v>
      </c>
      <c r="X47" s="1657"/>
      <c r="Y47" s="1657">
        <v>186</v>
      </c>
      <c r="Z47" s="1657"/>
      <c r="AA47" s="1657">
        <v>187</v>
      </c>
      <c r="AB47" s="1657"/>
      <c r="AC47" s="1657">
        <v>188</v>
      </c>
      <c r="AD47" s="1657"/>
      <c r="AE47" s="1657">
        <v>189</v>
      </c>
      <c r="AF47" s="1657"/>
      <c r="AG47" s="1657">
        <v>190</v>
      </c>
      <c r="AH47" s="1657"/>
      <c r="AI47" s="1659" t="s">
        <v>425</v>
      </c>
      <c r="AJ47" s="1659"/>
      <c r="AK47" s="1659"/>
      <c r="AL47" s="1659"/>
      <c r="AM47" s="1659"/>
      <c r="AN47" s="1659"/>
      <c r="AO47" s="1659"/>
      <c r="AP47" s="1659"/>
      <c r="BX47" s="1669"/>
      <c r="BY47" s="1669"/>
      <c r="BZ47" s="1669"/>
      <c r="CA47" s="1669"/>
      <c r="CB47" s="1669">
        <v>10</v>
      </c>
      <c r="CC47" s="1669"/>
      <c r="CD47" s="1671">
        <v>10</v>
      </c>
      <c r="CE47" s="1671"/>
      <c r="CF47" s="1671">
        <v>10</v>
      </c>
      <c r="CG47" s="1671"/>
      <c r="CH47" s="1670">
        <v>10</v>
      </c>
      <c r="CI47" s="1670"/>
      <c r="CJ47" s="1672">
        <v>10</v>
      </c>
      <c r="CK47" s="1672"/>
      <c r="CL47" s="1673">
        <v>10</v>
      </c>
      <c r="CM47" s="1673"/>
      <c r="CN47" s="1673">
        <v>10</v>
      </c>
      <c r="CO47" s="1673"/>
      <c r="CP47" s="1663" t="s">
        <v>323</v>
      </c>
      <c r="CQ47" s="1663"/>
      <c r="CR47" s="1663"/>
      <c r="CS47" s="1663"/>
      <c r="CT47" s="1663"/>
      <c r="CU47" s="1663"/>
      <c r="CV47" s="1663"/>
      <c r="CW47" s="1663"/>
    </row>
    <row r="48" spans="3:177" ht="15" customHeight="1">
      <c r="O48" s="1657"/>
      <c r="P48" s="1657"/>
      <c r="Q48" s="1657" t="s">
        <v>444</v>
      </c>
      <c r="R48" s="1657"/>
      <c r="S48" s="1657"/>
      <c r="T48" s="1657"/>
      <c r="U48" s="1657" t="s">
        <v>445</v>
      </c>
      <c r="V48" s="1657"/>
      <c r="W48" s="1657" t="s">
        <v>443</v>
      </c>
      <c r="X48" s="1657"/>
      <c r="Y48" s="1657" t="s">
        <v>441</v>
      </c>
      <c r="Z48" s="1657"/>
      <c r="AA48" s="1657" t="s">
        <v>442</v>
      </c>
      <c r="AB48" s="1657"/>
      <c r="AC48" s="720" t="s">
        <v>441</v>
      </c>
      <c r="AD48" s="720"/>
      <c r="AE48" s="1664" t="s">
        <v>440</v>
      </c>
      <c r="AF48" s="1664"/>
      <c r="AG48" s="1657"/>
      <c r="AH48" s="1657"/>
      <c r="AI48" s="1659" t="s">
        <v>439</v>
      </c>
      <c r="AJ48" s="1659"/>
      <c r="AK48" s="1659"/>
      <c r="AL48" s="1659"/>
      <c r="AM48" s="1659"/>
      <c r="AN48" s="1659"/>
      <c r="AO48" s="1659"/>
      <c r="AP48" s="1659"/>
      <c r="BX48" s="1669"/>
      <c r="BY48" s="1669"/>
      <c r="BZ48" s="1669"/>
      <c r="CA48" s="1669"/>
      <c r="CB48" s="1669">
        <v>10</v>
      </c>
      <c r="CC48" s="1669"/>
      <c r="CD48" s="1671">
        <v>10</v>
      </c>
      <c r="CE48" s="1671"/>
      <c r="CF48" s="1671">
        <v>10</v>
      </c>
      <c r="CG48" s="1671"/>
      <c r="CH48" s="1670">
        <v>10</v>
      </c>
      <c r="CI48" s="1670"/>
      <c r="CJ48" s="1672">
        <v>10</v>
      </c>
      <c r="CK48" s="1672"/>
      <c r="CL48" s="1673">
        <v>10</v>
      </c>
      <c r="CM48" s="1673"/>
      <c r="CN48" s="1673">
        <v>10</v>
      </c>
      <c r="CO48" s="1673"/>
      <c r="CP48" s="1663" t="s">
        <v>314</v>
      </c>
      <c r="CQ48" s="1663"/>
      <c r="CR48" s="1663"/>
      <c r="CS48" s="1663"/>
      <c r="CT48" s="1663"/>
      <c r="CU48" s="1663"/>
      <c r="CV48" s="1663"/>
      <c r="CW48" s="1663"/>
    </row>
    <row r="49" spans="15:175" ht="15" customHeight="1">
      <c r="O49" s="1663" t="s">
        <v>438</v>
      </c>
      <c r="P49" s="1663"/>
      <c r="Q49" s="1663"/>
      <c r="R49" s="1663"/>
      <c r="S49" s="1663"/>
      <c r="T49" s="1663"/>
      <c r="U49" s="1663"/>
      <c r="V49" s="1663"/>
      <c r="W49" s="1663"/>
      <c r="X49" s="1663"/>
      <c r="Y49" s="1663"/>
      <c r="Z49" s="1663"/>
      <c r="AA49" s="1663"/>
      <c r="AB49" s="1663"/>
      <c r="AC49" s="1663"/>
      <c r="AD49" s="1663"/>
      <c r="AE49" s="1663"/>
      <c r="AF49" s="1663"/>
      <c r="AG49" s="1663"/>
      <c r="AH49" s="1663"/>
      <c r="AI49" s="1663"/>
      <c r="AJ49" s="1663"/>
      <c r="AK49" s="1663"/>
      <c r="AL49" s="1663"/>
      <c r="AM49" s="1663"/>
      <c r="AN49" s="1663"/>
      <c r="AO49" s="1663"/>
      <c r="AP49" s="1663"/>
      <c r="BX49" s="1669"/>
      <c r="BY49" s="1669"/>
      <c r="BZ49" s="1669"/>
      <c r="CA49" s="1669"/>
      <c r="CB49" s="1669">
        <v>10</v>
      </c>
      <c r="CC49" s="1669"/>
      <c r="CD49" s="1671">
        <v>10</v>
      </c>
      <c r="CE49" s="1671"/>
      <c r="CF49" s="1671">
        <v>10</v>
      </c>
      <c r="CG49" s="1671"/>
      <c r="CH49" s="1670">
        <v>10</v>
      </c>
      <c r="CI49" s="1670"/>
      <c r="CJ49" s="1672">
        <v>10</v>
      </c>
      <c r="CK49" s="1672"/>
      <c r="CL49" s="1673">
        <v>10</v>
      </c>
      <c r="CM49" s="1673"/>
      <c r="CN49" s="1673">
        <v>10</v>
      </c>
      <c r="CO49" s="1673"/>
      <c r="CP49" s="1663" t="s">
        <v>450</v>
      </c>
      <c r="CQ49" s="1663"/>
      <c r="CR49" s="1663"/>
      <c r="CS49" s="1663"/>
      <c r="CT49" s="1663"/>
      <c r="CU49" s="1663"/>
      <c r="CV49" s="1663"/>
      <c r="CW49" s="1663"/>
    </row>
    <row r="50" spans="15:175">
      <c r="DH50" s="633"/>
      <c r="DI50" s="633"/>
      <c r="DJ50" s="633"/>
      <c r="DK50" s="633"/>
      <c r="DL50" s="633"/>
      <c r="DM50" s="633"/>
      <c r="DN50" s="633"/>
      <c r="DO50" s="633"/>
      <c r="DP50" s="633"/>
      <c r="DQ50" s="633"/>
      <c r="DR50" s="633"/>
    </row>
    <row r="52" spans="15:175" ht="12.75">
      <c r="Q52" s="1748"/>
      <c r="R52" s="1748"/>
      <c r="S52" s="1749"/>
      <c r="T52" s="1749"/>
      <c r="U52" s="1748" t="s">
        <v>458</v>
      </c>
      <c r="V52" s="1748"/>
      <c r="W52" s="1749" t="s">
        <v>87</v>
      </c>
      <c r="X52" s="1749"/>
      <c r="Y52" s="1748" t="s">
        <v>457</v>
      </c>
      <c r="Z52" s="1748"/>
      <c r="AA52" s="1749" t="s">
        <v>456</v>
      </c>
      <c r="AB52" s="1749"/>
      <c r="AC52" s="1748" t="s">
        <v>455</v>
      </c>
      <c r="AD52" s="1748"/>
      <c r="AE52" s="1748" t="s">
        <v>454</v>
      </c>
      <c r="AF52" s="1748"/>
      <c r="AG52" s="1657" t="s">
        <v>453</v>
      </c>
      <c r="AH52" s="1657"/>
      <c r="AI52" s="1659" t="s">
        <v>424</v>
      </c>
      <c r="AJ52" s="1659"/>
      <c r="AK52" s="1659"/>
      <c r="AL52" s="1659"/>
      <c r="AM52" s="1659"/>
      <c r="AN52" s="1659"/>
      <c r="AO52" s="1659"/>
      <c r="AP52" s="1659"/>
    </row>
    <row r="53" spans="15:175">
      <c r="U53" s="1748" t="s">
        <v>104</v>
      </c>
      <c r="V53" s="1748"/>
      <c r="W53" s="1749" t="s">
        <v>103</v>
      </c>
      <c r="X53" s="1749"/>
      <c r="Y53" s="1748" t="s">
        <v>103</v>
      </c>
      <c r="Z53" s="1748"/>
      <c r="AA53" s="1749" t="s">
        <v>102</v>
      </c>
      <c r="AB53" s="1749"/>
      <c r="AC53" s="1748" t="s">
        <v>102</v>
      </c>
      <c r="AD53" s="1748"/>
      <c r="AE53" s="1748" t="s">
        <v>102</v>
      </c>
      <c r="AF53" s="1748"/>
      <c r="AG53" s="1747" t="s">
        <v>459</v>
      </c>
      <c r="AH53" s="1657"/>
    </row>
    <row r="55" spans="15:175" ht="12.75">
      <c r="BW55" s="1641">
        <v>42494</v>
      </c>
      <c r="BX55" s="1641"/>
      <c r="BY55" s="1641"/>
      <c r="BZ55" s="1641"/>
      <c r="CA55" s="1641"/>
      <c r="CB55" s="1641"/>
      <c r="CC55" s="1641"/>
      <c r="CD55" s="1641"/>
      <c r="CE55" s="1641">
        <v>42493</v>
      </c>
      <c r="CF55" s="1641"/>
      <c r="CG55" s="1641"/>
      <c r="CH55" s="1641"/>
      <c r="CI55" s="1641"/>
      <c r="CJ55" s="1641"/>
      <c r="CK55" s="1641"/>
      <c r="CL55" s="1641"/>
      <c r="CM55" s="1641">
        <v>42492</v>
      </c>
      <c r="CN55" s="1641"/>
      <c r="CO55" s="1641"/>
      <c r="CP55" s="1641"/>
      <c r="CQ55" s="1641"/>
      <c r="CR55" s="1641"/>
      <c r="CS55" s="1641"/>
      <c r="CT55" s="1641"/>
      <c r="CU55" s="1641">
        <v>42491</v>
      </c>
      <c r="CV55" s="1641"/>
      <c r="CW55" s="1641"/>
      <c r="CX55" s="1641"/>
      <c r="CY55" s="1641"/>
      <c r="CZ55" s="1641"/>
      <c r="DA55" s="1641"/>
      <c r="DB55" s="1641"/>
      <c r="DC55" s="1641">
        <v>42464</v>
      </c>
      <c r="DD55" s="1641"/>
      <c r="DE55" s="1641"/>
      <c r="DF55" s="1641"/>
      <c r="DG55" s="1641"/>
      <c r="DH55" s="1641"/>
      <c r="DI55" s="1641"/>
      <c r="DJ55" s="1641"/>
      <c r="DK55" s="1641">
        <v>42463</v>
      </c>
      <c r="DL55" s="1641"/>
      <c r="DM55" s="1641"/>
      <c r="DN55" s="1641"/>
      <c r="DO55" s="1641"/>
      <c r="DP55" s="1641"/>
      <c r="DQ55" s="1641"/>
      <c r="DR55" s="1641"/>
      <c r="DS55" s="1641">
        <v>42462</v>
      </c>
      <c r="DT55" s="1641"/>
      <c r="DU55" s="1641"/>
      <c r="DV55" s="1641"/>
      <c r="DW55" s="1641"/>
      <c r="DX55" s="1641"/>
      <c r="DY55" s="1641"/>
      <c r="DZ55" s="1641"/>
      <c r="EA55" s="1641"/>
      <c r="EB55" s="1641"/>
      <c r="EC55" s="1641"/>
      <c r="ED55" s="1641"/>
      <c r="EE55" s="1641"/>
      <c r="EF55" s="1641"/>
      <c r="EG55" s="1641"/>
      <c r="EH55" s="1641"/>
      <c r="EI55" s="1641"/>
      <c r="EJ55" s="1641"/>
      <c r="EK55" s="1641"/>
      <c r="EL55" s="1641"/>
      <c r="EM55" s="721"/>
      <c r="EN55" s="721"/>
      <c r="EO55" s="721"/>
      <c r="EP55" s="721"/>
      <c r="EQ55" s="270"/>
      <c r="ER55" s="270"/>
      <c r="ES55" s="270"/>
      <c r="ET55" s="270"/>
      <c r="EU55" s="270"/>
      <c r="EV55" s="270"/>
      <c r="EW55" s="270"/>
      <c r="EX55" s="270"/>
      <c r="EY55" s="270"/>
      <c r="EZ55" s="270"/>
      <c r="FA55" s="270"/>
      <c r="FB55" s="270"/>
      <c r="FC55" s="270"/>
      <c r="FD55" s="270"/>
      <c r="FE55" s="270"/>
      <c r="FF55" s="270"/>
      <c r="FG55" s="270"/>
      <c r="FH55" s="270"/>
      <c r="FI55" s="270"/>
      <c r="FJ55" s="270"/>
      <c r="FK55" s="981"/>
      <c r="FL55" s="270"/>
      <c r="FM55" s="270"/>
      <c r="FN55" s="270"/>
      <c r="FO55" s="270"/>
      <c r="FP55" s="809"/>
      <c r="FS55" s="270"/>
    </row>
    <row r="56" spans="15:175" ht="12.75">
      <c r="BW56" s="1636">
        <v>80</v>
      </c>
      <c r="BX56" s="1636"/>
      <c r="BY56" s="1636">
        <v>60</v>
      </c>
      <c r="BZ56" s="1636"/>
      <c r="CA56" s="1636">
        <v>60</v>
      </c>
      <c r="CB56" s="1636"/>
      <c r="CC56" s="1636">
        <v>60</v>
      </c>
      <c r="CD56" s="1636"/>
      <c r="CE56" s="1636">
        <v>60</v>
      </c>
      <c r="CF56" s="1636"/>
      <c r="CG56" s="1636">
        <v>60</v>
      </c>
      <c r="CH56" s="1636"/>
      <c r="CI56" s="1636">
        <v>60</v>
      </c>
      <c r="CJ56" s="1636"/>
      <c r="CK56" s="1636">
        <v>60</v>
      </c>
      <c r="CL56" s="1636"/>
      <c r="CM56" s="1636">
        <v>60</v>
      </c>
      <c r="CN56" s="1636"/>
      <c r="CO56" s="1636">
        <v>60</v>
      </c>
      <c r="CP56" s="1636"/>
      <c r="CQ56" s="1636">
        <v>60</v>
      </c>
      <c r="CR56" s="1636"/>
      <c r="CS56" s="1636">
        <v>60</v>
      </c>
      <c r="CT56" s="1636"/>
      <c r="CU56" s="1636">
        <v>60</v>
      </c>
      <c r="CV56" s="1636"/>
      <c r="CW56" s="1636">
        <v>60</v>
      </c>
      <c r="CX56" s="1636"/>
      <c r="CY56" s="1636">
        <v>60</v>
      </c>
      <c r="CZ56" s="1636"/>
      <c r="DA56" s="1636">
        <v>60</v>
      </c>
      <c r="DB56" s="1636"/>
      <c r="DC56" s="1636">
        <v>60</v>
      </c>
      <c r="DD56" s="1636"/>
      <c r="DE56" s="1636">
        <v>60</v>
      </c>
      <c r="DF56" s="1636"/>
      <c r="DG56" s="1636">
        <v>50</v>
      </c>
      <c r="DH56" s="1636"/>
      <c r="DI56" s="1636">
        <v>50</v>
      </c>
      <c r="DJ56" s="1636"/>
      <c r="DK56" s="1636">
        <v>40</v>
      </c>
      <c r="DL56" s="1636"/>
      <c r="DM56" s="1636">
        <v>40</v>
      </c>
      <c r="DN56" s="1636"/>
      <c r="DO56" s="1636">
        <v>30</v>
      </c>
      <c r="DP56" s="1636"/>
      <c r="DQ56" s="1636">
        <v>30</v>
      </c>
      <c r="DR56" s="1636"/>
      <c r="DS56" s="1636">
        <v>20</v>
      </c>
      <c r="DT56" s="1636"/>
      <c r="DU56" s="1636"/>
      <c r="DV56" s="1636"/>
      <c r="DW56" s="1636"/>
      <c r="DX56" s="1636"/>
      <c r="DY56" s="1636"/>
      <c r="DZ56" s="1636"/>
      <c r="EA56" s="1636"/>
      <c r="EB56" s="1636"/>
      <c r="EC56" s="1636"/>
      <c r="ED56" s="1636"/>
      <c r="EE56" s="1636"/>
      <c r="EF56" s="1636"/>
      <c r="EG56" s="1636">
        <v>20</v>
      </c>
      <c r="EH56" s="1636"/>
      <c r="EI56" s="1636">
        <v>10</v>
      </c>
      <c r="EJ56" s="1636"/>
      <c r="EK56" s="1642">
        <v>10</v>
      </c>
      <c r="EL56" s="1642"/>
      <c r="EM56" s="1641" t="s">
        <v>464</v>
      </c>
      <c r="EN56" s="1641"/>
      <c r="EO56" s="1641"/>
      <c r="EP56" s="1641"/>
      <c r="EQ56" s="270"/>
      <c r="ER56" s="270"/>
      <c r="ES56" s="270"/>
      <c r="ET56" s="270"/>
      <c r="EU56" s="270"/>
      <c r="EV56" s="270"/>
      <c r="EW56" s="270"/>
      <c r="EX56" s="270"/>
      <c r="EY56" s="270"/>
      <c r="EZ56" s="270"/>
      <c r="FA56" s="270"/>
      <c r="FB56" s="270"/>
      <c r="FC56" s="270"/>
      <c r="FD56" s="270"/>
      <c r="FE56" s="270"/>
      <c r="FF56" s="270"/>
      <c r="FG56" s="270"/>
      <c r="FH56" s="270"/>
      <c r="FI56" s="270"/>
      <c r="FJ56" s="270"/>
      <c r="FK56" s="981"/>
      <c r="FL56" s="270"/>
      <c r="FM56" s="270"/>
      <c r="FN56" s="270"/>
      <c r="FO56" s="270"/>
      <c r="FP56" s="809"/>
      <c r="FS56" s="270"/>
    </row>
    <row r="57" spans="15:175" ht="12.75">
      <c r="BW57" s="1636">
        <v>20</v>
      </c>
      <c r="BX57" s="1636"/>
      <c r="BY57" s="1636">
        <v>20</v>
      </c>
      <c r="BZ57" s="1636"/>
      <c r="CA57" s="1636">
        <v>30</v>
      </c>
      <c r="CB57" s="1636"/>
      <c r="CC57" s="1636">
        <v>30</v>
      </c>
      <c r="CD57" s="1636"/>
      <c r="CE57" s="1636"/>
      <c r="CF57" s="1636"/>
      <c r="CG57" s="1636"/>
      <c r="CH57" s="1636"/>
      <c r="CI57" s="1636"/>
      <c r="CJ57" s="1636"/>
      <c r="CK57" s="1636"/>
      <c r="CL57" s="1636"/>
      <c r="CM57" s="1636"/>
      <c r="CN57" s="1636"/>
      <c r="CO57" s="1636"/>
      <c r="CP57" s="1636"/>
      <c r="CQ57" s="1636"/>
      <c r="CR57" s="1636"/>
      <c r="CS57" s="1636"/>
      <c r="CT57" s="1636"/>
      <c r="CU57" s="1636"/>
      <c r="CV57" s="1636"/>
      <c r="CW57" s="1636"/>
      <c r="CX57" s="1636"/>
      <c r="CY57" s="1636"/>
      <c r="CZ57" s="1636"/>
      <c r="DA57" s="1636"/>
      <c r="DB57" s="1636"/>
      <c r="DC57" s="1636"/>
      <c r="DD57" s="1636"/>
      <c r="DE57" s="1636"/>
      <c r="DF57" s="1636"/>
      <c r="DG57" s="1636">
        <v>10</v>
      </c>
      <c r="DH57" s="1636"/>
      <c r="DI57" s="1636">
        <v>10</v>
      </c>
      <c r="DJ57" s="1636"/>
      <c r="DK57" s="1636">
        <v>20</v>
      </c>
      <c r="DL57" s="1636"/>
      <c r="DM57" s="1636">
        <v>20</v>
      </c>
      <c r="DN57" s="1636"/>
      <c r="DO57" s="1636">
        <v>30</v>
      </c>
      <c r="DP57" s="1636"/>
      <c r="DQ57" s="1636">
        <v>30</v>
      </c>
      <c r="DR57" s="1636"/>
      <c r="DS57" s="1636">
        <v>40</v>
      </c>
      <c r="DT57" s="1636"/>
      <c r="DU57" s="1636"/>
      <c r="DV57" s="1636"/>
      <c r="DW57" s="1636"/>
      <c r="DX57" s="1636"/>
      <c r="DY57" s="1636"/>
      <c r="DZ57" s="1636"/>
      <c r="EA57" s="1636"/>
      <c r="EB57" s="1636"/>
      <c r="EC57" s="1636"/>
      <c r="ED57" s="1636"/>
      <c r="EE57" s="1636"/>
      <c r="EF57" s="1636"/>
      <c r="EG57" s="1636">
        <v>40</v>
      </c>
      <c r="EH57" s="1636"/>
      <c r="EI57" s="1636">
        <v>50</v>
      </c>
      <c r="EJ57" s="1636"/>
      <c r="EK57" s="1642">
        <v>60</v>
      </c>
      <c r="EL57" s="1642"/>
      <c r="EM57" s="1641" t="s">
        <v>465</v>
      </c>
      <c r="EN57" s="1641"/>
      <c r="EO57" s="1641"/>
      <c r="EP57" s="1641"/>
      <c r="EQ57" s="270"/>
      <c r="ER57" s="270"/>
      <c r="ES57" s="270"/>
      <c r="ET57" s="270"/>
      <c r="EU57" s="270"/>
      <c r="EV57" s="270"/>
      <c r="EW57" s="270"/>
      <c r="EX57" s="270"/>
      <c r="EY57" s="270"/>
      <c r="EZ57" s="270"/>
      <c r="FA57" s="270"/>
      <c r="FB57" s="270"/>
      <c r="FC57" s="270"/>
      <c r="FD57" s="270"/>
      <c r="FE57" s="270"/>
      <c r="FF57" s="270"/>
      <c r="FG57" s="270"/>
      <c r="FH57" s="270"/>
      <c r="FI57" s="270"/>
      <c r="FJ57" s="270"/>
      <c r="FK57" s="981"/>
      <c r="FL57" s="270"/>
      <c r="FM57" s="270"/>
      <c r="FN57" s="270"/>
      <c r="FO57" s="270"/>
      <c r="FP57" s="809"/>
      <c r="FS57" s="270"/>
    </row>
    <row r="58" spans="15:175" ht="12.75">
      <c r="BW58" s="1636" t="s">
        <v>106</v>
      </c>
      <c r="BX58" s="1636"/>
      <c r="BY58" s="1636" t="s">
        <v>20</v>
      </c>
      <c r="BZ58" s="1636"/>
      <c r="CA58" s="1636" t="s">
        <v>18</v>
      </c>
      <c r="CB58" s="1636"/>
      <c r="CC58" s="1636" t="s">
        <v>19</v>
      </c>
      <c r="CD58" s="1636"/>
      <c r="CE58" s="1636" t="s">
        <v>106</v>
      </c>
      <c r="CF58" s="1636"/>
      <c r="CG58" s="1636" t="s">
        <v>20</v>
      </c>
      <c r="CH58" s="1636"/>
      <c r="CI58" s="1636" t="s">
        <v>18</v>
      </c>
      <c r="CJ58" s="1636"/>
      <c r="CK58" s="1636" t="s">
        <v>19</v>
      </c>
      <c r="CL58" s="1636"/>
      <c r="CM58" s="1636" t="s">
        <v>106</v>
      </c>
      <c r="CN58" s="1636"/>
      <c r="CO58" s="1636" t="s">
        <v>20</v>
      </c>
      <c r="CP58" s="1636"/>
      <c r="CQ58" s="1636" t="s">
        <v>18</v>
      </c>
      <c r="CR58" s="1636"/>
      <c r="CS58" s="1636" t="s">
        <v>19</v>
      </c>
      <c r="CT58" s="1636"/>
      <c r="CU58" s="1636" t="s">
        <v>106</v>
      </c>
      <c r="CV58" s="1636"/>
      <c r="CW58" s="1636" t="s">
        <v>20</v>
      </c>
      <c r="CX58" s="1636"/>
      <c r="CY58" s="1636" t="s">
        <v>18</v>
      </c>
      <c r="CZ58" s="1636"/>
      <c r="DA58" s="1636" t="s">
        <v>19</v>
      </c>
      <c r="DB58" s="1636"/>
      <c r="DC58" s="1636" t="s">
        <v>106</v>
      </c>
      <c r="DD58" s="1636"/>
      <c r="DE58" s="1636" t="s">
        <v>20</v>
      </c>
      <c r="DF58" s="1636"/>
      <c r="DG58" s="1636" t="s">
        <v>18</v>
      </c>
      <c r="DH58" s="1636"/>
      <c r="DI58" s="1636" t="s">
        <v>19</v>
      </c>
      <c r="DJ58" s="1636"/>
      <c r="DK58" s="1636" t="s">
        <v>106</v>
      </c>
      <c r="DL58" s="1636"/>
      <c r="DM58" s="1636" t="s">
        <v>20</v>
      </c>
      <c r="DN58" s="1636"/>
      <c r="DO58" s="1636" t="s">
        <v>18</v>
      </c>
      <c r="DP58" s="1636"/>
      <c r="DQ58" s="1636" t="s">
        <v>19</v>
      </c>
      <c r="DR58" s="1636"/>
      <c r="DS58" s="1636" t="s">
        <v>106</v>
      </c>
      <c r="DT58" s="1636"/>
      <c r="DU58" s="1636"/>
      <c r="DV58" s="1636"/>
      <c r="DW58" s="1636"/>
      <c r="DX58" s="1636"/>
      <c r="DY58" s="1636"/>
      <c r="DZ58" s="1636"/>
      <c r="EA58" s="1636"/>
      <c r="EB58" s="1636"/>
      <c r="EC58" s="1636"/>
      <c r="ED58" s="1636"/>
      <c r="EE58" s="1636"/>
      <c r="EF58" s="1636"/>
      <c r="EG58" s="1636" t="s">
        <v>20</v>
      </c>
      <c r="EH58" s="1636"/>
      <c r="EI58" s="1636" t="s">
        <v>18</v>
      </c>
      <c r="EJ58" s="1636"/>
      <c r="EK58" s="1642" t="s">
        <v>19</v>
      </c>
      <c r="EL58" s="1642"/>
      <c r="EM58" s="1641" t="s">
        <v>490</v>
      </c>
      <c r="EN58" s="1641"/>
      <c r="EO58" s="1641"/>
      <c r="EP58" s="1641"/>
      <c r="EQ58" s="1641" t="s">
        <v>489</v>
      </c>
      <c r="ER58" s="1641"/>
      <c r="ES58" s="1641"/>
      <c r="ET58" s="1641"/>
      <c r="EU58" s="1641"/>
      <c r="EV58" s="1641"/>
      <c r="EW58" s="1641"/>
      <c r="EX58" s="1641"/>
      <c r="EY58" s="1641"/>
      <c r="EZ58" s="1641"/>
      <c r="FA58" s="1641"/>
      <c r="FB58" s="1641"/>
      <c r="FC58" s="1641"/>
      <c r="FD58" s="1641"/>
      <c r="FE58" s="1641"/>
      <c r="FF58" s="1641"/>
      <c r="FG58" s="1641"/>
      <c r="FH58" s="1641"/>
      <c r="FI58" s="1641"/>
      <c r="FJ58" s="1641"/>
      <c r="FK58" s="1641"/>
      <c r="FL58" s="1641"/>
      <c r="FM58" s="1641"/>
      <c r="FN58" s="1641"/>
      <c r="FO58" s="1641"/>
      <c r="FP58" s="1641"/>
      <c r="FQ58" s="1641"/>
      <c r="FR58" s="1641"/>
      <c r="FS58" s="723"/>
    </row>
    <row r="59" spans="15:175" ht="12.75">
      <c r="BW59" s="1644"/>
      <c r="BX59" s="1644"/>
      <c r="BY59" s="1644"/>
      <c r="BZ59" s="1644"/>
      <c r="CA59" s="1644"/>
      <c r="CB59" s="1644"/>
      <c r="CC59" s="1644"/>
      <c r="CD59" s="1644"/>
      <c r="CE59" s="1644"/>
      <c r="CF59" s="1644"/>
      <c r="CG59" s="1644"/>
      <c r="CH59" s="1644"/>
      <c r="CI59" s="1644"/>
      <c r="CJ59" s="1644"/>
      <c r="CK59" s="1644"/>
      <c r="CL59" s="1644"/>
      <c r="CM59" s="1644"/>
      <c r="CN59" s="1644"/>
      <c r="CO59" s="1644"/>
      <c r="CP59" s="1644"/>
      <c r="CQ59" s="1644"/>
      <c r="CR59" s="1644"/>
      <c r="CS59" s="1644"/>
      <c r="CT59" s="1644"/>
      <c r="CU59" s="1644"/>
      <c r="CV59" s="1644"/>
      <c r="CW59" s="1644"/>
      <c r="CX59" s="1644"/>
      <c r="CY59" s="1644"/>
      <c r="CZ59" s="1644"/>
      <c r="DA59" s="1644"/>
      <c r="DB59" s="1644"/>
      <c r="DC59" s="1644"/>
      <c r="DD59" s="1644"/>
      <c r="DE59" s="1644"/>
      <c r="DF59" s="1644"/>
      <c r="DG59" s="1644"/>
      <c r="DH59" s="1644"/>
      <c r="DI59" s="1644"/>
      <c r="DJ59" s="1644"/>
      <c r="DK59" s="1644"/>
      <c r="DL59" s="1644"/>
      <c r="DM59" s="1644"/>
      <c r="DN59" s="1644"/>
      <c r="DO59" s="1644"/>
      <c r="DP59" s="1644"/>
      <c r="DQ59" s="1644"/>
      <c r="DR59" s="1644"/>
      <c r="DS59" s="1644"/>
      <c r="DT59" s="1644"/>
      <c r="DU59" s="1644"/>
      <c r="DV59" s="1644"/>
      <c r="DW59" s="1644"/>
      <c r="DX59" s="1644"/>
      <c r="DY59" s="1644"/>
      <c r="DZ59" s="1644"/>
      <c r="EA59" s="1644"/>
      <c r="EB59" s="1644"/>
      <c r="EC59" s="1644"/>
      <c r="ED59" s="1644"/>
      <c r="EE59" s="1644"/>
      <c r="EF59" s="1644"/>
      <c r="EG59" s="1644"/>
      <c r="EH59" s="1644"/>
      <c r="EI59" s="1644"/>
      <c r="EJ59" s="1644"/>
      <c r="EK59" s="1750">
        <v>1</v>
      </c>
      <c r="EL59" s="1750"/>
      <c r="EM59" s="1641" t="s">
        <v>467</v>
      </c>
      <c r="EN59" s="1641"/>
      <c r="EO59" s="1641"/>
      <c r="EP59" s="1641"/>
      <c r="EQ59" s="1641"/>
      <c r="ER59" s="1641"/>
      <c r="ES59" s="1641"/>
      <c r="ET59" s="1641"/>
      <c r="EU59" s="1641"/>
      <c r="EV59" s="1641"/>
      <c r="EW59" s="1641"/>
      <c r="EX59" s="1641"/>
      <c r="EY59" s="1641"/>
      <c r="EZ59" s="1641"/>
      <c r="FA59" s="1641"/>
      <c r="FB59" s="1641"/>
      <c r="FC59" s="1641"/>
      <c r="FD59" s="1641"/>
      <c r="FE59" s="1641"/>
      <c r="FF59" s="1641"/>
      <c r="FG59" s="1641"/>
      <c r="FH59" s="1641"/>
      <c r="FI59" s="1641"/>
      <c r="FJ59" s="1641"/>
      <c r="FK59" s="1641"/>
      <c r="FL59" s="1641"/>
      <c r="FM59" s="1641"/>
      <c r="FN59" s="1641"/>
      <c r="FO59" s="1641"/>
      <c r="FP59" s="1641"/>
      <c r="FQ59" s="1641"/>
      <c r="FR59" s="1641"/>
      <c r="FS59" s="723"/>
    </row>
    <row r="60" spans="15:175" ht="12.75">
      <c r="BW60" s="1645">
        <v>78.3</v>
      </c>
      <c r="BX60" s="1645"/>
      <c r="BY60" s="1645"/>
      <c r="BZ60" s="1645"/>
      <c r="CA60" s="1645">
        <v>78.900000000000006</v>
      </c>
      <c r="CB60" s="1645"/>
      <c r="CC60" s="1645"/>
      <c r="CD60" s="1645"/>
      <c r="CE60" s="1645">
        <v>79.5</v>
      </c>
      <c r="CF60" s="1645"/>
      <c r="CG60" s="1645"/>
      <c r="CH60" s="1645"/>
      <c r="CI60" s="1645">
        <v>80.099999999999994</v>
      </c>
      <c r="CJ60" s="1645"/>
      <c r="CK60" s="1645"/>
      <c r="CL60" s="1645"/>
      <c r="CM60" s="1645">
        <v>80.7</v>
      </c>
      <c r="CN60" s="1645"/>
      <c r="CO60" s="1645"/>
      <c r="CP60" s="1645"/>
      <c r="CQ60" s="1645">
        <v>81.3</v>
      </c>
      <c r="CR60" s="1645"/>
      <c r="CS60" s="1645"/>
      <c r="CT60" s="1645"/>
      <c r="CU60" s="1645"/>
      <c r="CV60" s="1645"/>
      <c r="CW60" s="1645"/>
      <c r="CX60" s="1645"/>
      <c r="CY60" s="1645">
        <v>81.900000000000006</v>
      </c>
      <c r="CZ60" s="1645"/>
      <c r="DA60" s="1645"/>
      <c r="DB60" s="1645"/>
      <c r="DC60" s="1645">
        <v>82.5</v>
      </c>
      <c r="DD60" s="1645"/>
      <c r="DE60" s="1645"/>
      <c r="DF60" s="1645"/>
      <c r="DG60" s="1645">
        <v>83.1</v>
      </c>
      <c r="DH60" s="1645"/>
      <c r="DI60" s="1645"/>
      <c r="DJ60" s="1645"/>
      <c r="DK60" s="1645">
        <v>83.7</v>
      </c>
      <c r="DL60" s="1645"/>
      <c r="DM60" s="1645"/>
      <c r="DN60" s="1645"/>
      <c r="DO60" s="1645">
        <v>84.3</v>
      </c>
      <c r="DP60" s="1645"/>
      <c r="DQ60" s="1645"/>
      <c r="DR60" s="1645"/>
      <c r="DS60" s="1645">
        <v>84.9</v>
      </c>
      <c r="DT60" s="1645"/>
      <c r="DU60" s="1645"/>
      <c r="DV60" s="1645"/>
      <c r="DW60" s="1645"/>
      <c r="DX60" s="1645"/>
      <c r="DY60" s="1645"/>
      <c r="DZ60" s="1645"/>
      <c r="EA60" s="1645"/>
      <c r="EB60" s="1645"/>
      <c r="EC60" s="1645"/>
      <c r="ED60" s="1645"/>
      <c r="EE60" s="1645"/>
      <c r="EF60" s="1645"/>
      <c r="EG60" s="1645"/>
      <c r="EH60" s="1645"/>
      <c r="EI60" s="1658">
        <v>85</v>
      </c>
      <c r="EJ60" s="1658"/>
      <c r="EK60" s="1658"/>
      <c r="EL60" s="1658"/>
      <c r="EM60" s="1641" t="s">
        <v>138</v>
      </c>
      <c r="EN60" s="1641"/>
      <c r="EO60" s="1641"/>
      <c r="EP60" s="1641"/>
      <c r="EQ60" s="1641" t="s">
        <v>135</v>
      </c>
      <c r="ER60" s="1641"/>
      <c r="ES60" s="1641"/>
      <c r="ET60" s="1641"/>
      <c r="EU60" s="1641"/>
      <c r="EV60" s="1641"/>
      <c r="EW60" s="1641"/>
      <c r="EX60" s="1641"/>
      <c r="EY60" s="1641"/>
      <c r="EZ60" s="1641"/>
      <c r="FA60" s="1641"/>
      <c r="FB60" s="1641"/>
      <c r="FC60" s="1641"/>
      <c r="FD60" s="1641"/>
      <c r="FE60" s="1641"/>
      <c r="FF60" s="1641"/>
      <c r="FG60" s="1641"/>
      <c r="FH60" s="1641"/>
      <c r="FI60" s="1641"/>
      <c r="FJ60" s="1641"/>
      <c r="FK60" s="1641"/>
      <c r="FL60" s="1641"/>
      <c r="FM60" s="1641"/>
      <c r="FN60" s="1641"/>
      <c r="FO60" s="1641"/>
      <c r="FP60" s="1641"/>
      <c r="FQ60" s="1641"/>
      <c r="FR60" s="1641"/>
      <c r="FS60" s="723"/>
    </row>
    <row r="61" spans="15:175" ht="12.75">
      <c r="BW61" s="1645"/>
      <c r="BX61" s="1645"/>
      <c r="BY61" s="1645"/>
      <c r="BZ61" s="1645"/>
      <c r="CA61" s="1645"/>
      <c r="CB61" s="1645"/>
      <c r="CC61" s="1645"/>
      <c r="CD61" s="1645"/>
      <c r="CE61" s="1645"/>
      <c r="CF61" s="1645"/>
      <c r="CG61" s="1645"/>
      <c r="CH61" s="1645"/>
      <c r="CI61" s="1645"/>
      <c r="CJ61" s="1645"/>
      <c r="CK61" s="1645"/>
      <c r="CL61" s="1645"/>
      <c r="CM61" s="1645"/>
      <c r="CN61" s="1645"/>
      <c r="CO61" s="1645"/>
      <c r="CP61" s="1645"/>
      <c r="CQ61" s="1645"/>
      <c r="CR61" s="1645"/>
      <c r="CS61" s="1645"/>
      <c r="CT61" s="1645"/>
      <c r="CU61" s="1645"/>
      <c r="CV61" s="1645"/>
      <c r="CW61" s="1645"/>
      <c r="CX61" s="1645"/>
      <c r="CY61" s="1645"/>
      <c r="CZ61" s="1645"/>
      <c r="DA61" s="1645"/>
      <c r="DB61" s="1645"/>
      <c r="DC61" s="1645"/>
      <c r="DD61" s="1645"/>
      <c r="DE61" s="1645"/>
      <c r="DF61" s="1645"/>
      <c r="DG61" s="1645"/>
      <c r="DH61" s="1645"/>
      <c r="DI61" s="1645"/>
      <c r="DJ61" s="1645"/>
      <c r="DK61" s="1645"/>
      <c r="DL61" s="1645"/>
      <c r="DM61" s="1645"/>
      <c r="DN61" s="1645"/>
      <c r="DO61" s="1645"/>
      <c r="DP61" s="1645"/>
      <c r="DQ61" s="1645"/>
      <c r="DR61" s="1645"/>
      <c r="DS61" s="1645"/>
      <c r="DT61" s="1645"/>
      <c r="DU61" s="1645"/>
      <c r="DV61" s="1645"/>
      <c r="DW61" s="1645"/>
      <c r="DX61" s="1645"/>
      <c r="DY61" s="1645"/>
      <c r="DZ61" s="1645"/>
      <c r="EA61" s="1645"/>
      <c r="EB61" s="1645"/>
      <c r="EC61" s="1645"/>
      <c r="ED61" s="1645"/>
      <c r="EE61" s="1645"/>
      <c r="EF61" s="1645"/>
      <c r="EG61" s="1645"/>
      <c r="EH61" s="1645"/>
      <c r="EI61" s="1658">
        <v>84.5</v>
      </c>
      <c r="EJ61" s="1658"/>
      <c r="EK61" s="1658"/>
      <c r="EL61" s="1658"/>
      <c r="EM61" s="1641" t="s">
        <v>466</v>
      </c>
      <c r="EN61" s="1641"/>
      <c r="EO61" s="1641"/>
      <c r="EP61" s="1641"/>
      <c r="EQ61" s="1641"/>
      <c r="ER61" s="1641"/>
      <c r="ES61" s="1641"/>
      <c r="ET61" s="1641"/>
      <c r="EU61" s="1641"/>
      <c r="EV61" s="1641"/>
      <c r="EW61" s="1641"/>
      <c r="EX61" s="1641"/>
      <c r="EY61" s="1641"/>
      <c r="EZ61" s="1641"/>
      <c r="FA61" s="1641"/>
      <c r="FB61" s="1641"/>
      <c r="FC61" s="1641"/>
      <c r="FD61" s="1641"/>
      <c r="FE61" s="1641"/>
      <c r="FF61" s="1641"/>
      <c r="FG61" s="1641"/>
      <c r="FH61" s="1641"/>
      <c r="FI61" s="1641"/>
      <c r="FJ61" s="1641"/>
      <c r="FK61" s="1641"/>
      <c r="FL61" s="1641"/>
      <c r="FM61" s="1641"/>
      <c r="FN61" s="1641"/>
      <c r="FO61" s="1641"/>
      <c r="FP61" s="1641"/>
      <c r="FQ61" s="1641"/>
      <c r="FR61" s="1641"/>
      <c r="FS61" s="723"/>
    </row>
    <row r="62" spans="15:175">
      <c r="DH62" s="270"/>
      <c r="DI62" s="270"/>
      <c r="DJ62" s="270"/>
      <c r="DK62" s="270"/>
      <c r="DL62" s="270"/>
      <c r="DM62" s="270"/>
      <c r="DN62" s="270"/>
      <c r="DO62" s="270"/>
      <c r="DP62" s="270"/>
      <c r="DQ62" s="270"/>
      <c r="DR62" s="270"/>
      <c r="DS62" s="270"/>
      <c r="DT62" s="270"/>
      <c r="DU62" s="270"/>
      <c r="DV62" s="270"/>
      <c r="DW62" s="270"/>
      <c r="DX62" s="270"/>
      <c r="DY62" s="270"/>
      <c r="DZ62" s="270"/>
      <c r="EA62" s="270"/>
      <c r="EB62" s="270"/>
      <c r="EC62" s="270"/>
      <c r="ED62" s="270"/>
      <c r="EE62" s="270"/>
      <c r="EF62" s="270"/>
      <c r="EG62" s="270"/>
      <c r="EH62" s="270"/>
      <c r="EI62" s="270"/>
      <c r="EJ62" s="270"/>
      <c r="EK62" s="270"/>
      <c r="EL62" s="270"/>
      <c r="EM62" s="270"/>
      <c r="EN62" s="270"/>
      <c r="EO62" s="270"/>
      <c r="EP62" s="270"/>
      <c r="EQ62" s="270"/>
      <c r="ER62" s="270"/>
      <c r="ES62" s="270"/>
      <c r="ET62" s="270"/>
      <c r="EU62" s="270"/>
      <c r="EV62" s="270"/>
      <c r="EW62" s="270"/>
      <c r="EX62" s="270"/>
      <c r="EY62" s="270"/>
      <c r="EZ62" s="270"/>
      <c r="FA62" s="270"/>
      <c r="FB62" s="270"/>
      <c r="FC62" s="270"/>
      <c r="FD62" s="270"/>
      <c r="FE62" s="270"/>
      <c r="FF62" s="270"/>
      <c r="FG62" s="270"/>
      <c r="FH62" s="270"/>
      <c r="FI62" s="270"/>
      <c r="FJ62" s="270"/>
      <c r="FK62" s="981"/>
      <c r="FL62" s="270"/>
      <c r="FM62" s="270"/>
      <c r="FN62" s="270"/>
      <c r="FO62" s="270"/>
      <c r="FP62" s="809"/>
      <c r="FS62" s="270"/>
    </row>
    <row r="63" spans="15:175" ht="12.75">
      <c r="AE63" s="1646" t="s">
        <v>479</v>
      </c>
      <c r="AF63" s="1646"/>
      <c r="AG63" s="1646" t="s">
        <v>478</v>
      </c>
      <c r="AH63" s="1646"/>
      <c r="AI63" s="1646" t="s">
        <v>477</v>
      </c>
      <c r="AJ63" s="1646"/>
      <c r="AK63" s="1646" t="s">
        <v>156</v>
      </c>
      <c r="AL63" s="1646"/>
      <c r="AM63" s="1646" t="s">
        <v>482</v>
      </c>
      <c r="AN63" s="1646"/>
      <c r="AO63" s="1646" t="s">
        <v>481</v>
      </c>
      <c r="AP63" s="1646"/>
      <c r="AQ63" s="1646" t="s">
        <v>480</v>
      </c>
      <c r="AR63" s="1646"/>
      <c r="AS63" s="1646" t="s">
        <v>479</v>
      </c>
      <c r="AT63" s="1646"/>
      <c r="AU63" s="1646" t="s">
        <v>478</v>
      </c>
      <c r="AV63" s="1646"/>
      <c r="AW63" s="1646" t="s">
        <v>477</v>
      </c>
      <c r="AX63" s="1646"/>
      <c r="AY63" s="1646" t="s">
        <v>156</v>
      </c>
      <c r="AZ63" s="1646"/>
      <c r="BA63" s="1646" t="s">
        <v>482</v>
      </c>
      <c r="BB63" s="1646"/>
      <c r="BC63" s="1646" t="s">
        <v>481</v>
      </c>
      <c r="BD63" s="1646"/>
      <c r="BE63" s="1646" t="s">
        <v>480</v>
      </c>
      <c r="BF63" s="1646"/>
      <c r="BG63" s="1646" t="s">
        <v>479</v>
      </c>
      <c r="BH63" s="1646"/>
      <c r="BI63" s="1646" t="s">
        <v>478</v>
      </c>
      <c r="BJ63" s="1646"/>
      <c r="BK63" s="1646" t="s">
        <v>477</v>
      </c>
      <c r="BL63" s="1646"/>
      <c r="BM63" s="1646" t="s">
        <v>156</v>
      </c>
      <c r="BN63" s="1646"/>
      <c r="BO63" s="1646" t="s">
        <v>482</v>
      </c>
      <c r="BP63" s="1646"/>
      <c r="BQ63" s="1646" t="s">
        <v>481</v>
      </c>
      <c r="BR63" s="1646"/>
      <c r="BS63" s="1646" t="s">
        <v>480</v>
      </c>
      <c r="BT63" s="1646"/>
      <c r="BU63" s="1646" t="s">
        <v>479</v>
      </c>
      <c r="BV63" s="1646"/>
      <c r="BW63" s="1646" t="s">
        <v>478</v>
      </c>
      <c r="BX63" s="1646"/>
      <c r="BY63" s="1646" t="s">
        <v>477</v>
      </c>
      <c r="BZ63" s="1646"/>
      <c r="CM63" s="1641">
        <v>42526</v>
      </c>
      <c r="CN63" s="1641"/>
      <c r="CO63" s="1641"/>
      <c r="CP63" s="1641"/>
      <c r="CQ63" s="1641"/>
      <c r="CR63" s="1641"/>
      <c r="CS63" s="1641"/>
      <c r="CT63" s="1641"/>
      <c r="CU63" s="1641">
        <v>42525</v>
      </c>
      <c r="CV63" s="1641"/>
      <c r="CW63" s="1641"/>
      <c r="CX63" s="1641"/>
      <c r="CY63" s="1641"/>
      <c r="CZ63" s="1641"/>
      <c r="DA63" s="1641"/>
      <c r="DB63" s="1641"/>
      <c r="DC63" s="1641">
        <v>42524</v>
      </c>
      <c r="DD63" s="1641"/>
      <c r="DE63" s="1641"/>
      <c r="DF63" s="1641"/>
      <c r="DG63" s="1641"/>
      <c r="DH63" s="1641"/>
      <c r="DI63" s="1641"/>
      <c r="DJ63" s="1641"/>
      <c r="DK63" s="1641">
        <v>42523</v>
      </c>
      <c r="DL63" s="1641"/>
      <c r="DM63" s="1641"/>
      <c r="DN63" s="1641"/>
      <c r="DO63" s="1641"/>
      <c r="DP63" s="1641"/>
      <c r="DQ63" s="1641"/>
      <c r="DR63" s="1641"/>
      <c r="DS63" s="1641">
        <v>42522</v>
      </c>
      <c r="DT63" s="1641"/>
      <c r="DU63" s="1641"/>
      <c r="DV63" s="1641"/>
      <c r="DW63" s="1641"/>
      <c r="DX63" s="1641"/>
      <c r="DY63" s="1641"/>
      <c r="DZ63" s="1641"/>
      <c r="EA63" s="1641"/>
      <c r="EB63" s="1641"/>
      <c r="EC63" s="1641"/>
      <c r="ED63" s="1641"/>
      <c r="EE63" s="1641"/>
      <c r="EF63" s="1641"/>
      <c r="EG63" s="1641"/>
      <c r="EH63" s="1641"/>
      <c r="EI63" s="1641"/>
      <c r="EJ63" s="1641"/>
      <c r="EK63" s="1641"/>
      <c r="EL63" s="1641"/>
      <c r="EM63" s="270"/>
      <c r="EN63" s="270"/>
      <c r="EO63" s="270"/>
      <c r="EP63" s="270"/>
      <c r="EQ63" s="270"/>
      <c r="ER63" s="270"/>
      <c r="ES63" s="270"/>
      <c r="ET63" s="270"/>
      <c r="EU63" s="270"/>
      <c r="EV63" s="270"/>
      <c r="EW63" s="270"/>
      <c r="EX63" s="270"/>
      <c r="EY63" s="270"/>
      <c r="EZ63" s="270"/>
      <c r="FA63" s="270"/>
      <c r="FB63" s="270"/>
      <c r="FC63" s="270"/>
      <c r="FD63" s="270"/>
      <c r="FE63" s="270"/>
      <c r="FF63" s="270"/>
      <c r="FG63" s="270"/>
      <c r="FH63" s="270"/>
      <c r="FI63" s="270"/>
      <c r="FJ63" s="270"/>
      <c r="FK63" s="981"/>
      <c r="FL63" s="270"/>
      <c r="FM63" s="270"/>
      <c r="FN63" s="270"/>
      <c r="FO63" s="270"/>
      <c r="FP63" s="809"/>
      <c r="FS63" s="270"/>
    </row>
    <row r="64" spans="15:175" ht="12.75" customHeight="1">
      <c r="AE64" s="1646">
        <v>6</v>
      </c>
      <c r="AF64" s="1646"/>
      <c r="AG64" s="1646">
        <v>5</v>
      </c>
      <c r="AH64" s="1646"/>
      <c r="AI64" s="1646">
        <v>4</v>
      </c>
      <c r="AJ64" s="1646"/>
      <c r="AK64" s="1646">
        <v>3</v>
      </c>
      <c r="AL64" s="1646"/>
      <c r="AM64" s="1646">
        <v>2</v>
      </c>
      <c r="AN64" s="1646"/>
      <c r="AO64" s="1646">
        <v>1</v>
      </c>
      <c r="AP64" s="1646"/>
      <c r="AQ64" s="1646">
        <v>30</v>
      </c>
      <c r="AR64" s="1646"/>
      <c r="AS64" s="1646">
        <v>29</v>
      </c>
      <c r="AT64" s="1646"/>
      <c r="AU64" s="1646">
        <v>28</v>
      </c>
      <c r="AV64" s="1646"/>
      <c r="AW64" s="1646">
        <v>27</v>
      </c>
      <c r="AX64" s="1646"/>
      <c r="AY64" s="1646">
        <v>26</v>
      </c>
      <c r="AZ64" s="1646"/>
      <c r="BA64" s="1646">
        <v>25</v>
      </c>
      <c r="BB64" s="1646"/>
      <c r="BC64" s="1646">
        <v>24</v>
      </c>
      <c r="BD64" s="1646"/>
      <c r="BE64" s="1646">
        <v>23</v>
      </c>
      <c r="BF64" s="1646"/>
      <c r="BG64" s="1646">
        <v>22</v>
      </c>
      <c r="BH64" s="1646"/>
      <c r="BI64" s="1646">
        <v>21</v>
      </c>
      <c r="BJ64" s="1646"/>
      <c r="BK64" s="1646">
        <v>20</v>
      </c>
      <c r="BL64" s="1646"/>
      <c r="BM64" s="1646">
        <v>19</v>
      </c>
      <c r="BN64" s="1646"/>
      <c r="BO64" s="1646">
        <v>18</v>
      </c>
      <c r="BP64" s="1646"/>
      <c r="BQ64" s="1646">
        <v>17</v>
      </c>
      <c r="BR64" s="1646"/>
      <c r="BS64" s="1646">
        <v>16</v>
      </c>
      <c r="BT64" s="1646"/>
      <c r="BU64" s="1646">
        <v>15</v>
      </c>
      <c r="BV64" s="1646"/>
      <c r="BW64" s="1646">
        <v>14</v>
      </c>
      <c r="BX64" s="1646"/>
      <c r="BY64" s="1646">
        <v>13</v>
      </c>
      <c r="BZ64" s="1646"/>
      <c r="CM64" s="1636">
        <v>60</v>
      </c>
      <c r="CN64" s="1636"/>
      <c r="CO64" s="1636">
        <v>60</v>
      </c>
      <c r="CP64" s="1636"/>
      <c r="CQ64" s="1636">
        <v>60</v>
      </c>
      <c r="CR64" s="1636"/>
      <c r="CS64" s="1636">
        <v>60</v>
      </c>
      <c r="CT64" s="1636"/>
      <c r="CU64" s="1636">
        <v>60</v>
      </c>
      <c r="CV64" s="1636"/>
      <c r="CW64" s="1636">
        <v>60</v>
      </c>
      <c r="CX64" s="1636"/>
      <c r="CY64" s="1636">
        <v>60</v>
      </c>
      <c r="CZ64" s="1636"/>
      <c r="DA64" s="1636">
        <v>60</v>
      </c>
      <c r="DB64" s="1636"/>
      <c r="DC64" s="1636">
        <v>60</v>
      </c>
      <c r="DD64" s="1636"/>
      <c r="DE64" s="1636">
        <v>60</v>
      </c>
      <c r="DF64" s="1636"/>
      <c r="DG64" s="1636">
        <v>60</v>
      </c>
      <c r="DH64" s="1636"/>
      <c r="DI64" s="1636">
        <v>60</v>
      </c>
      <c r="DJ64" s="1636"/>
      <c r="DK64" s="1636">
        <v>60</v>
      </c>
      <c r="DL64" s="1636"/>
      <c r="DM64" s="1636">
        <v>60</v>
      </c>
      <c r="DN64" s="1636"/>
      <c r="DO64" s="1636">
        <v>60</v>
      </c>
      <c r="DP64" s="1636"/>
      <c r="DQ64" s="1636">
        <v>60</v>
      </c>
      <c r="DR64" s="1636"/>
      <c r="DS64" s="1636">
        <v>60</v>
      </c>
      <c r="DT64" s="1636"/>
      <c r="DU64" s="1636"/>
      <c r="DV64" s="1636"/>
      <c r="DW64" s="1636"/>
      <c r="DX64" s="1636"/>
      <c r="DY64" s="1636"/>
      <c r="DZ64" s="1636"/>
      <c r="EA64" s="1636"/>
      <c r="EB64" s="1636"/>
      <c r="EC64" s="1636"/>
      <c r="ED64" s="1636"/>
      <c r="EE64" s="1636"/>
      <c r="EF64" s="1636"/>
      <c r="EG64" s="1636">
        <v>60</v>
      </c>
      <c r="EH64" s="1636"/>
      <c r="EI64" s="1636">
        <v>60</v>
      </c>
      <c r="EJ64" s="1636"/>
      <c r="EK64" s="1636">
        <v>60</v>
      </c>
      <c r="EL64" s="1636"/>
      <c r="EM64" s="1641" t="s">
        <v>464</v>
      </c>
      <c r="EN64" s="1641"/>
      <c r="EO64" s="1641"/>
      <c r="EP64" s="1641"/>
      <c r="EQ64" s="270"/>
      <c r="ER64" s="270"/>
      <c r="ES64" s="270"/>
      <c r="ET64" s="270"/>
      <c r="EU64" s="270"/>
      <c r="EV64" s="270"/>
      <c r="EW64" s="270"/>
      <c r="EX64" s="270"/>
      <c r="EY64" s="270"/>
      <c r="EZ64" s="270"/>
      <c r="FA64" s="270"/>
      <c r="FB64" s="270"/>
      <c r="FC64" s="270"/>
      <c r="FD64" s="270"/>
      <c r="FE64" s="270"/>
      <c r="FF64" s="270"/>
      <c r="FG64" s="270"/>
      <c r="FH64" s="270"/>
      <c r="FI64" s="270"/>
      <c r="FJ64" s="270"/>
      <c r="FK64" s="981"/>
      <c r="FL64" s="270"/>
      <c r="FM64" s="270"/>
      <c r="FN64" s="270"/>
      <c r="FO64" s="270"/>
      <c r="FP64" s="809"/>
      <c r="FS64" s="270"/>
    </row>
    <row r="65" spans="31:175" ht="12.75">
      <c r="AE65" s="1650"/>
      <c r="AF65" s="1650"/>
      <c r="AG65" s="1650"/>
      <c r="AH65" s="1650"/>
      <c r="AI65" s="1650"/>
      <c r="AJ65" s="1650"/>
      <c r="AK65" s="1650"/>
      <c r="AL65" s="1650"/>
      <c r="AM65" s="1646" t="s">
        <v>469</v>
      </c>
      <c r="AN65" s="1646"/>
      <c r="AO65" s="1650"/>
      <c r="AP65" s="1650"/>
      <c r="AQ65" s="1650"/>
      <c r="AR65" s="1650"/>
      <c r="AS65" s="1650"/>
      <c r="AT65" s="1650"/>
      <c r="AU65" s="1650"/>
      <c r="AV65" s="1650"/>
      <c r="AW65" s="1650"/>
      <c r="AX65" s="1650"/>
      <c r="AY65" s="1650"/>
      <c r="AZ65" s="1650"/>
      <c r="BA65" s="1646" t="s">
        <v>468</v>
      </c>
      <c r="BB65" s="1646"/>
      <c r="BC65" s="1651" t="s">
        <v>484</v>
      </c>
      <c r="BD65" s="1651"/>
      <c r="BE65" s="1650" t="s">
        <v>484</v>
      </c>
      <c r="BF65" s="1650"/>
      <c r="BG65" s="1651" t="s">
        <v>483</v>
      </c>
      <c r="BH65" s="1651"/>
      <c r="BI65" s="1650" t="s">
        <v>483</v>
      </c>
      <c r="BJ65" s="1650"/>
      <c r="BK65" s="1651" t="s">
        <v>494</v>
      </c>
      <c r="BL65" s="1651"/>
      <c r="BM65" s="1650" t="s">
        <v>494</v>
      </c>
      <c r="BN65" s="1650"/>
      <c r="BO65" s="1650" t="s">
        <v>491</v>
      </c>
      <c r="BP65" s="1650"/>
      <c r="BQ65" s="1651" t="s">
        <v>475</v>
      </c>
      <c r="BR65" s="1651"/>
      <c r="BS65" s="1650" t="s">
        <v>486</v>
      </c>
      <c r="BT65" s="1650"/>
      <c r="BU65" s="1650" t="s">
        <v>485</v>
      </c>
      <c r="BV65" s="1650"/>
      <c r="BW65" s="1643" t="s">
        <v>476</v>
      </c>
      <c r="BX65" s="1643"/>
      <c r="BY65" s="1643" t="s">
        <v>475</v>
      </c>
      <c r="BZ65" s="1643"/>
      <c r="CM65" s="1636"/>
      <c r="CN65" s="1636"/>
      <c r="CO65" s="1636"/>
      <c r="CP65" s="1636"/>
      <c r="CQ65" s="1636"/>
      <c r="CR65" s="1636"/>
      <c r="CS65" s="1636"/>
      <c r="CT65" s="1636"/>
      <c r="CU65" s="1636"/>
      <c r="CV65" s="1636"/>
      <c r="CW65" s="1636"/>
      <c r="CX65" s="1636"/>
      <c r="CY65" s="1636"/>
      <c r="CZ65" s="1636"/>
      <c r="DA65" s="1636"/>
      <c r="DB65" s="1636"/>
      <c r="DC65" s="1636"/>
      <c r="DD65" s="1636"/>
      <c r="DE65" s="1636"/>
      <c r="DF65" s="1636"/>
      <c r="DG65" s="1636"/>
      <c r="DH65" s="1636"/>
      <c r="DI65" s="1636"/>
      <c r="DJ65" s="1636"/>
      <c r="DK65" s="1636"/>
      <c r="DL65" s="1636"/>
      <c r="DM65" s="1636"/>
      <c r="DN65" s="1636"/>
      <c r="DO65" s="1636"/>
      <c r="DP65" s="1636"/>
      <c r="DQ65" s="1636"/>
      <c r="DR65" s="1636"/>
      <c r="DS65" s="1636"/>
      <c r="DT65" s="1636"/>
      <c r="DU65" s="1636"/>
      <c r="DV65" s="1636"/>
      <c r="DW65" s="1636"/>
      <c r="DX65" s="1636"/>
      <c r="DY65" s="1636"/>
      <c r="DZ65" s="1636"/>
      <c r="EA65" s="1636"/>
      <c r="EB65" s="1636"/>
      <c r="EC65" s="1636"/>
      <c r="ED65" s="1636"/>
      <c r="EE65" s="1636"/>
      <c r="EF65" s="1636"/>
      <c r="EG65" s="1636"/>
      <c r="EH65" s="1636"/>
      <c r="EI65" s="1636"/>
      <c r="EJ65" s="1636"/>
      <c r="EK65" s="1636"/>
      <c r="EL65" s="1636"/>
      <c r="EM65" s="1641" t="s">
        <v>465</v>
      </c>
      <c r="EN65" s="1641"/>
      <c r="EO65" s="1641"/>
      <c r="EP65" s="1641"/>
      <c r="EQ65" s="270"/>
      <c r="ER65" s="270"/>
      <c r="ES65" s="270"/>
      <c r="ET65" s="270"/>
      <c r="EU65" s="270"/>
      <c r="EV65" s="270"/>
      <c r="EW65" s="270"/>
      <c r="EX65" s="270"/>
      <c r="EY65" s="270"/>
      <c r="EZ65" s="270"/>
      <c r="FA65" s="270"/>
      <c r="FB65" s="270"/>
      <c r="FC65" s="270"/>
      <c r="FD65" s="270"/>
      <c r="FE65" s="270"/>
      <c r="FF65" s="270"/>
      <c r="FG65" s="270"/>
      <c r="FH65" s="270"/>
      <c r="FI65" s="270"/>
      <c r="FJ65" s="270"/>
      <c r="FK65" s="981"/>
      <c r="FL65" s="270"/>
      <c r="FM65" s="270"/>
      <c r="FN65" s="270"/>
      <c r="FO65" s="270"/>
      <c r="FP65" s="809"/>
      <c r="FS65" s="270"/>
    </row>
    <row r="66" spans="31:175" ht="12.75">
      <c r="BC66" s="1636" t="s">
        <v>470</v>
      </c>
      <c r="BD66" s="1636"/>
      <c r="BG66" s="1636" t="s">
        <v>474</v>
      </c>
      <c r="BH66" s="1636"/>
      <c r="BK66" s="1636" t="s">
        <v>473</v>
      </c>
      <c r="BL66" s="1636"/>
      <c r="BO66" s="1636" t="s">
        <v>497</v>
      </c>
      <c r="BP66" s="1636"/>
      <c r="BQ66" s="1636" t="s">
        <v>471</v>
      </c>
      <c r="BR66" s="1636"/>
      <c r="BW66" s="1643" t="s">
        <v>472</v>
      </c>
      <c r="BX66" s="1643"/>
      <c r="BY66" s="722"/>
      <c r="BZ66" s="722"/>
      <c r="CM66" s="1636" t="s">
        <v>106</v>
      </c>
      <c r="CN66" s="1636"/>
      <c r="CO66" s="1636" t="s">
        <v>20</v>
      </c>
      <c r="CP66" s="1636"/>
      <c r="CQ66" s="1636" t="s">
        <v>18</v>
      </c>
      <c r="CR66" s="1636"/>
      <c r="CS66" s="1636" t="s">
        <v>19</v>
      </c>
      <c r="CT66" s="1636"/>
      <c r="CU66" s="1636" t="s">
        <v>106</v>
      </c>
      <c r="CV66" s="1636"/>
      <c r="CW66" s="1636" t="s">
        <v>20</v>
      </c>
      <c r="CX66" s="1636"/>
      <c r="CY66" s="1636" t="s">
        <v>18</v>
      </c>
      <c r="CZ66" s="1636"/>
      <c r="DA66" s="1636" t="s">
        <v>19</v>
      </c>
      <c r="DB66" s="1636"/>
      <c r="DC66" s="1636" t="s">
        <v>106</v>
      </c>
      <c r="DD66" s="1636"/>
      <c r="DE66" s="1636" t="s">
        <v>20</v>
      </c>
      <c r="DF66" s="1636"/>
      <c r="DG66" s="1636" t="s">
        <v>18</v>
      </c>
      <c r="DH66" s="1636"/>
      <c r="DI66" s="1636" t="s">
        <v>19</v>
      </c>
      <c r="DJ66" s="1636"/>
      <c r="DK66" s="1636" t="s">
        <v>106</v>
      </c>
      <c r="DL66" s="1636"/>
      <c r="DM66" s="1636" t="s">
        <v>20</v>
      </c>
      <c r="DN66" s="1636"/>
      <c r="DO66" s="1636" t="s">
        <v>18</v>
      </c>
      <c r="DP66" s="1636"/>
      <c r="DQ66" s="1636" t="s">
        <v>19</v>
      </c>
      <c r="DR66" s="1636"/>
      <c r="DS66" s="1636" t="s">
        <v>106</v>
      </c>
      <c r="DT66" s="1636"/>
      <c r="DU66" s="1636"/>
      <c r="DV66" s="1636"/>
      <c r="DW66" s="1636"/>
      <c r="DX66" s="1636"/>
      <c r="DY66" s="1636"/>
      <c r="DZ66" s="1636"/>
      <c r="EA66" s="1636"/>
      <c r="EB66" s="1636"/>
      <c r="EC66" s="1636"/>
      <c r="ED66" s="1636"/>
      <c r="EE66" s="1636"/>
      <c r="EF66" s="1636"/>
      <c r="EG66" s="1636" t="s">
        <v>20</v>
      </c>
      <c r="EH66" s="1636"/>
      <c r="EI66" s="1636" t="s">
        <v>18</v>
      </c>
      <c r="EJ66" s="1636"/>
      <c r="EK66" s="1636" t="s">
        <v>19</v>
      </c>
      <c r="EL66" s="1636"/>
      <c r="EM66" s="1641" t="s">
        <v>490</v>
      </c>
      <c r="EN66" s="1641"/>
      <c r="EO66" s="1641"/>
      <c r="EP66" s="1641"/>
      <c r="EQ66" s="1641" t="s">
        <v>489</v>
      </c>
      <c r="ER66" s="1641"/>
      <c r="ES66" s="1641"/>
      <c r="ET66" s="1641"/>
      <c r="EU66" s="1641"/>
      <c r="EV66" s="1641"/>
      <c r="EW66" s="1641"/>
      <c r="EX66" s="1641"/>
      <c r="EY66" s="1641"/>
      <c r="EZ66" s="1641"/>
      <c r="FA66" s="1641"/>
      <c r="FB66" s="1641"/>
      <c r="FC66" s="1641"/>
      <c r="FD66" s="1641"/>
      <c r="FE66" s="1641"/>
      <c r="FF66" s="1641"/>
      <c r="FG66" s="1641"/>
      <c r="FH66" s="1641"/>
      <c r="FI66" s="1641"/>
      <c r="FJ66" s="1641"/>
      <c r="FK66" s="1641"/>
      <c r="FL66" s="1641"/>
      <c r="FM66" s="1641"/>
      <c r="FN66" s="1641"/>
      <c r="FO66" s="1641"/>
      <c r="FP66" s="1641"/>
      <c r="FQ66" s="1641"/>
      <c r="FR66" s="1641"/>
      <c r="FS66" s="270"/>
    </row>
    <row r="67" spans="31:175" ht="12.75">
      <c r="AE67" s="1642" t="s">
        <v>487</v>
      </c>
      <c r="AF67" s="1642"/>
      <c r="AG67" s="1642" t="s">
        <v>487</v>
      </c>
      <c r="AH67" s="1642"/>
      <c r="AI67" s="1642" t="s">
        <v>487</v>
      </c>
      <c r="AJ67" s="1642"/>
      <c r="AK67" s="1642" t="s">
        <v>487</v>
      </c>
      <c r="AL67" s="1642"/>
      <c r="AM67" s="1642"/>
      <c r="AN67" s="1642"/>
      <c r="AO67" s="1642" t="s">
        <v>487</v>
      </c>
      <c r="AP67" s="1642"/>
      <c r="AQ67" s="1642" t="s">
        <v>487</v>
      </c>
      <c r="AR67" s="1642"/>
      <c r="AS67" s="1642" t="s">
        <v>487</v>
      </c>
      <c r="AT67" s="1642"/>
      <c r="AU67" s="1642" t="s">
        <v>487</v>
      </c>
      <c r="AV67" s="1642"/>
      <c r="AW67" s="1642" t="s">
        <v>487</v>
      </c>
      <c r="AX67" s="1642"/>
      <c r="AY67" s="1642" t="s">
        <v>487</v>
      </c>
      <c r="AZ67" s="1642"/>
      <c r="BA67" s="1642"/>
      <c r="BB67" s="1642"/>
      <c r="BC67" s="1642" t="s">
        <v>487</v>
      </c>
      <c r="BD67" s="1642"/>
      <c r="BE67" s="1642" t="s">
        <v>487</v>
      </c>
      <c r="BF67" s="1642"/>
      <c r="BG67" s="1642" t="s">
        <v>487</v>
      </c>
      <c r="BH67" s="1642"/>
      <c r="BI67" s="1642" t="s">
        <v>487</v>
      </c>
      <c r="BJ67" s="1642"/>
      <c r="BK67" s="1642"/>
      <c r="BL67" s="1642"/>
      <c r="BM67" s="1652" t="s">
        <v>399</v>
      </c>
      <c r="BN67" s="1652"/>
      <c r="BO67" s="1652" t="s">
        <v>488</v>
      </c>
      <c r="BP67" s="1652"/>
      <c r="BQ67" s="1642" t="s">
        <v>487</v>
      </c>
      <c r="BR67" s="1642"/>
      <c r="BS67" s="1642" t="s">
        <v>487</v>
      </c>
      <c r="BT67" s="1642"/>
      <c r="BU67" s="1642" t="s">
        <v>487</v>
      </c>
      <c r="BV67" s="1642"/>
      <c r="BW67" s="1643"/>
      <c r="BX67" s="1643"/>
      <c r="BY67" s="1643" t="s">
        <v>487</v>
      </c>
      <c r="BZ67" s="1643"/>
      <c r="CM67" s="1644"/>
      <c r="CN67" s="1644"/>
      <c r="CO67" s="1644"/>
      <c r="CP67" s="1644"/>
      <c r="CQ67" s="1644"/>
      <c r="CR67" s="1644"/>
      <c r="CS67" s="1644"/>
      <c r="CT67" s="1644"/>
      <c r="CU67" s="1644"/>
      <c r="CV67" s="1644"/>
      <c r="CW67" s="1644"/>
      <c r="CX67" s="1644"/>
      <c r="CY67" s="1644"/>
      <c r="CZ67" s="1644"/>
      <c r="DA67" s="1644"/>
      <c r="DB67" s="1644"/>
      <c r="DC67" s="1644"/>
      <c r="DD67" s="1644"/>
      <c r="DE67" s="1644"/>
      <c r="DF67" s="1644"/>
      <c r="DG67" s="1644"/>
      <c r="DH67" s="1644"/>
      <c r="DI67" s="1644"/>
      <c r="DJ67" s="1644"/>
      <c r="DK67" s="1644"/>
      <c r="DL67" s="1644"/>
      <c r="DM67" s="1644"/>
      <c r="DN67" s="1644"/>
      <c r="DO67" s="1644"/>
      <c r="DP67" s="1644"/>
      <c r="DQ67" s="1644"/>
      <c r="DR67" s="1644"/>
      <c r="DS67" s="1644"/>
      <c r="DT67" s="1644"/>
      <c r="DU67" s="1644"/>
      <c r="DV67" s="1644"/>
      <c r="DW67" s="1644"/>
      <c r="DX67" s="1644"/>
      <c r="DY67" s="1644"/>
      <c r="DZ67" s="1644"/>
      <c r="EA67" s="1644"/>
      <c r="EB67" s="1644"/>
      <c r="EC67" s="1644"/>
      <c r="ED67" s="1644"/>
      <c r="EE67" s="1644"/>
      <c r="EF67" s="1644"/>
      <c r="EG67" s="1644"/>
      <c r="EH67" s="1644"/>
      <c r="EI67" s="1644"/>
      <c r="EJ67" s="1644"/>
      <c r="EK67" s="1644"/>
      <c r="EL67" s="1644"/>
      <c r="EM67" s="1641" t="s">
        <v>467</v>
      </c>
      <c r="EN67" s="1641"/>
      <c r="EO67" s="1641"/>
      <c r="EP67" s="1641"/>
      <c r="EQ67" s="1641"/>
      <c r="ER67" s="1641"/>
      <c r="ES67" s="1641"/>
      <c r="ET67" s="1641"/>
      <c r="EU67" s="1641"/>
      <c r="EV67" s="1641"/>
      <c r="EW67" s="1641"/>
      <c r="EX67" s="1641"/>
      <c r="EY67" s="1641"/>
      <c r="EZ67" s="1641"/>
      <c r="FA67" s="1641"/>
      <c r="FB67" s="1641"/>
      <c r="FC67" s="1641"/>
      <c r="FD67" s="1641"/>
      <c r="FE67" s="1641"/>
      <c r="FF67" s="1641"/>
      <c r="FG67" s="1641"/>
      <c r="FH67" s="1641"/>
      <c r="FI67" s="1641"/>
      <c r="FJ67" s="1641"/>
      <c r="FK67" s="1641"/>
      <c r="FL67" s="1641"/>
      <c r="FM67" s="1641"/>
      <c r="FN67" s="1641"/>
      <c r="FO67" s="1641"/>
      <c r="FP67" s="1641"/>
      <c r="FQ67" s="1641"/>
      <c r="FR67" s="1641"/>
      <c r="FS67" s="270"/>
    </row>
    <row r="68" spans="31:175" ht="12.75">
      <c r="CM68" s="1645"/>
      <c r="CN68" s="1645"/>
      <c r="CO68" s="1645"/>
      <c r="CP68" s="1645"/>
      <c r="CQ68" s="1645"/>
      <c r="CR68" s="1645"/>
      <c r="CS68" s="1645"/>
      <c r="CT68" s="1645"/>
      <c r="CU68" s="1645"/>
      <c r="CV68" s="1645"/>
      <c r="CW68" s="1645"/>
      <c r="CX68" s="1645"/>
      <c r="CY68" s="1645"/>
      <c r="CZ68" s="1645"/>
      <c r="DA68" s="1645"/>
      <c r="DB68" s="1645"/>
      <c r="DC68" s="1645"/>
      <c r="DD68" s="1645"/>
      <c r="DE68" s="1645"/>
      <c r="DF68" s="1645"/>
      <c r="DG68" s="1645"/>
      <c r="DH68" s="1645"/>
      <c r="DI68" s="1645"/>
      <c r="DJ68" s="1645"/>
      <c r="DK68" s="1645"/>
      <c r="DL68" s="1645"/>
      <c r="DM68" s="1645"/>
      <c r="DN68" s="1645"/>
      <c r="DO68" s="1645"/>
      <c r="DP68" s="1645"/>
      <c r="DQ68" s="1645"/>
      <c r="DR68" s="1645"/>
      <c r="DS68" s="1645"/>
      <c r="DT68" s="1645"/>
      <c r="DU68" s="1645"/>
      <c r="DV68" s="1645"/>
      <c r="DW68" s="1645"/>
      <c r="DX68" s="1645"/>
      <c r="DY68" s="1645"/>
      <c r="DZ68" s="1645"/>
      <c r="EA68" s="1645"/>
      <c r="EB68" s="1645"/>
      <c r="EC68" s="1645"/>
      <c r="ED68" s="1645"/>
      <c r="EE68" s="1645"/>
      <c r="EF68" s="1645"/>
      <c r="EG68" s="1645"/>
      <c r="EH68" s="1645"/>
      <c r="EI68" s="1645"/>
      <c r="EJ68" s="1645"/>
      <c r="EK68" s="1645"/>
      <c r="EL68" s="1645"/>
      <c r="EM68" s="1641" t="s">
        <v>138</v>
      </c>
      <c r="EN68" s="1641"/>
      <c r="EO68" s="1641"/>
      <c r="EP68" s="1641"/>
      <c r="EQ68" s="1641" t="s">
        <v>135</v>
      </c>
      <c r="ER68" s="1641"/>
      <c r="ES68" s="1641"/>
      <c r="ET68" s="1641"/>
      <c r="EU68" s="1641"/>
      <c r="EV68" s="1641"/>
      <c r="EW68" s="1641"/>
      <c r="EX68" s="1641"/>
      <c r="EY68" s="1641"/>
      <c r="EZ68" s="1641"/>
      <c r="FA68" s="1641"/>
      <c r="FB68" s="1641"/>
      <c r="FC68" s="1641"/>
      <c r="FD68" s="1641"/>
      <c r="FE68" s="1641"/>
      <c r="FF68" s="1641"/>
      <c r="FG68" s="1641"/>
      <c r="FH68" s="1641"/>
      <c r="FI68" s="1641"/>
      <c r="FJ68" s="1641"/>
      <c r="FK68" s="1641"/>
      <c r="FL68" s="1641"/>
      <c r="FM68" s="1641"/>
      <c r="FN68" s="1641"/>
      <c r="FO68" s="1641"/>
      <c r="FP68" s="1641"/>
      <c r="FQ68" s="1641"/>
      <c r="FR68" s="1641"/>
    </row>
    <row r="69" spans="31:175" ht="12.75">
      <c r="BR69" s="1647" t="s">
        <v>492</v>
      </c>
      <c r="BS69" s="1647"/>
      <c r="BT69" s="1647"/>
      <c r="BU69" s="1647"/>
      <c r="BV69" s="1648" t="s">
        <v>493</v>
      </c>
      <c r="BW69" s="1648"/>
      <c r="BX69" s="1648"/>
      <c r="BY69" s="1648"/>
      <c r="BZ69" s="1641" t="s">
        <v>475</v>
      </c>
      <c r="CA69" s="1641"/>
      <c r="CB69" s="1641"/>
      <c r="CC69" s="1641"/>
      <c r="CM69" s="1645"/>
      <c r="CN69" s="1645"/>
      <c r="CO69" s="1645"/>
      <c r="CP69" s="1645"/>
      <c r="CQ69" s="1645"/>
      <c r="CR69" s="1645"/>
      <c r="CS69" s="1645"/>
      <c r="CT69" s="1645"/>
      <c r="CU69" s="1645"/>
      <c r="CV69" s="1645"/>
      <c r="CW69" s="1645"/>
      <c r="CX69" s="1645"/>
      <c r="CY69" s="1645"/>
      <c r="CZ69" s="1645"/>
      <c r="DA69" s="1645"/>
      <c r="DB69" s="1645"/>
      <c r="DC69" s="1645"/>
      <c r="DD69" s="1645"/>
      <c r="DE69" s="1645"/>
      <c r="DF69" s="1645"/>
      <c r="DG69" s="1645"/>
      <c r="DH69" s="1645"/>
      <c r="DI69" s="1645"/>
      <c r="DJ69" s="1645"/>
      <c r="DK69" s="1645"/>
      <c r="DL69" s="1645"/>
      <c r="DM69" s="1645"/>
      <c r="DN69" s="1645"/>
      <c r="DO69" s="1645"/>
      <c r="DP69" s="1645"/>
      <c r="DQ69" s="1645"/>
      <c r="DR69" s="1645"/>
      <c r="DS69" s="1645"/>
      <c r="DT69" s="1645"/>
      <c r="DU69" s="1645"/>
      <c r="DV69" s="1645"/>
      <c r="DW69" s="1645"/>
      <c r="DX69" s="1645"/>
      <c r="DY69" s="1645"/>
      <c r="DZ69" s="1645"/>
      <c r="EA69" s="1645"/>
      <c r="EB69" s="1645"/>
      <c r="EC69" s="1645"/>
      <c r="ED69" s="1645"/>
      <c r="EE69" s="1645"/>
      <c r="EF69" s="1645"/>
      <c r="EG69" s="1645"/>
      <c r="EH69" s="1645"/>
      <c r="EI69" s="1645"/>
      <c r="EJ69" s="1645"/>
      <c r="EK69" s="1645"/>
      <c r="EL69" s="1645"/>
      <c r="EM69" s="1641" t="s">
        <v>466</v>
      </c>
      <c r="EN69" s="1641"/>
      <c r="EO69" s="1641"/>
      <c r="EP69" s="1641"/>
      <c r="EQ69" s="1641"/>
      <c r="ER69" s="1641"/>
      <c r="ES69" s="1641"/>
      <c r="ET69" s="1641"/>
      <c r="EU69" s="1641"/>
      <c r="EV69" s="1641"/>
      <c r="EW69" s="1641"/>
      <c r="EX69" s="1641"/>
      <c r="EY69" s="1641"/>
      <c r="EZ69" s="1641"/>
      <c r="FA69" s="1641"/>
      <c r="FB69" s="1641"/>
      <c r="FC69" s="1641"/>
      <c r="FD69" s="1641"/>
      <c r="FE69" s="1641"/>
      <c r="FF69" s="1641"/>
      <c r="FG69" s="1641"/>
      <c r="FH69" s="1641"/>
      <c r="FI69" s="1641"/>
      <c r="FJ69" s="1641"/>
      <c r="FK69" s="1641"/>
      <c r="FL69" s="1641"/>
      <c r="FM69" s="1641"/>
      <c r="FN69" s="1641"/>
      <c r="FO69" s="1641"/>
      <c r="FP69" s="1641"/>
      <c r="FQ69" s="1641"/>
      <c r="FR69" s="1641"/>
    </row>
    <row r="70" spans="31:175" ht="12.75">
      <c r="BR70" s="1647" t="s">
        <v>492</v>
      </c>
      <c r="BS70" s="1647"/>
      <c r="BT70" s="1647"/>
      <c r="BU70" s="1647"/>
      <c r="BV70" s="1648" t="s">
        <v>493</v>
      </c>
      <c r="BW70" s="1648"/>
      <c r="BX70" s="1648"/>
      <c r="BY70" s="1648"/>
      <c r="BZ70" s="1641" t="s">
        <v>476</v>
      </c>
      <c r="CA70" s="1641"/>
      <c r="CB70" s="1641"/>
      <c r="CC70" s="1641"/>
    </row>
    <row r="71" spans="31:175" ht="12.75">
      <c r="BR71" s="1647" t="s">
        <v>492</v>
      </c>
      <c r="BS71" s="1647"/>
      <c r="BT71" s="1647"/>
      <c r="BU71" s="1647"/>
      <c r="BV71" s="1649" t="s">
        <v>495</v>
      </c>
      <c r="BW71" s="1649"/>
      <c r="BX71" s="1649"/>
      <c r="BY71" s="1649"/>
      <c r="BZ71" s="1641" t="s">
        <v>485</v>
      </c>
      <c r="CA71" s="1641"/>
      <c r="CB71" s="1641"/>
      <c r="CC71" s="1641"/>
      <c r="CU71" s="1641">
        <v>42555</v>
      </c>
      <c r="CV71" s="1641"/>
      <c r="CW71" s="1641"/>
      <c r="CX71" s="1641"/>
      <c r="CY71" s="1641"/>
      <c r="CZ71" s="1641"/>
      <c r="DA71" s="1641"/>
      <c r="DB71" s="1641"/>
      <c r="DC71" s="1641">
        <v>42554</v>
      </c>
      <c r="DD71" s="1641"/>
      <c r="DE71" s="1641"/>
      <c r="DF71" s="1641"/>
      <c r="DG71" s="1641"/>
      <c r="DH71" s="1641"/>
      <c r="DI71" s="1641"/>
      <c r="DJ71" s="1641"/>
      <c r="DK71" s="1641">
        <v>42553</v>
      </c>
      <c r="DL71" s="1641"/>
      <c r="DM71" s="1641"/>
      <c r="DN71" s="1641"/>
      <c r="DO71" s="1641"/>
      <c r="DP71" s="1641"/>
      <c r="DQ71" s="1641"/>
      <c r="DR71" s="1641"/>
      <c r="DS71" s="1641">
        <v>42552</v>
      </c>
      <c r="DT71" s="1641"/>
      <c r="DU71" s="1641"/>
      <c r="DV71" s="1641"/>
      <c r="DW71" s="1641"/>
      <c r="DX71" s="1641"/>
      <c r="DY71" s="1641"/>
      <c r="DZ71" s="1641"/>
      <c r="EA71" s="1641"/>
      <c r="EB71" s="1641"/>
      <c r="EC71" s="1641"/>
      <c r="ED71" s="1641"/>
      <c r="EE71" s="1641"/>
      <c r="EF71" s="1641"/>
      <c r="EG71" s="1641"/>
      <c r="EH71" s="1641"/>
      <c r="EI71" s="1641"/>
      <c r="EJ71" s="1641"/>
      <c r="EK71" s="1641"/>
      <c r="EL71" s="1641"/>
      <c r="EM71" s="270"/>
      <c r="EN71" s="270"/>
      <c r="EO71" s="270"/>
      <c r="EP71" s="270"/>
      <c r="EQ71" s="270"/>
      <c r="ER71" s="270"/>
      <c r="ES71" s="270"/>
      <c r="ET71" s="270"/>
      <c r="EU71" s="270"/>
      <c r="EV71" s="270"/>
      <c r="EW71" s="270"/>
      <c r="EX71" s="270"/>
      <c r="EY71" s="270"/>
      <c r="EZ71" s="270"/>
      <c r="FA71" s="270"/>
      <c r="FB71" s="270"/>
      <c r="FC71" s="270"/>
      <c r="FD71" s="270"/>
      <c r="FE71" s="270"/>
      <c r="FF71" s="270"/>
      <c r="FG71" s="270"/>
      <c r="FH71" s="270"/>
      <c r="FI71" s="270"/>
      <c r="FJ71" s="270"/>
      <c r="FK71" s="981"/>
      <c r="FL71" s="270"/>
      <c r="FM71" s="270"/>
      <c r="FN71" s="270"/>
      <c r="FO71" s="270"/>
      <c r="FP71" s="809"/>
    </row>
    <row r="72" spans="31:175" ht="12.75">
      <c r="BR72" s="1647" t="s">
        <v>492</v>
      </c>
      <c r="BS72" s="1647"/>
      <c r="BT72" s="1647"/>
      <c r="BU72" s="1647"/>
      <c r="BV72" s="1649" t="s">
        <v>495</v>
      </c>
      <c r="BW72" s="1649"/>
      <c r="BX72" s="1649"/>
      <c r="BY72" s="1649"/>
      <c r="BZ72" s="1641" t="s">
        <v>486</v>
      </c>
      <c r="CA72" s="1641"/>
      <c r="CB72" s="1641"/>
      <c r="CC72" s="1641"/>
      <c r="CU72" s="1636">
        <v>60</v>
      </c>
      <c r="CV72" s="1636"/>
      <c r="CW72" s="1636">
        <v>60</v>
      </c>
      <c r="CX72" s="1636"/>
      <c r="CY72" s="1636">
        <v>60</v>
      </c>
      <c r="CZ72" s="1636"/>
      <c r="DA72" s="1636">
        <v>60</v>
      </c>
      <c r="DB72" s="1636"/>
      <c r="DC72" s="1636">
        <v>60</v>
      </c>
      <c r="DD72" s="1636"/>
      <c r="DE72" s="1636">
        <v>60</v>
      </c>
      <c r="DF72" s="1636"/>
      <c r="DG72" s="1636">
        <v>60</v>
      </c>
      <c r="DH72" s="1636"/>
      <c r="DI72" s="1636">
        <v>60</v>
      </c>
      <c r="DJ72" s="1636"/>
      <c r="DK72" s="1636">
        <v>60</v>
      </c>
      <c r="DL72" s="1636"/>
      <c r="DM72" s="1636">
        <v>60</v>
      </c>
      <c r="DN72" s="1636"/>
      <c r="DO72" s="1636">
        <v>60</v>
      </c>
      <c r="DP72" s="1636"/>
      <c r="DQ72" s="1636">
        <v>60</v>
      </c>
      <c r="DR72" s="1636"/>
      <c r="DS72" s="1636">
        <v>60</v>
      </c>
      <c r="DT72" s="1636"/>
      <c r="DU72" s="1636"/>
      <c r="DV72" s="1636"/>
      <c r="DW72" s="1636"/>
      <c r="DX72" s="1636"/>
      <c r="DY72" s="1636"/>
      <c r="DZ72" s="1636"/>
      <c r="EA72" s="1636"/>
      <c r="EB72" s="1636"/>
      <c r="EC72" s="1636"/>
      <c r="ED72" s="1636"/>
      <c r="EE72" s="1636"/>
      <c r="EF72" s="1636"/>
      <c r="EG72" s="1636">
        <v>60</v>
      </c>
      <c r="EH72" s="1636"/>
      <c r="EI72" s="1636">
        <v>60</v>
      </c>
      <c r="EJ72" s="1636"/>
      <c r="EK72" s="1636">
        <v>60</v>
      </c>
      <c r="EL72" s="1636"/>
      <c r="EM72" s="1641" t="s">
        <v>464</v>
      </c>
      <c r="EN72" s="1641"/>
      <c r="EO72" s="1641"/>
      <c r="EP72" s="1641"/>
      <c r="EQ72" s="270"/>
      <c r="ER72" s="270"/>
      <c r="ES72" s="270"/>
      <c r="ET72" s="270"/>
      <c r="EU72" s="270"/>
      <c r="EV72" s="270"/>
      <c r="EW72" s="270"/>
      <c r="EX72" s="270"/>
      <c r="EY72" s="270"/>
      <c r="EZ72" s="270"/>
      <c r="FA72" s="270"/>
      <c r="FB72" s="270"/>
      <c r="FC72" s="270"/>
      <c r="FD72" s="270"/>
      <c r="FE72" s="270"/>
      <c r="FF72" s="270"/>
      <c r="FG72" s="270"/>
      <c r="FH72" s="270"/>
      <c r="FI72" s="270"/>
      <c r="FJ72" s="270"/>
      <c r="FK72" s="981"/>
      <c r="FL72" s="270"/>
      <c r="FM72" s="270"/>
      <c r="FN72" s="270"/>
      <c r="FO72" s="270"/>
      <c r="FP72" s="809"/>
    </row>
    <row r="73" spans="31:175" ht="12.75">
      <c r="BR73" s="1647" t="s">
        <v>492</v>
      </c>
      <c r="BS73" s="1647"/>
      <c r="BT73" s="1647"/>
      <c r="BU73" s="1647"/>
      <c r="BV73" s="1649" t="s">
        <v>495</v>
      </c>
      <c r="BW73" s="1649"/>
      <c r="BX73" s="1649"/>
      <c r="BY73" s="1649"/>
      <c r="BZ73" s="1641" t="s">
        <v>491</v>
      </c>
      <c r="CA73" s="1641"/>
      <c r="CB73" s="1641"/>
      <c r="CC73" s="1641"/>
      <c r="CU73" s="1636"/>
      <c r="CV73" s="1636"/>
      <c r="CW73" s="1636"/>
      <c r="CX73" s="1636"/>
      <c r="CY73" s="1636"/>
      <c r="CZ73" s="1636"/>
      <c r="DA73" s="1636"/>
      <c r="DB73" s="1636"/>
      <c r="DC73" s="1636"/>
      <c r="DD73" s="1636"/>
      <c r="DE73" s="1636"/>
      <c r="DF73" s="1636"/>
      <c r="DG73" s="1636"/>
      <c r="DH73" s="1636"/>
      <c r="DI73" s="1636"/>
      <c r="DJ73" s="1636"/>
      <c r="DK73" s="1636"/>
      <c r="DL73" s="1636"/>
      <c r="DM73" s="1636"/>
      <c r="DN73" s="1636"/>
      <c r="DO73" s="1636"/>
      <c r="DP73" s="1636"/>
      <c r="DQ73" s="1636"/>
      <c r="DR73" s="1636"/>
      <c r="DS73" s="1636"/>
      <c r="DT73" s="1636"/>
      <c r="DU73" s="1636"/>
      <c r="DV73" s="1636"/>
      <c r="DW73" s="1636"/>
      <c r="DX73" s="1636"/>
      <c r="DY73" s="1636"/>
      <c r="DZ73" s="1636"/>
      <c r="EA73" s="1636"/>
      <c r="EB73" s="1636"/>
      <c r="EC73" s="1636"/>
      <c r="ED73" s="1636"/>
      <c r="EE73" s="1636"/>
      <c r="EF73" s="1636"/>
      <c r="EG73" s="1636"/>
      <c r="EH73" s="1636"/>
      <c r="EI73" s="1636"/>
      <c r="EJ73" s="1636"/>
      <c r="EK73" s="1636"/>
      <c r="EL73" s="1636"/>
      <c r="EM73" s="1641" t="s">
        <v>465</v>
      </c>
      <c r="EN73" s="1641"/>
      <c r="EO73" s="1641"/>
      <c r="EP73" s="1641"/>
      <c r="EQ73" s="270"/>
      <c r="ER73" s="270"/>
      <c r="ES73" s="270"/>
      <c r="ET73" s="270"/>
      <c r="EU73" s="270"/>
      <c r="EV73" s="270"/>
      <c r="EW73" s="270"/>
      <c r="EX73" s="270"/>
      <c r="EY73" s="270"/>
      <c r="EZ73" s="270"/>
      <c r="FA73" s="270"/>
      <c r="FB73" s="270"/>
      <c r="FC73" s="270"/>
      <c r="FD73" s="270"/>
      <c r="FE73" s="270"/>
      <c r="FF73" s="270"/>
      <c r="FG73" s="270"/>
      <c r="FH73" s="270"/>
      <c r="FI73" s="270"/>
      <c r="FJ73" s="270"/>
      <c r="FK73" s="981"/>
      <c r="FL73" s="270"/>
      <c r="FM73" s="270"/>
      <c r="FN73" s="270"/>
      <c r="FO73" s="270"/>
      <c r="FP73" s="809"/>
    </row>
    <row r="74" spans="31:175" ht="12.75">
      <c r="BR74" s="1647" t="s">
        <v>492</v>
      </c>
      <c r="BS74" s="1647"/>
      <c r="BT74" s="1647"/>
      <c r="BU74" s="1647"/>
      <c r="BV74" s="1647" t="s">
        <v>493</v>
      </c>
      <c r="BW74" s="1647"/>
      <c r="BX74" s="1647"/>
      <c r="BY74" s="1647"/>
      <c r="BZ74" s="1641" t="s">
        <v>483</v>
      </c>
      <c r="CA74" s="1641"/>
      <c r="CB74" s="1641"/>
      <c r="CC74" s="1641"/>
      <c r="CU74" s="1636" t="s">
        <v>106</v>
      </c>
      <c r="CV74" s="1636"/>
      <c r="CW74" s="1636" t="s">
        <v>20</v>
      </c>
      <c r="CX74" s="1636"/>
      <c r="CY74" s="1636" t="s">
        <v>18</v>
      </c>
      <c r="CZ74" s="1636"/>
      <c r="DA74" s="1636" t="s">
        <v>19</v>
      </c>
      <c r="DB74" s="1636"/>
      <c r="DC74" s="1636" t="s">
        <v>106</v>
      </c>
      <c r="DD74" s="1636"/>
      <c r="DE74" s="1636" t="s">
        <v>20</v>
      </c>
      <c r="DF74" s="1636"/>
      <c r="DG74" s="1636" t="s">
        <v>18</v>
      </c>
      <c r="DH74" s="1636"/>
      <c r="DI74" s="1636" t="s">
        <v>19</v>
      </c>
      <c r="DJ74" s="1636"/>
      <c r="DK74" s="1636" t="s">
        <v>106</v>
      </c>
      <c r="DL74" s="1636"/>
      <c r="DM74" s="1636" t="s">
        <v>20</v>
      </c>
      <c r="DN74" s="1636"/>
      <c r="DO74" s="1636" t="s">
        <v>18</v>
      </c>
      <c r="DP74" s="1636"/>
      <c r="DQ74" s="1636" t="s">
        <v>19</v>
      </c>
      <c r="DR74" s="1636"/>
      <c r="DS74" s="1636" t="s">
        <v>106</v>
      </c>
      <c r="DT74" s="1636"/>
      <c r="DU74" s="1636"/>
      <c r="DV74" s="1636"/>
      <c r="DW74" s="1636"/>
      <c r="DX74" s="1636"/>
      <c r="DY74" s="1636"/>
      <c r="DZ74" s="1636"/>
      <c r="EA74" s="1636"/>
      <c r="EB74" s="1636"/>
      <c r="EC74" s="1636"/>
      <c r="ED74" s="1636"/>
      <c r="EE74" s="1636"/>
      <c r="EF74" s="1636"/>
      <c r="EG74" s="1636" t="s">
        <v>20</v>
      </c>
      <c r="EH74" s="1636"/>
      <c r="EI74" s="1636" t="s">
        <v>18</v>
      </c>
      <c r="EJ74" s="1636"/>
      <c r="EK74" s="1636" t="s">
        <v>19</v>
      </c>
      <c r="EL74" s="1636"/>
      <c r="EM74" s="1641" t="s">
        <v>490</v>
      </c>
      <c r="EN74" s="1641"/>
      <c r="EO74" s="1641"/>
      <c r="EP74" s="1641"/>
      <c r="EQ74" s="1641" t="s">
        <v>489</v>
      </c>
      <c r="ER74" s="1641"/>
      <c r="ES74" s="1641"/>
      <c r="ET74" s="1641"/>
      <c r="EU74" s="1641"/>
      <c r="EV74" s="1641"/>
      <c r="EW74" s="1641"/>
      <c r="EX74" s="1641"/>
      <c r="EY74" s="1641"/>
      <c r="EZ74" s="1641"/>
      <c r="FA74" s="1641"/>
      <c r="FB74" s="1641"/>
      <c r="FC74" s="1641"/>
      <c r="FD74" s="1641"/>
      <c r="FE74" s="1641"/>
      <c r="FF74" s="1641"/>
      <c r="FG74" s="1641"/>
      <c r="FH74" s="1641"/>
      <c r="FI74" s="1641"/>
      <c r="FJ74" s="1641"/>
      <c r="FK74" s="1641"/>
      <c r="FL74" s="1641"/>
      <c r="FM74" s="1641"/>
      <c r="FN74" s="1641"/>
      <c r="FO74" s="1641"/>
      <c r="FP74" s="1641"/>
      <c r="FQ74" s="1641"/>
      <c r="FR74" s="1641"/>
    </row>
    <row r="75" spans="31:175" ht="12.75">
      <c r="BR75" s="1647" t="s">
        <v>492</v>
      </c>
      <c r="BS75" s="1647"/>
      <c r="BT75" s="1647"/>
      <c r="BU75" s="1647"/>
      <c r="BV75" s="1647" t="s">
        <v>496</v>
      </c>
      <c r="BW75" s="1647"/>
      <c r="BX75" s="1647"/>
      <c r="BY75" s="1647"/>
      <c r="BZ75" s="1641" t="s">
        <v>484</v>
      </c>
      <c r="CA75" s="1641"/>
      <c r="CB75" s="1641"/>
      <c r="CC75" s="1641"/>
      <c r="CU75" s="1644"/>
      <c r="CV75" s="1644"/>
      <c r="CW75" s="1644"/>
      <c r="CX75" s="1644"/>
      <c r="CY75" s="1644"/>
      <c r="CZ75" s="1644"/>
      <c r="DA75" s="1644"/>
      <c r="DB75" s="1644"/>
      <c r="DC75" s="1644"/>
      <c r="DD75" s="1644"/>
      <c r="DE75" s="1644"/>
      <c r="DF75" s="1644"/>
      <c r="DG75" s="1644"/>
      <c r="DH75" s="1644"/>
      <c r="DI75" s="1644"/>
      <c r="DJ75" s="1644"/>
      <c r="DK75" s="1644"/>
      <c r="DL75" s="1644"/>
      <c r="DM75" s="1644"/>
      <c r="DN75" s="1644"/>
      <c r="DO75" s="1644"/>
      <c r="DP75" s="1644"/>
      <c r="DQ75" s="1644"/>
      <c r="DR75" s="1644"/>
      <c r="DS75" s="1644"/>
      <c r="DT75" s="1644"/>
      <c r="DU75" s="1644"/>
      <c r="DV75" s="1644"/>
      <c r="DW75" s="1644"/>
      <c r="DX75" s="1644"/>
      <c r="DY75" s="1644"/>
      <c r="DZ75" s="1644"/>
      <c r="EA75" s="1644"/>
      <c r="EB75" s="1644"/>
      <c r="EC75" s="1644"/>
      <c r="ED75" s="1644"/>
      <c r="EE75" s="1644"/>
      <c r="EF75" s="1644"/>
      <c r="EG75" s="1644"/>
      <c r="EH75" s="1644"/>
      <c r="EI75" s="1644"/>
      <c r="EJ75" s="1644"/>
      <c r="EK75" s="1644"/>
      <c r="EL75" s="1644"/>
      <c r="EM75" s="1641" t="s">
        <v>467</v>
      </c>
      <c r="EN75" s="1641"/>
      <c r="EO75" s="1641"/>
      <c r="EP75" s="1641"/>
      <c r="EQ75" s="1641"/>
      <c r="ER75" s="1641"/>
      <c r="ES75" s="1641"/>
      <c r="ET75" s="1641"/>
      <c r="EU75" s="1641"/>
      <c r="EV75" s="1641"/>
      <c r="EW75" s="1641"/>
      <c r="EX75" s="1641"/>
      <c r="EY75" s="1641"/>
      <c r="EZ75" s="1641"/>
      <c r="FA75" s="1641"/>
      <c r="FB75" s="1641"/>
      <c r="FC75" s="1641"/>
      <c r="FD75" s="1641"/>
      <c r="FE75" s="1641"/>
      <c r="FF75" s="1641"/>
      <c r="FG75" s="1641"/>
      <c r="FH75" s="1641"/>
      <c r="FI75" s="1641"/>
      <c r="FJ75" s="1641"/>
      <c r="FK75" s="1641"/>
      <c r="FL75" s="1641"/>
      <c r="FM75" s="1641"/>
      <c r="FN75" s="1641"/>
      <c r="FO75" s="1641"/>
      <c r="FP75" s="1641"/>
      <c r="FQ75" s="1641"/>
      <c r="FR75" s="1641"/>
    </row>
    <row r="76" spans="31:175" ht="12.75">
      <c r="CU76" s="1645"/>
      <c r="CV76" s="1645"/>
      <c r="CW76" s="1645"/>
      <c r="CX76" s="1645"/>
      <c r="CY76" s="1645"/>
      <c r="CZ76" s="1645"/>
      <c r="DA76" s="1645"/>
      <c r="DB76" s="1645"/>
      <c r="DC76" s="1645"/>
      <c r="DD76" s="1645"/>
      <c r="DE76" s="1645"/>
      <c r="DF76" s="1645"/>
      <c r="DG76" s="1645"/>
      <c r="DH76" s="1645"/>
      <c r="DI76" s="1645"/>
      <c r="DJ76" s="1645"/>
      <c r="DK76" s="1645"/>
      <c r="DL76" s="1645"/>
      <c r="DM76" s="1645"/>
      <c r="DN76" s="1645"/>
      <c r="DO76" s="1645"/>
      <c r="DP76" s="1645"/>
      <c r="DQ76" s="1645"/>
      <c r="DR76" s="1645"/>
      <c r="DS76" s="1645"/>
      <c r="DT76" s="1645"/>
      <c r="DU76" s="1645"/>
      <c r="DV76" s="1645"/>
      <c r="DW76" s="1645"/>
      <c r="DX76" s="1645"/>
      <c r="DY76" s="1645"/>
      <c r="DZ76" s="1645"/>
      <c r="EA76" s="1645"/>
      <c r="EB76" s="1645"/>
      <c r="EC76" s="1645"/>
      <c r="ED76" s="1645"/>
      <c r="EE76" s="1645"/>
      <c r="EF76" s="1645"/>
      <c r="EG76" s="1645"/>
      <c r="EH76" s="1645"/>
      <c r="EI76" s="1645"/>
      <c r="EJ76" s="1645"/>
      <c r="EK76" s="1645"/>
      <c r="EL76" s="1645"/>
      <c r="EM76" s="1641" t="s">
        <v>138</v>
      </c>
      <c r="EN76" s="1641"/>
      <c r="EO76" s="1641"/>
      <c r="EP76" s="1641"/>
      <c r="EQ76" s="1641" t="s">
        <v>135</v>
      </c>
      <c r="ER76" s="1641"/>
      <c r="ES76" s="1641"/>
      <c r="ET76" s="1641"/>
      <c r="EU76" s="1641"/>
      <c r="EV76" s="1641"/>
      <c r="EW76" s="1641"/>
      <c r="EX76" s="1641"/>
      <c r="EY76" s="1641"/>
      <c r="EZ76" s="1641"/>
      <c r="FA76" s="1641"/>
      <c r="FB76" s="1641"/>
      <c r="FC76" s="1641"/>
      <c r="FD76" s="1641"/>
      <c r="FE76" s="1641"/>
      <c r="FF76" s="1641"/>
      <c r="FG76" s="1641"/>
      <c r="FH76" s="1641"/>
      <c r="FI76" s="1641"/>
      <c r="FJ76" s="1641"/>
      <c r="FK76" s="1641"/>
      <c r="FL76" s="1641"/>
      <c r="FM76" s="1641"/>
      <c r="FN76" s="1641"/>
      <c r="FO76" s="1641"/>
      <c r="FP76" s="1641"/>
      <c r="FQ76" s="1641"/>
      <c r="FR76" s="1641"/>
    </row>
    <row r="77" spans="31:175" ht="12.75">
      <c r="CU77" s="1645"/>
      <c r="CV77" s="1645"/>
      <c r="CW77" s="1645"/>
      <c r="CX77" s="1645"/>
      <c r="CY77" s="1645"/>
      <c r="CZ77" s="1645"/>
      <c r="DA77" s="1645"/>
      <c r="DB77" s="1645"/>
      <c r="DC77" s="1645"/>
      <c r="DD77" s="1645"/>
      <c r="DE77" s="1645"/>
      <c r="DF77" s="1645"/>
      <c r="DG77" s="1645"/>
      <c r="DH77" s="1645"/>
      <c r="DI77" s="1645"/>
      <c r="DJ77" s="1645"/>
      <c r="DK77" s="1645"/>
      <c r="DL77" s="1645"/>
      <c r="DM77" s="1645"/>
      <c r="DN77" s="1645"/>
      <c r="DO77" s="1645"/>
      <c r="DP77" s="1645"/>
      <c r="DQ77" s="1645"/>
      <c r="DR77" s="1645"/>
      <c r="DS77" s="1645"/>
      <c r="DT77" s="1645"/>
      <c r="DU77" s="1645"/>
      <c r="DV77" s="1645"/>
      <c r="DW77" s="1645"/>
      <c r="DX77" s="1645"/>
      <c r="DY77" s="1645"/>
      <c r="DZ77" s="1645"/>
      <c r="EA77" s="1645"/>
      <c r="EB77" s="1645"/>
      <c r="EC77" s="1645"/>
      <c r="ED77" s="1645"/>
      <c r="EE77" s="1645"/>
      <c r="EF77" s="1645"/>
      <c r="EG77" s="1645"/>
      <c r="EH77" s="1645"/>
      <c r="EI77" s="1645"/>
      <c r="EJ77" s="1645"/>
      <c r="EK77" s="1645"/>
      <c r="EL77" s="1645"/>
      <c r="EM77" s="1641" t="s">
        <v>466</v>
      </c>
      <c r="EN77" s="1641"/>
      <c r="EO77" s="1641"/>
      <c r="EP77" s="1641"/>
      <c r="EQ77" s="1641"/>
      <c r="ER77" s="1641"/>
      <c r="ES77" s="1641"/>
      <c r="ET77" s="1641"/>
      <c r="EU77" s="1641"/>
      <c r="EV77" s="1641"/>
      <c r="EW77" s="1641"/>
      <c r="EX77" s="1641"/>
      <c r="EY77" s="1641"/>
      <c r="EZ77" s="1641"/>
      <c r="FA77" s="1641"/>
      <c r="FB77" s="1641"/>
      <c r="FC77" s="1641"/>
      <c r="FD77" s="1641"/>
      <c r="FE77" s="1641"/>
      <c r="FF77" s="1641"/>
      <c r="FG77" s="1641"/>
      <c r="FH77" s="1641"/>
      <c r="FI77" s="1641"/>
      <c r="FJ77" s="1641"/>
      <c r="FK77" s="1641"/>
      <c r="FL77" s="1641"/>
      <c r="FM77" s="1641"/>
      <c r="FN77" s="1641"/>
      <c r="FO77" s="1641"/>
      <c r="FP77" s="1641"/>
      <c r="FQ77" s="1641"/>
      <c r="FR77" s="1641"/>
    </row>
  </sheetData>
  <mergeCells count="884">
    <mergeCell ref="ER36:FC36"/>
    <mergeCell ref="FD36:FO36"/>
    <mergeCell ref="EU1:EZ1"/>
    <mergeCell ref="FB1:FO1"/>
    <mergeCell ref="EU38:FA38"/>
    <mergeCell ref="EU39:FA39"/>
    <mergeCell ref="FS38:FT38"/>
    <mergeCell ref="FS39:FT39"/>
    <mergeCell ref="EI1:EJ1"/>
    <mergeCell ref="FS17:FS20"/>
    <mergeCell ref="FS21:FS23"/>
    <mergeCell ref="EL38:EO38"/>
    <mergeCell ref="EL39:EO39"/>
    <mergeCell ref="EO1:EQ1"/>
    <mergeCell ref="EM1:EN1"/>
    <mergeCell ref="EK1:EL1"/>
    <mergeCell ref="FS13:FS16"/>
    <mergeCell ref="DT36:EE36"/>
    <mergeCell ref="DT1:DX1"/>
    <mergeCell ref="DO67:DP67"/>
    <mergeCell ref="DS64:EF64"/>
    <mergeCell ref="DK64:DL64"/>
    <mergeCell ref="DM64:DN64"/>
    <mergeCell ref="DK59:DL59"/>
    <mergeCell ref="DI64:DJ64"/>
    <mergeCell ref="DO64:DP64"/>
    <mergeCell ref="DQ64:DR64"/>
    <mergeCell ref="DO60:DR60"/>
    <mergeCell ref="EF36:EQ36"/>
    <mergeCell ref="DR45:EK45"/>
    <mergeCell ref="DR41:EK41"/>
    <mergeCell ref="DJ43:DK43"/>
    <mergeCell ref="DJ44:DK44"/>
    <mergeCell ref="DJ45:DK45"/>
    <mergeCell ref="DJ41:DK41"/>
    <mergeCell ref="DL46:DM46"/>
    <mergeCell ref="DN46:DO46"/>
    <mergeCell ref="EQ58:FR59"/>
    <mergeCell ref="EQ60:FR61"/>
    <mergeCell ref="EM61:EP61"/>
    <mergeCell ref="EM58:EP58"/>
    <mergeCell ref="EM60:EP60"/>
    <mergeCell ref="DS58:EF58"/>
    <mergeCell ref="EG58:EH58"/>
    <mergeCell ref="EI58:EJ58"/>
    <mergeCell ref="EI61:EL61"/>
    <mergeCell ref="DS61:EH61"/>
    <mergeCell ref="EG59:EH59"/>
    <mergeCell ref="EI59:EJ59"/>
    <mergeCell ref="EK59:EL59"/>
    <mergeCell ref="EK58:EL58"/>
    <mergeCell ref="EQ68:FR69"/>
    <mergeCell ref="EI69:EL69"/>
    <mergeCell ref="EM69:EP69"/>
    <mergeCell ref="EM66:EP66"/>
    <mergeCell ref="EQ66:FR67"/>
    <mergeCell ref="EM64:EP64"/>
    <mergeCell ref="EG64:EH64"/>
    <mergeCell ref="EI64:EJ64"/>
    <mergeCell ref="EK64:EL64"/>
    <mergeCell ref="EI66:EJ66"/>
    <mergeCell ref="EK66:EL66"/>
    <mergeCell ref="EK65:EL65"/>
    <mergeCell ref="CM69:CP69"/>
    <mergeCell ref="CQ69:CT69"/>
    <mergeCell ref="CU69:CX69"/>
    <mergeCell ref="CY69:DB69"/>
    <mergeCell ref="DC69:DF69"/>
    <mergeCell ref="DG69:DJ69"/>
    <mergeCell ref="DK69:DN69"/>
    <mergeCell ref="DO69:DR69"/>
    <mergeCell ref="DA65:DB65"/>
    <mergeCell ref="CM67:CN67"/>
    <mergeCell ref="CO67:CP67"/>
    <mergeCell ref="CQ67:CR67"/>
    <mergeCell ref="CM66:CN66"/>
    <mergeCell ref="CO66:CP66"/>
    <mergeCell ref="CQ66:CR66"/>
    <mergeCell ref="DC67:DD67"/>
    <mergeCell ref="DE67:DF67"/>
    <mergeCell ref="CS67:CT67"/>
    <mergeCell ref="CU67:CV67"/>
    <mergeCell ref="CU66:CV66"/>
    <mergeCell ref="CW66:CX66"/>
    <mergeCell ref="CY66:CZ66"/>
    <mergeCell ref="DA66:DB66"/>
    <mergeCell ref="DC66:DD66"/>
    <mergeCell ref="EM74:EP74"/>
    <mergeCell ref="EM76:EP76"/>
    <mergeCell ref="EI76:EL76"/>
    <mergeCell ref="DE65:DF65"/>
    <mergeCell ref="DG65:DH65"/>
    <mergeCell ref="DI65:DJ65"/>
    <mergeCell ref="DK65:DL65"/>
    <mergeCell ref="DM65:DN65"/>
    <mergeCell ref="DO65:DP65"/>
    <mergeCell ref="DQ65:DR65"/>
    <mergeCell ref="DS65:EF65"/>
    <mergeCell ref="EM65:EP65"/>
    <mergeCell ref="EI65:EJ65"/>
    <mergeCell ref="DE73:DF73"/>
    <mergeCell ref="DG73:DH73"/>
    <mergeCell ref="DI73:DJ73"/>
    <mergeCell ref="DE75:DF75"/>
    <mergeCell ref="DG75:DH75"/>
    <mergeCell ref="DK75:DL75"/>
    <mergeCell ref="DK74:DL74"/>
    <mergeCell ref="DM74:DN74"/>
    <mergeCell ref="DO74:DP74"/>
    <mergeCell ref="EM68:EP68"/>
    <mergeCell ref="DG67:DH67"/>
    <mergeCell ref="DQ74:DR74"/>
    <mergeCell ref="DS74:EF74"/>
    <mergeCell ref="DK77:DN77"/>
    <mergeCell ref="EM72:EP72"/>
    <mergeCell ref="EM73:EP73"/>
    <mergeCell ref="EI74:EJ74"/>
    <mergeCell ref="DO77:DR77"/>
    <mergeCell ref="DS77:EH77"/>
    <mergeCell ref="EI77:EL77"/>
    <mergeCell ref="DO75:DP75"/>
    <mergeCell ref="DK76:DN76"/>
    <mergeCell ref="DO76:DR76"/>
    <mergeCell ref="DS76:EH76"/>
    <mergeCell ref="DM75:DN75"/>
    <mergeCell ref="DK73:DL73"/>
    <mergeCell ref="DM73:DN73"/>
    <mergeCell ref="EG73:EH73"/>
    <mergeCell ref="DK72:DL72"/>
    <mergeCell ref="DM72:DN72"/>
    <mergeCell ref="DO72:DP72"/>
    <mergeCell ref="DQ72:DR72"/>
    <mergeCell ref="DS72:EF72"/>
    <mergeCell ref="EG72:EH72"/>
    <mergeCell ref="EI72:EJ72"/>
    <mergeCell ref="EQ74:FR75"/>
    <mergeCell ref="EM75:EP75"/>
    <mergeCell ref="EK74:EL74"/>
    <mergeCell ref="DQ67:DR67"/>
    <mergeCell ref="DS67:EF67"/>
    <mergeCell ref="EG67:EH67"/>
    <mergeCell ref="EI67:EJ67"/>
    <mergeCell ref="EK67:EL67"/>
    <mergeCell ref="EM67:EP67"/>
    <mergeCell ref="EI73:EJ73"/>
    <mergeCell ref="EK73:EL73"/>
    <mergeCell ref="EI68:EL68"/>
    <mergeCell ref="EK72:EL72"/>
    <mergeCell ref="EI75:EJ75"/>
    <mergeCell ref="EK75:EL75"/>
    <mergeCell ref="DQ75:DR75"/>
    <mergeCell ref="EG74:EH74"/>
    <mergeCell ref="DS75:EF75"/>
    <mergeCell ref="EG75:EH75"/>
    <mergeCell ref="DO68:DR68"/>
    <mergeCell ref="DS68:EH68"/>
    <mergeCell ref="DO73:DP73"/>
    <mergeCell ref="DQ73:DR73"/>
    <mergeCell ref="DS73:EF73"/>
    <mergeCell ref="EQ76:FR77"/>
    <mergeCell ref="EM77:EP77"/>
    <mergeCell ref="CM63:CT63"/>
    <mergeCell ref="CU63:DB63"/>
    <mergeCell ref="DC63:DJ63"/>
    <mergeCell ref="DK63:DR63"/>
    <mergeCell ref="DS63:EL63"/>
    <mergeCell ref="CM64:CN64"/>
    <mergeCell ref="CO64:CP64"/>
    <mergeCell ref="CQ64:CR64"/>
    <mergeCell ref="CS64:CT64"/>
    <mergeCell ref="CU64:CV64"/>
    <mergeCell ref="CW64:CX64"/>
    <mergeCell ref="CY64:CZ64"/>
    <mergeCell ref="DA64:DB64"/>
    <mergeCell ref="DC64:DD64"/>
    <mergeCell ref="DE64:DF64"/>
    <mergeCell ref="DG64:DH64"/>
    <mergeCell ref="CM68:CP68"/>
    <mergeCell ref="DC77:DF77"/>
    <mergeCell ref="DG77:DJ77"/>
    <mergeCell ref="CU75:CV75"/>
    <mergeCell ref="CW75:CX75"/>
    <mergeCell ref="CY75:CZ75"/>
    <mergeCell ref="DA75:DB75"/>
    <mergeCell ref="DC75:DD75"/>
    <mergeCell ref="CU76:CX76"/>
    <mergeCell ref="CY76:DB76"/>
    <mergeCell ref="DC76:DF76"/>
    <mergeCell ref="DG76:DJ76"/>
    <mergeCell ref="CU77:CX77"/>
    <mergeCell ref="CY77:DB77"/>
    <mergeCell ref="DI75:DJ75"/>
    <mergeCell ref="CU74:CV74"/>
    <mergeCell ref="CW74:CX74"/>
    <mergeCell ref="CY74:CZ74"/>
    <mergeCell ref="DA74:DB74"/>
    <mergeCell ref="DC74:DD74"/>
    <mergeCell ref="DE74:DF74"/>
    <mergeCell ref="DG74:DH74"/>
    <mergeCell ref="DI74:DJ74"/>
    <mergeCell ref="DG60:DJ60"/>
    <mergeCell ref="DC73:DD73"/>
    <mergeCell ref="CU65:CV65"/>
    <mergeCell ref="CW65:CX65"/>
    <mergeCell ref="CY65:CZ65"/>
    <mergeCell ref="CU71:DB71"/>
    <mergeCell ref="DC71:DJ71"/>
    <mergeCell ref="CU73:CV73"/>
    <mergeCell ref="CW73:CX73"/>
    <mergeCell ref="CY73:CZ73"/>
    <mergeCell ref="DA73:DB73"/>
    <mergeCell ref="DA67:DB67"/>
    <mergeCell ref="DI67:DJ67"/>
    <mergeCell ref="CY68:DB68"/>
    <mergeCell ref="DC68:DF68"/>
    <mergeCell ref="DC60:DF60"/>
    <mergeCell ref="CY67:CZ67"/>
    <mergeCell ref="DK71:DR71"/>
    <mergeCell ref="EG66:EH66"/>
    <mergeCell ref="DO66:DP66"/>
    <mergeCell ref="DQ66:DR66"/>
    <mergeCell ref="DS66:EF66"/>
    <mergeCell ref="DK68:DN68"/>
    <mergeCell ref="DS69:EH69"/>
    <mergeCell ref="DS71:EL71"/>
    <mergeCell ref="DO61:DR61"/>
    <mergeCell ref="DE66:DF66"/>
    <mergeCell ref="DC65:DD65"/>
    <mergeCell ref="DK60:DN60"/>
    <mergeCell ref="EG65:EH65"/>
    <mergeCell ref="DK61:DN61"/>
    <mergeCell ref="DK67:DL67"/>
    <mergeCell ref="DM67:DN67"/>
    <mergeCell ref="BW56:BX56"/>
    <mergeCell ref="BY56:BZ56"/>
    <mergeCell ref="CA56:CB56"/>
    <mergeCell ref="CC56:CD56"/>
    <mergeCell ref="DM59:DN59"/>
    <mergeCell ref="DG66:DH66"/>
    <mergeCell ref="DI66:DJ66"/>
    <mergeCell ref="DK66:DL66"/>
    <mergeCell ref="DM66:DN66"/>
    <mergeCell ref="DE58:DF58"/>
    <mergeCell ref="DG58:DH58"/>
    <mergeCell ref="DI58:DJ58"/>
    <mergeCell ref="DK58:DL58"/>
    <mergeCell ref="DM58:DN58"/>
    <mergeCell ref="DE59:DF59"/>
    <mergeCell ref="DG59:DH59"/>
    <mergeCell ref="DI59:DJ59"/>
    <mergeCell ref="BW57:BX57"/>
    <mergeCell ref="BY57:BZ57"/>
    <mergeCell ref="CA57:CB57"/>
    <mergeCell ref="CI57:CJ57"/>
    <mergeCell ref="CK58:CL58"/>
    <mergeCell ref="CM58:CN58"/>
    <mergeCell ref="CO58:CP58"/>
    <mergeCell ref="CQ58:CR58"/>
    <mergeCell ref="CS58:CT58"/>
    <mergeCell ref="CC57:CD57"/>
    <mergeCell ref="CO57:CP57"/>
    <mergeCell ref="CQ57:CR57"/>
    <mergeCell ref="CS57:CT57"/>
    <mergeCell ref="CK57:CL57"/>
    <mergeCell ref="CM57:CN57"/>
    <mergeCell ref="BW58:BX58"/>
    <mergeCell ref="BY58:BZ58"/>
    <mergeCell ref="CA58:CB58"/>
    <mergeCell ref="CC58:CD58"/>
    <mergeCell ref="DC59:DD59"/>
    <mergeCell ref="CW58:CX58"/>
    <mergeCell ref="DA58:DB58"/>
    <mergeCell ref="CQ68:CT68"/>
    <mergeCell ref="CM65:CN65"/>
    <mergeCell ref="CO65:CP65"/>
    <mergeCell ref="CQ65:CR65"/>
    <mergeCell ref="CS65:CT65"/>
    <mergeCell ref="CM60:CP60"/>
    <mergeCell ref="CI60:CL60"/>
    <mergeCell ref="CS66:CT66"/>
    <mergeCell ref="CW67:CX67"/>
    <mergeCell ref="CU60:CX60"/>
    <mergeCell ref="CQ60:CT60"/>
    <mergeCell ref="CU68:CX68"/>
    <mergeCell ref="CI61:CL61"/>
    <mergeCell ref="CM61:CP61"/>
    <mergeCell ref="CQ61:CT61"/>
    <mergeCell ref="CU61:CX61"/>
    <mergeCell ref="CY61:DB61"/>
    <mergeCell ref="DC61:DF61"/>
    <mergeCell ref="DG61:DJ61"/>
    <mergeCell ref="CK59:CL59"/>
    <mergeCell ref="CM59:CN59"/>
    <mergeCell ref="CO59:CP59"/>
    <mergeCell ref="CQ59:CR59"/>
    <mergeCell ref="CY60:DB60"/>
    <mergeCell ref="BW55:CD55"/>
    <mergeCell ref="CW59:CX59"/>
    <mergeCell ref="CY59:CZ59"/>
    <mergeCell ref="CI56:CJ56"/>
    <mergeCell ref="DA59:DB59"/>
    <mergeCell ref="DC58:DD58"/>
    <mergeCell ref="CU58:CV58"/>
    <mergeCell ref="DC55:DJ55"/>
    <mergeCell ref="CU55:DB55"/>
    <mergeCell ref="CM55:CT55"/>
    <mergeCell ref="CE55:CL55"/>
    <mergeCell ref="CE56:CF56"/>
    <mergeCell ref="CG56:CH56"/>
    <mergeCell ref="CE57:CF57"/>
    <mergeCell ref="CG57:CH57"/>
    <mergeCell ref="DE56:DF56"/>
    <mergeCell ref="CU72:CV72"/>
    <mergeCell ref="CW72:CX72"/>
    <mergeCell ref="CY72:CZ72"/>
    <mergeCell ref="DA72:DB72"/>
    <mergeCell ref="DC72:DD72"/>
    <mergeCell ref="DE72:DF72"/>
    <mergeCell ref="DG72:DH72"/>
    <mergeCell ref="DI72:DJ72"/>
    <mergeCell ref="DG68:DJ68"/>
    <mergeCell ref="AG53:AH53"/>
    <mergeCell ref="U53:V53"/>
    <mergeCell ref="W53:X53"/>
    <mergeCell ref="Y53:Z53"/>
    <mergeCell ref="AA53:AB53"/>
    <mergeCell ref="AC53:AD53"/>
    <mergeCell ref="AE53:AF53"/>
    <mergeCell ref="Q52:R52"/>
    <mergeCell ref="S52:T52"/>
    <mergeCell ref="U52:V52"/>
    <mergeCell ref="W52:X52"/>
    <mergeCell ref="Y52:Z52"/>
    <mergeCell ref="AA52:AB52"/>
    <mergeCell ref="AC52:AD52"/>
    <mergeCell ref="AE52:AF52"/>
    <mergeCell ref="AG52:AH52"/>
    <mergeCell ref="AI46:AP46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AI44:AP44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S45:T45"/>
    <mergeCell ref="AI52:AP52"/>
    <mergeCell ref="FU28:FU32"/>
    <mergeCell ref="AI35:AM35"/>
    <mergeCell ref="BZ1:CD1"/>
    <mergeCell ref="CE1:CF1"/>
    <mergeCell ref="CG1:CP1"/>
    <mergeCell ref="AN35:AS35"/>
    <mergeCell ref="AT35:AY35"/>
    <mergeCell ref="AZ35:BE35"/>
    <mergeCell ref="BF35:BK35"/>
    <mergeCell ref="AI1:AS1"/>
    <mergeCell ref="AT1:BY1"/>
    <mergeCell ref="FU25:FU27"/>
    <mergeCell ref="FU21:FU24"/>
    <mergeCell ref="FU17:FU20"/>
    <mergeCell ref="FU13:FU16"/>
    <mergeCell ref="CZ1:DB1"/>
    <mergeCell ref="FS24:FS28"/>
    <mergeCell ref="FT11:FT14"/>
    <mergeCell ref="FT15:FT18"/>
    <mergeCell ref="FT19:FT22"/>
    <mergeCell ref="FT23:FT25"/>
    <mergeCell ref="FT26:FT30"/>
    <mergeCell ref="FS9:FS12"/>
    <mergeCell ref="D1:AF1"/>
    <mergeCell ref="AB36:AM36"/>
    <mergeCell ref="D35:I35"/>
    <mergeCell ref="J35:O35"/>
    <mergeCell ref="P35:U35"/>
    <mergeCell ref="V35:AA35"/>
    <mergeCell ref="D36:O36"/>
    <mergeCell ref="P36:AA36"/>
    <mergeCell ref="AG1:AH1"/>
    <mergeCell ref="AB35:AF35"/>
    <mergeCell ref="AN36:AY36"/>
    <mergeCell ref="AZ36:BK36"/>
    <mergeCell ref="BL36:BW36"/>
    <mergeCell ref="DH36:DS36"/>
    <mergeCell ref="BX36:CI36"/>
    <mergeCell ref="CV36:DG36"/>
    <mergeCell ref="CX1:CY1"/>
    <mergeCell ref="DP1:DS1"/>
    <mergeCell ref="DM1:DN1"/>
    <mergeCell ref="CJ36:CU36"/>
    <mergeCell ref="DD1:DG1"/>
    <mergeCell ref="CR1:CW1"/>
    <mergeCell ref="DH1:DL1"/>
    <mergeCell ref="DR42:EK42"/>
    <mergeCell ref="DH42:DI42"/>
    <mergeCell ref="DH41:DI41"/>
    <mergeCell ref="DH45:DI45"/>
    <mergeCell ref="DD43:DE43"/>
    <mergeCell ref="DF43:DG43"/>
    <mergeCell ref="DD44:DE44"/>
    <mergeCell ref="DN45:DO45"/>
    <mergeCell ref="DP45:DQ45"/>
    <mergeCell ref="DN42:DO42"/>
    <mergeCell ref="DN43:DO43"/>
    <mergeCell ref="DP43:DQ43"/>
    <mergeCell ref="DN44:DO44"/>
    <mergeCell ref="DP44:DQ44"/>
    <mergeCell ref="DN41:DO41"/>
    <mergeCell ref="DP41:DQ41"/>
    <mergeCell ref="DR43:EK43"/>
    <mergeCell ref="DR44:EK44"/>
    <mergeCell ref="DL42:DM42"/>
    <mergeCell ref="DL45:DM45"/>
    <mergeCell ref="DJ42:DK42"/>
    <mergeCell ref="DP42:DQ42"/>
    <mergeCell ref="DD45:DE45"/>
    <mergeCell ref="DF45:DG45"/>
    <mergeCell ref="CJ45:CK45"/>
    <mergeCell ref="CJ44:CK44"/>
    <mergeCell ref="CD44:CE44"/>
    <mergeCell ref="CF44:CG44"/>
    <mergeCell ref="BX42:BY42"/>
    <mergeCell ref="BZ42:CA42"/>
    <mergeCell ref="CP42:CW42"/>
    <mergeCell ref="CZ45:DA45"/>
    <mergeCell ref="DB45:DC45"/>
    <mergeCell ref="CP45:CW45"/>
    <mergeCell ref="CL42:CM42"/>
    <mergeCell ref="CN42:CO42"/>
    <mergeCell ref="CL43:CM43"/>
    <mergeCell ref="CN43:CO43"/>
    <mergeCell ref="CL45:CM45"/>
    <mergeCell ref="CN45:CO45"/>
    <mergeCell ref="BH41:BI41"/>
    <mergeCell ref="BH42:BI42"/>
    <mergeCell ref="BH43:BI43"/>
    <mergeCell ref="BH44:BI44"/>
    <mergeCell ref="DF44:DG44"/>
    <mergeCell ref="DD41:DE41"/>
    <mergeCell ref="DF41:DG41"/>
    <mergeCell ref="CL44:CM44"/>
    <mergeCell ref="CN44:CO44"/>
    <mergeCell ref="CP44:CW44"/>
    <mergeCell ref="BN43:BU43"/>
    <mergeCell ref="DD42:DE42"/>
    <mergeCell ref="DF42:DG42"/>
    <mergeCell ref="CZ44:DA44"/>
    <mergeCell ref="DB44:DC44"/>
    <mergeCell ref="CZ41:DA41"/>
    <mergeCell ref="DB41:DC41"/>
    <mergeCell ref="CZ42:DA42"/>
    <mergeCell ref="DB42:DC42"/>
    <mergeCell ref="CZ43:DA43"/>
    <mergeCell ref="DB43:DC43"/>
    <mergeCell ref="CF41:CG41"/>
    <mergeCell ref="CJ42:CK42"/>
    <mergeCell ref="CJ43:CK43"/>
    <mergeCell ref="BJ45:BK45"/>
    <mergeCell ref="BL45:BM45"/>
    <mergeCell ref="BN45:BU45"/>
    <mergeCell ref="BJ41:BK41"/>
    <mergeCell ref="BL41:BM41"/>
    <mergeCell ref="BJ42:BK42"/>
    <mergeCell ref="BL42:BM42"/>
    <mergeCell ref="BJ43:BK43"/>
    <mergeCell ref="BL43:BM43"/>
    <mergeCell ref="BN41:BU41"/>
    <mergeCell ref="BN44:BU44"/>
    <mergeCell ref="BN42:BU42"/>
    <mergeCell ref="CJ40:CK40"/>
    <mergeCell ref="CL40:CM40"/>
    <mergeCell ref="CJ48:CK48"/>
    <mergeCell ref="CD47:CE47"/>
    <mergeCell ref="CF47:CG47"/>
    <mergeCell ref="CH47:CI47"/>
    <mergeCell ref="BX45:BY45"/>
    <mergeCell ref="BZ45:CA45"/>
    <mergeCell ref="CB45:CC45"/>
    <mergeCell ref="CD45:CE45"/>
    <mergeCell ref="CF45:CG45"/>
    <mergeCell ref="CH42:CI42"/>
    <mergeCell ref="BX43:BY43"/>
    <mergeCell ref="BZ43:CA43"/>
    <mergeCell ref="CB43:CC43"/>
    <mergeCell ref="CD43:CE43"/>
    <mergeCell ref="CF43:CG43"/>
    <mergeCell ref="CH43:CI43"/>
    <mergeCell ref="BX46:BY46"/>
    <mergeCell ref="BZ46:CA46"/>
    <mergeCell ref="CB46:CC46"/>
    <mergeCell ref="CD46:CE46"/>
    <mergeCell ref="CF46:CG46"/>
    <mergeCell ref="CH46:CI46"/>
    <mergeCell ref="DP46:DQ46"/>
    <mergeCell ref="DR46:EK46"/>
    <mergeCell ref="DH46:DI46"/>
    <mergeCell ref="DD46:DE46"/>
    <mergeCell ref="DF46:DG46"/>
    <mergeCell ref="CZ46:DA46"/>
    <mergeCell ref="DB46:DC46"/>
    <mergeCell ref="CJ47:CK47"/>
    <mergeCell ref="DJ46:DK46"/>
    <mergeCell ref="CP47:CW47"/>
    <mergeCell ref="CJ46:CK46"/>
    <mergeCell ref="CL46:CM46"/>
    <mergeCell ref="CN46:CO46"/>
    <mergeCell ref="CP48:CW48"/>
    <mergeCell ref="CL47:CM47"/>
    <mergeCell ref="CN47:CO47"/>
    <mergeCell ref="CL48:CM48"/>
    <mergeCell ref="CN48:CO48"/>
    <mergeCell ref="CP46:CW46"/>
    <mergeCell ref="DL41:DM41"/>
    <mergeCell ref="CL41:CM41"/>
    <mergeCell ref="CN41:CO41"/>
    <mergeCell ref="CP41:CW41"/>
    <mergeCell ref="CP43:CW43"/>
    <mergeCell ref="DL43:DM43"/>
    <mergeCell ref="DL44:DM44"/>
    <mergeCell ref="DH43:DI43"/>
    <mergeCell ref="DH44:DI44"/>
    <mergeCell ref="CJ41:CK41"/>
    <mergeCell ref="BD45:BE45"/>
    <mergeCell ref="BF45:BG45"/>
    <mergeCell ref="AX44:AY44"/>
    <mergeCell ref="AZ44:BA44"/>
    <mergeCell ref="BB44:BC44"/>
    <mergeCell ref="BD44:BE44"/>
    <mergeCell ref="BF44:BG44"/>
    <mergeCell ref="BZ44:CA44"/>
    <mergeCell ref="CB44:CC44"/>
    <mergeCell ref="BH45:BI45"/>
    <mergeCell ref="BF42:BG42"/>
    <mergeCell ref="AX43:AY43"/>
    <mergeCell ref="AZ43:BA43"/>
    <mergeCell ref="BB43:BC43"/>
    <mergeCell ref="BD43:BE43"/>
    <mergeCell ref="BF43:BG43"/>
    <mergeCell ref="BX41:BY41"/>
    <mergeCell ref="BZ41:CA41"/>
    <mergeCell ref="CB41:CC41"/>
    <mergeCell ref="CD41:CE41"/>
    <mergeCell ref="CH41:CI41"/>
    <mergeCell ref="BJ44:BK44"/>
    <mergeCell ref="BL44:BM44"/>
    <mergeCell ref="AV40:AW40"/>
    <mergeCell ref="AV41:AW41"/>
    <mergeCell ref="AV42:AW42"/>
    <mergeCell ref="AV43:AW43"/>
    <mergeCell ref="AX40:AY40"/>
    <mergeCell ref="AZ40:BA40"/>
    <mergeCell ref="BB40:BC40"/>
    <mergeCell ref="BD40:BE40"/>
    <mergeCell ref="BF40:BG40"/>
    <mergeCell ref="AX41:AY41"/>
    <mergeCell ref="AZ41:BA41"/>
    <mergeCell ref="BB41:BC41"/>
    <mergeCell ref="BD41:BE41"/>
    <mergeCell ref="BF41:BG41"/>
    <mergeCell ref="AX42:AY42"/>
    <mergeCell ref="AZ42:BA42"/>
    <mergeCell ref="BB42:BC42"/>
    <mergeCell ref="BD42:BE42"/>
    <mergeCell ref="AV44:AW44"/>
    <mergeCell ref="AV45:AW45"/>
    <mergeCell ref="AX45:AY45"/>
    <mergeCell ref="AZ45:BA45"/>
    <mergeCell ref="BB45:BC45"/>
    <mergeCell ref="AG39:AH39"/>
    <mergeCell ref="AG38:AH38"/>
    <mergeCell ref="CZ38:DF38"/>
    <mergeCell ref="BO39:BS39"/>
    <mergeCell ref="BZ39:CD39"/>
    <mergeCell ref="CZ39:DF39"/>
    <mergeCell ref="BZ38:CD38"/>
    <mergeCell ref="BO38:BS38"/>
    <mergeCell ref="O41:AP41"/>
    <mergeCell ref="AE45:AF45"/>
    <mergeCell ref="U45:V45"/>
    <mergeCell ref="W45:X45"/>
    <mergeCell ref="Y45:Z45"/>
    <mergeCell ref="AA45:AB45"/>
    <mergeCell ref="AC45:AD45"/>
    <mergeCell ref="O42:P42"/>
    <mergeCell ref="AI43:AP43"/>
    <mergeCell ref="AI45:AP45"/>
    <mergeCell ref="AA43:AB43"/>
    <mergeCell ref="CH49:CI49"/>
    <mergeCell ref="CJ49:CK49"/>
    <mergeCell ref="CL49:CM49"/>
    <mergeCell ref="CN49:CO49"/>
    <mergeCell ref="CP49:CW49"/>
    <mergeCell ref="BX49:BY49"/>
    <mergeCell ref="BZ49:CA49"/>
    <mergeCell ref="CB49:CC49"/>
    <mergeCell ref="CD49:CE49"/>
    <mergeCell ref="CF49:CG49"/>
    <mergeCell ref="CB40:CC40"/>
    <mergeCell ref="CD40:CE40"/>
    <mergeCell ref="BZ47:CA47"/>
    <mergeCell ref="CB47:CC47"/>
    <mergeCell ref="CH48:CI48"/>
    <mergeCell ref="BX48:BY48"/>
    <mergeCell ref="BZ48:CA48"/>
    <mergeCell ref="CB48:CC48"/>
    <mergeCell ref="CD48:CE48"/>
    <mergeCell ref="CF48:CG48"/>
    <mergeCell ref="CH45:CI45"/>
    <mergeCell ref="BX47:BY47"/>
    <mergeCell ref="CB42:CC42"/>
    <mergeCell ref="CD42:CE42"/>
    <mergeCell ref="CF42:CG42"/>
    <mergeCell ref="CH44:CI44"/>
    <mergeCell ref="BX44:BY44"/>
    <mergeCell ref="CF40:CG40"/>
    <mergeCell ref="AA42:AB42"/>
    <mergeCell ref="AC42:AD42"/>
    <mergeCell ref="AE42:AF42"/>
    <mergeCell ref="AG42:AH42"/>
    <mergeCell ref="AI42:AP42"/>
    <mergeCell ref="Q42:R42"/>
    <mergeCell ref="S42:T42"/>
    <mergeCell ref="U42:V42"/>
    <mergeCell ref="W42:X42"/>
    <mergeCell ref="Y42:Z42"/>
    <mergeCell ref="AG47:AH47"/>
    <mergeCell ref="W43:X43"/>
    <mergeCell ref="Y43:Z43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AG46:AH46"/>
    <mergeCell ref="DO59:DP59"/>
    <mergeCell ref="DQ59:DR59"/>
    <mergeCell ref="DS59:EF59"/>
    <mergeCell ref="AI47:AP47"/>
    <mergeCell ref="O43:P43"/>
    <mergeCell ref="Q43:R43"/>
    <mergeCell ref="S43:T43"/>
    <mergeCell ref="U43:V43"/>
    <mergeCell ref="M42:N42"/>
    <mergeCell ref="M43:N43"/>
    <mergeCell ref="M44:N44"/>
    <mergeCell ref="O49:AP49"/>
    <mergeCell ref="O48:P48"/>
    <mergeCell ref="Q48:R48"/>
    <mergeCell ref="S48:T48"/>
    <mergeCell ref="U48:V48"/>
    <mergeCell ref="W48:X48"/>
    <mergeCell ref="Y48:Z48"/>
    <mergeCell ref="AA48:AB48"/>
    <mergeCell ref="AE48:AF48"/>
    <mergeCell ref="AG48:AH48"/>
    <mergeCell ref="AI48:AP48"/>
    <mergeCell ref="AG43:AH43"/>
    <mergeCell ref="AG45:AH45"/>
    <mergeCell ref="BS63:BT63"/>
    <mergeCell ref="BU63:BV63"/>
    <mergeCell ref="AC43:AD43"/>
    <mergeCell ref="AE43:AF43"/>
    <mergeCell ref="O45:P45"/>
    <mergeCell ref="Q45:R45"/>
    <mergeCell ref="EM59:EP59"/>
    <mergeCell ref="EI60:EL60"/>
    <mergeCell ref="DS60:EH60"/>
    <mergeCell ref="DQ57:DR57"/>
    <mergeCell ref="DO56:DP56"/>
    <mergeCell ref="DQ56:DR56"/>
    <mergeCell ref="DS56:EF56"/>
    <mergeCell ref="EG56:EH56"/>
    <mergeCell ref="EI57:EJ57"/>
    <mergeCell ref="EK57:EL57"/>
    <mergeCell ref="EM57:EP57"/>
    <mergeCell ref="DS57:EF57"/>
    <mergeCell ref="EG57:EH57"/>
    <mergeCell ref="EM56:EP56"/>
    <mergeCell ref="DO57:DP57"/>
    <mergeCell ref="DO58:DP58"/>
    <mergeCell ref="DQ58:DR58"/>
    <mergeCell ref="AS63:AT63"/>
    <mergeCell ref="BW64:BX64"/>
    <mergeCell ref="BY64:BZ64"/>
    <mergeCell ref="BW59:BX59"/>
    <mergeCell ref="BY59:BZ59"/>
    <mergeCell ref="BW60:BZ60"/>
    <mergeCell ref="CA60:CD60"/>
    <mergeCell ref="CA59:CB59"/>
    <mergeCell ref="CO56:CP56"/>
    <mergeCell ref="CQ56:CR56"/>
    <mergeCell ref="AQ63:AR63"/>
    <mergeCell ref="AO63:AP63"/>
    <mergeCell ref="BQ63:BR63"/>
    <mergeCell ref="BA63:BB63"/>
    <mergeCell ref="BC63:BD63"/>
    <mergeCell ref="BE63:BF63"/>
    <mergeCell ref="BG63:BH63"/>
    <mergeCell ref="BI63:BJ63"/>
    <mergeCell ref="BK63:BL63"/>
    <mergeCell ref="BM63:BN63"/>
    <mergeCell ref="BO63:BP63"/>
    <mergeCell ref="AE65:AF65"/>
    <mergeCell ref="AG65:AH65"/>
    <mergeCell ref="AI65:AJ65"/>
    <mergeCell ref="AK65:AL65"/>
    <mergeCell ref="AY63:AZ63"/>
    <mergeCell ref="AM65:AN65"/>
    <mergeCell ref="AO65:AP65"/>
    <mergeCell ref="AQ65:AR65"/>
    <mergeCell ref="AS65:AT65"/>
    <mergeCell ref="AU65:AV65"/>
    <mergeCell ref="AW65:AX65"/>
    <mergeCell ref="AY65:AZ65"/>
    <mergeCell ref="AE64:AF64"/>
    <mergeCell ref="AG64:AH64"/>
    <mergeCell ref="AI64:AJ64"/>
    <mergeCell ref="AM63:AN63"/>
    <mergeCell ref="AK63:AL63"/>
    <mergeCell ref="AI63:AJ63"/>
    <mergeCell ref="AG63:AH63"/>
    <mergeCell ref="AE63:AF63"/>
    <mergeCell ref="AK64:AL64"/>
    <mergeCell ref="AM64:AN64"/>
    <mergeCell ref="AW63:AX63"/>
    <mergeCell ref="AU63:AV63"/>
    <mergeCell ref="BC66:BD66"/>
    <mergeCell ref="BG66:BH66"/>
    <mergeCell ref="AW64:AX64"/>
    <mergeCell ref="BO65:BP65"/>
    <mergeCell ref="AO64:AP64"/>
    <mergeCell ref="AQ64:AR64"/>
    <mergeCell ref="AS64:AT64"/>
    <mergeCell ref="AU64:AV64"/>
    <mergeCell ref="AW67:AX67"/>
    <mergeCell ref="AY67:AZ67"/>
    <mergeCell ref="BA67:BB67"/>
    <mergeCell ref="BC67:BD67"/>
    <mergeCell ref="AY64:AZ64"/>
    <mergeCell ref="BA64:BB64"/>
    <mergeCell ref="BC64:BD64"/>
    <mergeCell ref="BE64:BF64"/>
    <mergeCell ref="BM65:BN65"/>
    <mergeCell ref="BA65:BB65"/>
    <mergeCell ref="BC65:BD65"/>
    <mergeCell ref="BI64:BJ64"/>
    <mergeCell ref="BK64:BL64"/>
    <mergeCell ref="BM64:BN64"/>
    <mergeCell ref="BS65:BT65"/>
    <mergeCell ref="BU65:BV65"/>
    <mergeCell ref="BQ64:BR64"/>
    <mergeCell ref="BS64:BT64"/>
    <mergeCell ref="BE65:BF65"/>
    <mergeCell ref="BG65:BH65"/>
    <mergeCell ref="BI65:BJ65"/>
    <mergeCell ref="BK65:BL65"/>
    <mergeCell ref="BE67:BF67"/>
    <mergeCell ref="BG67:BH67"/>
    <mergeCell ref="BG64:BH64"/>
    <mergeCell ref="BI67:BJ67"/>
    <mergeCell ref="BK67:BL67"/>
    <mergeCell ref="BO66:BP66"/>
    <mergeCell ref="BK66:BL66"/>
    <mergeCell ref="BS67:BT67"/>
    <mergeCell ref="BU67:BV67"/>
    <mergeCell ref="BQ66:BR66"/>
    <mergeCell ref="BO64:BP64"/>
    <mergeCell ref="BQ65:BR65"/>
    <mergeCell ref="BM67:BN67"/>
    <mergeCell ref="BO67:BP67"/>
    <mergeCell ref="BU64:BV64"/>
    <mergeCell ref="AE67:AF67"/>
    <mergeCell ref="AG67:AH67"/>
    <mergeCell ref="AI67:AJ67"/>
    <mergeCell ref="AK67:AL67"/>
    <mergeCell ref="AM67:AN67"/>
    <mergeCell ref="AO67:AP67"/>
    <mergeCell ref="AQ67:AR67"/>
    <mergeCell ref="AS67:AT67"/>
    <mergeCell ref="AU67:AV67"/>
    <mergeCell ref="BV74:BY74"/>
    <mergeCell ref="BV75:BY75"/>
    <mergeCell ref="BR70:BU70"/>
    <mergeCell ref="BR71:BU71"/>
    <mergeCell ref="BR72:BU72"/>
    <mergeCell ref="BR73:BU73"/>
    <mergeCell ref="BR74:BU74"/>
    <mergeCell ref="BR75:BU75"/>
    <mergeCell ref="BW67:BX67"/>
    <mergeCell ref="BY67:BZ67"/>
    <mergeCell ref="BZ69:CC69"/>
    <mergeCell ref="BZ70:CC70"/>
    <mergeCell ref="BZ71:CC71"/>
    <mergeCell ref="BZ72:CC72"/>
    <mergeCell ref="BZ73:CC73"/>
    <mergeCell ref="BZ74:CC74"/>
    <mergeCell ref="BZ75:CC75"/>
    <mergeCell ref="BR69:BU69"/>
    <mergeCell ref="BQ67:BR67"/>
    <mergeCell ref="BV70:BY70"/>
    <mergeCell ref="BV71:BY71"/>
    <mergeCell ref="BV72:BY72"/>
    <mergeCell ref="BV73:BY73"/>
    <mergeCell ref="BV69:BY69"/>
    <mergeCell ref="DK57:DL57"/>
    <mergeCell ref="DM57:DN57"/>
    <mergeCell ref="CY58:CZ58"/>
    <mergeCell ref="DG56:DH56"/>
    <mergeCell ref="DI56:DJ56"/>
    <mergeCell ref="DK56:DL56"/>
    <mergeCell ref="CU56:CV56"/>
    <mergeCell ref="CW56:CX56"/>
    <mergeCell ref="CS56:CT56"/>
    <mergeCell ref="DE57:DF57"/>
    <mergeCell ref="DG57:DH57"/>
    <mergeCell ref="DI57:DJ57"/>
    <mergeCell ref="DA57:DB57"/>
    <mergeCell ref="DC57:DD57"/>
    <mergeCell ref="DM56:DN56"/>
    <mergeCell ref="BW66:BX66"/>
    <mergeCell ref="BW65:BX65"/>
    <mergeCell ref="BY65:BZ65"/>
    <mergeCell ref="CC59:CD59"/>
    <mergeCell ref="CA61:CD61"/>
    <mergeCell ref="BW61:BZ61"/>
    <mergeCell ref="BW63:BX63"/>
    <mergeCell ref="BY63:BZ63"/>
    <mergeCell ref="DC56:DD56"/>
    <mergeCell ref="CI59:CJ59"/>
    <mergeCell ref="CI58:CJ58"/>
    <mergeCell ref="CE61:CH61"/>
    <mergeCell ref="CS59:CT59"/>
    <mergeCell ref="CU59:CV59"/>
    <mergeCell ref="CY56:CZ56"/>
    <mergeCell ref="DA56:DB56"/>
    <mergeCell ref="CU57:CV57"/>
    <mergeCell ref="CW57:CX57"/>
    <mergeCell ref="CY57:CZ57"/>
    <mergeCell ref="CE58:CF58"/>
    <mergeCell ref="CG58:CH58"/>
    <mergeCell ref="CE60:CH60"/>
    <mergeCell ref="CE59:CF59"/>
    <mergeCell ref="CG59:CH59"/>
    <mergeCell ref="EC1:EH1"/>
    <mergeCell ref="DY1:EB1"/>
    <mergeCell ref="CZ40:DA40"/>
    <mergeCell ref="DB40:DC40"/>
    <mergeCell ref="BX40:BY40"/>
    <mergeCell ref="BZ40:CA40"/>
    <mergeCell ref="CK56:CL56"/>
    <mergeCell ref="CM56:CN56"/>
    <mergeCell ref="BH40:BI40"/>
    <mergeCell ref="BJ40:BK40"/>
    <mergeCell ref="BL40:BM40"/>
    <mergeCell ref="CN40:CO40"/>
    <mergeCell ref="DL40:DM40"/>
    <mergeCell ref="DN40:DO40"/>
    <mergeCell ref="DP40:DQ40"/>
    <mergeCell ref="CH40:CI40"/>
    <mergeCell ref="DH40:DI40"/>
    <mergeCell ref="DJ40:DK40"/>
    <mergeCell ref="DD40:DE40"/>
    <mergeCell ref="DF40:DG40"/>
    <mergeCell ref="DS55:EL55"/>
    <mergeCell ref="DK55:DR55"/>
    <mergeCell ref="EI56:EJ56"/>
    <mergeCell ref="EK56:EL56"/>
  </mergeCells>
  <pageMargins left="0.7" right="0.7" top="0.75" bottom="0.75" header="0.3" footer="0.3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2011-S</vt:lpstr>
      <vt:lpstr>2012-S</vt:lpstr>
      <vt:lpstr>2013-F</vt:lpstr>
      <vt:lpstr>2014-S</vt:lpstr>
      <vt:lpstr>2015-E</vt:lpstr>
      <vt:lpstr>2016-F</vt:lpstr>
      <vt:lpstr>2017-F</vt:lpstr>
      <vt:lpstr>2018</vt:lpstr>
      <vt:lpstr>Weight</vt:lpstr>
      <vt:lpstr>Hoja3</vt:lpstr>
      <vt:lpstr>Hoja1</vt:lpstr>
      <vt:lpstr>phase out</vt:lpstr>
      <vt:lpstr>Hoja2</vt:lpstr>
      <vt:lpstr>Sheet5</vt:lpstr>
      <vt:lpstr>Sheet1</vt:lpstr>
      <vt:lpstr>Sheet2</vt:lpstr>
      <vt:lpstr>Clothes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Ridah</cp:lastModifiedBy>
  <cp:revision/>
  <dcterms:created xsi:type="dcterms:W3CDTF">2011-03-03T05:12:23Z</dcterms:created>
  <dcterms:modified xsi:type="dcterms:W3CDTF">2018-06-25T09:56:37Z</dcterms:modified>
</cp:coreProperties>
</file>