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D:\Privat\Git\Projektarbeit-Hochvolt-Elektrik-Komponenten-FSE-Fahrzeug\ressourcen\"/>
    </mc:Choice>
  </mc:AlternateContent>
  <xr:revisionPtr revIDLastSave="0" documentId="13_ncr:1_{CBBE6547-C25A-4C70-80AA-BF483244F029}" xr6:coauthVersionLast="47" xr6:coauthVersionMax="47" xr10:uidLastSave="{00000000-0000-0000-0000-000000000000}"/>
  <bookViews>
    <workbookView xWindow="-108" yWindow="-108" windowWidth="30936" windowHeight="16896" xr2:uid="{00000000-000D-0000-FFFF-FFFF00000000}"/>
  </bookViews>
  <sheets>
    <sheet name="Kettenberechung"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4" roundtripDataSignature="AMtx7mj+swu+bjIjrhSkH2Zmf2acs45P1Q=="/>
    </ext>
  </extLst>
</workbook>
</file>

<file path=xl/calcChain.xml><?xml version="1.0" encoding="utf-8"?>
<calcChain xmlns="http://schemas.openxmlformats.org/spreadsheetml/2006/main">
  <c r="T51" i="1" l="1"/>
  <c r="W57" i="1"/>
  <c r="K99" i="1"/>
  <c r="K43" i="1"/>
  <c r="E21" i="1"/>
  <c r="E24" i="1" s="1"/>
  <c r="K40" i="1" s="1"/>
  <c r="K58" i="1" s="1"/>
  <c r="B16" i="1"/>
  <c r="B19" i="1" s="1"/>
  <c r="B22" i="1" s="1"/>
  <c r="K37" i="1" l="1"/>
  <c r="E39" i="1"/>
  <c r="E37" i="1"/>
  <c r="E33" i="1"/>
  <c r="E27" i="1"/>
  <c r="E31" i="1"/>
  <c r="T54" i="1" l="1"/>
  <c r="T57" i="1" s="1"/>
  <c r="K22" i="1"/>
  <c r="K46" i="1"/>
  <c r="K49" i="1" s="1"/>
  <c r="K52" i="1" s="1"/>
  <c r="H21" i="1"/>
  <c r="H24" i="1" s="1"/>
  <c r="T45" i="1" l="1"/>
  <c r="H37" i="1"/>
  <c r="H33" i="1"/>
  <c r="H31" i="1"/>
  <c r="H27" i="1"/>
  <c r="N77" i="1" s="1"/>
  <c r="H39" i="1"/>
  <c r="K28" i="1"/>
  <c r="K34" i="1" s="1"/>
  <c r="H18" i="1"/>
  <c r="K31" i="1"/>
  <c r="H15" i="1"/>
  <c r="K25" i="1"/>
  <c r="K87" i="1" l="1"/>
  <c r="K55" i="1"/>
  <c r="N90" i="1"/>
  <c r="N80" i="1"/>
  <c r="N84" i="1" s="1"/>
  <c r="K90" i="1"/>
  <c r="K68" i="1"/>
  <c r="K71" i="1" s="1"/>
  <c r="W21" i="1"/>
  <c r="K74" i="1" l="1"/>
  <c r="K77" i="1"/>
  <c r="K80" i="1" l="1"/>
  <c r="K102" i="1" s="1"/>
  <c r="K84" i="1"/>
  <c r="I97" i="1" s="1"/>
  <c r="N93" i="1" l="1"/>
  <c r="N87" i="1"/>
  <c r="K81" i="1"/>
</calcChain>
</file>

<file path=xl/sharedStrings.xml><?xml version="1.0" encoding="utf-8"?>
<sst xmlns="http://schemas.openxmlformats.org/spreadsheetml/2006/main" count="172" uniqueCount="102">
  <si>
    <t>Daten EMRAX 208</t>
  </si>
  <si>
    <t>Daten Kettentrieb</t>
  </si>
  <si>
    <t>Einfluss der Zähnezahl eines kleinen Rads - f1</t>
  </si>
  <si>
    <t>Einfluss der Achsabstandsverhältnisse - f4</t>
  </si>
  <si>
    <t xml:space="preserve">DID 415 ER /Afam 415GPR2-G (Moto3) </t>
  </si>
  <si>
    <t>Peak Drehmoment</t>
  </si>
  <si>
    <t>Peak Drehzahl</t>
  </si>
  <si>
    <t>Peak Motor Power</t>
  </si>
  <si>
    <t>Längengewicht der Kette</t>
  </si>
  <si>
    <t>[Nm]</t>
  </si>
  <si>
    <t>[rpm]</t>
  </si>
  <si>
    <t>[kW]</t>
  </si>
  <si>
    <t>[kg/m]</t>
  </si>
  <si>
    <t>Benötigte Drehzahl/Übersetzung</t>
  </si>
  <si>
    <t>Auslegung Kettentrieb</t>
  </si>
  <si>
    <t>Kettenteilung P</t>
  </si>
  <si>
    <t>[mm]</t>
  </si>
  <si>
    <t>Maximale Geschwindigkeit</t>
  </si>
  <si>
    <t>Treibend</t>
  </si>
  <si>
    <t>Getrieben</t>
  </si>
  <si>
    <t>[km/h]</t>
  </si>
  <si>
    <t>Rollendurchmesser d1</t>
  </si>
  <si>
    <t>Zähnezahl</t>
  </si>
  <si>
    <t>Reifen Durchmesser</t>
  </si>
  <si>
    <t>[-]</t>
  </si>
  <si>
    <t>Achsabstand a_0</t>
  </si>
  <si>
    <t>Drehzahl Ritzel</t>
  </si>
  <si>
    <t>Reifen Umfang</t>
  </si>
  <si>
    <t>minimale Bruchlast</t>
  </si>
  <si>
    <t>Drehmoment Ritzel</t>
  </si>
  <si>
    <t>[N]</t>
  </si>
  <si>
    <t>Benötigte Drehzahl</t>
  </si>
  <si>
    <t>f1</t>
  </si>
  <si>
    <t>Teilungswinkel</t>
  </si>
  <si>
    <t>f4</t>
  </si>
  <si>
    <t>a / p</t>
  </si>
  <si>
    <t>Benötigtes Übersetzungsverhältnis</t>
  </si>
  <si>
    <t>[°]</t>
  </si>
  <si>
    <t>Übersetzung</t>
  </si>
  <si>
    <t>Einfluss der Übersetzung - f2</t>
  </si>
  <si>
    <t>Teilkreisdurchmesser d_1</t>
  </si>
  <si>
    <t>Einfluss der Schmierung - f5</t>
  </si>
  <si>
    <t>Abweichung von Soll</t>
  </si>
  <si>
    <t>[%]</t>
  </si>
  <si>
    <t>Fußkreisdurchmesser</t>
  </si>
  <si>
    <t>Drehzahl real</t>
  </si>
  <si>
    <t>Kopfkreisdurchmesser</t>
  </si>
  <si>
    <t>minimum</t>
  </si>
  <si>
    <t>Drehmoment real</t>
  </si>
  <si>
    <t>maximum</t>
  </si>
  <si>
    <t>max. Geschwindigkeit</t>
  </si>
  <si>
    <t>Zahnhöhe über Teilungspolygon</t>
  </si>
  <si>
    <t>Kettenzugkraft (statisch)</t>
  </si>
  <si>
    <t>Kettengeschwindigkeit</t>
  </si>
  <si>
    <t>f2</t>
  </si>
  <si>
    <t>f5</t>
  </si>
  <si>
    <t>[m/s]</t>
  </si>
  <si>
    <t>Anzahl der Kettenumläufe pro Minute</t>
  </si>
  <si>
    <t>Einfluss der Belastung (Stoßbeiwert) - f3</t>
  </si>
  <si>
    <t>Einfluss der Anzahl von Wellen - f6</t>
  </si>
  <si>
    <t>Rechnerisch</t>
  </si>
  <si>
    <t>Ausgleichsfaktor Gliederanzahl A</t>
  </si>
  <si>
    <t>Bei 2 Wellen</t>
  </si>
  <si>
    <t>Gliederanzahl</t>
  </si>
  <si>
    <t>Gesamt-Einflussfaktor</t>
  </si>
  <si>
    <t>Hersteller Angaben beachten!</t>
  </si>
  <si>
    <t>Gliederanzahl gerundet</t>
  </si>
  <si>
    <t>Leistung P</t>
  </si>
  <si>
    <t>Achsabstand korregiert</t>
  </si>
  <si>
    <t>Auslegungsleistung für Diagrammauswahl</t>
  </si>
  <si>
    <t>Roloff Matek</t>
  </si>
  <si>
    <t>Kettenfliehkraft F_z</t>
  </si>
  <si>
    <t>Stoßbeiwert Y = 1</t>
  </si>
  <si>
    <t xml:space="preserve">Maschinen mit stoßfreiem Betrieb wie durch Elektromotor angetriebene Drehbänke, Bohrmaschinen etc. </t>
  </si>
  <si>
    <t>Stoßbeiwert Y = 2</t>
  </si>
  <si>
    <t xml:space="preserve">Hobel- und Stoßmaschinen, Pressen aller Art, Webstühle, Stetigförderer etc. </t>
  </si>
  <si>
    <t>Stoßbeiwert Y = 3</t>
  </si>
  <si>
    <t>Länge des Leertrum</t>
  </si>
  <si>
    <t xml:space="preserve">Zweizylinder-Kolbenpumpen, Mischtrommeln, Stampfer, Hebezeuge etc. </t>
  </si>
  <si>
    <t>Stoßbeiwert Y = 4</t>
  </si>
  <si>
    <t>relativer Durchhang</t>
  </si>
  <si>
    <t xml:space="preserve">einstufigen Kreiselkompressoren, Bodenfräsen etc. </t>
  </si>
  <si>
    <t>f3</t>
  </si>
  <si>
    <t>Gewichtskraft des Kettentrums</t>
  </si>
  <si>
    <t>Stützkraft</t>
  </si>
  <si>
    <t>Umlaufwinkel Ritzel</t>
  </si>
  <si>
    <t>resultierende Betriebskraft</t>
  </si>
  <si>
    <t>Umlaufwinkel Rad</t>
  </si>
  <si>
    <t>[Kg]</t>
  </si>
  <si>
    <t>Ka (Anwendungsfaktor)</t>
  </si>
  <si>
    <t>Wellenbelastung</t>
  </si>
  <si>
    <t>Zähne im eingriff Rad</t>
  </si>
  <si>
    <t>Kettenlänge</t>
  </si>
  <si>
    <t>Zahnkraft Rad</t>
  </si>
  <si>
    <t>Kettengewicht</t>
  </si>
  <si>
    <t>Zähne im eingriff Ritzel</t>
  </si>
  <si>
    <t>[g]</t>
  </si>
  <si>
    <t xml:space="preserve">Prozentuale Verschleißlängung </t>
  </si>
  <si>
    <t>Zahnkraft Ritzel</t>
  </si>
  <si>
    <t>Längung durch Verschleiß</t>
  </si>
  <si>
    <t>Kettendurchhang durch Verschleiß f</t>
  </si>
  <si>
    <t>statischer Sicherheitsfaktor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</si>
</sst>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rial"/>
    </font>
    <font>
      <b/>
      <sz val="11"/>
      <color theme="1"/>
      <name val="Calibri"/>
    </font>
    <font>
      <sz val="11"/>
      <color theme="1"/>
      <name val="Calibri"/>
    </font>
    <font>
      <sz val="11"/>
      <name val="Arial"/>
    </font>
    <font>
      <sz val="11"/>
      <color rgb="FF3F3F76"/>
      <name val="Calibri"/>
    </font>
    <font>
      <b/>
      <sz val="11"/>
      <color rgb="FF3F3F76"/>
      <name val="Calibri"/>
    </font>
    <font>
      <sz val="11"/>
      <color rgb="FF3F3F76"/>
      <name val="Arial"/>
    </font>
    <font>
      <b/>
      <sz val="11"/>
      <color rgb="FFFA7D00"/>
      <name val="Calibri"/>
    </font>
    <font>
      <b/>
      <sz val="11"/>
      <color rgb="FF3F3F3F"/>
      <name val="Calibri"/>
    </font>
    <font>
      <sz val="11"/>
      <color rgb="FFFF0000"/>
      <name val="Calibri"/>
    </font>
    <font>
      <b/>
      <sz val="11"/>
      <color theme="1"/>
      <name val="Calibri"/>
      <family val="2"/>
      <scheme val="minor"/>
    </font>
    <font>
      <b/>
      <sz val="11"/>
      <name val="Calibri"/>
      <family val="2"/>
      <scheme val="minor"/>
    </font>
    <font>
      <b/>
      <sz val="11"/>
      <color theme="1"/>
      <name val="Calibri"/>
      <family val="2"/>
    </font>
    <font>
      <b/>
      <sz val="11"/>
      <color theme="1"/>
      <name val="Arial"/>
      <family val="2"/>
    </font>
    <font>
      <b/>
      <sz val="11"/>
      <color theme="5"/>
      <name val="Calibri"/>
      <family val="2"/>
    </font>
    <font>
      <b/>
      <sz val="11"/>
      <color theme="5"/>
      <name val="Calibri"/>
      <family val="2"/>
      <scheme val="major"/>
    </font>
    <font>
      <b/>
      <sz val="11"/>
      <color theme="5"/>
      <name val="Calibri"/>
      <family val="2"/>
      <scheme val="minor"/>
    </font>
    <font>
      <b/>
      <sz val="11"/>
      <color rgb="FFFA7D00"/>
      <name val="Calibri"/>
      <family val="2"/>
    </font>
    <font>
      <sz val="11"/>
      <name val="Arial"/>
      <family val="2"/>
    </font>
    <font>
      <b/>
      <sz val="10"/>
      <color theme="1"/>
      <name val="Calibri"/>
      <family val="2"/>
      <scheme val="major"/>
    </font>
  </fonts>
  <fills count="5">
    <fill>
      <patternFill patternType="none"/>
    </fill>
    <fill>
      <patternFill patternType="gray125"/>
    </fill>
    <fill>
      <patternFill patternType="solid">
        <fgColor rgb="FFFFCC99"/>
        <bgColor rgb="FFFFCC99"/>
      </patternFill>
    </fill>
    <fill>
      <patternFill patternType="solid">
        <fgColor rgb="FFF2F2F2"/>
        <bgColor rgb="FFF2F2F2"/>
      </patternFill>
    </fill>
    <fill>
      <patternFill patternType="solid">
        <fgColor theme="0" tint="-4.9989318521683403E-2"/>
        <bgColor indexed="64"/>
      </patternFill>
    </fill>
  </fills>
  <borders count="20">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thin">
        <color rgb="FF7F7F7F"/>
      </right>
      <top style="thin">
        <color rgb="FF7F7F7F"/>
      </top>
      <bottom style="medium">
        <color rgb="FF000000"/>
      </bottom>
      <diagonal/>
    </border>
    <border>
      <left/>
      <right style="medium">
        <color rgb="FF000000"/>
      </right>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7F7F7F"/>
      </right>
      <top/>
      <bottom style="medium">
        <color rgb="FF000000"/>
      </bottom>
      <diagonal/>
    </border>
    <border>
      <left style="medium">
        <color rgb="FF000000"/>
      </left>
      <right style="thin">
        <color rgb="FF3F3F3F"/>
      </right>
      <top/>
      <bottom style="medium">
        <color rgb="FF000000"/>
      </bottom>
      <diagonal/>
    </border>
    <border>
      <left style="medium">
        <color rgb="FF000000"/>
      </left>
      <right/>
      <top/>
      <bottom style="medium">
        <color rgb="FF000000"/>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rgb="FF7F7F7F"/>
      </right>
      <top style="thin">
        <color rgb="FF7F7F7F"/>
      </top>
      <bottom style="thin">
        <color indexed="64"/>
      </bottom>
      <diagonal/>
    </border>
    <border>
      <left/>
      <right style="medium">
        <color indexed="64"/>
      </right>
      <top/>
      <bottom style="thin">
        <color indexed="64"/>
      </bottom>
      <diagonal/>
    </border>
  </borders>
  <cellStyleXfs count="1">
    <xf numFmtId="0" fontId="0" fillId="0" borderId="0"/>
  </cellStyleXfs>
  <cellXfs count="50">
    <xf numFmtId="0" fontId="0" fillId="0" borderId="0" xfId="0"/>
    <xf numFmtId="0" fontId="1" fillId="0" borderId="1" xfId="0" applyFont="1" applyBorder="1"/>
    <xf numFmtId="0" fontId="2" fillId="0" borderId="2" xfId="0" applyFont="1" applyBorder="1"/>
    <xf numFmtId="0" fontId="2" fillId="0" borderId="3" xfId="0" applyFont="1" applyBorder="1"/>
    <xf numFmtId="0" fontId="1" fillId="0" borderId="0" xfId="0" applyFont="1"/>
    <xf numFmtId="0" fontId="2" fillId="0" borderId="4" xfId="0" applyFont="1" applyBorder="1"/>
    <xf numFmtId="0" fontId="2" fillId="0" borderId="0" xfId="0" applyFont="1"/>
    <xf numFmtId="0" fontId="2" fillId="0" borderId="5" xfId="0" applyFont="1" applyBorder="1"/>
    <xf numFmtId="0" fontId="4" fillId="2" borderId="6" xfId="0" applyFont="1" applyFill="1" applyBorder="1"/>
    <xf numFmtId="0" fontId="2" fillId="0" borderId="7" xfId="0" applyFont="1" applyBorder="1"/>
    <xf numFmtId="0" fontId="2" fillId="0" borderId="8" xfId="0" applyFont="1" applyBorder="1"/>
    <xf numFmtId="0" fontId="5" fillId="2" borderId="11" xfId="0" applyFont="1" applyFill="1" applyBorder="1"/>
    <xf numFmtId="0" fontId="1" fillId="0" borderId="7" xfId="0" applyFont="1" applyBorder="1"/>
    <xf numFmtId="0" fontId="1" fillId="0" borderId="4" xfId="0" applyFont="1" applyBorder="1"/>
    <xf numFmtId="0" fontId="1" fillId="0" borderId="5" xfId="0" applyFont="1" applyBorder="1"/>
    <xf numFmtId="0" fontId="6" fillId="2" borderId="6" xfId="0" applyFont="1" applyFill="1" applyBorder="1"/>
    <xf numFmtId="0" fontId="7" fillId="3" borderId="6" xfId="0" applyFont="1" applyFill="1" applyBorder="1"/>
    <xf numFmtId="0" fontId="8" fillId="3" borderId="12" xfId="0" applyFont="1" applyFill="1" applyBorder="1"/>
    <xf numFmtId="0" fontId="7" fillId="3" borderId="11" xfId="0" applyFont="1" applyFill="1" applyBorder="1"/>
    <xf numFmtId="0" fontId="9" fillId="0" borderId="0" xfId="0" applyFont="1"/>
    <xf numFmtId="0" fontId="2" fillId="0" borderId="1" xfId="0" applyFont="1" applyBorder="1"/>
    <xf numFmtId="0" fontId="2" fillId="0" borderId="13" xfId="0" applyFont="1" applyBorder="1"/>
    <xf numFmtId="0" fontId="14" fillId="4" borderId="17" xfId="0" applyFont="1" applyFill="1" applyBorder="1"/>
    <xf numFmtId="0" fontId="15" fillId="4" borderId="17" xfId="0" applyFont="1" applyFill="1" applyBorder="1"/>
    <xf numFmtId="0" fontId="16" fillId="4" borderId="17" xfId="0" applyFont="1" applyFill="1" applyBorder="1"/>
    <xf numFmtId="0" fontId="0" fillId="0" borderId="16" xfId="0" applyBorder="1"/>
    <xf numFmtId="0" fontId="17" fillId="3" borderId="6" xfId="0" applyFont="1" applyFill="1" applyBorder="1"/>
    <xf numFmtId="0" fontId="15" fillId="4" borderId="0" xfId="0" applyFont="1" applyFill="1"/>
    <xf numFmtId="0" fontId="2" fillId="0" borderId="16" xfId="0" applyFont="1" applyBorder="1"/>
    <xf numFmtId="0" fontId="7" fillId="3" borderId="18" xfId="0" applyFont="1" applyFill="1" applyBorder="1"/>
    <xf numFmtId="0" fontId="2" fillId="0" borderId="19" xfId="0" applyFont="1" applyBorder="1"/>
    <xf numFmtId="0" fontId="7" fillId="3" borderId="17" xfId="0" applyFont="1" applyFill="1" applyBorder="1"/>
    <xf numFmtId="0" fontId="18" fillId="0" borderId="0" xfId="0" applyFont="1"/>
    <xf numFmtId="0" fontId="12" fillId="0" borderId="0" xfId="0" applyFont="1"/>
    <xf numFmtId="0" fontId="1" fillId="0" borderId="1" xfId="0" applyFont="1" applyBorder="1" applyAlignment="1">
      <alignment horizontal="center"/>
    </xf>
    <xf numFmtId="0" fontId="3" fillId="0" borderId="3" xfId="0" applyFont="1" applyBorder="1"/>
    <xf numFmtId="0" fontId="12" fillId="0" borderId="1" xfId="0" applyFont="1" applyBorder="1" applyAlignment="1">
      <alignment horizontal="center"/>
    </xf>
    <xf numFmtId="0" fontId="1" fillId="0" borderId="14" xfId="0" applyFont="1" applyBorder="1" applyAlignment="1">
      <alignment horizontal="center"/>
    </xf>
    <xf numFmtId="0" fontId="3" fillId="0" borderId="15" xfId="0" applyFont="1" applyBorder="1"/>
    <xf numFmtId="0" fontId="12" fillId="0" borderId="14" xfId="0" applyFont="1" applyBorder="1" applyAlignment="1">
      <alignment horizontal="center"/>
    </xf>
    <xf numFmtId="0" fontId="13" fillId="0" borderId="15" xfId="0" applyFont="1" applyBorder="1"/>
    <xf numFmtId="0" fontId="10" fillId="0" borderId="14" xfId="0" applyFont="1" applyBorder="1" applyAlignment="1">
      <alignment horizontal="center"/>
    </xf>
    <xf numFmtId="0" fontId="10" fillId="0" borderId="15" xfId="0" applyFont="1" applyBorder="1" applyAlignment="1">
      <alignment horizontal="center"/>
    </xf>
    <xf numFmtId="0" fontId="1" fillId="0" borderId="9" xfId="0" applyFont="1" applyBorder="1" applyAlignment="1">
      <alignment horizontal="center"/>
    </xf>
    <xf numFmtId="0" fontId="3" fillId="0" borderId="10" xfId="0" applyFont="1" applyBorder="1"/>
    <xf numFmtId="0" fontId="0" fillId="0" borderId="0" xfId="0" applyAlignment="1">
      <alignment horizontal="center"/>
    </xf>
    <xf numFmtId="0" fontId="0" fillId="0" borderId="0" xfId="0"/>
    <xf numFmtId="0" fontId="19" fillId="0" borderId="8" xfId="0" applyFont="1" applyBorder="1" applyAlignment="1">
      <alignment horizontal="center"/>
    </xf>
    <xf numFmtId="0" fontId="11" fillId="0" borderId="14" xfId="0" applyFont="1" applyBorder="1" applyAlignment="1">
      <alignment horizontal="center"/>
    </xf>
    <xf numFmtId="0" fontId="11" fillId="0" borderId="15" xfId="0" applyFont="1" applyBorder="1" applyAlignment="1">
      <alignment horizontal="center"/>
    </xf>
  </cellXfs>
  <cellStyles count="1">
    <cellStyle name="Standard" xfId="0" builtinId="0"/>
  </cellStyles>
  <dxfs count="3">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8" Type="http://schemas.openxmlformats.org/officeDocument/2006/relationships/calcChain" Target="calcChain.xml"/><Relationship Id="rId17" Type="http://schemas.openxmlformats.org/officeDocument/2006/relationships/sharedStrings" Target="sharedStrings.xml"/><Relationship Id="rId16" Type="http://schemas.openxmlformats.org/officeDocument/2006/relationships/styles" Target="styles.xml"/><Relationship Id="rId1" Type="http://schemas.openxmlformats.org/officeDocument/2006/relationships/worksheet" Target="worksheets/sheet1.xml"/><Relationship Id="rId15" Type="http://schemas.openxmlformats.org/officeDocument/2006/relationships/theme" Target="theme/theme1.xml"/><Relationship Id="rId14" Type="http://customschemas.google.com/relationships/workbookmetadata" Target="metadata"/></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oneCellAnchor>
    <xdr:from>
      <xdr:col>4</xdr:col>
      <xdr:colOff>57150</xdr:colOff>
      <xdr:row>41</xdr:row>
      <xdr:rowOff>28575</xdr:rowOff>
    </xdr:from>
    <xdr:ext cx="5324475" cy="2895600"/>
    <xdr:pic>
      <xdr:nvPicPr>
        <xdr:cNvPr id="2" name="image4.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676275</xdr:colOff>
      <xdr:row>2</xdr:row>
      <xdr:rowOff>28575</xdr:rowOff>
    </xdr:from>
    <xdr:ext cx="4657725" cy="2781300"/>
    <xdr:pic>
      <xdr:nvPicPr>
        <xdr:cNvPr id="3" name="image9.png">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13</xdr:col>
      <xdr:colOff>19050</xdr:colOff>
      <xdr:row>22</xdr:row>
      <xdr:rowOff>28575</xdr:rowOff>
    </xdr:from>
    <xdr:ext cx="4752975" cy="2790825"/>
    <xdr:pic>
      <xdr:nvPicPr>
        <xdr:cNvPr id="4" name="image8.png">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13</xdr:col>
      <xdr:colOff>0</xdr:colOff>
      <xdr:row>42</xdr:row>
      <xdr:rowOff>38100</xdr:rowOff>
    </xdr:from>
    <xdr:ext cx="4752975" cy="2714625"/>
    <xdr:pic>
      <xdr:nvPicPr>
        <xdr:cNvPr id="5" name="image1.png">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19</xdr:col>
      <xdr:colOff>9525</xdr:colOff>
      <xdr:row>2</xdr:row>
      <xdr:rowOff>38100</xdr:rowOff>
    </xdr:from>
    <xdr:ext cx="4762500" cy="2733675"/>
    <xdr:pic>
      <xdr:nvPicPr>
        <xdr:cNvPr id="6" name="image10.png">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19</xdr:col>
      <xdr:colOff>57150</xdr:colOff>
      <xdr:row>23</xdr:row>
      <xdr:rowOff>28575</xdr:rowOff>
    </xdr:from>
    <xdr:ext cx="6296025" cy="1343025"/>
    <xdr:pic>
      <xdr:nvPicPr>
        <xdr:cNvPr id="7" name="image2.png">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19</xdr:col>
      <xdr:colOff>28575</xdr:colOff>
      <xdr:row>30</xdr:row>
      <xdr:rowOff>114300</xdr:rowOff>
    </xdr:from>
    <xdr:ext cx="6296025" cy="1066800"/>
    <xdr:pic>
      <xdr:nvPicPr>
        <xdr:cNvPr id="8" name="image7.png">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10</xdr:col>
      <xdr:colOff>0</xdr:colOff>
      <xdr:row>58</xdr:row>
      <xdr:rowOff>57150</xdr:rowOff>
    </xdr:from>
    <xdr:ext cx="2266950" cy="1152525"/>
    <xdr:pic>
      <xdr:nvPicPr>
        <xdr:cNvPr id="9" name="image3.png">
          <a:extLst>
            <a:ext uri="{FF2B5EF4-FFF2-40B4-BE49-F238E27FC236}">
              <a16:creationId xmlns:a16="http://schemas.microsoft.com/office/drawing/2014/main" id="{00000000-0008-0000-00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4</xdr:col>
      <xdr:colOff>0</xdr:colOff>
      <xdr:row>59</xdr:row>
      <xdr:rowOff>0</xdr:rowOff>
    </xdr:from>
    <xdr:ext cx="5286375" cy="2400300"/>
    <xdr:pic>
      <xdr:nvPicPr>
        <xdr:cNvPr id="10" name="image12.png">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twoCellAnchor>
    <xdr:from>
      <xdr:col>0</xdr:col>
      <xdr:colOff>586740</xdr:colOff>
      <xdr:row>23</xdr:row>
      <xdr:rowOff>160020</xdr:rowOff>
    </xdr:from>
    <xdr:to>
      <xdr:col>3</xdr:col>
      <xdr:colOff>388620</xdr:colOff>
      <xdr:row>52</xdr:row>
      <xdr:rowOff>170330</xdr:rowOff>
    </xdr:to>
    <xdr:sp macro="" textlink="">
      <xdr:nvSpPr>
        <xdr:cNvPr id="11" name="Textfeld 10">
          <a:extLst>
            <a:ext uri="{FF2B5EF4-FFF2-40B4-BE49-F238E27FC236}">
              <a16:creationId xmlns:a16="http://schemas.microsoft.com/office/drawing/2014/main" id="{2AD86DA4-070C-4217-B30F-6ADAAFDB74BB}"/>
            </a:ext>
          </a:extLst>
        </xdr:cNvPr>
        <xdr:cNvSpPr txBox="1"/>
      </xdr:nvSpPr>
      <xdr:spPr>
        <a:xfrm>
          <a:off x="586740" y="4283785"/>
          <a:ext cx="2625762" cy="520983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Notizen:</a:t>
          </a:r>
        </a:p>
        <a:p>
          <a:r>
            <a:rPr lang="de-DE" sz="1100"/>
            <a:t>- Das max Drehmoment</a:t>
          </a:r>
          <a:r>
            <a:rPr lang="de-DE" sz="1100" baseline="0"/>
            <a:t> ist eigentlich 140Nm jedoch sind aufgrund des 80kW limits nicht mehr als 100Nm zu erwarten</a:t>
          </a:r>
        </a:p>
        <a:p>
          <a:r>
            <a:rPr lang="de-DE" sz="1100" baseline="0"/>
            <a:t>- 135 Km/h ergeben sich daraus das das Fahrzeug bei leerem Akku noch die 100 km/h marke erreichen soll (max. geschwindigkeit dynamsiches Event TY19) und die max. Motor RPM mit sinkender Spannung abnimmt.</a:t>
          </a:r>
        </a:p>
        <a:p>
          <a:r>
            <a:rPr lang="de-DE" sz="1100" baseline="0"/>
            <a:t>- Der statische Sicherheitsfaktor von ca. 3 wurde für ausreichend befunden, da ein Nachrechnen der Motorradketten des Verbrenners einen ähnlichen Sicherheitsfaktor ergeben haben.</a:t>
          </a:r>
        </a:p>
        <a:p>
          <a:r>
            <a:rPr lang="de-DE" sz="1100"/>
            <a:t>- Aufgrund der Lastwechsel beim Rekuperieren sowie des</a:t>
          </a:r>
          <a:r>
            <a:rPr lang="de-DE" sz="1100" baseline="0"/>
            <a:t> großen achsabstandes ist ein Kettenführungs/Spannungsmechanismus geplant.</a:t>
          </a:r>
        </a:p>
        <a:p>
          <a:r>
            <a:rPr lang="de-DE" sz="1100" baseline="0"/>
            <a:t>- Es wurde die 08B-1 Elite gewählt da für diese Kette Technische Daten leicht erreichbar sind, und eine Kleinere Teilung zwar zu einer reduzierung der Kettegeschwindigkeit, jedoch auch zu der notwendigkeit einer Duplex oder Triplex Kette geführt hätte, was durch zusätzliches gewicht und komplexität ausfällt.</a:t>
          </a:r>
          <a:endParaRPr lang="de-DE" sz="1100"/>
        </a:p>
      </xdr:txBody>
    </xdr:sp>
    <xdr:clientData/>
  </xdr:twoCellAnchor>
  <xdr:twoCellAnchor>
    <xdr:from>
      <xdr:col>15</xdr:col>
      <xdr:colOff>78377</xdr:colOff>
      <xdr:row>74</xdr:row>
      <xdr:rowOff>171994</xdr:rowOff>
    </xdr:from>
    <xdr:to>
      <xdr:col>17</xdr:col>
      <xdr:colOff>840377</xdr:colOff>
      <xdr:row>78</xdr:row>
      <xdr:rowOff>119744</xdr:rowOff>
    </xdr:to>
    <xdr:sp macro="" textlink="">
      <xdr:nvSpPr>
        <xdr:cNvPr id="12" name="Textfeld 11">
          <a:extLst>
            <a:ext uri="{FF2B5EF4-FFF2-40B4-BE49-F238E27FC236}">
              <a16:creationId xmlns:a16="http://schemas.microsoft.com/office/drawing/2014/main" id="{FEB4D54F-6EA1-4031-853F-1B289F11A821}"/>
            </a:ext>
          </a:extLst>
        </xdr:cNvPr>
        <xdr:cNvSpPr txBox="1"/>
      </xdr:nvSpPr>
      <xdr:spPr>
        <a:xfrm>
          <a:off x="14131834" y="13060680"/>
          <a:ext cx="2623457" cy="6444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Notizen:</a:t>
          </a:r>
        </a:p>
        <a:p>
          <a:r>
            <a:rPr lang="de-DE" sz="1100"/>
            <a:t>- Beim</a:t>
          </a:r>
          <a:r>
            <a:rPr lang="de-DE" sz="1100" baseline="0"/>
            <a:t> Umlaufwinkel wurde der Einfluss des Kettenspanners nicht berücksichtigt</a:t>
          </a:r>
          <a:endParaRPr lang="de-DE" sz="1100"/>
        </a:p>
      </xdr:txBody>
    </xdr:sp>
    <xdr:clientData/>
  </xdr:twoCellAnchor>
  <xdr:twoCellAnchor editAs="oneCell">
    <xdr:from>
      <xdr:col>2</xdr:col>
      <xdr:colOff>466165</xdr:colOff>
      <xdr:row>75</xdr:row>
      <xdr:rowOff>35860</xdr:rowOff>
    </xdr:from>
    <xdr:to>
      <xdr:col>8</xdr:col>
      <xdr:colOff>1287705</xdr:colOff>
      <xdr:row>87</xdr:row>
      <xdr:rowOff>134472</xdr:rowOff>
    </xdr:to>
    <xdr:pic>
      <xdr:nvPicPr>
        <xdr:cNvPr id="13" name="Grafik 12">
          <a:extLst>
            <a:ext uri="{FF2B5EF4-FFF2-40B4-BE49-F238E27FC236}">
              <a16:creationId xmlns:a16="http://schemas.microsoft.com/office/drawing/2014/main" id="{4B8C95BC-83DE-4F44-95ED-E2014CC6DC5A}"/>
            </a:ext>
          </a:extLst>
        </xdr:cNvPr>
        <xdr:cNvPicPr>
          <a:picLocks noChangeAspect="1"/>
        </xdr:cNvPicPr>
      </xdr:nvPicPr>
      <xdr:blipFill>
        <a:blip xmlns:r="http://schemas.openxmlformats.org/officeDocument/2006/relationships" r:embed="rId10"/>
        <a:stretch>
          <a:fillRect/>
        </a:stretch>
      </xdr:blipFill>
      <xdr:spPr>
        <a:xfrm>
          <a:off x="1945341" y="13482919"/>
          <a:ext cx="6881682" cy="2250141"/>
        </a:xfrm>
        <a:prstGeom prst="rect">
          <a:avLst/>
        </a:prstGeom>
      </xdr:spPr>
    </xdr:pic>
    <xdr:clientData/>
  </xdr:twoCellAnchor>
  <xdr:twoCellAnchor editAs="oneCell">
    <xdr:from>
      <xdr:col>13</xdr:col>
      <xdr:colOff>100242</xdr:colOff>
      <xdr:row>94</xdr:row>
      <xdr:rowOff>118170</xdr:rowOff>
    </xdr:from>
    <xdr:to>
      <xdr:col>22</xdr:col>
      <xdr:colOff>231792</xdr:colOff>
      <xdr:row>101</xdr:row>
      <xdr:rowOff>152400</xdr:rowOff>
    </xdr:to>
    <xdr:pic>
      <xdr:nvPicPr>
        <xdr:cNvPr id="14" name="Grafik 13">
          <a:extLst>
            <a:ext uri="{FF2B5EF4-FFF2-40B4-BE49-F238E27FC236}">
              <a16:creationId xmlns:a16="http://schemas.microsoft.com/office/drawing/2014/main" id="{A6A59C74-168B-4EC8-B03D-480CCD00D892}"/>
            </a:ext>
          </a:extLst>
        </xdr:cNvPr>
        <xdr:cNvPicPr>
          <a:picLocks noChangeAspect="1"/>
        </xdr:cNvPicPr>
      </xdr:nvPicPr>
      <xdr:blipFill>
        <a:blip xmlns:r="http://schemas.openxmlformats.org/officeDocument/2006/relationships" r:embed="rId11"/>
        <a:stretch>
          <a:fillRect/>
        </a:stretch>
      </xdr:blipFill>
      <xdr:spPr>
        <a:xfrm>
          <a:off x="12458497" y="17048425"/>
          <a:ext cx="10176095" cy="1294993"/>
        </a:xfrm>
        <a:prstGeom prst="rect">
          <a:avLst/>
        </a:prstGeom>
      </xdr:spPr>
    </xdr:pic>
    <xdr:clientData/>
  </xdr:twoCellAnchor>
  <xdr:twoCellAnchor>
    <xdr:from>
      <xdr:col>16</xdr:col>
      <xdr:colOff>12421</xdr:colOff>
      <xdr:row>87</xdr:row>
      <xdr:rowOff>88750</xdr:rowOff>
    </xdr:from>
    <xdr:to>
      <xdr:col>19</xdr:col>
      <xdr:colOff>44823</xdr:colOff>
      <xdr:row>93</xdr:row>
      <xdr:rowOff>161365</xdr:rowOff>
    </xdr:to>
    <xdr:sp macro="" textlink="">
      <xdr:nvSpPr>
        <xdr:cNvPr id="15" name="Textfeld 14">
          <a:extLst>
            <a:ext uri="{FF2B5EF4-FFF2-40B4-BE49-F238E27FC236}">
              <a16:creationId xmlns:a16="http://schemas.microsoft.com/office/drawing/2014/main" id="{47E94143-8D18-4B38-BE69-ADC8E84212D5}"/>
            </a:ext>
          </a:extLst>
        </xdr:cNvPr>
        <xdr:cNvSpPr txBox="1"/>
      </xdr:nvSpPr>
      <xdr:spPr>
        <a:xfrm>
          <a:off x="14759362" y="15687338"/>
          <a:ext cx="3609320" cy="1148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Notizen:</a:t>
          </a:r>
        </a:p>
        <a:p>
          <a:r>
            <a:rPr lang="de-DE" sz="1100"/>
            <a:t>- Hierzu vergleichend die Werte aus der Berechnung</a:t>
          </a:r>
          <a:r>
            <a:rPr lang="de-DE" sz="1100" baseline="0"/>
            <a:t> für den Verbrenner (TY20) Fch = Resultierende Betriebskraft, max Allowed = minimale Bruchlast der kette.</a:t>
          </a:r>
        </a:p>
        <a:p>
          <a:r>
            <a:rPr lang="de-DE" sz="1100" baseline="0"/>
            <a:t>statsicher Sicherheitsfaktor beim Verbrenner = 1,545 </a:t>
          </a:r>
          <a:endParaRPr lang="de-DE" sz="1100"/>
        </a:p>
      </xdr:txBody>
    </xdr:sp>
    <xdr:clientData/>
  </xdr:twoCellAnchor>
  <xdr:twoCellAnchor editAs="oneCell">
    <xdr:from>
      <xdr:col>19</xdr:col>
      <xdr:colOff>21771</xdr:colOff>
      <xdr:row>57</xdr:row>
      <xdr:rowOff>130630</xdr:rowOff>
    </xdr:from>
    <xdr:to>
      <xdr:col>22</xdr:col>
      <xdr:colOff>1295399</xdr:colOff>
      <xdr:row>79</xdr:row>
      <xdr:rowOff>149530</xdr:rowOff>
    </xdr:to>
    <xdr:pic>
      <xdr:nvPicPr>
        <xdr:cNvPr id="18" name="Grafik 17">
          <a:extLst>
            <a:ext uri="{FF2B5EF4-FFF2-40B4-BE49-F238E27FC236}">
              <a16:creationId xmlns:a16="http://schemas.microsoft.com/office/drawing/2014/main" id="{2EE14B9B-1AEB-407A-99F4-77A1A7AFDEC8}"/>
            </a:ext>
          </a:extLst>
        </xdr:cNvPr>
        <xdr:cNvPicPr>
          <a:picLocks noChangeAspect="1"/>
        </xdr:cNvPicPr>
      </xdr:nvPicPr>
      <xdr:blipFill>
        <a:blip xmlns:r="http://schemas.openxmlformats.org/officeDocument/2006/relationships" r:embed="rId12"/>
        <a:stretch>
          <a:fillRect/>
        </a:stretch>
      </xdr:blipFill>
      <xdr:spPr>
        <a:xfrm>
          <a:off x="18342428" y="10058401"/>
          <a:ext cx="5366657" cy="3850672"/>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X1001"/>
  <sheetViews>
    <sheetView tabSelected="1" zoomScale="85" zoomScaleNormal="85" workbookViewId="0">
      <selection activeCell="C97" sqref="C97:F97"/>
    </sheetView>
  </sheetViews>
  <sheetFormatPr baseColWidth="10" defaultColWidth="12.59765625" defaultRowHeight="15" customHeight="1" x14ac:dyDescent="0.25"/>
  <cols>
    <col min="1" max="1" width="8" customWidth="1"/>
    <col min="2" max="2" width="11.3984375" customWidth="1"/>
    <col min="3" max="3" width="17.59765625" customWidth="1"/>
    <col min="4" max="4" width="8" customWidth="1"/>
    <col min="5" max="5" width="13.8984375" customWidth="1"/>
    <col min="6" max="6" width="17.5" customWidth="1"/>
    <col min="7" max="7" width="8" customWidth="1"/>
    <col min="8" max="8" width="14.5" customWidth="1"/>
    <col min="9" max="9" width="17.19921875" customWidth="1"/>
    <col min="10" max="10" width="8" customWidth="1"/>
    <col min="11" max="11" width="14.59765625" customWidth="1"/>
    <col min="12" max="12" width="15.5" customWidth="1"/>
    <col min="13" max="13" width="8" customWidth="1"/>
    <col min="14" max="14" width="10.59765625" customWidth="1"/>
    <col min="15" max="15" width="11.59765625" customWidth="1"/>
    <col min="16" max="16" width="9" customWidth="1"/>
    <col min="17" max="17" width="15.3984375" customWidth="1"/>
    <col min="18" max="18" width="23.5" customWidth="1"/>
    <col min="19" max="19" width="8" customWidth="1"/>
    <col min="20" max="20" width="19.5" customWidth="1"/>
    <col min="21" max="21" width="26.19921875" customWidth="1"/>
    <col min="22" max="22" width="8" customWidth="1"/>
    <col min="23" max="23" width="20.8984375" customWidth="1"/>
    <col min="24" max="24" width="28.69921875" customWidth="1"/>
    <col min="25" max="26" width="8" customWidth="1"/>
  </cols>
  <sheetData>
    <row r="1" spans="2:20" ht="14.25" customHeight="1" thickBot="1" x14ac:dyDescent="0.3"/>
    <row r="2" spans="2:20" ht="14.25" customHeight="1" x14ac:dyDescent="0.3">
      <c r="B2" s="1" t="s">
        <v>0</v>
      </c>
      <c r="C2" s="2"/>
      <c r="D2" s="2"/>
      <c r="E2" s="2"/>
      <c r="F2" s="2"/>
      <c r="G2" s="2"/>
      <c r="H2" s="2"/>
      <c r="I2" s="3"/>
      <c r="K2" s="33" t="s">
        <v>1</v>
      </c>
      <c r="N2" s="4" t="s">
        <v>2</v>
      </c>
      <c r="T2" s="4" t="s">
        <v>3</v>
      </c>
    </row>
    <row r="3" spans="2:20" ht="14.25" customHeight="1" thickBot="1" x14ac:dyDescent="0.35">
      <c r="B3" s="5"/>
      <c r="C3" s="6"/>
      <c r="D3" s="6"/>
      <c r="E3" s="6"/>
      <c r="F3" s="6"/>
      <c r="G3" s="6"/>
      <c r="H3" s="6"/>
      <c r="I3" s="7"/>
      <c r="K3" s="47" t="s">
        <v>4</v>
      </c>
      <c r="L3" s="47"/>
    </row>
    <row r="4" spans="2:20" ht="14.25" customHeight="1" x14ac:dyDescent="0.3">
      <c r="B4" s="34" t="s">
        <v>5</v>
      </c>
      <c r="C4" s="35"/>
      <c r="D4" s="6"/>
      <c r="E4" s="36" t="s">
        <v>6</v>
      </c>
      <c r="F4" s="35"/>
      <c r="G4" s="6"/>
      <c r="H4" s="34" t="s">
        <v>7</v>
      </c>
      <c r="I4" s="35"/>
      <c r="K4" s="34" t="s">
        <v>8</v>
      </c>
      <c r="L4" s="35"/>
    </row>
    <row r="5" spans="2:20" ht="14.25" customHeight="1" x14ac:dyDescent="0.3">
      <c r="B5" s="8">
        <v>140</v>
      </c>
      <c r="C5" s="9" t="s">
        <v>9</v>
      </c>
      <c r="D5" s="10"/>
      <c r="E5" s="8">
        <v>6000</v>
      </c>
      <c r="F5" s="9" t="s">
        <v>10</v>
      </c>
      <c r="G5" s="10"/>
      <c r="H5" s="8">
        <v>68</v>
      </c>
      <c r="I5" s="9" t="s">
        <v>11</v>
      </c>
      <c r="K5" s="8">
        <v>0.52</v>
      </c>
      <c r="L5" s="9" t="s">
        <v>12</v>
      </c>
    </row>
    <row r="6" spans="2:20" ht="14.25" customHeight="1" x14ac:dyDescent="0.25"/>
    <row r="7" spans="2:20" ht="14.25" customHeight="1" x14ac:dyDescent="0.3">
      <c r="B7" s="4" t="s">
        <v>13</v>
      </c>
      <c r="E7" s="4" t="s">
        <v>14</v>
      </c>
      <c r="K7" s="34" t="s">
        <v>15</v>
      </c>
      <c r="L7" s="35"/>
    </row>
    <row r="8" spans="2:20" ht="14.25" customHeight="1" x14ac:dyDescent="0.3">
      <c r="K8" s="8">
        <v>12.7</v>
      </c>
      <c r="L8" s="9" t="s">
        <v>16</v>
      </c>
    </row>
    <row r="9" spans="2:20" ht="14.25" customHeight="1" x14ac:dyDescent="0.3">
      <c r="B9" s="43" t="s">
        <v>17</v>
      </c>
      <c r="C9" s="44"/>
      <c r="E9" s="4" t="s">
        <v>18</v>
      </c>
      <c r="H9" s="4" t="s">
        <v>19</v>
      </c>
    </row>
    <row r="10" spans="2:20" ht="14.25" customHeight="1" x14ac:dyDescent="0.3">
      <c r="B10" s="11">
        <v>135</v>
      </c>
      <c r="C10" s="12" t="s">
        <v>20</v>
      </c>
      <c r="K10" s="34" t="s">
        <v>21</v>
      </c>
      <c r="L10" s="35"/>
    </row>
    <row r="11" spans="2:20" ht="14.25" customHeight="1" x14ac:dyDescent="0.3">
      <c r="B11" s="13"/>
      <c r="C11" s="14"/>
      <c r="E11" s="34" t="s">
        <v>22</v>
      </c>
      <c r="F11" s="35"/>
      <c r="H11" s="34" t="s">
        <v>22</v>
      </c>
      <c r="I11" s="35"/>
      <c r="K11" s="8">
        <v>7.75</v>
      </c>
      <c r="L11" s="9" t="s">
        <v>16</v>
      </c>
    </row>
    <row r="12" spans="2:20" ht="14.25" customHeight="1" x14ac:dyDescent="0.3">
      <c r="B12" s="43" t="s">
        <v>23</v>
      </c>
      <c r="C12" s="44"/>
      <c r="E12" s="15">
        <v>14</v>
      </c>
      <c r="F12" s="9" t="s">
        <v>24</v>
      </c>
      <c r="H12" s="16">
        <v>59</v>
      </c>
      <c r="I12" s="9" t="s">
        <v>24</v>
      </c>
    </row>
    <row r="13" spans="2:20" ht="14.25" customHeight="1" x14ac:dyDescent="0.3">
      <c r="B13" s="11">
        <v>470</v>
      </c>
      <c r="C13" s="12" t="s">
        <v>16</v>
      </c>
      <c r="K13" s="34" t="s">
        <v>25</v>
      </c>
      <c r="L13" s="35"/>
    </row>
    <row r="14" spans="2:20" ht="14.25" customHeight="1" x14ac:dyDescent="0.3">
      <c r="B14" s="13"/>
      <c r="C14" s="14"/>
      <c r="H14" s="34" t="s">
        <v>26</v>
      </c>
      <c r="I14" s="35"/>
      <c r="K14" s="8">
        <v>156.57499999999999</v>
      </c>
      <c r="L14" s="9" t="s">
        <v>16</v>
      </c>
    </row>
    <row r="15" spans="2:20" ht="14.25" customHeight="1" x14ac:dyDescent="0.3">
      <c r="B15" s="43" t="s">
        <v>27</v>
      </c>
      <c r="C15" s="44"/>
      <c r="H15" s="16">
        <f>E5/K22</f>
        <v>1423.7288135593219</v>
      </c>
      <c r="I15" s="9" t="s">
        <v>10</v>
      </c>
    </row>
    <row r="16" spans="2:20" ht="14.25" customHeight="1" thickBot="1" x14ac:dyDescent="0.35">
      <c r="B16" s="17">
        <f>PI()*B13</f>
        <v>1476.5485471872028</v>
      </c>
      <c r="C16" s="12" t="s">
        <v>16</v>
      </c>
      <c r="K16" s="34" t="s">
        <v>28</v>
      </c>
      <c r="L16" s="35"/>
    </row>
    <row r="17" spans="2:24" ht="14.25" customHeight="1" thickBot="1" x14ac:dyDescent="0.35">
      <c r="B17" s="13"/>
      <c r="C17" s="14"/>
      <c r="H17" s="34" t="s">
        <v>29</v>
      </c>
      <c r="I17" s="35"/>
      <c r="K17" s="8">
        <v>20600</v>
      </c>
      <c r="L17" s="9" t="s">
        <v>30</v>
      </c>
    </row>
    <row r="18" spans="2:24" ht="14.25" customHeight="1" thickBot="1" x14ac:dyDescent="0.35">
      <c r="B18" s="43" t="s">
        <v>31</v>
      </c>
      <c r="C18" s="44"/>
      <c r="H18" s="16">
        <f>B5*K22</f>
        <v>590</v>
      </c>
      <c r="I18" s="9" t="s">
        <v>9</v>
      </c>
    </row>
    <row r="19" spans="2:24" ht="14.25" customHeight="1" x14ac:dyDescent="0.3">
      <c r="B19" s="18">
        <f>(B10/3.6*60)/(B16/1000)</f>
        <v>1523.8239232202745</v>
      </c>
      <c r="C19" s="12" t="s">
        <v>10</v>
      </c>
      <c r="N19" s="34" t="s">
        <v>32</v>
      </c>
      <c r="O19" s="35"/>
    </row>
    <row r="20" spans="2:24" ht="14.25" customHeight="1" x14ac:dyDescent="0.3">
      <c r="B20" s="13"/>
      <c r="C20" s="14"/>
      <c r="E20" s="34" t="s">
        <v>33</v>
      </c>
      <c r="F20" s="35"/>
      <c r="H20" s="34" t="s">
        <v>33</v>
      </c>
      <c r="I20" s="35"/>
      <c r="N20" s="8">
        <v>1.46</v>
      </c>
      <c r="O20" s="9" t="s">
        <v>24</v>
      </c>
      <c r="T20" s="34" t="s">
        <v>34</v>
      </c>
      <c r="U20" s="35"/>
      <c r="W20" s="34" t="s">
        <v>35</v>
      </c>
      <c r="X20" s="35"/>
    </row>
    <row r="21" spans="2:24" ht="14.25" customHeight="1" x14ac:dyDescent="0.3">
      <c r="B21" s="43" t="s">
        <v>36</v>
      </c>
      <c r="C21" s="44"/>
      <c r="E21" s="16">
        <f>360/E12</f>
        <v>25.714285714285715</v>
      </c>
      <c r="F21" s="9" t="s">
        <v>37</v>
      </c>
      <c r="H21" s="16">
        <f>360/H12</f>
        <v>6.101694915254237</v>
      </c>
      <c r="I21" s="9" t="s">
        <v>37</v>
      </c>
      <c r="K21" s="34" t="s">
        <v>38</v>
      </c>
      <c r="L21" s="35"/>
      <c r="T21" s="8">
        <v>1.07</v>
      </c>
      <c r="U21" s="9" t="s">
        <v>24</v>
      </c>
      <c r="W21" s="16">
        <f>K55/K8</f>
        <v>12.136855982620933</v>
      </c>
      <c r="X21" s="9" t="s">
        <v>24</v>
      </c>
    </row>
    <row r="22" spans="2:24" ht="14.25" customHeight="1" x14ac:dyDescent="0.3">
      <c r="B22" s="18">
        <f>E5/B19</f>
        <v>3.9374627924992076</v>
      </c>
      <c r="C22" s="12" t="s">
        <v>24</v>
      </c>
      <c r="K22" s="16">
        <f>H12/E12</f>
        <v>4.2142857142857144</v>
      </c>
      <c r="L22" s="9" t="s">
        <v>24</v>
      </c>
      <c r="N22" s="4" t="s">
        <v>39</v>
      </c>
    </row>
    <row r="23" spans="2:24" ht="14.25" customHeight="1" x14ac:dyDescent="0.3">
      <c r="E23" s="34" t="s">
        <v>40</v>
      </c>
      <c r="F23" s="35"/>
      <c r="H23" s="34" t="s">
        <v>40</v>
      </c>
      <c r="I23" s="35"/>
      <c r="T23" s="4" t="s">
        <v>41</v>
      </c>
    </row>
    <row r="24" spans="2:24" ht="14.25" customHeight="1" x14ac:dyDescent="0.3">
      <c r="E24" s="16">
        <f>K8/SIN(RADIANS(E21/2))</f>
        <v>57.073281934423662</v>
      </c>
      <c r="F24" s="9" t="s">
        <v>16</v>
      </c>
      <c r="H24" s="16">
        <f>K8/SIN(RADIANS(H21/2))</f>
        <v>238.62234186520374</v>
      </c>
      <c r="I24" s="9" t="s">
        <v>16</v>
      </c>
      <c r="K24" s="34" t="s">
        <v>42</v>
      </c>
      <c r="L24" s="35"/>
    </row>
    <row r="25" spans="2:24" ht="14.25" customHeight="1" x14ac:dyDescent="0.3">
      <c r="K25" s="16">
        <f>(B22-K22)/B22*100</f>
        <v>-7.030489845233566</v>
      </c>
      <c r="L25" s="9" t="s">
        <v>43</v>
      </c>
    </row>
    <row r="26" spans="2:24" ht="14.25" customHeight="1" x14ac:dyDescent="0.3">
      <c r="E26" s="34" t="s">
        <v>44</v>
      </c>
      <c r="F26" s="35"/>
      <c r="H26" s="34" t="s">
        <v>44</v>
      </c>
      <c r="I26" s="35"/>
    </row>
    <row r="27" spans="2:24" ht="14.25" customHeight="1" x14ac:dyDescent="0.3">
      <c r="E27" s="16">
        <f>E24-$K$11</f>
        <v>49.323281934423662</v>
      </c>
      <c r="F27" s="9" t="s">
        <v>16</v>
      </c>
      <c r="H27" s="16">
        <f>H24-$K$11</f>
        <v>230.87234186520374</v>
      </c>
      <c r="I27" s="9" t="s">
        <v>16</v>
      </c>
      <c r="K27" s="34" t="s">
        <v>45</v>
      </c>
      <c r="L27" s="35"/>
    </row>
    <row r="28" spans="2:24" ht="14.25" customHeight="1" x14ac:dyDescent="0.3">
      <c r="K28" s="16">
        <f>E5/K22</f>
        <v>1423.7288135593219</v>
      </c>
      <c r="L28" s="9" t="s">
        <v>10</v>
      </c>
    </row>
    <row r="29" spans="2:24" ht="14.25" customHeight="1" x14ac:dyDescent="0.3">
      <c r="E29" s="34" t="s">
        <v>46</v>
      </c>
      <c r="F29" s="35"/>
      <c r="H29" s="34" t="s">
        <v>46</v>
      </c>
      <c r="I29" s="35"/>
    </row>
    <row r="30" spans="2:24" ht="14.25" customHeight="1" x14ac:dyDescent="0.3">
      <c r="E30" s="1" t="s">
        <v>47</v>
      </c>
      <c r="F30" s="3"/>
      <c r="H30" s="1" t="s">
        <v>47</v>
      </c>
      <c r="I30" s="3"/>
      <c r="K30" s="34" t="s">
        <v>48</v>
      </c>
      <c r="L30" s="35"/>
    </row>
    <row r="31" spans="2:24" ht="14.25" customHeight="1" x14ac:dyDescent="0.3">
      <c r="E31" s="16">
        <f>E24+(1-(1.6/E12))*$K$8-$K$11</f>
        <v>60.571853362995085</v>
      </c>
      <c r="F31" s="9" t="s">
        <v>16</v>
      </c>
      <c r="H31" s="16">
        <f>H24+(1-(1.6/H12))*$K$8-$K$11</f>
        <v>243.22793508554273</v>
      </c>
      <c r="I31" s="9" t="s">
        <v>16</v>
      </c>
      <c r="K31" s="16">
        <f>B5*K22</f>
        <v>590</v>
      </c>
      <c r="L31" s="9" t="s">
        <v>9</v>
      </c>
    </row>
    <row r="32" spans="2:24" ht="14.25" customHeight="1" x14ac:dyDescent="0.3">
      <c r="E32" s="13" t="s">
        <v>49</v>
      </c>
      <c r="F32" s="7"/>
      <c r="H32" s="1" t="s">
        <v>49</v>
      </c>
      <c r="I32" s="3"/>
    </row>
    <row r="33" spans="5:21" ht="14.25" customHeight="1" x14ac:dyDescent="0.3">
      <c r="E33" s="16">
        <f>E24+1.25*$K$8-$K$11</f>
        <v>65.198281934423662</v>
      </c>
      <c r="F33" s="9" t="s">
        <v>16</v>
      </c>
      <c r="H33" s="16">
        <f>H24+1.25*$K$8-$K$11</f>
        <v>246.74734186520374</v>
      </c>
      <c r="I33" s="9" t="s">
        <v>16</v>
      </c>
      <c r="K33" s="34" t="s">
        <v>50</v>
      </c>
      <c r="L33" s="35"/>
    </row>
    <row r="34" spans="5:21" ht="14.25" customHeight="1" x14ac:dyDescent="0.3">
      <c r="K34" s="16">
        <f>K28*(B16/1000)/60*3.6</f>
        <v>126.13228267497459</v>
      </c>
      <c r="L34" s="9" t="s">
        <v>20</v>
      </c>
    </row>
    <row r="35" spans="5:21" ht="14.25" customHeight="1" x14ac:dyDescent="0.3">
      <c r="E35" s="34" t="s">
        <v>51</v>
      </c>
      <c r="F35" s="35"/>
      <c r="H35" s="34" t="s">
        <v>51</v>
      </c>
      <c r="I35" s="35"/>
    </row>
    <row r="36" spans="5:21" ht="14.25" customHeight="1" x14ac:dyDescent="0.3">
      <c r="E36" s="1" t="s">
        <v>47</v>
      </c>
      <c r="F36" s="3"/>
      <c r="H36" s="1" t="s">
        <v>47</v>
      </c>
      <c r="I36" s="3"/>
      <c r="K36" s="34" t="s">
        <v>52</v>
      </c>
      <c r="L36" s="35"/>
    </row>
    <row r="37" spans="5:21" ht="14.25" customHeight="1" x14ac:dyDescent="0.3">
      <c r="E37" s="16">
        <f>0.5*($K$8-E24)</f>
        <v>-22.186640967211829</v>
      </c>
      <c r="F37" s="9" t="s">
        <v>16</v>
      </c>
      <c r="H37" s="16">
        <f>0.5*($K$8-H24)</f>
        <v>-112.96117093260187</v>
      </c>
      <c r="I37" s="9" t="s">
        <v>16</v>
      </c>
      <c r="K37" s="16">
        <f>(B5*2000)/E24</f>
        <v>4905.9733470683495</v>
      </c>
      <c r="L37" s="9" t="s">
        <v>30</v>
      </c>
    </row>
    <row r="38" spans="5:21" ht="14.25" customHeight="1" x14ac:dyDescent="0.3">
      <c r="E38" s="13" t="s">
        <v>49</v>
      </c>
      <c r="F38" s="7"/>
      <c r="H38" s="13" t="s">
        <v>49</v>
      </c>
      <c r="I38" s="7"/>
    </row>
    <row r="39" spans="5:21" ht="14.25" customHeight="1" x14ac:dyDescent="0.3">
      <c r="E39" s="16">
        <f>0.625*$K$8-0.5*E24+(0.8/E12)*$K$8</f>
        <v>-19.873426681497545</v>
      </c>
      <c r="F39" s="9" t="s">
        <v>16</v>
      </c>
      <c r="H39" s="16">
        <f>0.625*$K$8-0.5*H24+(0.8/H12)*$K$8</f>
        <v>-111.20146754277135</v>
      </c>
      <c r="I39" s="9" t="s">
        <v>16</v>
      </c>
      <c r="K39" s="34" t="s">
        <v>53</v>
      </c>
      <c r="L39" s="35"/>
      <c r="N39" s="34" t="s">
        <v>54</v>
      </c>
      <c r="O39" s="35"/>
      <c r="T39" s="34" t="s">
        <v>55</v>
      </c>
      <c r="U39" s="35"/>
    </row>
    <row r="40" spans="5:21" ht="14.25" customHeight="1" x14ac:dyDescent="0.3">
      <c r="K40" s="16">
        <f>(E24*E5*PI())/60000</f>
        <v>17.930100324144444</v>
      </c>
      <c r="L40" s="9" t="s">
        <v>56</v>
      </c>
      <c r="N40" s="8">
        <v>0.96</v>
      </c>
      <c r="O40" s="9" t="s">
        <v>24</v>
      </c>
      <c r="T40" s="8">
        <v>1</v>
      </c>
      <c r="U40" s="9" t="s">
        <v>24</v>
      </c>
    </row>
    <row r="41" spans="5:21" ht="14.25" customHeight="1" x14ac:dyDescent="0.25"/>
    <row r="42" spans="5:21" ht="14.25" customHeight="1" x14ac:dyDescent="0.3">
      <c r="K42" s="34" t="s">
        <v>57</v>
      </c>
      <c r="L42" s="35"/>
      <c r="N42" s="4" t="s">
        <v>58</v>
      </c>
      <c r="T42" s="4" t="s">
        <v>59</v>
      </c>
    </row>
    <row r="43" spans="5:21" ht="14.25" customHeight="1" x14ac:dyDescent="0.3">
      <c r="K43" s="16">
        <f>(E5*E12)/K8</f>
        <v>6614.1732283464571</v>
      </c>
      <c r="L43" s="9" t="s">
        <v>24</v>
      </c>
    </row>
    <row r="44" spans="5:21" ht="14.25" customHeight="1" x14ac:dyDescent="0.3">
      <c r="T44" s="34" t="s">
        <v>60</v>
      </c>
      <c r="U44" s="35"/>
    </row>
    <row r="45" spans="5:21" ht="14.25" customHeight="1" x14ac:dyDescent="0.3">
      <c r="K45" s="34" t="s">
        <v>61</v>
      </c>
      <c r="L45" s="35"/>
      <c r="T45" s="26">
        <f>SQRT(((1/E12+1/H12)*(10^3/K52))/0.584)^(1/3)</f>
        <v>1.1512494476579254</v>
      </c>
      <c r="U45" s="9" t="s">
        <v>24</v>
      </c>
    </row>
    <row r="46" spans="5:21" ht="14.25" customHeight="1" x14ac:dyDescent="0.3">
      <c r="K46" s="16">
        <f>((H12-E12)/(2*PI()))^2</f>
        <v>51.293849218933502</v>
      </c>
      <c r="L46" s="9" t="s">
        <v>24</v>
      </c>
    </row>
    <row r="47" spans="5:21" ht="14.25" customHeight="1" x14ac:dyDescent="0.3">
      <c r="T47" s="34" t="s">
        <v>62</v>
      </c>
      <c r="U47" s="35"/>
    </row>
    <row r="48" spans="5:21" ht="14.25" customHeight="1" x14ac:dyDescent="0.3">
      <c r="K48" s="34" t="s">
        <v>63</v>
      </c>
      <c r="L48" s="35"/>
      <c r="T48" s="26">
        <v>1</v>
      </c>
      <c r="U48" s="9" t="s">
        <v>24</v>
      </c>
    </row>
    <row r="49" spans="11:23" ht="14.25" customHeight="1" x14ac:dyDescent="0.3">
      <c r="K49" s="16">
        <f>2*(K14/K8)+(E12+H12)/2+(K46*K8)/K14</f>
        <v>65.317990518252699</v>
      </c>
      <c r="L49" s="9" t="s">
        <v>24</v>
      </c>
    </row>
    <row r="50" spans="11:23" ht="14.25" customHeight="1" x14ac:dyDescent="0.3">
      <c r="T50" s="34" t="s">
        <v>64</v>
      </c>
      <c r="U50" s="35"/>
      <c r="V50" s="19" t="s">
        <v>65</v>
      </c>
    </row>
    <row r="51" spans="11:23" ht="14.25" customHeight="1" x14ac:dyDescent="0.3">
      <c r="K51" s="34" t="s">
        <v>66</v>
      </c>
      <c r="L51" s="35"/>
      <c r="T51" s="16">
        <f>N20*N40*N73*T21*T40*T48</f>
        <v>2.5495104</v>
      </c>
      <c r="U51" s="9" t="s">
        <v>24</v>
      </c>
    </row>
    <row r="52" spans="11:23" ht="14.25" customHeight="1" x14ac:dyDescent="0.3">
      <c r="K52" s="16">
        <f>ROUND(K49,0)</f>
        <v>65</v>
      </c>
      <c r="L52" s="9" t="s">
        <v>24</v>
      </c>
    </row>
    <row r="53" spans="11:23" ht="14.25" customHeight="1" x14ac:dyDescent="0.3">
      <c r="T53" s="34" t="s">
        <v>67</v>
      </c>
      <c r="U53" s="35"/>
    </row>
    <row r="54" spans="11:23" ht="14.25" customHeight="1" x14ac:dyDescent="0.3">
      <c r="K54" s="34" t="s">
        <v>68</v>
      </c>
      <c r="L54" s="35"/>
      <c r="T54" s="16">
        <f>(K37*K40)/1000</f>
        <v>87.964594300514221</v>
      </c>
      <c r="U54" s="9" t="s">
        <v>11</v>
      </c>
    </row>
    <row r="55" spans="11:23" ht="14.25" customHeight="1" x14ac:dyDescent="0.3">
      <c r="K55" s="16">
        <f>K8/4*(((K52-(E12+H12)/2)+SQRT((K52-(E12+H12)/2)^2-2*((H12-E12)/PI())^2)))</f>
        <v>154.13807097928583</v>
      </c>
      <c r="L55" s="9" t="s">
        <v>16</v>
      </c>
    </row>
    <row r="56" spans="11:23" ht="14.25" customHeight="1" x14ac:dyDescent="0.3">
      <c r="T56" s="34" t="s">
        <v>69</v>
      </c>
      <c r="U56" s="35"/>
      <c r="W56" s="6" t="s">
        <v>70</v>
      </c>
    </row>
    <row r="57" spans="11:23" ht="14.25" customHeight="1" x14ac:dyDescent="0.3">
      <c r="K57" s="34" t="s">
        <v>71</v>
      </c>
      <c r="L57" s="35"/>
      <c r="T57" s="16">
        <f>T54*T51</f>
        <v>224.26664800094173</v>
      </c>
      <c r="U57" s="9" t="s">
        <v>11</v>
      </c>
      <c r="W57" s="6">
        <f>(1.4*H5*N20)/(N40*N73*T21*T40*T48)</f>
        <v>79.595015576323988</v>
      </c>
    </row>
    <row r="58" spans="11:23" ht="14.25" customHeight="1" x14ac:dyDescent="0.3">
      <c r="K58" s="16">
        <f>K5*K40^2</f>
        <v>167.17401876962006</v>
      </c>
      <c r="L58" s="9" t="s">
        <v>30</v>
      </c>
    </row>
    <row r="59" spans="11:23" ht="14.25" customHeight="1" x14ac:dyDescent="0.3">
      <c r="K59" s="20"/>
      <c r="L59" s="3"/>
    </row>
    <row r="60" spans="11:23" ht="14.25" customHeight="1" x14ac:dyDescent="0.3">
      <c r="K60" s="5"/>
      <c r="L60" s="7"/>
      <c r="N60" s="4" t="s">
        <v>72</v>
      </c>
    </row>
    <row r="61" spans="11:23" ht="14.25" customHeight="1" x14ac:dyDescent="0.3">
      <c r="K61" s="5"/>
      <c r="L61" s="7"/>
      <c r="N61" s="6" t="s">
        <v>73</v>
      </c>
    </row>
    <row r="62" spans="11:23" ht="14.25" customHeight="1" x14ac:dyDescent="0.3">
      <c r="K62" s="5"/>
      <c r="L62" s="7"/>
    </row>
    <row r="63" spans="11:23" ht="14.25" customHeight="1" x14ac:dyDescent="0.3">
      <c r="K63" s="5"/>
      <c r="L63" s="7"/>
      <c r="N63" s="4" t="s">
        <v>74</v>
      </c>
    </row>
    <row r="64" spans="11:23" ht="14.25" customHeight="1" x14ac:dyDescent="0.3">
      <c r="K64" s="5"/>
      <c r="L64" s="7"/>
      <c r="N64" s="6" t="s">
        <v>75</v>
      </c>
    </row>
    <row r="65" spans="11:15" ht="14.25" customHeight="1" x14ac:dyDescent="0.3">
      <c r="K65" s="21"/>
      <c r="L65" s="9"/>
    </row>
    <row r="66" spans="11:15" ht="14.25" customHeight="1" x14ac:dyDescent="0.3">
      <c r="N66" s="4" t="s">
        <v>76</v>
      </c>
    </row>
    <row r="67" spans="11:15" ht="14.25" customHeight="1" x14ac:dyDescent="0.3">
      <c r="K67" s="34" t="s">
        <v>77</v>
      </c>
      <c r="L67" s="35"/>
      <c r="N67" s="6" t="s">
        <v>78</v>
      </c>
    </row>
    <row r="68" spans="11:15" ht="14.25" customHeight="1" x14ac:dyDescent="0.3">
      <c r="K68" s="16">
        <f>(K87/2)-((PI()*E24)/4)-((PI()*H24)/4)</f>
        <v>180.51120014310982</v>
      </c>
      <c r="L68" s="9" t="s">
        <v>16</v>
      </c>
    </row>
    <row r="69" spans="11:15" ht="14.25" customHeight="1" x14ac:dyDescent="0.3">
      <c r="N69" s="4" t="s">
        <v>79</v>
      </c>
    </row>
    <row r="70" spans="11:15" ht="14.25" customHeight="1" x14ac:dyDescent="0.3">
      <c r="K70" s="34" t="s">
        <v>80</v>
      </c>
      <c r="L70" s="35"/>
      <c r="N70" s="6" t="s">
        <v>81</v>
      </c>
    </row>
    <row r="71" spans="11:15" ht="14.25" customHeight="1" x14ac:dyDescent="0.3">
      <c r="K71" s="16">
        <f>(0.01*K55)/K68</f>
        <v>8.5389754683966815E-3</v>
      </c>
      <c r="L71" s="9"/>
    </row>
    <row r="72" spans="11:15" ht="14.25" customHeight="1" x14ac:dyDescent="0.3">
      <c r="N72" s="34" t="s">
        <v>82</v>
      </c>
      <c r="O72" s="35"/>
    </row>
    <row r="73" spans="11:15" ht="14.25" customHeight="1" x14ac:dyDescent="0.3">
      <c r="K73" s="34" t="s">
        <v>83</v>
      </c>
      <c r="L73" s="35"/>
      <c r="N73" s="8">
        <v>1.7</v>
      </c>
      <c r="O73" s="9" t="s">
        <v>24</v>
      </c>
    </row>
    <row r="74" spans="11:15" ht="14.25" customHeight="1" x14ac:dyDescent="0.3">
      <c r="K74" s="16">
        <f>K5*9.81*(K68/1000)</f>
        <v>0.92082373417003183</v>
      </c>
      <c r="L74" s="9" t="s">
        <v>30</v>
      </c>
    </row>
    <row r="75" spans="11:15" ht="14.25" customHeight="1" thickBot="1" x14ac:dyDescent="0.3"/>
    <row r="76" spans="11:15" ht="14.25" customHeight="1" x14ac:dyDescent="0.3">
      <c r="K76" s="34" t="s">
        <v>84</v>
      </c>
      <c r="L76" s="35"/>
      <c r="N76" s="41" t="s">
        <v>85</v>
      </c>
      <c r="O76" s="42"/>
    </row>
    <row r="77" spans="11:15" ht="14.25" customHeight="1" thickBot="1" x14ac:dyDescent="0.35">
      <c r="K77" s="16">
        <f>(K5*9.81*K68/1000)/(8*K71)</f>
        <v>13.479716295855136</v>
      </c>
      <c r="L77" s="9" t="s">
        <v>30</v>
      </c>
      <c r="N77" s="23">
        <f>2*DEGREES(ACOS((H27-E27)/(2*K14)))</f>
        <v>109.13392218056175</v>
      </c>
      <c r="O77" s="25"/>
    </row>
    <row r="78" spans="11:15" ht="14.25" customHeight="1" thickBot="1" x14ac:dyDescent="0.3"/>
    <row r="79" spans="11:15" ht="14.25" customHeight="1" x14ac:dyDescent="0.3">
      <c r="K79" s="37" t="s">
        <v>86</v>
      </c>
      <c r="L79" s="38"/>
      <c r="N79" s="41" t="s">
        <v>87</v>
      </c>
      <c r="O79" s="42"/>
    </row>
    <row r="80" spans="11:15" ht="14.25" customHeight="1" thickBot="1" x14ac:dyDescent="0.35">
      <c r="K80" s="29">
        <f>K37*T82+K58+K77</f>
        <v>9011.4057597885039</v>
      </c>
      <c r="L80" s="30" t="s">
        <v>30</v>
      </c>
      <c r="N80" s="23">
        <f>360-N77</f>
        <v>250.86607781943826</v>
      </c>
      <c r="O80" s="25"/>
    </row>
    <row r="81" spans="11:21" ht="14.25" customHeight="1" thickBot="1" x14ac:dyDescent="0.35">
      <c r="K81" s="31">
        <f>K80/9.81</f>
        <v>918.59385930565782</v>
      </c>
      <c r="L81" s="28" t="s">
        <v>88</v>
      </c>
      <c r="N81" s="27"/>
      <c r="T81" s="36" t="s">
        <v>89</v>
      </c>
      <c r="U81" s="35"/>
    </row>
    <row r="82" spans="11:21" ht="14.25" customHeight="1" thickBot="1" x14ac:dyDescent="0.35">
      <c r="T82" s="8">
        <v>1.8</v>
      </c>
      <c r="U82" s="9" t="s">
        <v>24</v>
      </c>
    </row>
    <row r="83" spans="11:21" ht="14.25" customHeight="1" x14ac:dyDescent="0.3">
      <c r="K83" s="34" t="s">
        <v>90</v>
      </c>
      <c r="L83" s="35"/>
      <c r="N83" s="48" t="s">
        <v>91</v>
      </c>
      <c r="O83" s="49"/>
    </row>
    <row r="84" spans="11:21" ht="14.25" customHeight="1" thickBot="1" x14ac:dyDescent="0.35">
      <c r="K84" s="16">
        <f>K37*T82+2*K77</f>
        <v>8857.7114573147392</v>
      </c>
      <c r="L84" s="9" t="s">
        <v>30</v>
      </c>
      <c r="N84" s="22">
        <f>ROUNDDOWN(H12*N80/360,0)</f>
        <v>41</v>
      </c>
      <c r="O84" s="28" t="s">
        <v>24</v>
      </c>
    </row>
    <row r="85" spans="11:21" ht="14.25" customHeight="1" thickBot="1" x14ac:dyDescent="0.3">
      <c r="K85" s="32"/>
      <c r="L85" s="32"/>
    </row>
    <row r="86" spans="11:21" ht="14.25" customHeight="1" x14ac:dyDescent="0.3">
      <c r="K86" s="34" t="s">
        <v>92</v>
      </c>
      <c r="L86" s="35"/>
      <c r="N86" s="39" t="s">
        <v>93</v>
      </c>
      <c r="O86" s="40"/>
    </row>
    <row r="87" spans="11:21" ht="14.25" customHeight="1" thickBot="1" x14ac:dyDescent="0.35">
      <c r="K87" s="16">
        <f>K52*K8</f>
        <v>825.5</v>
      </c>
      <c r="L87" s="9" t="s">
        <v>16</v>
      </c>
      <c r="N87" s="22">
        <f>K80/N84</f>
        <v>219.79038438508547</v>
      </c>
      <c r="O87" s="28" t="s">
        <v>30</v>
      </c>
    </row>
    <row r="88" spans="11:21" ht="14.25" customHeight="1" thickBot="1" x14ac:dyDescent="0.3"/>
    <row r="89" spans="11:21" ht="14.25" customHeight="1" x14ac:dyDescent="0.3">
      <c r="K89" s="34" t="s">
        <v>94</v>
      </c>
      <c r="L89" s="35"/>
      <c r="N89" s="48" t="s">
        <v>95</v>
      </c>
      <c r="O89" s="49"/>
    </row>
    <row r="90" spans="11:21" ht="14.25" customHeight="1" thickBot="1" x14ac:dyDescent="0.35">
      <c r="K90" s="16">
        <f>K87/1000*K5</f>
        <v>0.42926000000000003</v>
      </c>
      <c r="L90" s="9" t="s">
        <v>96</v>
      </c>
      <c r="N90" s="23">
        <f>ROUNDDOWN(E12*N77/360,0)</f>
        <v>4</v>
      </c>
      <c r="O90" s="28" t="s">
        <v>24</v>
      </c>
    </row>
    <row r="91" spans="11:21" ht="14.25" customHeight="1" thickBot="1" x14ac:dyDescent="0.3"/>
    <row r="92" spans="11:21" ht="14.25" customHeight="1" x14ac:dyDescent="0.3">
      <c r="K92" s="34" t="s">
        <v>97</v>
      </c>
      <c r="L92" s="35"/>
      <c r="N92" s="39" t="s">
        <v>98</v>
      </c>
      <c r="O92" s="40"/>
    </row>
    <row r="93" spans="11:21" ht="14.25" customHeight="1" thickBot="1" x14ac:dyDescent="0.35">
      <c r="K93" s="8">
        <v>3</v>
      </c>
      <c r="L93" s="9" t="s">
        <v>43</v>
      </c>
      <c r="N93" s="24">
        <f>K80/N90</f>
        <v>2252.851439947126</v>
      </c>
      <c r="O93" s="28" t="s">
        <v>30</v>
      </c>
    </row>
    <row r="94" spans="11:21" ht="14.25" customHeight="1" thickBot="1" x14ac:dyDescent="0.3"/>
    <row r="95" spans="11:21" ht="14.25" customHeight="1" x14ac:dyDescent="0.3">
      <c r="K95" s="34" t="s">
        <v>99</v>
      </c>
      <c r="L95" s="35"/>
    </row>
    <row r="96" spans="11:21" ht="14.25" customHeight="1" thickBot="1" x14ac:dyDescent="0.35">
      <c r="K96" s="16"/>
      <c r="L96" s="9" t="s">
        <v>16</v>
      </c>
    </row>
    <row r="97" spans="3:12" ht="14.25" customHeight="1" thickBot="1" x14ac:dyDescent="0.3">
      <c r="C97" s="45"/>
      <c r="D97" s="45"/>
      <c r="E97" s="45"/>
      <c r="F97" s="45"/>
      <c r="I97">
        <f>K84*(H24/1000)/2</f>
        <v>1056.8239257553448</v>
      </c>
    </row>
    <row r="98" spans="3:12" ht="14.25" customHeight="1" x14ac:dyDescent="0.3">
      <c r="C98" s="46"/>
      <c r="D98" s="46"/>
      <c r="E98" s="46"/>
      <c r="F98" s="46"/>
      <c r="K98" s="34" t="s">
        <v>100</v>
      </c>
      <c r="L98" s="35"/>
    </row>
    <row r="99" spans="3:12" ht="14.25" customHeight="1" thickBot="1" x14ac:dyDescent="0.35">
      <c r="K99" s="16">
        <f>SQRT(3)/4</f>
        <v>0.4330127018922193</v>
      </c>
      <c r="L99" s="9"/>
    </row>
    <row r="100" spans="3:12" ht="14.25" customHeight="1" thickBot="1" x14ac:dyDescent="0.3"/>
    <row r="101" spans="3:12" ht="14.25" customHeight="1" x14ac:dyDescent="0.3">
      <c r="K101" s="36" t="s">
        <v>101</v>
      </c>
      <c r="L101" s="35"/>
    </row>
    <row r="102" spans="3:12" ht="14.25" customHeight="1" thickBot="1" x14ac:dyDescent="0.35">
      <c r="K102" s="16">
        <f>K17/K80</f>
        <v>2.2859918362485852</v>
      </c>
      <c r="L102" s="9" t="s">
        <v>24</v>
      </c>
    </row>
    <row r="103" spans="3:12" ht="14.25" customHeight="1" x14ac:dyDescent="0.25"/>
    <row r="104" spans="3:12" ht="14.25" customHeight="1" x14ac:dyDescent="0.25"/>
    <row r="105" spans="3:12" ht="14.25" customHeight="1" x14ac:dyDescent="0.25"/>
    <row r="106" spans="3:12" ht="14.25" customHeight="1" x14ac:dyDescent="0.25"/>
    <row r="107" spans="3:12" ht="14.25" customHeight="1" x14ac:dyDescent="0.25"/>
    <row r="108" spans="3:12" ht="14.25" customHeight="1" x14ac:dyDescent="0.25"/>
    <row r="109" spans="3:12" ht="14.25" customHeight="1" x14ac:dyDescent="0.25"/>
    <row r="110" spans="3:12" ht="14.25" customHeight="1" x14ac:dyDescent="0.25"/>
    <row r="111" spans="3:12" ht="14.25" customHeight="1" x14ac:dyDescent="0.25"/>
    <row r="112" spans="3:12" ht="14.25" customHeight="1" x14ac:dyDescent="0.25"/>
    <row r="113" customFormat="1" ht="14.25" customHeight="1" x14ac:dyDescent="0.25"/>
    <row r="114" customFormat="1" ht="14.25" customHeight="1" x14ac:dyDescent="0.25"/>
    <row r="115" customFormat="1" ht="14.25" customHeight="1" x14ac:dyDescent="0.25"/>
    <row r="116" customFormat="1" ht="14.25" customHeight="1" x14ac:dyDescent="0.25"/>
    <row r="117" customFormat="1" ht="14.25" customHeight="1" x14ac:dyDescent="0.25"/>
    <row r="118" customFormat="1" ht="14.25" customHeight="1" x14ac:dyDescent="0.25"/>
    <row r="119" customFormat="1" ht="14.25" customHeight="1" x14ac:dyDescent="0.25"/>
    <row r="120" customFormat="1" ht="14.25" customHeight="1" x14ac:dyDescent="0.25"/>
    <row r="121" customFormat="1" ht="14.25" customHeight="1" x14ac:dyDescent="0.25"/>
    <row r="122" customFormat="1" ht="14.25" customHeight="1" x14ac:dyDescent="0.25"/>
    <row r="123" customFormat="1" ht="14.25" customHeight="1" x14ac:dyDescent="0.25"/>
    <row r="124" customFormat="1" ht="14.25" customHeight="1" x14ac:dyDescent="0.25"/>
    <row r="125" customFormat="1" ht="14.25" customHeight="1" x14ac:dyDescent="0.25"/>
    <row r="126" customFormat="1" ht="14.25" customHeight="1" x14ac:dyDescent="0.25"/>
    <row r="127" customFormat="1" ht="14.25" customHeight="1" x14ac:dyDescent="0.25"/>
    <row r="128" customFormat="1" ht="14.25" customHeight="1" x14ac:dyDescent="0.25"/>
    <row r="129" customFormat="1" ht="14.25" customHeight="1" x14ac:dyDescent="0.25"/>
    <row r="130" customFormat="1" ht="14.25" customHeight="1" x14ac:dyDescent="0.25"/>
    <row r="131" customFormat="1" ht="14.25" customHeight="1" x14ac:dyDescent="0.25"/>
    <row r="132" customFormat="1" ht="14.25" customHeight="1" x14ac:dyDescent="0.25"/>
    <row r="133" customFormat="1" ht="14.25" customHeight="1" x14ac:dyDescent="0.25"/>
    <row r="134" customFormat="1" ht="14.25" customHeight="1" x14ac:dyDescent="0.25"/>
    <row r="135" customFormat="1" ht="14.25" customHeight="1" x14ac:dyDescent="0.25"/>
    <row r="136" customFormat="1" ht="14.25" customHeight="1" x14ac:dyDescent="0.25"/>
    <row r="137" customFormat="1" ht="14.25" customHeight="1" x14ac:dyDescent="0.25"/>
    <row r="138" customFormat="1" ht="14.25" customHeight="1" x14ac:dyDescent="0.25"/>
    <row r="139" customFormat="1" ht="14.25" customHeight="1" x14ac:dyDescent="0.25"/>
    <row r="140" customFormat="1" ht="14.25" customHeight="1" x14ac:dyDescent="0.25"/>
    <row r="141" customFormat="1" ht="14.25" customHeight="1" x14ac:dyDescent="0.25"/>
    <row r="142" customFormat="1" ht="14.25" customHeight="1" x14ac:dyDescent="0.25"/>
    <row r="143" customFormat="1" ht="14.25" customHeight="1" x14ac:dyDescent="0.25"/>
    <row r="144" customFormat="1" ht="14.25" customHeight="1" x14ac:dyDescent="0.25"/>
    <row r="145" customFormat="1" ht="14.25" customHeight="1" x14ac:dyDescent="0.25"/>
    <row r="146" customFormat="1" ht="14.25" customHeight="1" x14ac:dyDescent="0.25"/>
    <row r="147" customFormat="1" ht="14.25" customHeight="1" x14ac:dyDescent="0.25"/>
    <row r="148" customFormat="1" ht="14.25" customHeight="1" x14ac:dyDescent="0.25"/>
    <row r="149" customFormat="1" ht="14.25" customHeight="1" x14ac:dyDescent="0.25"/>
    <row r="150" customFormat="1" ht="14.25" customHeight="1" x14ac:dyDescent="0.25"/>
    <row r="151" customFormat="1" ht="14.25" customHeight="1" x14ac:dyDescent="0.25"/>
    <row r="152" customFormat="1" ht="14.25" customHeight="1" x14ac:dyDescent="0.25"/>
    <row r="153" customFormat="1" ht="14.25" customHeight="1" x14ac:dyDescent="0.25"/>
    <row r="154" customFormat="1" ht="14.25" customHeight="1" x14ac:dyDescent="0.25"/>
    <row r="155" customFormat="1" ht="14.25" customHeight="1" x14ac:dyDescent="0.25"/>
    <row r="156" customFormat="1" ht="14.25" customHeight="1" x14ac:dyDescent="0.25"/>
    <row r="157" customFormat="1" ht="14.25" customHeight="1" x14ac:dyDescent="0.25"/>
    <row r="158" customFormat="1" ht="14.25" customHeight="1" x14ac:dyDescent="0.25"/>
    <row r="159" customFormat="1" ht="14.25" customHeight="1" x14ac:dyDescent="0.25"/>
    <row r="160" customFormat="1" ht="14.25" customHeight="1" x14ac:dyDescent="0.25"/>
    <row r="161" customFormat="1" ht="14.25" customHeight="1" x14ac:dyDescent="0.25"/>
    <row r="162" customFormat="1" ht="14.25" customHeight="1" x14ac:dyDescent="0.25"/>
    <row r="163" customFormat="1" ht="14.25" customHeight="1" x14ac:dyDescent="0.25"/>
    <row r="164" customFormat="1" ht="14.25" customHeight="1" x14ac:dyDescent="0.25"/>
    <row r="165" customFormat="1" ht="14.25" customHeight="1" x14ac:dyDescent="0.25"/>
    <row r="166" customFormat="1" ht="14.25" customHeight="1" x14ac:dyDescent="0.25"/>
    <row r="167" customFormat="1" ht="14.25" customHeight="1" x14ac:dyDescent="0.25"/>
    <row r="168" customFormat="1" ht="14.25" customHeight="1" x14ac:dyDescent="0.25"/>
    <row r="169" customFormat="1" ht="14.25" customHeight="1" x14ac:dyDescent="0.25"/>
    <row r="170" customFormat="1" ht="14.25" customHeight="1" x14ac:dyDescent="0.25"/>
    <row r="171" customFormat="1" ht="14.25" customHeight="1" x14ac:dyDescent="0.25"/>
    <row r="172" customFormat="1" ht="14.25" customHeight="1" x14ac:dyDescent="0.25"/>
    <row r="173" customFormat="1" ht="14.25" customHeight="1" x14ac:dyDescent="0.25"/>
    <row r="174" customFormat="1" ht="14.25" customHeight="1" x14ac:dyDescent="0.25"/>
    <row r="175" customFormat="1" ht="14.25" customHeight="1" x14ac:dyDescent="0.25"/>
    <row r="176" customFormat="1" ht="14.25" customHeight="1" x14ac:dyDescent="0.25"/>
    <row r="177" customFormat="1" ht="14.25" customHeight="1" x14ac:dyDescent="0.25"/>
    <row r="178" customFormat="1" ht="14.25" customHeight="1" x14ac:dyDescent="0.25"/>
    <row r="179" customFormat="1" ht="14.25" customHeight="1" x14ac:dyDescent="0.25"/>
    <row r="180" customFormat="1" ht="14.25" customHeight="1" x14ac:dyDescent="0.25"/>
    <row r="181" customFormat="1" ht="14.25" customHeight="1" x14ac:dyDescent="0.25"/>
    <row r="182" customFormat="1" ht="14.25" customHeight="1" x14ac:dyDescent="0.25"/>
    <row r="183" customFormat="1" ht="14.25" customHeight="1" x14ac:dyDescent="0.25"/>
    <row r="184" customFormat="1" ht="14.25" customHeight="1" x14ac:dyDescent="0.25"/>
    <row r="185" customFormat="1" ht="14.25" customHeight="1" x14ac:dyDescent="0.25"/>
    <row r="186" customFormat="1" ht="14.25" customHeight="1" x14ac:dyDescent="0.25"/>
    <row r="187" customFormat="1" ht="14.25" customHeight="1" x14ac:dyDescent="0.25"/>
    <row r="188" customFormat="1" ht="14.25" customHeight="1" x14ac:dyDescent="0.25"/>
    <row r="189" customFormat="1" ht="14.25" customHeight="1" x14ac:dyDescent="0.25"/>
    <row r="190" customFormat="1" ht="14.25" customHeight="1" x14ac:dyDescent="0.25"/>
    <row r="191" customFormat="1" ht="14.25" customHeight="1" x14ac:dyDescent="0.25"/>
    <row r="192" customFormat="1" ht="14.25" customHeight="1" x14ac:dyDescent="0.25"/>
    <row r="193" customFormat="1" ht="14.25" customHeight="1" x14ac:dyDescent="0.25"/>
    <row r="194" customFormat="1" ht="14.25" customHeight="1" x14ac:dyDescent="0.25"/>
    <row r="195" customFormat="1" ht="14.25" customHeight="1" x14ac:dyDescent="0.25"/>
    <row r="196" customFormat="1" ht="14.25" customHeight="1" x14ac:dyDescent="0.25"/>
    <row r="197" customFormat="1" ht="14.25" customHeight="1" x14ac:dyDescent="0.25"/>
    <row r="198" customFormat="1" ht="14.25" customHeight="1" x14ac:dyDescent="0.25"/>
    <row r="199" customFormat="1" ht="14.25" customHeight="1" x14ac:dyDescent="0.25"/>
    <row r="200" customFormat="1" ht="14.25" customHeight="1" x14ac:dyDescent="0.25"/>
    <row r="201" customFormat="1" ht="14.25" customHeight="1" x14ac:dyDescent="0.25"/>
    <row r="202" customFormat="1" ht="14.25" customHeight="1" x14ac:dyDescent="0.25"/>
    <row r="203" customFormat="1" ht="14.25" customHeight="1" x14ac:dyDescent="0.25"/>
    <row r="204" customFormat="1" ht="14.25" customHeight="1" x14ac:dyDescent="0.25"/>
    <row r="205" customFormat="1" ht="14.25" customHeight="1" x14ac:dyDescent="0.25"/>
    <row r="206" customFormat="1" ht="14.25" customHeight="1" x14ac:dyDescent="0.25"/>
    <row r="207" customFormat="1" ht="14.25" customHeight="1" x14ac:dyDescent="0.25"/>
    <row r="208" customFormat="1" ht="14.25" customHeight="1" x14ac:dyDescent="0.25"/>
    <row r="209" customFormat="1" ht="14.25" customHeight="1" x14ac:dyDescent="0.25"/>
    <row r="210" customFormat="1" ht="14.25" customHeight="1" x14ac:dyDescent="0.25"/>
    <row r="211" customFormat="1" ht="14.25" customHeight="1" x14ac:dyDescent="0.25"/>
    <row r="212" customFormat="1" ht="14.25" customHeight="1" x14ac:dyDescent="0.25"/>
    <row r="213" customFormat="1" ht="14.25" customHeight="1" x14ac:dyDescent="0.25"/>
    <row r="214" customFormat="1" ht="14.25" customHeight="1" x14ac:dyDescent="0.25"/>
    <row r="215" customFormat="1" ht="14.25" customHeight="1" x14ac:dyDescent="0.25"/>
    <row r="216" customFormat="1" ht="14.25" customHeight="1" x14ac:dyDescent="0.25"/>
    <row r="217" customFormat="1" ht="14.25" customHeight="1" x14ac:dyDescent="0.25"/>
    <row r="218" customFormat="1" ht="14.25" customHeight="1" x14ac:dyDescent="0.25"/>
    <row r="219" customFormat="1" ht="14.25" customHeight="1" x14ac:dyDescent="0.25"/>
    <row r="220" customFormat="1" ht="14.25" customHeight="1" x14ac:dyDescent="0.25"/>
    <row r="221" customFormat="1" ht="14.25" customHeight="1" x14ac:dyDescent="0.25"/>
    <row r="222" customFormat="1" ht="14.25" customHeight="1" x14ac:dyDescent="0.25"/>
    <row r="223" customFormat="1" ht="14.25" customHeight="1" x14ac:dyDescent="0.25"/>
    <row r="224" customFormat="1" ht="14.25" customHeight="1" x14ac:dyDescent="0.25"/>
    <row r="225" customFormat="1" ht="14.25" customHeight="1" x14ac:dyDescent="0.25"/>
    <row r="226" customFormat="1" ht="14.25" customHeight="1" x14ac:dyDescent="0.25"/>
    <row r="227" customFormat="1" ht="14.25" customHeight="1" x14ac:dyDescent="0.25"/>
    <row r="228" customFormat="1" ht="14.25" customHeight="1" x14ac:dyDescent="0.25"/>
    <row r="229" customFormat="1" ht="14.25" customHeight="1" x14ac:dyDescent="0.25"/>
    <row r="230" customFormat="1" ht="14.25" customHeight="1" x14ac:dyDescent="0.25"/>
    <row r="231" customFormat="1" ht="14.25" customHeight="1" x14ac:dyDescent="0.25"/>
    <row r="232" customFormat="1" ht="14.25" customHeight="1" x14ac:dyDescent="0.25"/>
    <row r="233" customFormat="1" ht="14.25" customHeight="1" x14ac:dyDescent="0.25"/>
    <row r="234" customFormat="1" ht="14.25" customHeight="1" x14ac:dyDescent="0.25"/>
    <row r="235" customFormat="1" ht="14.25" customHeight="1" x14ac:dyDescent="0.25"/>
    <row r="236" customFormat="1" ht="14.25" customHeight="1" x14ac:dyDescent="0.25"/>
    <row r="237" customFormat="1" ht="14.25" customHeight="1" x14ac:dyDescent="0.25"/>
    <row r="238" customFormat="1" ht="14.25" customHeight="1" x14ac:dyDescent="0.25"/>
    <row r="239" customFormat="1" ht="14.25" customHeight="1" x14ac:dyDescent="0.25"/>
    <row r="240" customFormat="1" ht="14.25" customHeight="1" x14ac:dyDescent="0.25"/>
    <row r="241" customFormat="1" ht="14.25" customHeight="1" x14ac:dyDescent="0.25"/>
    <row r="242" customFormat="1" ht="14.25" customHeight="1" x14ac:dyDescent="0.25"/>
    <row r="243" customFormat="1" ht="14.25" customHeight="1" x14ac:dyDescent="0.25"/>
    <row r="244" customFormat="1" ht="14.25" customHeight="1" x14ac:dyDescent="0.25"/>
    <row r="245" customFormat="1" ht="14.25" customHeight="1" x14ac:dyDescent="0.25"/>
    <row r="246" customFormat="1" ht="14.25" customHeight="1" x14ac:dyDescent="0.25"/>
    <row r="247" customFormat="1" ht="14.25" customHeight="1" x14ac:dyDescent="0.25"/>
    <row r="248" customFormat="1" ht="14.25" customHeight="1" x14ac:dyDescent="0.25"/>
    <row r="249" customFormat="1" ht="14.25" customHeight="1" x14ac:dyDescent="0.25"/>
    <row r="250" customFormat="1" ht="14.25" customHeight="1" x14ac:dyDescent="0.25"/>
    <row r="251" customFormat="1" ht="14.25" customHeight="1" x14ac:dyDescent="0.25"/>
    <row r="252" customFormat="1" ht="14.25" customHeight="1" x14ac:dyDescent="0.25"/>
    <row r="253" customFormat="1" ht="14.25" customHeight="1" x14ac:dyDescent="0.25"/>
    <row r="254" customFormat="1" ht="14.25" customHeight="1" x14ac:dyDescent="0.25"/>
    <row r="255" customFormat="1" ht="14.25" customHeight="1" x14ac:dyDescent="0.25"/>
    <row r="256" customFormat="1" ht="14.25" customHeight="1" x14ac:dyDescent="0.25"/>
    <row r="257" customFormat="1" ht="14.25" customHeight="1" x14ac:dyDescent="0.25"/>
    <row r="258" customFormat="1" ht="14.25" customHeight="1" x14ac:dyDescent="0.25"/>
    <row r="259" customFormat="1" ht="14.25" customHeight="1" x14ac:dyDescent="0.25"/>
    <row r="260" customFormat="1" ht="14.25" customHeight="1" x14ac:dyDescent="0.25"/>
    <row r="261" customFormat="1" ht="14.25" customHeight="1" x14ac:dyDescent="0.25"/>
    <row r="262" customFormat="1" ht="14.25" customHeight="1" x14ac:dyDescent="0.25"/>
    <row r="263" customFormat="1" ht="14.25" customHeight="1" x14ac:dyDescent="0.25"/>
    <row r="264" customFormat="1" ht="14.25" customHeight="1" x14ac:dyDescent="0.25"/>
    <row r="265" customFormat="1" ht="14.25" customHeight="1" x14ac:dyDescent="0.25"/>
    <row r="266" customFormat="1" ht="14.25" customHeight="1" x14ac:dyDescent="0.25"/>
    <row r="267" customFormat="1" ht="14.25" customHeight="1" x14ac:dyDescent="0.25"/>
    <row r="268" customFormat="1" ht="14.25" customHeight="1" x14ac:dyDescent="0.25"/>
    <row r="269" customFormat="1" ht="14.25" customHeight="1" x14ac:dyDescent="0.25"/>
    <row r="270" customFormat="1" ht="14.25" customHeight="1" x14ac:dyDescent="0.25"/>
    <row r="271" customFormat="1" ht="14.25" customHeight="1" x14ac:dyDescent="0.25"/>
    <row r="272" customFormat="1" ht="14.25" customHeight="1" x14ac:dyDescent="0.25"/>
    <row r="273" customFormat="1" ht="14.25" customHeight="1" x14ac:dyDescent="0.25"/>
    <row r="274" customFormat="1" ht="14.25" customHeight="1" x14ac:dyDescent="0.25"/>
    <row r="275" customFormat="1" ht="14.25" customHeight="1" x14ac:dyDescent="0.25"/>
    <row r="276" customFormat="1" ht="14.25" customHeight="1" x14ac:dyDescent="0.25"/>
    <row r="277" customFormat="1" ht="14.25" customHeight="1" x14ac:dyDescent="0.25"/>
    <row r="278" customFormat="1" ht="14.25" customHeight="1" x14ac:dyDescent="0.25"/>
    <row r="279" customFormat="1" ht="14.25" customHeight="1" x14ac:dyDescent="0.25"/>
    <row r="280" customFormat="1" ht="14.25" customHeight="1" x14ac:dyDescent="0.25"/>
    <row r="281" customFormat="1" ht="14.25" customHeight="1" x14ac:dyDescent="0.25"/>
    <row r="282" customFormat="1" ht="14.25" customHeight="1" x14ac:dyDescent="0.25"/>
    <row r="283" customFormat="1" ht="14.25" customHeight="1" x14ac:dyDescent="0.25"/>
    <row r="284" customFormat="1" ht="14.25" customHeight="1" x14ac:dyDescent="0.25"/>
    <row r="285" customFormat="1" ht="14.25" customHeight="1" x14ac:dyDescent="0.25"/>
    <row r="286" customFormat="1" ht="14.25" customHeight="1" x14ac:dyDescent="0.25"/>
    <row r="287" customFormat="1" ht="14.25" customHeight="1" x14ac:dyDescent="0.25"/>
    <row r="288" customFormat="1" ht="14.25" customHeight="1" x14ac:dyDescent="0.25"/>
    <row r="289" customFormat="1" ht="14.25" customHeight="1" x14ac:dyDescent="0.25"/>
    <row r="290" customFormat="1" ht="14.25" customHeight="1" x14ac:dyDescent="0.25"/>
    <row r="291" customFormat="1" ht="14.25" customHeight="1" x14ac:dyDescent="0.25"/>
    <row r="292" customFormat="1" ht="14.25" customHeight="1" x14ac:dyDescent="0.25"/>
    <row r="293" customFormat="1" ht="14.25" customHeight="1" x14ac:dyDescent="0.25"/>
    <row r="294" customFormat="1" ht="14.25" customHeight="1" x14ac:dyDescent="0.25"/>
    <row r="295" customFormat="1" ht="14.25" customHeight="1" x14ac:dyDescent="0.25"/>
    <row r="296" customFormat="1" ht="14.25" customHeight="1" x14ac:dyDescent="0.25"/>
    <row r="297" customFormat="1" ht="14.25" customHeight="1" x14ac:dyDescent="0.25"/>
    <row r="298" customFormat="1" ht="14.25" customHeight="1" x14ac:dyDescent="0.25"/>
    <row r="299" customFormat="1" ht="14.25" customHeight="1" x14ac:dyDescent="0.25"/>
    <row r="300" customFormat="1" ht="14.25" customHeight="1" x14ac:dyDescent="0.25"/>
    <row r="301" customFormat="1" ht="14.25" customHeight="1" x14ac:dyDescent="0.25"/>
    <row r="302" customFormat="1" ht="14.25" customHeight="1" x14ac:dyDescent="0.25"/>
    <row r="303" customFormat="1" ht="14.25" customHeight="1" x14ac:dyDescent="0.25"/>
    <row r="304" customFormat="1" ht="14.25" customHeight="1" x14ac:dyDescent="0.25"/>
    <row r="305" customFormat="1" ht="14.25" customHeight="1" x14ac:dyDescent="0.25"/>
    <row r="306" customFormat="1" ht="14.25" customHeight="1" x14ac:dyDescent="0.25"/>
    <row r="307" customFormat="1" ht="14.25" customHeight="1" x14ac:dyDescent="0.25"/>
    <row r="308" customFormat="1" ht="14.25" customHeight="1" x14ac:dyDescent="0.25"/>
    <row r="309" customFormat="1" ht="14.25" customHeight="1" x14ac:dyDescent="0.25"/>
    <row r="310" customFormat="1" ht="14.25" customHeight="1" x14ac:dyDescent="0.25"/>
    <row r="311" customFormat="1" ht="14.25" customHeight="1" x14ac:dyDescent="0.25"/>
    <row r="312" customFormat="1" ht="14.25" customHeight="1" x14ac:dyDescent="0.25"/>
    <row r="313" customFormat="1" ht="14.25" customHeight="1" x14ac:dyDescent="0.25"/>
    <row r="314" customFormat="1" ht="14.25" customHeight="1" x14ac:dyDescent="0.25"/>
    <row r="315" customFormat="1" ht="14.25" customHeight="1" x14ac:dyDescent="0.25"/>
    <row r="316" customFormat="1" ht="14.25" customHeight="1" x14ac:dyDescent="0.25"/>
    <row r="317" customFormat="1" ht="14.25" customHeight="1" x14ac:dyDescent="0.25"/>
    <row r="318" customFormat="1" ht="14.25" customHeight="1" x14ac:dyDescent="0.25"/>
    <row r="319" customFormat="1" ht="14.25" customHeight="1" x14ac:dyDescent="0.25"/>
    <row r="320" customFormat="1" ht="14.25" customHeight="1" x14ac:dyDescent="0.25"/>
    <row r="321" customFormat="1" ht="14.25" customHeight="1" x14ac:dyDescent="0.25"/>
    <row r="322" customFormat="1" ht="14.25" customHeight="1" x14ac:dyDescent="0.25"/>
    <row r="323" customFormat="1" ht="14.25" customHeight="1" x14ac:dyDescent="0.25"/>
    <row r="324" customFormat="1" ht="14.25" customHeight="1" x14ac:dyDescent="0.25"/>
    <row r="325" customFormat="1" ht="14.25" customHeight="1" x14ac:dyDescent="0.25"/>
    <row r="326" customFormat="1" ht="14.25" customHeight="1" x14ac:dyDescent="0.25"/>
    <row r="327" customFormat="1" ht="14.25" customHeight="1" x14ac:dyDescent="0.25"/>
    <row r="328" customFormat="1" ht="14.25" customHeight="1" x14ac:dyDescent="0.25"/>
    <row r="329" customFormat="1" ht="14.25" customHeight="1" x14ac:dyDescent="0.25"/>
    <row r="330" customFormat="1" ht="14.25" customHeight="1" x14ac:dyDescent="0.25"/>
    <row r="331" customFormat="1" ht="14.25" customHeight="1" x14ac:dyDescent="0.25"/>
    <row r="332" customFormat="1" ht="14.25" customHeight="1" x14ac:dyDescent="0.25"/>
    <row r="333" customFormat="1" ht="14.25" customHeight="1" x14ac:dyDescent="0.25"/>
    <row r="334" customFormat="1" ht="14.25" customHeight="1" x14ac:dyDescent="0.25"/>
    <row r="335" customFormat="1" ht="14.25" customHeight="1" x14ac:dyDescent="0.25"/>
    <row r="336" customFormat="1" ht="14.25" customHeight="1" x14ac:dyDescent="0.25"/>
    <row r="337" customFormat="1" ht="14.25" customHeight="1" x14ac:dyDescent="0.25"/>
    <row r="338" customFormat="1" ht="14.25" customHeight="1" x14ac:dyDescent="0.25"/>
    <row r="339" customFormat="1" ht="14.25" customHeight="1" x14ac:dyDescent="0.25"/>
    <row r="340" customFormat="1" ht="14.25" customHeight="1" x14ac:dyDescent="0.25"/>
    <row r="341" customFormat="1" ht="14.25" customHeight="1" x14ac:dyDescent="0.25"/>
    <row r="342" customFormat="1" ht="14.25" customHeight="1" x14ac:dyDescent="0.25"/>
    <row r="343" customFormat="1" ht="14.25" customHeight="1" x14ac:dyDescent="0.25"/>
    <row r="344" customFormat="1" ht="14.25" customHeight="1" x14ac:dyDescent="0.25"/>
    <row r="345" customFormat="1" ht="14.25" customHeight="1" x14ac:dyDescent="0.25"/>
    <row r="346" customFormat="1" ht="14.25" customHeight="1" x14ac:dyDescent="0.25"/>
    <row r="347" customFormat="1" ht="14.25" customHeight="1" x14ac:dyDescent="0.25"/>
    <row r="348" customFormat="1" ht="14.25" customHeight="1" x14ac:dyDescent="0.25"/>
    <row r="349" customFormat="1" ht="14.25" customHeight="1" x14ac:dyDescent="0.25"/>
    <row r="350" customFormat="1" ht="14.25" customHeight="1" x14ac:dyDescent="0.25"/>
    <row r="351" customFormat="1" ht="14.25" customHeight="1" x14ac:dyDescent="0.25"/>
    <row r="352" customFormat="1" ht="14.25" customHeight="1" x14ac:dyDescent="0.25"/>
    <row r="353" customFormat="1" ht="14.25" customHeight="1" x14ac:dyDescent="0.25"/>
    <row r="354" customFormat="1" ht="14.25" customHeight="1" x14ac:dyDescent="0.25"/>
    <row r="355" customFormat="1" ht="14.25" customHeight="1" x14ac:dyDescent="0.25"/>
    <row r="356" customFormat="1" ht="14.25" customHeight="1" x14ac:dyDescent="0.25"/>
    <row r="357" customFormat="1" ht="14.25" customHeight="1" x14ac:dyDescent="0.25"/>
    <row r="358" customFormat="1" ht="14.25" customHeight="1" x14ac:dyDescent="0.25"/>
    <row r="359" customFormat="1" ht="14.25" customHeight="1" x14ac:dyDescent="0.25"/>
    <row r="360" customFormat="1" ht="14.25" customHeight="1" x14ac:dyDescent="0.25"/>
    <row r="361" customFormat="1" ht="14.25" customHeight="1" x14ac:dyDescent="0.25"/>
    <row r="362" customFormat="1" ht="14.25" customHeight="1" x14ac:dyDescent="0.25"/>
    <row r="363" customFormat="1" ht="14.25" customHeight="1" x14ac:dyDescent="0.25"/>
    <row r="364" customFormat="1" ht="14.25" customHeight="1" x14ac:dyDescent="0.25"/>
    <row r="365" customFormat="1" ht="14.25" customHeight="1" x14ac:dyDescent="0.25"/>
    <row r="366" customFormat="1" ht="14.25" customHeight="1" x14ac:dyDescent="0.25"/>
    <row r="367" customFormat="1" ht="14.25" customHeight="1" x14ac:dyDescent="0.25"/>
    <row r="368" customFormat="1" ht="14.25" customHeight="1" x14ac:dyDescent="0.25"/>
    <row r="369" customFormat="1" ht="14.25" customHeight="1" x14ac:dyDescent="0.25"/>
    <row r="370" customFormat="1" ht="14.25" customHeight="1" x14ac:dyDescent="0.25"/>
    <row r="371" customFormat="1" ht="14.25" customHeight="1" x14ac:dyDescent="0.25"/>
    <row r="372" customFormat="1" ht="14.25" customHeight="1" x14ac:dyDescent="0.25"/>
    <row r="373" customFormat="1" ht="14.25" customHeight="1" x14ac:dyDescent="0.25"/>
    <row r="374" customFormat="1" ht="14.25" customHeight="1" x14ac:dyDescent="0.25"/>
    <row r="375" customFormat="1" ht="14.25" customHeight="1" x14ac:dyDescent="0.25"/>
    <row r="376" customFormat="1" ht="14.25" customHeight="1" x14ac:dyDescent="0.25"/>
    <row r="377" customFormat="1" ht="14.25" customHeight="1" x14ac:dyDescent="0.25"/>
    <row r="378" customFormat="1" ht="14.25" customHeight="1" x14ac:dyDescent="0.25"/>
    <row r="379" customFormat="1" ht="14.25" customHeight="1" x14ac:dyDescent="0.25"/>
    <row r="380" customFormat="1" ht="14.25" customHeight="1" x14ac:dyDescent="0.25"/>
    <row r="381" customFormat="1" ht="14.25" customHeight="1" x14ac:dyDescent="0.25"/>
    <row r="382" customFormat="1" ht="14.25" customHeight="1" x14ac:dyDescent="0.25"/>
    <row r="383" customFormat="1" ht="14.25" customHeight="1" x14ac:dyDescent="0.25"/>
    <row r="384" customFormat="1" ht="14.25" customHeight="1" x14ac:dyDescent="0.25"/>
    <row r="385" customFormat="1" ht="14.25" customHeight="1" x14ac:dyDescent="0.25"/>
    <row r="386" customFormat="1" ht="14.25" customHeight="1" x14ac:dyDescent="0.25"/>
    <row r="387" customFormat="1" ht="14.25" customHeight="1" x14ac:dyDescent="0.25"/>
    <row r="388" customFormat="1" ht="14.25" customHeight="1" x14ac:dyDescent="0.25"/>
    <row r="389" customFormat="1" ht="14.25" customHeight="1" x14ac:dyDescent="0.25"/>
    <row r="390" customFormat="1" ht="14.25" customHeight="1" x14ac:dyDescent="0.25"/>
    <row r="391" customFormat="1" ht="14.25" customHeight="1" x14ac:dyDescent="0.25"/>
    <row r="392" customFormat="1" ht="14.25" customHeight="1" x14ac:dyDescent="0.25"/>
    <row r="393" customFormat="1" ht="14.25" customHeight="1" x14ac:dyDescent="0.25"/>
    <row r="394" customFormat="1" ht="14.25" customHeight="1" x14ac:dyDescent="0.25"/>
    <row r="395" customFormat="1" ht="14.25" customHeight="1" x14ac:dyDescent="0.25"/>
    <row r="396" customFormat="1" ht="14.25" customHeight="1" x14ac:dyDescent="0.25"/>
    <row r="397" customFormat="1" ht="14.25" customHeight="1" x14ac:dyDescent="0.25"/>
    <row r="398" customFormat="1" ht="14.25" customHeight="1" x14ac:dyDescent="0.25"/>
    <row r="399" customFormat="1" ht="14.25" customHeight="1" x14ac:dyDescent="0.25"/>
    <row r="400" customFormat="1" ht="14.25" customHeight="1" x14ac:dyDescent="0.25"/>
    <row r="401" customFormat="1" ht="14.25" customHeight="1" x14ac:dyDescent="0.25"/>
    <row r="402" customFormat="1" ht="14.25" customHeight="1" x14ac:dyDescent="0.25"/>
    <row r="403" customFormat="1" ht="14.25" customHeight="1" x14ac:dyDescent="0.25"/>
    <row r="404" customFormat="1" ht="14.25" customHeight="1" x14ac:dyDescent="0.25"/>
    <row r="405" customFormat="1" ht="14.25" customHeight="1" x14ac:dyDescent="0.25"/>
    <row r="406" customFormat="1" ht="14.25" customHeight="1" x14ac:dyDescent="0.25"/>
    <row r="407" customFormat="1" ht="14.25" customHeight="1" x14ac:dyDescent="0.25"/>
    <row r="408" customFormat="1" ht="14.25" customHeight="1" x14ac:dyDescent="0.25"/>
    <row r="409" customFormat="1" ht="14.25" customHeight="1" x14ac:dyDescent="0.25"/>
    <row r="410" customFormat="1" ht="14.25" customHeight="1" x14ac:dyDescent="0.25"/>
    <row r="411" customFormat="1" ht="14.25" customHeight="1" x14ac:dyDescent="0.25"/>
    <row r="412" customFormat="1" ht="14.25" customHeight="1" x14ac:dyDescent="0.25"/>
    <row r="413" customFormat="1" ht="14.25" customHeight="1" x14ac:dyDescent="0.25"/>
    <row r="414" customFormat="1" ht="14.25" customHeight="1" x14ac:dyDescent="0.25"/>
    <row r="415" customFormat="1" ht="14.25" customHeight="1" x14ac:dyDescent="0.25"/>
    <row r="416" customFormat="1" ht="14.25" customHeight="1" x14ac:dyDescent="0.25"/>
    <row r="417" customFormat="1" ht="14.25" customHeight="1" x14ac:dyDescent="0.25"/>
    <row r="418" customFormat="1" ht="14.25" customHeight="1" x14ac:dyDescent="0.25"/>
    <row r="419" customFormat="1" ht="14.25" customHeight="1" x14ac:dyDescent="0.25"/>
    <row r="420" customFormat="1" ht="14.25" customHeight="1" x14ac:dyDescent="0.25"/>
    <row r="421" customFormat="1" ht="14.25" customHeight="1" x14ac:dyDescent="0.25"/>
    <row r="422" customFormat="1" ht="14.25" customHeight="1" x14ac:dyDescent="0.25"/>
    <row r="423" customFormat="1" ht="14.25" customHeight="1" x14ac:dyDescent="0.25"/>
    <row r="424" customFormat="1" ht="14.25" customHeight="1" x14ac:dyDescent="0.25"/>
    <row r="425" customFormat="1" ht="14.25" customHeight="1" x14ac:dyDescent="0.25"/>
    <row r="426" customFormat="1" ht="14.25" customHeight="1" x14ac:dyDescent="0.25"/>
    <row r="427" customFormat="1" ht="14.25" customHeight="1" x14ac:dyDescent="0.25"/>
    <row r="428" customFormat="1" ht="14.25" customHeight="1" x14ac:dyDescent="0.25"/>
    <row r="429" customFormat="1" ht="14.25" customHeight="1" x14ac:dyDescent="0.25"/>
    <row r="430" customFormat="1" ht="14.25" customHeight="1" x14ac:dyDescent="0.25"/>
    <row r="431" customFormat="1" ht="14.25" customHeight="1" x14ac:dyDescent="0.25"/>
    <row r="432" customFormat="1" ht="14.25" customHeight="1" x14ac:dyDescent="0.25"/>
    <row r="433" customFormat="1" ht="14.25" customHeight="1" x14ac:dyDescent="0.25"/>
    <row r="434" customFormat="1" ht="14.25" customHeight="1" x14ac:dyDescent="0.25"/>
    <row r="435" customFormat="1" ht="14.25" customHeight="1" x14ac:dyDescent="0.25"/>
    <row r="436" customFormat="1" ht="14.25" customHeight="1" x14ac:dyDescent="0.25"/>
    <row r="437" customFormat="1" ht="14.25" customHeight="1" x14ac:dyDescent="0.25"/>
    <row r="438" customFormat="1" ht="14.25" customHeight="1" x14ac:dyDescent="0.25"/>
    <row r="439" customFormat="1" ht="14.25" customHeight="1" x14ac:dyDescent="0.25"/>
    <row r="440" customFormat="1" ht="14.25" customHeight="1" x14ac:dyDescent="0.25"/>
    <row r="441" customFormat="1" ht="14.25" customHeight="1" x14ac:dyDescent="0.25"/>
    <row r="442" customFormat="1" ht="14.25" customHeight="1" x14ac:dyDescent="0.25"/>
    <row r="443" customFormat="1" ht="14.25" customHeight="1" x14ac:dyDescent="0.25"/>
    <row r="444" customFormat="1" ht="14.25" customHeight="1" x14ac:dyDescent="0.25"/>
    <row r="445" customFormat="1" ht="14.25" customHeight="1" x14ac:dyDescent="0.25"/>
    <row r="446" customFormat="1" ht="14.25" customHeight="1" x14ac:dyDescent="0.25"/>
    <row r="447" customFormat="1" ht="14.25" customHeight="1" x14ac:dyDescent="0.25"/>
    <row r="448" customFormat="1" ht="14.25" customHeight="1" x14ac:dyDescent="0.25"/>
    <row r="449" customFormat="1" ht="14.25" customHeight="1" x14ac:dyDescent="0.25"/>
    <row r="450" customFormat="1" ht="14.25" customHeight="1" x14ac:dyDescent="0.25"/>
    <row r="451" customFormat="1" ht="14.25" customHeight="1" x14ac:dyDescent="0.25"/>
    <row r="452" customFormat="1" ht="14.25" customHeight="1" x14ac:dyDescent="0.25"/>
    <row r="453" customFormat="1" ht="14.25" customHeight="1" x14ac:dyDescent="0.25"/>
    <row r="454" customFormat="1" ht="14.25" customHeight="1" x14ac:dyDescent="0.25"/>
    <row r="455" customFormat="1" ht="14.25" customHeight="1" x14ac:dyDescent="0.25"/>
    <row r="456" customFormat="1" ht="14.25" customHeight="1" x14ac:dyDescent="0.25"/>
    <row r="457" customFormat="1" ht="14.25" customHeight="1" x14ac:dyDescent="0.25"/>
    <row r="458" customFormat="1" ht="14.25" customHeight="1" x14ac:dyDescent="0.25"/>
    <row r="459" customFormat="1" ht="14.25" customHeight="1" x14ac:dyDescent="0.25"/>
    <row r="460" customFormat="1" ht="14.25" customHeight="1" x14ac:dyDescent="0.25"/>
    <row r="461" customFormat="1" ht="14.25" customHeight="1" x14ac:dyDescent="0.25"/>
    <row r="462" customFormat="1" ht="14.25" customHeight="1" x14ac:dyDescent="0.25"/>
    <row r="463" customFormat="1" ht="14.25" customHeight="1" x14ac:dyDescent="0.25"/>
    <row r="464" customFormat="1" ht="14.25" customHeight="1" x14ac:dyDescent="0.25"/>
    <row r="465" customFormat="1" ht="14.25" customHeight="1" x14ac:dyDescent="0.25"/>
    <row r="466" customFormat="1" ht="14.25" customHeight="1" x14ac:dyDescent="0.25"/>
    <row r="467" customFormat="1" ht="14.25" customHeight="1" x14ac:dyDescent="0.25"/>
    <row r="468" customFormat="1" ht="14.25" customHeight="1" x14ac:dyDescent="0.25"/>
    <row r="469" customFormat="1" ht="14.25" customHeight="1" x14ac:dyDescent="0.25"/>
    <row r="470" customFormat="1" ht="14.25" customHeight="1" x14ac:dyDescent="0.25"/>
    <row r="471" customFormat="1" ht="14.25" customHeight="1" x14ac:dyDescent="0.25"/>
    <row r="472" customFormat="1" ht="14.25" customHeight="1" x14ac:dyDescent="0.25"/>
    <row r="473" customFormat="1" ht="14.25" customHeight="1" x14ac:dyDescent="0.25"/>
    <row r="474" customFormat="1" ht="14.25" customHeight="1" x14ac:dyDescent="0.25"/>
    <row r="475" customFormat="1" ht="14.25" customHeight="1" x14ac:dyDescent="0.25"/>
    <row r="476" customFormat="1" ht="14.25" customHeight="1" x14ac:dyDescent="0.25"/>
    <row r="477" customFormat="1" ht="14.25" customHeight="1" x14ac:dyDescent="0.25"/>
    <row r="478" customFormat="1" ht="14.25" customHeight="1" x14ac:dyDescent="0.25"/>
    <row r="479" customFormat="1" ht="14.25" customHeight="1" x14ac:dyDescent="0.25"/>
    <row r="480" customFormat="1" ht="14.25" customHeight="1" x14ac:dyDescent="0.25"/>
    <row r="481" customFormat="1" ht="14.25" customHeight="1" x14ac:dyDescent="0.25"/>
    <row r="482" customFormat="1" ht="14.25" customHeight="1" x14ac:dyDescent="0.25"/>
    <row r="483" customFormat="1" ht="14.25" customHeight="1" x14ac:dyDescent="0.25"/>
    <row r="484" customFormat="1" ht="14.25" customHeight="1" x14ac:dyDescent="0.25"/>
    <row r="485" customFormat="1" ht="14.25" customHeight="1" x14ac:dyDescent="0.25"/>
    <row r="486" customFormat="1" ht="14.25" customHeight="1" x14ac:dyDescent="0.25"/>
    <row r="487" customFormat="1" ht="14.25" customHeight="1" x14ac:dyDescent="0.25"/>
    <row r="488" customFormat="1" ht="14.25" customHeight="1" x14ac:dyDescent="0.25"/>
    <row r="489" customFormat="1" ht="14.25" customHeight="1" x14ac:dyDescent="0.25"/>
    <row r="490" customFormat="1" ht="14.25" customHeight="1" x14ac:dyDescent="0.25"/>
    <row r="491" customFormat="1" ht="14.25" customHeight="1" x14ac:dyDescent="0.25"/>
    <row r="492" customFormat="1" ht="14.25" customHeight="1" x14ac:dyDescent="0.25"/>
    <row r="493" customFormat="1" ht="14.25" customHeight="1" x14ac:dyDescent="0.25"/>
    <row r="494" customFormat="1" ht="14.25" customHeight="1" x14ac:dyDescent="0.25"/>
    <row r="495" customFormat="1" ht="14.25" customHeight="1" x14ac:dyDescent="0.25"/>
    <row r="496" customFormat="1" ht="14.25" customHeight="1" x14ac:dyDescent="0.25"/>
    <row r="497" customFormat="1" ht="14.25" customHeight="1" x14ac:dyDescent="0.25"/>
    <row r="498" customFormat="1" ht="14.25" customHeight="1" x14ac:dyDescent="0.25"/>
    <row r="499" customFormat="1" ht="14.25" customHeight="1" x14ac:dyDescent="0.25"/>
    <row r="500" customFormat="1" ht="14.25" customHeight="1" x14ac:dyDescent="0.25"/>
    <row r="501" customFormat="1" ht="14.25" customHeight="1" x14ac:dyDescent="0.25"/>
    <row r="502" customFormat="1" ht="14.25" customHeight="1" x14ac:dyDescent="0.25"/>
    <row r="503" customFormat="1" ht="14.25" customHeight="1" x14ac:dyDescent="0.25"/>
    <row r="504" customFormat="1" ht="14.25" customHeight="1" x14ac:dyDescent="0.25"/>
    <row r="505" customFormat="1" ht="14.25" customHeight="1" x14ac:dyDescent="0.25"/>
    <row r="506" customFormat="1" ht="14.25" customHeight="1" x14ac:dyDescent="0.25"/>
    <row r="507" customFormat="1" ht="14.25" customHeight="1" x14ac:dyDescent="0.25"/>
    <row r="508" customFormat="1" ht="14.25" customHeight="1" x14ac:dyDescent="0.25"/>
    <row r="509" customFormat="1" ht="14.25" customHeight="1" x14ac:dyDescent="0.25"/>
    <row r="510" customFormat="1" ht="14.25" customHeight="1" x14ac:dyDescent="0.25"/>
    <row r="511" customFormat="1" ht="14.25" customHeight="1" x14ac:dyDescent="0.25"/>
    <row r="512" customFormat="1" ht="14.25" customHeight="1" x14ac:dyDescent="0.25"/>
    <row r="513" customFormat="1" ht="14.25" customHeight="1" x14ac:dyDescent="0.25"/>
    <row r="514" customFormat="1" ht="14.25" customHeight="1" x14ac:dyDescent="0.25"/>
    <row r="515" customFormat="1" ht="14.25" customHeight="1" x14ac:dyDescent="0.25"/>
    <row r="516" customFormat="1" ht="14.25" customHeight="1" x14ac:dyDescent="0.25"/>
    <row r="517" customFormat="1" ht="14.25" customHeight="1" x14ac:dyDescent="0.25"/>
    <row r="518" customFormat="1" ht="14.25" customHeight="1" x14ac:dyDescent="0.25"/>
    <row r="519" customFormat="1" ht="14.25" customHeight="1" x14ac:dyDescent="0.25"/>
    <row r="520" customFormat="1" ht="14.25" customHeight="1" x14ac:dyDescent="0.25"/>
    <row r="521" customFormat="1" ht="14.25" customHeight="1" x14ac:dyDescent="0.25"/>
    <row r="522" customFormat="1" ht="14.25" customHeight="1" x14ac:dyDescent="0.25"/>
    <row r="523" customFormat="1" ht="14.25" customHeight="1" x14ac:dyDescent="0.25"/>
    <row r="524" customFormat="1" ht="14.25" customHeight="1" x14ac:dyDescent="0.25"/>
    <row r="525" customFormat="1" ht="14.25" customHeight="1" x14ac:dyDescent="0.25"/>
    <row r="526" customFormat="1" ht="14.25" customHeight="1" x14ac:dyDescent="0.25"/>
    <row r="527" customFormat="1" ht="14.25" customHeight="1" x14ac:dyDescent="0.25"/>
    <row r="528" customFormat="1" ht="14.25" customHeight="1" x14ac:dyDescent="0.25"/>
    <row r="529" customFormat="1" ht="14.25" customHeight="1" x14ac:dyDescent="0.25"/>
    <row r="530" customFormat="1" ht="14.25" customHeight="1" x14ac:dyDescent="0.25"/>
    <row r="531" customFormat="1" ht="14.25" customHeight="1" x14ac:dyDescent="0.25"/>
    <row r="532" customFormat="1" ht="14.25" customHeight="1" x14ac:dyDescent="0.25"/>
    <row r="533" customFormat="1" ht="14.25" customHeight="1" x14ac:dyDescent="0.25"/>
    <row r="534" customFormat="1" ht="14.25" customHeight="1" x14ac:dyDescent="0.25"/>
    <row r="535" customFormat="1" ht="14.25" customHeight="1" x14ac:dyDescent="0.25"/>
    <row r="536" customFormat="1" ht="14.25" customHeight="1" x14ac:dyDescent="0.25"/>
    <row r="537" customFormat="1" ht="14.25" customHeight="1" x14ac:dyDescent="0.25"/>
    <row r="538" customFormat="1" ht="14.25" customHeight="1" x14ac:dyDescent="0.25"/>
    <row r="539" customFormat="1" ht="14.25" customHeight="1" x14ac:dyDescent="0.25"/>
    <row r="540" customFormat="1" ht="14.25" customHeight="1" x14ac:dyDescent="0.25"/>
    <row r="541" customFormat="1" ht="14.25" customHeight="1" x14ac:dyDescent="0.25"/>
    <row r="542" customFormat="1" ht="14.25" customHeight="1" x14ac:dyDescent="0.25"/>
    <row r="543" customFormat="1" ht="14.25" customHeight="1" x14ac:dyDescent="0.25"/>
    <row r="544" customFormat="1" ht="14.25" customHeight="1" x14ac:dyDescent="0.25"/>
    <row r="545" customFormat="1" ht="14.25" customHeight="1" x14ac:dyDescent="0.25"/>
    <row r="546" customFormat="1" ht="14.25" customHeight="1" x14ac:dyDescent="0.25"/>
    <row r="547" customFormat="1" ht="14.25" customHeight="1" x14ac:dyDescent="0.25"/>
    <row r="548" customFormat="1" ht="14.25" customHeight="1" x14ac:dyDescent="0.25"/>
    <row r="549" customFormat="1" ht="14.25" customHeight="1" x14ac:dyDescent="0.25"/>
    <row r="550" customFormat="1" ht="14.25" customHeight="1" x14ac:dyDescent="0.25"/>
    <row r="551" customFormat="1" ht="14.25" customHeight="1" x14ac:dyDescent="0.25"/>
    <row r="552" customFormat="1" ht="14.25" customHeight="1" x14ac:dyDescent="0.25"/>
    <row r="553" customFormat="1" ht="14.25" customHeight="1" x14ac:dyDescent="0.25"/>
    <row r="554" customFormat="1" ht="14.25" customHeight="1" x14ac:dyDescent="0.25"/>
    <row r="555" customFormat="1" ht="14.25" customHeight="1" x14ac:dyDescent="0.25"/>
    <row r="556" customFormat="1" ht="14.25" customHeight="1" x14ac:dyDescent="0.25"/>
    <row r="557" customFormat="1" ht="14.25" customHeight="1" x14ac:dyDescent="0.25"/>
    <row r="558" customFormat="1" ht="14.25" customHeight="1" x14ac:dyDescent="0.25"/>
    <row r="559" customFormat="1" ht="14.25" customHeight="1" x14ac:dyDescent="0.25"/>
    <row r="560" customFormat="1" ht="14.25" customHeight="1" x14ac:dyDescent="0.25"/>
    <row r="561" customFormat="1" ht="14.25" customHeight="1" x14ac:dyDescent="0.25"/>
    <row r="562" customFormat="1" ht="14.25" customHeight="1" x14ac:dyDescent="0.25"/>
    <row r="563" customFormat="1" ht="14.25" customHeight="1" x14ac:dyDescent="0.25"/>
    <row r="564" customFormat="1" ht="14.25" customHeight="1" x14ac:dyDescent="0.25"/>
    <row r="565" customFormat="1" ht="14.25" customHeight="1" x14ac:dyDescent="0.25"/>
    <row r="566" customFormat="1" ht="14.25" customHeight="1" x14ac:dyDescent="0.25"/>
    <row r="567" customFormat="1" ht="14.25" customHeight="1" x14ac:dyDescent="0.25"/>
    <row r="568" customFormat="1" ht="14.25" customHeight="1" x14ac:dyDescent="0.25"/>
    <row r="569" customFormat="1" ht="14.25" customHeight="1" x14ac:dyDescent="0.25"/>
    <row r="570" customFormat="1" ht="14.25" customHeight="1" x14ac:dyDescent="0.25"/>
    <row r="571" customFormat="1" ht="14.25" customHeight="1" x14ac:dyDescent="0.25"/>
    <row r="572" customFormat="1" ht="14.25" customHeight="1" x14ac:dyDescent="0.25"/>
    <row r="573" customFormat="1" ht="14.25" customHeight="1" x14ac:dyDescent="0.25"/>
    <row r="574" customFormat="1" ht="14.25" customHeight="1" x14ac:dyDescent="0.25"/>
    <row r="575" customFormat="1" ht="14.25" customHeight="1" x14ac:dyDescent="0.25"/>
    <row r="576" customFormat="1" ht="14.25" customHeight="1" x14ac:dyDescent="0.25"/>
    <row r="577" customFormat="1" ht="14.25" customHeight="1" x14ac:dyDescent="0.25"/>
    <row r="578" customFormat="1" ht="14.25" customHeight="1" x14ac:dyDescent="0.25"/>
    <row r="579" customFormat="1" ht="14.25" customHeight="1" x14ac:dyDescent="0.25"/>
    <row r="580" customFormat="1" ht="14.25" customHeight="1" x14ac:dyDescent="0.25"/>
    <row r="581" customFormat="1" ht="14.25" customHeight="1" x14ac:dyDescent="0.25"/>
    <row r="582" customFormat="1" ht="14.25" customHeight="1" x14ac:dyDescent="0.25"/>
    <row r="583" customFormat="1" ht="14.25" customHeight="1" x14ac:dyDescent="0.25"/>
    <row r="584" customFormat="1" ht="14.25" customHeight="1" x14ac:dyDescent="0.25"/>
    <row r="585" customFormat="1" ht="14.25" customHeight="1" x14ac:dyDescent="0.25"/>
    <row r="586" customFormat="1" ht="14.25" customHeight="1" x14ac:dyDescent="0.25"/>
    <row r="587" customFormat="1" ht="14.25" customHeight="1" x14ac:dyDescent="0.25"/>
    <row r="588" customFormat="1" ht="14.25" customHeight="1" x14ac:dyDescent="0.25"/>
    <row r="589" customFormat="1" ht="14.25" customHeight="1" x14ac:dyDescent="0.25"/>
    <row r="590" customFormat="1" ht="14.25" customHeight="1" x14ac:dyDescent="0.25"/>
    <row r="591" customFormat="1" ht="14.25" customHeight="1" x14ac:dyDescent="0.25"/>
    <row r="592" customFormat="1" ht="14.25" customHeight="1" x14ac:dyDescent="0.25"/>
    <row r="593" customFormat="1" ht="14.25" customHeight="1" x14ac:dyDescent="0.25"/>
    <row r="594" customFormat="1" ht="14.25" customHeight="1" x14ac:dyDescent="0.25"/>
    <row r="595" customFormat="1" ht="14.25" customHeight="1" x14ac:dyDescent="0.25"/>
    <row r="596" customFormat="1" ht="14.25" customHeight="1" x14ac:dyDescent="0.25"/>
    <row r="597" customFormat="1" ht="14.25" customHeight="1" x14ac:dyDescent="0.25"/>
    <row r="598" customFormat="1" ht="14.25" customHeight="1" x14ac:dyDescent="0.25"/>
    <row r="599" customFormat="1" ht="14.25" customHeight="1" x14ac:dyDescent="0.25"/>
    <row r="600" customFormat="1" ht="14.25" customHeight="1" x14ac:dyDescent="0.25"/>
    <row r="601" customFormat="1" ht="14.25" customHeight="1" x14ac:dyDescent="0.25"/>
    <row r="602" customFormat="1" ht="14.25" customHeight="1" x14ac:dyDescent="0.25"/>
    <row r="603" customFormat="1" ht="14.25" customHeight="1" x14ac:dyDescent="0.25"/>
    <row r="604" customFormat="1" ht="14.25" customHeight="1" x14ac:dyDescent="0.25"/>
    <row r="605" customFormat="1" ht="14.25" customHeight="1" x14ac:dyDescent="0.25"/>
    <row r="606" customFormat="1" ht="14.25" customHeight="1" x14ac:dyDescent="0.25"/>
    <row r="607" customFormat="1" ht="14.25" customHeight="1" x14ac:dyDescent="0.25"/>
    <row r="608" customFormat="1" ht="14.25" customHeight="1" x14ac:dyDescent="0.25"/>
    <row r="609" customFormat="1" ht="14.25" customHeight="1" x14ac:dyDescent="0.25"/>
    <row r="610" customFormat="1" ht="14.25" customHeight="1" x14ac:dyDescent="0.25"/>
    <row r="611" customFormat="1" ht="14.25" customHeight="1" x14ac:dyDescent="0.25"/>
    <row r="612" customFormat="1" ht="14.25" customHeight="1" x14ac:dyDescent="0.25"/>
    <row r="613" customFormat="1" ht="14.25" customHeight="1" x14ac:dyDescent="0.25"/>
    <row r="614" customFormat="1" ht="14.25" customHeight="1" x14ac:dyDescent="0.25"/>
    <row r="615" customFormat="1" ht="14.25" customHeight="1" x14ac:dyDescent="0.25"/>
    <row r="616" customFormat="1" ht="14.25" customHeight="1" x14ac:dyDescent="0.25"/>
    <row r="617" customFormat="1" ht="14.25" customHeight="1" x14ac:dyDescent="0.25"/>
    <row r="618" customFormat="1" ht="14.25" customHeight="1" x14ac:dyDescent="0.25"/>
    <row r="619" customFormat="1" ht="14.25" customHeight="1" x14ac:dyDescent="0.25"/>
    <row r="620" customFormat="1" ht="14.25" customHeight="1" x14ac:dyDescent="0.25"/>
    <row r="621" customFormat="1" ht="14.25" customHeight="1" x14ac:dyDescent="0.25"/>
    <row r="622" customFormat="1" ht="14.25" customHeight="1" x14ac:dyDescent="0.25"/>
    <row r="623" customFormat="1" ht="14.25" customHeight="1" x14ac:dyDescent="0.25"/>
    <row r="624" customFormat="1" ht="14.25" customHeight="1" x14ac:dyDescent="0.25"/>
    <row r="625" customFormat="1" ht="14.25" customHeight="1" x14ac:dyDescent="0.25"/>
    <row r="626" customFormat="1" ht="14.25" customHeight="1" x14ac:dyDescent="0.25"/>
    <row r="627" customFormat="1" ht="14.25" customHeight="1" x14ac:dyDescent="0.25"/>
    <row r="628" customFormat="1" ht="14.25" customHeight="1" x14ac:dyDescent="0.25"/>
    <row r="629" customFormat="1" ht="14.25" customHeight="1" x14ac:dyDescent="0.25"/>
    <row r="630" customFormat="1" ht="14.25" customHeight="1" x14ac:dyDescent="0.25"/>
    <row r="631" customFormat="1" ht="14.25" customHeight="1" x14ac:dyDescent="0.25"/>
    <row r="632" customFormat="1" ht="14.25" customHeight="1" x14ac:dyDescent="0.25"/>
    <row r="633" customFormat="1" ht="14.25" customHeight="1" x14ac:dyDescent="0.25"/>
    <row r="634" customFormat="1" ht="14.25" customHeight="1" x14ac:dyDescent="0.25"/>
    <row r="635" customFormat="1" ht="14.25" customHeight="1" x14ac:dyDescent="0.25"/>
    <row r="636" customFormat="1" ht="14.25" customHeight="1" x14ac:dyDescent="0.25"/>
    <row r="637" customFormat="1" ht="14.25" customHeight="1" x14ac:dyDescent="0.25"/>
    <row r="638" customFormat="1" ht="14.25" customHeight="1" x14ac:dyDescent="0.25"/>
    <row r="639" customFormat="1" ht="14.25" customHeight="1" x14ac:dyDescent="0.25"/>
    <row r="640" customFormat="1" ht="14.25" customHeight="1" x14ac:dyDescent="0.25"/>
    <row r="641" customFormat="1" ht="14.25" customHeight="1" x14ac:dyDescent="0.25"/>
    <row r="642" customFormat="1" ht="14.25" customHeight="1" x14ac:dyDescent="0.25"/>
    <row r="643" customFormat="1" ht="14.25" customHeight="1" x14ac:dyDescent="0.25"/>
    <row r="644" customFormat="1" ht="14.25" customHeight="1" x14ac:dyDescent="0.25"/>
    <row r="645" customFormat="1" ht="14.25" customHeight="1" x14ac:dyDescent="0.25"/>
    <row r="646" customFormat="1" ht="14.25" customHeight="1" x14ac:dyDescent="0.25"/>
    <row r="647" customFormat="1" ht="14.25" customHeight="1" x14ac:dyDescent="0.25"/>
    <row r="648" customFormat="1" ht="14.25" customHeight="1" x14ac:dyDescent="0.25"/>
    <row r="649" customFormat="1" ht="14.25" customHeight="1" x14ac:dyDescent="0.25"/>
    <row r="650" customFormat="1" ht="14.25" customHeight="1" x14ac:dyDescent="0.25"/>
    <row r="651" customFormat="1" ht="14.25" customHeight="1" x14ac:dyDescent="0.25"/>
    <row r="652" customFormat="1" ht="14.25" customHeight="1" x14ac:dyDescent="0.25"/>
    <row r="653" customFormat="1" ht="14.25" customHeight="1" x14ac:dyDescent="0.25"/>
    <row r="654" customFormat="1" ht="14.25" customHeight="1" x14ac:dyDescent="0.25"/>
    <row r="655" customFormat="1" ht="14.25" customHeight="1" x14ac:dyDescent="0.25"/>
    <row r="656" customFormat="1" ht="14.25" customHeight="1" x14ac:dyDescent="0.25"/>
    <row r="657" customFormat="1" ht="14.25" customHeight="1" x14ac:dyDescent="0.25"/>
    <row r="658" customFormat="1" ht="14.25" customHeight="1" x14ac:dyDescent="0.25"/>
    <row r="659" customFormat="1" ht="14.25" customHeight="1" x14ac:dyDescent="0.25"/>
    <row r="660" customFormat="1" ht="14.25" customHeight="1" x14ac:dyDescent="0.25"/>
    <row r="661" customFormat="1" ht="14.25" customHeight="1" x14ac:dyDescent="0.25"/>
    <row r="662" customFormat="1" ht="14.25" customHeight="1" x14ac:dyDescent="0.25"/>
    <row r="663" customFormat="1" ht="14.25" customHeight="1" x14ac:dyDescent="0.25"/>
    <row r="664" customFormat="1" ht="14.25" customHeight="1" x14ac:dyDescent="0.25"/>
    <row r="665" customFormat="1" ht="14.25" customHeight="1" x14ac:dyDescent="0.25"/>
    <row r="666" customFormat="1" ht="14.25" customHeight="1" x14ac:dyDescent="0.25"/>
    <row r="667" customFormat="1" ht="14.25" customHeight="1" x14ac:dyDescent="0.25"/>
    <row r="668" customFormat="1" ht="14.25" customHeight="1" x14ac:dyDescent="0.25"/>
    <row r="669" customFormat="1" ht="14.25" customHeight="1" x14ac:dyDescent="0.25"/>
    <row r="670" customFormat="1" ht="14.25" customHeight="1" x14ac:dyDescent="0.25"/>
    <row r="671" customFormat="1" ht="14.25" customHeight="1" x14ac:dyDescent="0.25"/>
    <row r="672" customFormat="1" ht="14.25" customHeight="1" x14ac:dyDescent="0.25"/>
    <row r="673" customFormat="1" ht="14.25" customHeight="1" x14ac:dyDescent="0.25"/>
    <row r="674" customFormat="1" ht="14.25" customHeight="1" x14ac:dyDescent="0.25"/>
    <row r="675" customFormat="1" ht="14.25" customHeight="1" x14ac:dyDescent="0.25"/>
    <row r="676" customFormat="1" ht="14.25" customHeight="1" x14ac:dyDescent="0.25"/>
    <row r="677" customFormat="1" ht="14.25" customHeight="1" x14ac:dyDescent="0.25"/>
    <row r="678" customFormat="1" ht="14.25" customHeight="1" x14ac:dyDescent="0.25"/>
    <row r="679" customFormat="1" ht="14.25" customHeight="1" x14ac:dyDescent="0.25"/>
    <row r="680" customFormat="1" ht="14.25" customHeight="1" x14ac:dyDescent="0.25"/>
    <row r="681" customFormat="1" ht="14.25" customHeight="1" x14ac:dyDescent="0.25"/>
    <row r="682" customFormat="1" ht="14.25" customHeight="1" x14ac:dyDescent="0.25"/>
    <row r="683" customFormat="1" ht="14.25" customHeight="1" x14ac:dyDescent="0.25"/>
    <row r="684" customFormat="1" ht="14.25" customHeight="1" x14ac:dyDescent="0.25"/>
    <row r="685" customFormat="1" ht="14.25" customHeight="1" x14ac:dyDescent="0.25"/>
    <row r="686" customFormat="1" ht="14.25" customHeight="1" x14ac:dyDescent="0.25"/>
    <row r="687" customFormat="1" ht="14.25" customHeight="1" x14ac:dyDescent="0.25"/>
    <row r="688" customFormat="1" ht="14.25" customHeight="1" x14ac:dyDescent="0.25"/>
    <row r="689" customFormat="1" ht="14.25" customHeight="1" x14ac:dyDescent="0.25"/>
    <row r="690" customFormat="1" ht="14.25" customHeight="1" x14ac:dyDescent="0.25"/>
    <row r="691" customFormat="1" ht="14.25" customHeight="1" x14ac:dyDescent="0.25"/>
    <row r="692" customFormat="1" ht="14.25" customHeight="1" x14ac:dyDescent="0.25"/>
    <row r="693" customFormat="1" ht="14.25" customHeight="1" x14ac:dyDescent="0.25"/>
    <row r="694" customFormat="1" ht="14.25" customHeight="1" x14ac:dyDescent="0.25"/>
    <row r="695" customFormat="1" ht="14.25" customHeight="1" x14ac:dyDescent="0.25"/>
    <row r="696" customFormat="1" ht="14.25" customHeight="1" x14ac:dyDescent="0.25"/>
    <row r="697" customFormat="1" ht="14.25" customHeight="1" x14ac:dyDescent="0.25"/>
    <row r="698" customFormat="1" ht="14.25" customHeight="1" x14ac:dyDescent="0.25"/>
    <row r="699" customFormat="1" ht="14.25" customHeight="1" x14ac:dyDescent="0.25"/>
    <row r="700" customFormat="1" ht="14.25" customHeight="1" x14ac:dyDescent="0.25"/>
    <row r="701" customFormat="1" ht="14.25" customHeight="1" x14ac:dyDescent="0.25"/>
    <row r="702" customFormat="1" ht="14.25" customHeight="1" x14ac:dyDescent="0.25"/>
    <row r="703" customFormat="1" ht="14.25" customHeight="1" x14ac:dyDescent="0.25"/>
    <row r="704" customFormat="1" ht="14.25" customHeight="1" x14ac:dyDescent="0.25"/>
    <row r="705" customFormat="1" ht="14.25" customHeight="1" x14ac:dyDescent="0.25"/>
    <row r="706" customFormat="1" ht="14.25" customHeight="1" x14ac:dyDescent="0.25"/>
    <row r="707" customFormat="1" ht="14.25" customHeight="1" x14ac:dyDescent="0.25"/>
    <row r="708" customFormat="1" ht="14.25" customHeight="1" x14ac:dyDescent="0.25"/>
    <row r="709" customFormat="1" ht="14.25" customHeight="1" x14ac:dyDescent="0.25"/>
    <row r="710" customFormat="1" ht="14.25" customHeight="1" x14ac:dyDescent="0.25"/>
    <row r="711" customFormat="1" ht="14.25" customHeight="1" x14ac:dyDescent="0.25"/>
    <row r="712" customFormat="1" ht="14.25" customHeight="1" x14ac:dyDescent="0.25"/>
    <row r="713" customFormat="1" ht="14.25" customHeight="1" x14ac:dyDescent="0.25"/>
    <row r="714" customFormat="1" ht="14.25" customHeight="1" x14ac:dyDescent="0.25"/>
    <row r="715" customFormat="1" ht="14.25" customHeight="1" x14ac:dyDescent="0.25"/>
    <row r="716" customFormat="1" ht="14.25" customHeight="1" x14ac:dyDescent="0.25"/>
    <row r="717" customFormat="1" ht="14.25" customHeight="1" x14ac:dyDescent="0.25"/>
    <row r="718" customFormat="1" ht="14.25" customHeight="1" x14ac:dyDescent="0.25"/>
    <row r="719" customFormat="1" ht="14.25" customHeight="1" x14ac:dyDescent="0.25"/>
    <row r="720" customFormat="1" ht="14.25" customHeight="1" x14ac:dyDescent="0.25"/>
    <row r="721" customFormat="1" ht="14.25" customHeight="1" x14ac:dyDescent="0.25"/>
    <row r="722" customFormat="1" ht="14.25" customHeight="1" x14ac:dyDescent="0.25"/>
    <row r="723" customFormat="1" ht="14.25" customHeight="1" x14ac:dyDescent="0.25"/>
    <row r="724" customFormat="1" ht="14.25" customHeight="1" x14ac:dyDescent="0.25"/>
    <row r="725" customFormat="1" ht="14.25" customHeight="1" x14ac:dyDescent="0.25"/>
    <row r="726" customFormat="1" ht="14.25" customHeight="1" x14ac:dyDescent="0.25"/>
    <row r="727" customFormat="1" ht="14.25" customHeight="1" x14ac:dyDescent="0.25"/>
    <row r="728" customFormat="1" ht="14.25" customHeight="1" x14ac:dyDescent="0.25"/>
    <row r="729" customFormat="1" ht="14.25" customHeight="1" x14ac:dyDescent="0.25"/>
    <row r="730" customFormat="1" ht="14.25" customHeight="1" x14ac:dyDescent="0.25"/>
    <row r="731" customFormat="1" ht="14.25" customHeight="1" x14ac:dyDescent="0.25"/>
    <row r="732" customFormat="1" ht="14.25" customHeight="1" x14ac:dyDescent="0.25"/>
    <row r="733" customFormat="1" ht="14.25" customHeight="1" x14ac:dyDescent="0.25"/>
    <row r="734" customFormat="1" ht="14.25" customHeight="1" x14ac:dyDescent="0.25"/>
    <row r="735" customFormat="1" ht="14.25" customHeight="1" x14ac:dyDescent="0.25"/>
    <row r="736" customFormat="1" ht="14.25" customHeight="1" x14ac:dyDescent="0.25"/>
    <row r="737" customFormat="1" ht="14.25" customHeight="1" x14ac:dyDescent="0.25"/>
    <row r="738" customFormat="1" ht="14.25" customHeight="1" x14ac:dyDescent="0.25"/>
    <row r="739" customFormat="1" ht="14.25" customHeight="1" x14ac:dyDescent="0.25"/>
    <row r="740" customFormat="1" ht="14.25" customHeight="1" x14ac:dyDescent="0.25"/>
    <row r="741" customFormat="1" ht="14.25" customHeight="1" x14ac:dyDescent="0.25"/>
    <row r="742" customFormat="1" ht="14.25" customHeight="1" x14ac:dyDescent="0.25"/>
    <row r="743" customFormat="1" ht="14.25" customHeight="1" x14ac:dyDescent="0.25"/>
    <row r="744" customFormat="1" ht="14.25" customHeight="1" x14ac:dyDescent="0.25"/>
    <row r="745" customFormat="1" ht="14.25" customHeight="1" x14ac:dyDescent="0.25"/>
    <row r="746" customFormat="1" ht="14.25" customHeight="1" x14ac:dyDescent="0.25"/>
    <row r="747" customFormat="1" ht="14.25" customHeight="1" x14ac:dyDescent="0.25"/>
    <row r="748" customFormat="1" ht="14.25" customHeight="1" x14ac:dyDescent="0.25"/>
    <row r="749" customFormat="1" ht="14.25" customHeight="1" x14ac:dyDescent="0.25"/>
    <row r="750" customFormat="1" ht="14.25" customHeight="1" x14ac:dyDescent="0.25"/>
    <row r="751" customFormat="1" ht="14.25" customHeight="1" x14ac:dyDescent="0.25"/>
    <row r="752" customFormat="1" ht="14.25" customHeight="1" x14ac:dyDescent="0.25"/>
    <row r="753" customFormat="1" ht="14.25" customHeight="1" x14ac:dyDescent="0.25"/>
    <row r="754" customFormat="1" ht="14.25" customHeight="1" x14ac:dyDescent="0.25"/>
    <row r="755" customFormat="1" ht="14.25" customHeight="1" x14ac:dyDescent="0.25"/>
    <row r="756" customFormat="1" ht="14.25" customHeight="1" x14ac:dyDescent="0.25"/>
    <row r="757" customFormat="1" ht="14.25" customHeight="1" x14ac:dyDescent="0.25"/>
    <row r="758" customFormat="1" ht="14.25" customHeight="1" x14ac:dyDescent="0.25"/>
    <row r="759" customFormat="1" ht="14.25" customHeight="1" x14ac:dyDescent="0.25"/>
    <row r="760" customFormat="1" ht="14.25" customHeight="1" x14ac:dyDescent="0.25"/>
    <row r="761" customFormat="1" ht="14.25" customHeight="1" x14ac:dyDescent="0.25"/>
    <row r="762" customFormat="1" ht="14.25" customHeight="1" x14ac:dyDescent="0.25"/>
    <row r="763" customFormat="1" ht="14.25" customHeight="1" x14ac:dyDescent="0.25"/>
    <row r="764" customFormat="1" ht="14.25" customHeight="1" x14ac:dyDescent="0.25"/>
    <row r="765" customFormat="1" ht="14.25" customHeight="1" x14ac:dyDescent="0.25"/>
    <row r="766" customFormat="1" ht="14.25" customHeight="1" x14ac:dyDescent="0.25"/>
    <row r="767" customFormat="1" ht="14.25" customHeight="1" x14ac:dyDescent="0.25"/>
    <row r="768" customFormat="1" ht="14.25" customHeight="1" x14ac:dyDescent="0.25"/>
    <row r="769" customFormat="1" ht="14.25" customHeight="1" x14ac:dyDescent="0.25"/>
    <row r="770" customFormat="1" ht="14.25" customHeight="1" x14ac:dyDescent="0.25"/>
    <row r="771" customFormat="1" ht="14.25" customHeight="1" x14ac:dyDescent="0.25"/>
    <row r="772" customFormat="1" ht="14.25" customHeight="1" x14ac:dyDescent="0.25"/>
    <row r="773" customFormat="1" ht="14.25" customHeight="1" x14ac:dyDescent="0.25"/>
    <row r="774" customFormat="1" ht="14.25" customHeight="1" x14ac:dyDescent="0.25"/>
    <row r="775" customFormat="1" ht="14.25" customHeight="1" x14ac:dyDescent="0.25"/>
    <row r="776" customFormat="1" ht="14.25" customHeight="1" x14ac:dyDescent="0.25"/>
    <row r="777" customFormat="1" ht="14.25" customHeight="1" x14ac:dyDescent="0.25"/>
    <row r="778" customFormat="1" ht="14.25" customHeight="1" x14ac:dyDescent="0.25"/>
    <row r="779" customFormat="1" ht="14.25" customHeight="1" x14ac:dyDescent="0.25"/>
    <row r="780" customFormat="1" ht="14.25" customHeight="1" x14ac:dyDescent="0.25"/>
    <row r="781" customFormat="1" ht="14.25" customHeight="1" x14ac:dyDescent="0.25"/>
    <row r="782" customFormat="1" ht="14.25" customHeight="1" x14ac:dyDescent="0.25"/>
    <row r="783" customFormat="1" ht="14.25" customHeight="1" x14ac:dyDescent="0.25"/>
    <row r="784" customFormat="1" ht="14.25" customHeight="1" x14ac:dyDescent="0.25"/>
    <row r="785" customFormat="1" ht="14.25" customHeight="1" x14ac:dyDescent="0.25"/>
    <row r="786" customFormat="1" ht="14.25" customHeight="1" x14ac:dyDescent="0.25"/>
    <row r="787" customFormat="1" ht="14.25" customHeight="1" x14ac:dyDescent="0.25"/>
    <row r="788" customFormat="1" ht="14.25" customHeight="1" x14ac:dyDescent="0.25"/>
    <row r="789" customFormat="1" ht="14.25" customHeight="1" x14ac:dyDescent="0.25"/>
    <row r="790" customFormat="1" ht="14.25" customHeight="1" x14ac:dyDescent="0.25"/>
    <row r="791" customFormat="1" ht="14.25" customHeight="1" x14ac:dyDescent="0.25"/>
    <row r="792" customFormat="1" ht="14.25" customHeight="1" x14ac:dyDescent="0.25"/>
    <row r="793" customFormat="1" ht="14.25" customHeight="1" x14ac:dyDescent="0.25"/>
    <row r="794" customFormat="1" ht="14.25" customHeight="1" x14ac:dyDescent="0.25"/>
    <row r="795" customFormat="1" ht="14.25" customHeight="1" x14ac:dyDescent="0.25"/>
    <row r="796" customFormat="1" ht="14.25" customHeight="1" x14ac:dyDescent="0.25"/>
    <row r="797" customFormat="1" ht="14.25" customHeight="1" x14ac:dyDescent="0.25"/>
    <row r="798" customFormat="1" ht="14.25" customHeight="1" x14ac:dyDescent="0.25"/>
    <row r="799" customFormat="1" ht="14.25" customHeight="1" x14ac:dyDescent="0.25"/>
    <row r="800" customFormat="1" ht="14.25" customHeight="1" x14ac:dyDescent="0.25"/>
    <row r="801" customFormat="1" ht="14.25" customHeight="1" x14ac:dyDescent="0.25"/>
    <row r="802" customFormat="1" ht="14.25" customHeight="1" x14ac:dyDescent="0.25"/>
    <row r="803" customFormat="1" ht="14.25" customHeight="1" x14ac:dyDescent="0.25"/>
    <row r="804" customFormat="1" ht="14.25" customHeight="1" x14ac:dyDescent="0.25"/>
    <row r="805" customFormat="1" ht="14.25" customHeight="1" x14ac:dyDescent="0.25"/>
    <row r="806" customFormat="1" ht="14.25" customHeight="1" x14ac:dyDescent="0.25"/>
    <row r="807" customFormat="1" ht="14.25" customHeight="1" x14ac:dyDescent="0.25"/>
    <row r="808" customFormat="1" ht="14.25" customHeight="1" x14ac:dyDescent="0.25"/>
    <row r="809" customFormat="1" ht="14.25" customHeight="1" x14ac:dyDescent="0.25"/>
    <row r="810" customFormat="1" ht="14.25" customHeight="1" x14ac:dyDescent="0.25"/>
    <row r="811" customFormat="1" ht="14.25" customHeight="1" x14ac:dyDescent="0.25"/>
    <row r="812" customFormat="1" ht="14.25" customHeight="1" x14ac:dyDescent="0.25"/>
    <row r="813" customFormat="1" ht="14.25" customHeight="1" x14ac:dyDescent="0.25"/>
    <row r="814" customFormat="1" ht="14.25" customHeight="1" x14ac:dyDescent="0.25"/>
    <row r="815" customFormat="1" ht="14.25" customHeight="1" x14ac:dyDescent="0.25"/>
    <row r="816" customFormat="1" ht="14.25" customHeight="1" x14ac:dyDescent="0.25"/>
    <row r="817" customFormat="1" ht="14.25" customHeight="1" x14ac:dyDescent="0.25"/>
    <row r="818" customFormat="1" ht="14.25" customHeight="1" x14ac:dyDescent="0.25"/>
    <row r="819" customFormat="1" ht="14.25" customHeight="1" x14ac:dyDescent="0.25"/>
    <row r="820" customFormat="1" ht="14.25" customHeight="1" x14ac:dyDescent="0.25"/>
    <row r="821" customFormat="1" ht="14.25" customHeight="1" x14ac:dyDescent="0.25"/>
    <row r="822" customFormat="1" ht="14.25" customHeight="1" x14ac:dyDescent="0.25"/>
    <row r="823" customFormat="1" ht="14.25" customHeight="1" x14ac:dyDescent="0.25"/>
    <row r="824" customFormat="1" ht="14.25" customHeight="1" x14ac:dyDescent="0.25"/>
    <row r="825" customFormat="1" ht="14.25" customHeight="1" x14ac:dyDescent="0.25"/>
    <row r="826" customFormat="1" ht="14.25" customHeight="1" x14ac:dyDescent="0.25"/>
    <row r="827" customFormat="1" ht="14.25" customHeight="1" x14ac:dyDescent="0.25"/>
    <row r="828" customFormat="1" ht="14.25" customHeight="1" x14ac:dyDescent="0.25"/>
    <row r="829" customFormat="1" ht="14.25" customHeight="1" x14ac:dyDescent="0.25"/>
    <row r="830" customFormat="1" ht="14.25" customHeight="1" x14ac:dyDescent="0.25"/>
    <row r="831" customFormat="1" ht="14.25" customHeight="1" x14ac:dyDescent="0.25"/>
    <row r="832" customFormat="1" ht="14.25" customHeight="1" x14ac:dyDescent="0.25"/>
    <row r="833" customFormat="1" ht="14.25" customHeight="1" x14ac:dyDescent="0.25"/>
    <row r="834" customFormat="1" ht="14.25" customHeight="1" x14ac:dyDescent="0.25"/>
    <row r="835" customFormat="1" ht="14.25" customHeight="1" x14ac:dyDescent="0.25"/>
    <row r="836" customFormat="1" ht="14.25" customHeight="1" x14ac:dyDescent="0.25"/>
    <row r="837" customFormat="1" ht="14.25" customHeight="1" x14ac:dyDescent="0.25"/>
    <row r="838" customFormat="1" ht="14.25" customHeight="1" x14ac:dyDescent="0.25"/>
    <row r="839" customFormat="1" ht="14.25" customHeight="1" x14ac:dyDescent="0.25"/>
    <row r="840" customFormat="1" ht="14.25" customHeight="1" x14ac:dyDescent="0.25"/>
    <row r="841" customFormat="1" ht="14.25" customHeight="1" x14ac:dyDescent="0.25"/>
    <row r="842" customFormat="1" ht="14.25" customHeight="1" x14ac:dyDescent="0.25"/>
    <row r="843" customFormat="1" ht="14.25" customHeight="1" x14ac:dyDescent="0.25"/>
    <row r="844" customFormat="1" ht="14.25" customHeight="1" x14ac:dyDescent="0.25"/>
    <row r="845" customFormat="1" ht="14.25" customHeight="1" x14ac:dyDescent="0.25"/>
    <row r="846" customFormat="1" ht="14.25" customHeight="1" x14ac:dyDescent="0.25"/>
    <row r="847" customFormat="1" ht="14.25" customHeight="1" x14ac:dyDescent="0.25"/>
    <row r="848" customFormat="1" ht="14.25" customHeight="1" x14ac:dyDescent="0.25"/>
    <row r="849" customFormat="1" ht="14.25" customHeight="1" x14ac:dyDescent="0.25"/>
    <row r="850" customFormat="1" ht="14.25" customHeight="1" x14ac:dyDescent="0.25"/>
    <row r="851" customFormat="1" ht="14.25" customHeight="1" x14ac:dyDescent="0.25"/>
    <row r="852" customFormat="1" ht="14.25" customHeight="1" x14ac:dyDescent="0.25"/>
    <row r="853" customFormat="1" ht="14.25" customHeight="1" x14ac:dyDescent="0.25"/>
    <row r="854" customFormat="1" ht="14.25" customHeight="1" x14ac:dyDescent="0.25"/>
    <row r="855" customFormat="1" ht="14.25" customHeight="1" x14ac:dyDescent="0.25"/>
    <row r="856" customFormat="1" ht="14.25" customHeight="1" x14ac:dyDescent="0.25"/>
    <row r="857" customFormat="1" ht="14.25" customHeight="1" x14ac:dyDescent="0.25"/>
    <row r="858" customFormat="1" ht="14.25" customHeight="1" x14ac:dyDescent="0.25"/>
    <row r="859" customFormat="1" ht="14.25" customHeight="1" x14ac:dyDescent="0.25"/>
    <row r="860" customFormat="1" ht="14.25" customHeight="1" x14ac:dyDescent="0.25"/>
    <row r="861" customFormat="1" ht="14.25" customHeight="1" x14ac:dyDescent="0.25"/>
    <row r="862" customFormat="1" ht="14.25" customHeight="1" x14ac:dyDescent="0.25"/>
    <row r="863" customFormat="1" ht="14.25" customHeight="1" x14ac:dyDescent="0.25"/>
    <row r="864" customFormat="1" ht="14.25" customHeight="1" x14ac:dyDescent="0.25"/>
    <row r="865" customFormat="1" ht="14.25" customHeight="1" x14ac:dyDescent="0.25"/>
    <row r="866" customFormat="1" ht="14.25" customHeight="1" x14ac:dyDescent="0.25"/>
    <row r="867" customFormat="1" ht="14.25" customHeight="1" x14ac:dyDescent="0.25"/>
    <row r="868" customFormat="1" ht="14.25" customHeight="1" x14ac:dyDescent="0.25"/>
    <row r="869" customFormat="1" ht="14.25" customHeight="1" x14ac:dyDescent="0.25"/>
    <row r="870" customFormat="1" ht="14.25" customHeight="1" x14ac:dyDescent="0.25"/>
    <row r="871" customFormat="1" ht="14.25" customHeight="1" x14ac:dyDescent="0.25"/>
    <row r="872" customFormat="1" ht="14.25" customHeight="1" x14ac:dyDescent="0.25"/>
    <row r="873" customFormat="1" ht="14.25" customHeight="1" x14ac:dyDescent="0.25"/>
    <row r="874" customFormat="1" ht="14.25" customHeight="1" x14ac:dyDescent="0.25"/>
    <row r="875" customFormat="1" ht="14.25" customHeight="1" x14ac:dyDescent="0.25"/>
    <row r="876" customFormat="1" ht="14.25" customHeight="1" x14ac:dyDescent="0.25"/>
    <row r="877" customFormat="1" ht="14.25" customHeight="1" x14ac:dyDescent="0.25"/>
    <row r="878" customFormat="1" ht="14.25" customHeight="1" x14ac:dyDescent="0.25"/>
    <row r="879" customFormat="1" ht="14.25" customHeight="1" x14ac:dyDescent="0.25"/>
    <row r="880" customFormat="1" ht="14.25" customHeight="1" x14ac:dyDescent="0.25"/>
    <row r="881" customFormat="1" ht="14.25" customHeight="1" x14ac:dyDescent="0.25"/>
    <row r="882" customFormat="1" ht="14.25" customHeight="1" x14ac:dyDescent="0.25"/>
    <row r="883" customFormat="1" ht="14.25" customHeight="1" x14ac:dyDescent="0.25"/>
    <row r="884" customFormat="1" ht="14.25" customHeight="1" x14ac:dyDescent="0.25"/>
    <row r="885" customFormat="1" ht="14.25" customHeight="1" x14ac:dyDescent="0.25"/>
    <row r="886" customFormat="1" ht="14.25" customHeight="1" x14ac:dyDescent="0.25"/>
    <row r="887" customFormat="1" ht="14.25" customHeight="1" x14ac:dyDescent="0.25"/>
    <row r="888" customFormat="1" ht="14.25" customHeight="1" x14ac:dyDescent="0.25"/>
    <row r="889" customFormat="1" ht="14.25" customHeight="1" x14ac:dyDescent="0.25"/>
    <row r="890" customFormat="1" ht="14.25" customHeight="1" x14ac:dyDescent="0.25"/>
    <row r="891" customFormat="1" ht="14.25" customHeight="1" x14ac:dyDescent="0.25"/>
    <row r="892" customFormat="1" ht="14.25" customHeight="1" x14ac:dyDescent="0.25"/>
    <row r="893" customFormat="1" ht="14.25" customHeight="1" x14ac:dyDescent="0.25"/>
    <row r="894" customFormat="1" ht="14.25" customHeight="1" x14ac:dyDescent="0.25"/>
    <row r="895" customFormat="1" ht="14.25" customHeight="1" x14ac:dyDescent="0.25"/>
    <row r="896" customFormat="1" ht="14.25" customHeight="1" x14ac:dyDescent="0.25"/>
    <row r="897" customFormat="1" ht="14.25" customHeight="1" x14ac:dyDescent="0.25"/>
    <row r="898" customFormat="1" ht="14.25" customHeight="1" x14ac:dyDescent="0.25"/>
    <row r="899" customFormat="1" ht="14.25" customHeight="1" x14ac:dyDescent="0.25"/>
    <row r="900" customFormat="1" ht="14.25" customHeight="1" x14ac:dyDescent="0.25"/>
    <row r="901" customFormat="1" ht="14.25" customHeight="1" x14ac:dyDescent="0.25"/>
    <row r="902" customFormat="1" ht="14.25" customHeight="1" x14ac:dyDescent="0.25"/>
    <row r="903" customFormat="1" ht="14.25" customHeight="1" x14ac:dyDescent="0.25"/>
    <row r="904" customFormat="1" ht="14.25" customHeight="1" x14ac:dyDescent="0.25"/>
    <row r="905" customFormat="1" ht="14.25" customHeight="1" x14ac:dyDescent="0.25"/>
    <row r="906" customFormat="1" ht="14.25" customHeight="1" x14ac:dyDescent="0.25"/>
    <row r="907" customFormat="1" ht="14.25" customHeight="1" x14ac:dyDescent="0.25"/>
    <row r="908" customFormat="1" ht="14.25" customHeight="1" x14ac:dyDescent="0.25"/>
    <row r="909" customFormat="1" ht="14.25" customHeight="1" x14ac:dyDescent="0.25"/>
    <row r="910" customFormat="1" ht="14.25" customHeight="1" x14ac:dyDescent="0.25"/>
    <row r="911" customFormat="1" ht="14.25" customHeight="1" x14ac:dyDescent="0.25"/>
    <row r="912" customFormat="1" ht="14.25" customHeight="1" x14ac:dyDescent="0.25"/>
    <row r="913" customFormat="1" ht="14.25" customHeight="1" x14ac:dyDescent="0.25"/>
    <row r="914" customFormat="1" ht="14.25" customHeight="1" x14ac:dyDescent="0.25"/>
    <row r="915" customFormat="1" ht="14.25" customHeight="1" x14ac:dyDescent="0.25"/>
    <row r="916" customFormat="1" ht="14.25" customHeight="1" x14ac:dyDescent="0.25"/>
    <row r="917" customFormat="1" ht="14.25" customHeight="1" x14ac:dyDescent="0.25"/>
    <row r="918" customFormat="1" ht="14.25" customHeight="1" x14ac:dyDescent="0.25"/>
    <row r="919" customFormat="1" ht="14.25" customHeight="1" x14ac:dyDescent="0.25"/>
    <row r="920" customFormat="1" ht="14.25" customHeight="1" x14ac:dyDescent="0.25"/>
    <row r="921" customFormat="1" ht="14.25" customHeight="1" x14ac:dyDescent="0.25"/>
    <row r="922" customFormat="1" ht="14.25" customHeight="1" x14ac:dyDescent="0.25"/>
    <row r="923" customFormat="1" ht="14.25" customHeight="1" x14ac:dyDescent="0.25"/>
    <row r="924" customFormat="1" ht="14.25" customHeight="1" x14ac:dyDescent="0.25"/>
    <row r="925" customFormat="1" ht="14.25" customHeight="1" x14ac:dyDescent="0.25"/>
    <row r="926" customFormat="1" ht="14.25" customHeight="1" x14ac:dyDescent="0.25"/>
    <row r="927" customFormat="1" ht="14.25" customHeight="1" x14ac:dyDescent="0.25"/>
    <row r="928" customFormat="1" ht="14.25" customHeight="1" x14ac:dyDescent="0.25"/>
    <row r="929" customFormat="1" ht="14.25" customHeight="1" x14ac:dyDescent="0.25"/>
    <row r="930" customFormat="1" ht="14.25" customHeight="1" x14ac:dyDescent="0.25"/>
    <row r="931" customFormat="1" ht="14.25" customHeight="1" x14ac:dyDescent="0.25"/>
    <row r="932" customFormat="1" ht="14.25" customHeight="1" x14ac:dyDescent="0.25"/>
    <row r="933" customFormat="1" ht="14.25" customHeight="1" x14ac:dyDescent="0.25"/>
    <row r="934" customFormat="1" ht="14.25" customHeight="1" x14ac:dyDescent="0.25"/>
    <row r="935" customFormat="1" ht="14.25" customHeight="1" x14ac:dyDescent="0.25"/>
    <row r="936" customFormat="1" ht="14.25" customHeight="1" x14ac:dyDescent="0.25"/>
    <row r="937" customFormat="1" ht="14.25" customHeight="1" x14ac:dyDescent="0.25"/>
    <row r="938" customFormat="1" ht="14.25" customHeight="1" x14ac:dyDescent="0.25"/>
    <row r="939" customFormat="1" ht="14.25" customHeight="1" x14ac:dyDescent="0.25"/>
    <row r="940" customFormat="1" ht="14.25" customHeight="1" x14ac:dyDescent="0.25"/>
    <row r="941" customFormat="1" ht="14.25" customHeight="1" x14ac:dyDescent="0.25"/>
    <row r="942" customFormat="1" ht="14.25" customHeight="1" x14ac:dyDescent="0.25"/>
    <row r="943" customFormat="1" ht="14.25" customHeight="1" x14ac:dyDescent="0.25"/>
    <row r="944" customFormat="1" ht="14.25" customHeight="1" x14ac:dyDescent="0.25"/>
    <row r="945" customFormat="1" ht="14.25" customHeight="1" x14ac:dyDescent="0.25"/>
    <row r="946" customFormat="1" ht="14.25" customHeight="1" x14ac:dyDescent="0.25"/>
    <row r="947" customFormat="1" ht="14.25" customHeight="1" x14ac:dyDescent="0.25"/>
    <row r="948" customFormat="1" ht="14.25" customHeight="1" x14ac:dyDescent="0.25"/>
    <row r="949" customFormat="1" ht="14.25" customHeight="1" x14ac:dyDescent="0.25"/>
    <row r="950" customFormat="1" ht="14.25" customHeight="1" x14ac:dyDescent="0.25"/>
    <row r="951" customFormat="1" ht="14.25" customHeight="1" x14ac:dyDescent="0.25"/>
    <row r="952" customFormat="1" ht="14.25" customHeight="1" x14ac:dyDescent="0.25"/>
    <row r="953" customFormat="1" ht="14.25" customHeight="1" x14ac:dyDescent="0.25"/>
    <row r="954" customFormat="1" ht="14.25" customHeight="1" x14ac:dyDescent="0.25"/>
    <row r="955" customFormat="1" ht="14.25" customHeight="1" x14ac:dyDescent="0.25"/>
    <row r="956" customFormat="1" ht="14.25" customHeight="1" x14ac:dyDescent="0.25"/>
    <row r="957" customFormat="1" ht="14.25" customHeight="1" x14ac:dyDescent="0.25"/>
    <row r="958" customFormat="1" ht="14.25" customHeight="1" x14ac:dyDescent="0.25"/>
    <row r="959" customFormat="1" ht="14.25" customHeight="1" x14ac:dyDescent="0.25"/>
    <row r="960" customFormat="1" ht="14.25" customHeight="1" x14ac:dyDescent="0.25"/>
    <row r="961" customFormat="1" ht="14.25" customHeight="1" x14ac:dyDescent="0.25"/>
    <row r="962" customFormat="1" ht="14.25" customHeight="1" x14ac:dyDescent="0.25"/>
    <row r="963" customFormat="1" ht="14.25" customHeight="1" x14ac:dyDescent="0.25"/>
    <row r="964" customFormat="1" ht="14.25" customHeight="1" x14ac:dyDescent="0.25"/>
    <row r="965" customFormat="1" ht="14.25" customHeight="1" x14ac:dyDescent="0.25"/>
    <row r="966" customFormat="1" ht="14.25" customHeight="1" x14ac:dyDescent="0.25"/>
    <row r="967" customFormat="1" ht="14.25" customHeight="1" x14ac:dyDescent="0.25"/>
    <row r="968" customFormat="1" ht="14.25" customHeight="1" x14ac:dyDescent="0.25"/>
    <row r="969" customFormat="1" ht="14.25" customHeight="1" x14ac:dyDescent="0.25"/>
    <row r="970" customFormat="1" ht="14.25" customHeight="1" x14ac:dyDescent="0.25"/>
    <row r="971" customFormat="1" ht="14.25" customHeight="1" x14ac:dyDescent="0.25"/>
    <row r="972" customFormat="1" ht="14.25" customHeight="1" x14ac:dyDescent="0.25"/>
    <row r="973" customFormat="1" ht="14.25" customHeight="1" x14ac:dyDescent="0.25"/>
    <row r="974" customFormat="1" ht="14.25" customHeight="1" x14ac:dyDescent="0.25"/>
    <row r="975" customFormat="1" ht="14.25" customHeight="1" x14ac:dyDescent="0.25"/>
    <row r="976" customFormat="1" ht="14.25" customHeight="1" x14ac:dyDescent="0.25"/>
    <row r="977" customFormat="1" ht="14.25" customHeight="1" x14ac:dyDescent="0.25"/>
    <row r="978" customFormat="1" ht="14.25" customHeight="1" x14ac:dyDescent="0.25"/>
    <row r="979" customFormat="1" ht="14.25" customHeight="1" x14ac:dyDescent="0.25"/>
    <row r="980" customFormat="1" ht="14.25" customHeight="1" x14ac:dyDescent="0.25"/>
    <row r="981" customFormat="1" ht="14.25" customHeight="1" x14ac:dyDescent="0.25"/>
    <row r="982" customFormat="1" ht="14.25" customHeight="1" x14ac:dyDescent="0.25"/>
    <row r="983" customFormat="1" ht="14.25" customHeight="1" x14ac:dyDescent="0.25"/>
    <row r="984" customFormat="1" ht="14.25" customHeight="1" x14ac:dyDescent="0.25"/>
    <row r="985" customFormat="1" ht="14.25" customHeight="1" x14ac:dyDescent="0.25"/>
    <row r="986" customFormat="1" ht="14.25" customHeight="1" x14ac:dyDescent="0.25"/>
    <row r="987" customFormat="1" ht="14.25" customHeight="1" x14ac:dyDescent="0.25"/>
    <row r="988" customFormat="1" ht="14.25" customHeight="1" x14ac:dyDescent="0.25"/>
    <row r="989" customFormat="1" ht="14.25" customHeight="1" x14ac:dyDescent="0.25"/>
    <row r="990" customFormat="1" ht="14.25" customHeight="1" x14ac:dyDescent="0.25"/>
    <row r="991" customFormat="1" ht="14.25" customHeight="1" x14ac:dyDescent="0.25"/>
    <row r="992" customFormat="1" ht="14.25" customHeight="1" x14ac:dyDescent="0.25"/>
    <row r="993" customFormat="1" ht="14.25" customHeight="1" x14ac:dyDescent="0.25"/>
    <row r="994" customFormat="1" ht="14.25" customHeight="1" x14ac:dyDescent="0.25"/>
    <row r="995" customFormat="1" ht="14.25" customHeight="1" x14ac:dyDescent="0.25"/>
    <row r="996" customFormat="1" ht="14.25" customHeight="1" x14ac:dyDescent="0.25"/>
    <row r="997" customFormat="1" ht="14.25" customHeight="1" x14ac:dyDescent="0.25"/>
    <row r="998" customFormat="1" ht="14.25" customHeight="1" x14ac:dyDescent="0.25"/>
    <row r="999" customFormat="1" ht="14.25" customHeight="1" x14ac:dyDescent="0.25"/>
    <row r="1000" customFormat="1" ht="14.25" customHeight="1" x14ac:dyDescent="0.25"/>
    <row r="1001" customFormat="1" ht="14.25" customHeight="1" x14ac:dyDescent="0.25"/>
  </sheetData>
  <mergeCells count="73">
    <mergeCell ref="T81:U81"/>
    <mergeCell ref="C97:F97"/>
    <mergeCell ref="C98:F98"/>
    <mergeCell ref="K3:L3"/>
    <mergeCell ref="N39:O39"/>
    <mergeCell ref="T39:U39"/>
    <mergeCell ref="N83:O83"/>
    <mergeCell ref="N89:O89"/>
    <mergeCell ref="T44:U44"/>
    <mergeCell ref="T47:U47"/>
    <mergeCell ref="T50:U50"/>
    <mergeCell ref="T53:U53"/>
    <mergeCell ref="T56:U56"/>
    <mergeCell ref="T20:U20"/>
    <mergeCell ref="K42:L42"/>
    <mergeCell ref="K45:L45"/>
    <mergeCell ref="N76:O76"/>
    <mergeCell ref="K24:L24"/>
    <mergeCell ref="K27:L27"/>
    <mergeCell ref="K30:L30"/>
    <mergeCell ref="K33:L33"/>
    <mergeCell ref="K36:L36"/>
    <mergeCell ref="K70:L70"/>
    <mergeCell ref="K39:L39"/>
    <mergeCell ref="N72:O72"/>
    <mergeCell ref="K73:L73"/>
    <mergeCell ref="K76:L76"/>
    <mergeCell ref="K48:L48"/>
    <mergeCell ref="K51:L51"/>
    <mergeCell ref="K54:L54"/>
    <mergeCell ref="K57:L57"/>
    <mergeCell ref="K67:L67"/>
    <mergeCell ref="H29:I29"/>
    <mergeCell ref="E35:F35"/>
    <mergeCell ref="H35:I35"/>
    <mergeCell ref="B15:C15"/>
    <mergeCell ref="B18:C18"/>
    <mergeCell ref="B21:C21"/>
    <mergeCell ref="E23:F23"/>
    <mergeCell ref="H23:I23"/>
    <mergeCell ref="E26:F26"/>
    <mergeCell ref="H26:I26"/>
    <mergeCell ref="E29:F29"/>
    <mergeCell ref="W20:X20"/>
    <mergeCell ref="K21:L21"/>
    <mergeCell ref="E11:F11"/>
    <mergeCell ref="H11:I11"/>
    <mergeCell ref="K13:L13"/>
    <mergeCell ref="H14:I14"/>
    <mergeCell ref="K16:L16"/>
    <mergeCell ref="N19:O19"/>
    <mergeCell ref="B4:C4"/>
    <mergeCell ref="E4:F4"/>
    <mergeCell ref="H4:I4"/>
    <mergeCell ref="K4:L4"/>
    <mergeCell ref="K7:L7"/>
    <mergeCell ref="B9:C9"/>
    <mergeCell ref="K10:L10"/>
    <mergeCell ref="H17:I17"/>
    <mergeCell ref="E20:F20"/>
    <mergeCell ref="H20:I20"/>
    <mergeCell ref="B12:C12"/>
    <mergeCell ref="K95:L95"/>
    <mergeCell ref="K98:L98"/>
    <mergeCell ref="K101:L101"/>
    <mergeCell ref="K79:L79"/>
    <mergeCell ref="N86:O86"/>
    <mergeCell ref="N79:O79"/>
    <mergeCell ref="K86:L86"/>
    <mergeCell ref="K89:L89"/>
    <mergeCell ref="K92:L92"/>
    <mergeCell ref="N92:O92"/>
    <mergeCell ref="K83:L83"/>
  </mergeCells>
  <conditionalFormatting sqref="K40">
    <cfRule type="cellIs" dxfId="2" priority="1" operator="greaterThanOrEqual">
      <formula>30</formula>
    </cfRule>
  </conditionalFormatting>
  <conditionalFormatting sqref="K40">
    <cfRule type="cellIs" dxfId="1" priority="2" operator="lessThan">
      <formula>30</formula>
    </cfRule>
  </conditionalFormatting>
  <conditionalFormatting sqref="K40">
    <cfRule type="cellIs" dxfId="0" priority="3" operator="lessThan">
      <formula>20</formula>
    </cfRule>
  </conditionalFormatting>
  <pageMargins left="0.7" right="0.7" top="0.75" bottom="0.75"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Kettenberechung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Eric Dornieden</dc:creator>
  <cp:keywords/>
  <dc:description/>
  <cp:lastModifiedBy>Lukas Deeken</cp:lastModifiedBy>
  <cp:revision/>
  <dcterms:created xsi:type="dcterms:W3CDTF">2015-06-05T18:19:34Z</dcterms:created>
  <dcterms:modified xsi:type="dcterms:W3CDTF">2022-10-01T17:33:58Z</dcterms:modified>
  <cp:category/>
  <cp:contentStatus/>
</cp:coreProperties>
</file>