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<sst xmlns="http://schemas.openxmlformats.org/spreadsheetml/2006/main" count="1234" uniqueCount="363">
  <si>
    <t>Công ty tổ hợp cơ khí</t>
  </si>
  <si>
    <t>Địa chỉ:  Thaco Chu Lai</t>
  </si>
  <si>
    <t>Hotline: + 090 180 64 11</t>
  </si>
  <si>
    <t>BÁO CÁO SẢN XUẤT</t>
  </si>
  <si>
    <t>Ngày in biểu: Thứ năm,27/10/2022 15:37:38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</si>
  <si>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</si>
  <si>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</si>
  <si>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</si>
  <si>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</si>
  <si>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</si>
  <si>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</si>
  <si>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</si>
  <si>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</si>
  <si>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</si>
  <si>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</si>
  <si>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</si>
  <si>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15:33:21</t>
  </si>
  <si>
    <t>false</t>
  </si>
  <si>
    <t>0:1:8</t>
  </si>
  <si>
    <t>2022-10-25 15:34:21</t>
  </si>
  <si>
    <t>2022-10-25 15:35:21</t>
  </si>
  <si>
    <t>2022-10-25 15:36:22</t>
  </si>
  <si>
    <t>2022-10-25 15:37:22</t>
  </si>
  <si>
    <t>2022-10-25 15:38:23</t>
  </si>
  <si>
    <t>true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</si>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</sst>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56</v>
      </c>
      <c r="D9" s="5"/>
      <c r="E9" s="5">
        <v>56</v>
      </c>
      <c r="F9" s="5">
        <v>0</v>
      </c>
      <c r="G9" s="5">
        <v>2500</v>
      </c>
      <c r="H9" s="5" t="s">
        <v>17</v>
      </c>
      <c r="I9" s="5" t="s">
        <v>17</v>
      </c>
      <c r="J9" s="5">
        <v>13</v>
      </c>
      <c r="K9" s="5" t="s">
        <v>18</v>
      </c>
    </row>
    <row r="10" spans="1:11" x14ac:dyDescent="0.25">
      <c r="A10" s="5">
        <f>2</f>
      </c>
      <c r="B10" s="5" t="s">
        <v>19</v>
      </c>
      <c r="C10" s="5">
        <v>56</v>
      </c>
      <c r="D10" s="5"/>
      <c r="E10" s="5">
        <v>56</v>
      </c>
      <c r="F10" s="5">
        <v>0</v>
      </c>
      <c r="G10" s="5">
        <v>2500</v>
      </c>
      <c r="H10" s="5" t="s">
        <v>17</v>
      </c>
      <c r="I10" s="5" t="s">
        <v>17</v>
      </c>
      <c r="J10" s="5">
        <v>13</v>
      </c>
      <c r="K10" s="5" t="s">
        <v>18</v>
      </c>
    </row>
    <row r="11" spans="1:11" x14ac:dyDescent="0.25">
      <c r="A11" s="5">
        <f>3</f>
      </c>
      <c r="B11" s="5" t="s">
        <v>20</v>
      </c>
      <c r="C11" s="5">
        <v>56</v>
      </c>
      <c r="D11" s="5"/>
      <c r="E11" s="5">
        <v>56</v>
      </c>
      <c r="F11" s="5">
        <v>0</v>
      </c>
      <c r="G11" s="5">
        <v>2500</v>
      </c>
      <c r="H11" s="5" t="s">
        <v>17</v>
      </c>
      <c r="I11" s="5" t="s">
        <v>17</v>
      </c>
      <c r="J11" s="5">
        <v>13</v>
      </c>
      <c r="K11" s="5" t="s">
        <v>18</v>
      </c>
    </row>
    <row r="12" spans="1:11" x14ac:dyDescent="0.25">
      <c r="A12" s="5">
        <f>4</f>
      </c>
      <c r="B12" s="5" t="s">
        <v>21</v>
      </c>
      <c r="C12" s="5">
        <v>56</v>
      </c>
      <c r="D12" s="5"/>
      <c r="E12" s="5">
        <v>56</v>
      </c>
      <c r="F12" s="5">
        <v>0</v>
      </c>
      <c r="G12" s="5">
        <v>2500</v>
      </c>
      <c r="H12" s="5" t="s">
        <v>17</v>
      </c>
      <c r="I12" s="5" t="s">
        <v>17</v>
      </c>
      <c r="J12" s="5">
        <v>13</v>
      </c>
      <c r="K12" s="5" t="s">
        <v>18</v>
      </c>
    </row>
    <row r="13" spans="1:11" x14ac:dyDescent="0.25">
      <c r="A13" s="5">
        <f>5</f>
      </c>
      <c r="B13" s="5" t="s">
        <v>22</v>
      </c>
      <c r="C13" s="5">
        <v>56</v>
      </c>
      <c r="D13" s="5"/>
      <c r="E13" s="5">
        <v>56</v>
      </c>
      <c r="F13" s="5">
        <v>0</v>
      </c>
      <c r="G13" s="5">
        <v>2500</v>
      </c>
      <c r="H13" s="5" t="s">
        <v>17</v>
      </c>
      <c r="I13" s="5" t="s">
        <v>17</v>
      </c>
      <c r="J13" s="5">
        <v>13</v>
      </c>
      <c r="K13" s="5" t="s">
        <v>18</v>
      </c>
    </row>
    <row r="14" spans="1:11" x14ac:dyDescent="0.25">
      <c r="A14" s="5">
        <f>6</f>
      </c>
      <c r="B14" s="5" t="s">
        <v>23</v>
      </c>
      <c r="C14" s="5">
        <v>57</v>
      </c>
      <c r="D14" s="5"/>
      <c r="E14" s="5">
        <v>57</v>
      </c>
      <c r="F14" s="5">
        <v>6</v>
      </c>
      <c r="G14" s="5">
        <v>2500</v>
      </c>
      <c r="H14" s="5" t="s">
        <v>24</v>
      </c>
      <c r="I14" s="5" t="s">
        <v>17</v>
      </c>
      <c r="J14" s="5">
        <v>13</v>
      </c>
      <c r="K14" s="5" t="s">
        <v>25</v>
      </c>
    </row>
    <row r="15" spans="1:11" x14ac:dyDescent="0.25">
      <c r="A15" s="5">
        <f>7</f>
      </c>
      <c r="B15" s="5" t="s">
        <v>26</v>
      </c>
      <c r="C15" s="5">
        <v>66</v>
      </c>
      <c r="D15" s="5"/>
      <c r="E15" s="5">
        <v>66</v>
      </c>
      <c r="F15" s="5">
        <v>36</v>
      </c>
      <c r="G15" s="5">
        <v>2500</v>
      </c>
      <c r="H15" s="5" t="s">
        <v>24</v>
      </c>
      <c r="I15" s="5" t="s">
        <v>17</v>
      </c>
      <c r="J15" s="5">
        <v>13</v>
      </c>
      <c r="K15" s="5" t="s">
        <v>27</v>
      </c>
    </row>
    <row r="16" spans="1:11" x14ac:dyDescent="0.25">
      <c r="A16" s="5">
        <f>8</f>
      </c>
      <c r="B16" s="5" t="s">
        <v>28</v>
      </c>
      <c r="C16" s="5">
        <v>74</v>
      </c>
      <c r="D16" s="5"/>
      <c r="E16" s="5">
        <v>74</v>
      </c>
      <c r="F16" s="5">
        <v>66</v>
      </c>
      <c r="G16" s="5">
        <v>1</v>
      </c>
      <c r="H16" s="5" t="s">
        <v>24</v>
      </c>
      <c r="I16" s="5" t="s">
        <v>17</v>
      </c>
      <c r="J16" s="5">
        <v>13</v>
      </c>
      <c r="K16" s="5" t="s">
        <v>29</v>
      </c>
    </row>
    <row r="17" spans="1:11" x14ac:dyDescent="0.25">
      <c r="A17" s="5">
        <f>9</f>
      </c>
      <c r="B17" s="5" t="s">
        <v>30</v>
      </c>
      <c r="C17" s="5">
        <v>83</v>
      </c>
      <c r="D17" s="5"/>
      <c r="E17" s="5">
        <v>83</v>
      </c>
      <c r="F17" s="5">
        <v>96</v>
      </c>
      <c r="G17" s="5">
        <v>1</v>
      </c>
      <c r="H17" s="5" t="s">
        <v>24</v>
      </c>
      <c r="I17" s="5" t="s">
        <v>17</v>
      </c>
      <c r="J17" s="5">
        <v>13</v>
      </c>
      <c r="K17" s="5" t="s">
        <v>31</v>
      </c>
    </row>
    <row r="18" spans="1:11" x14ac:dyDescent="0.25">
      <c r="A18" s="5">
        <f>10</f>
      </c>
      <c r="B18" s="5" t="s">
        <v>32</v>
      </c>
      <c r="C18" s="5">
        <v>84</v>
      </c>
      <c r="D18" s="5"/>
      <c r="E18" s="5">
        <v>84</v>
      </c>
      <c r="F18" s="5">
        <v>0</v>
      </c>
      <c r="G18" s="5">
        <v>10</v>
      </c>
      <c r="H18" s="5" t="s">
        <v>17</v>
      </c>
      <c r="I18" s="5" t="s">
        <v>24</v>
      </c>
      <c r="J18" s="5">
        <v>13</v>
      </c>
      <c r="K18" s="5" t="s">
        <v>33</v>
      </c>
    </row>
    <row r="19" spans="1:11" x14ac:dyDescent="0.25">
      <c r="A19" s="5">
        <f>11</f>
      </c>
      <c r="B19" s="5" t="s">
        <v>34</v>
      </c>
      <c r="C19" s="5">
        <v>84</v>
      </c>
      <c r="D19" s="5"/>
      <c r="E19" s="5">
        <v>84</v>
      </c>
      <c r="F19" s="5">
        <v>0</v>
      </c>
      <c r="G19" s="5">
        <v>10</v>
      </c>
      <c r="H19" s="5" t="s">
        <v>17</v>
      </c>
      <c r="I19" s="5" t="s">
        <v>24</v>
      </c>
      <c r="J19" s="5">
        <v>13</v>
      </c>
      <c r="K19" s="5" t="s">
        <v>33</v>
      </c>
    </row>
    <row r="20" spans="1:11" x14ac:dyDescent="0.25">
      <c r="A20" s="5">
        <f>12</f>
      </c>
      <c r="B20" s="5" t="s">
        <v>35</v>
      </c>
      <c r="C20" s="5">
        <v>84</v>
      </c>
      <c r="D20" s="5"/>
      <c r="E20" s="5">
        <v>84</v>
      </c>
      <c r="F20" s="5">
        <v>0</v>
      </c>
      <c r="G20" s="5">
        <v>10</v>
      </c>
      <c r="H20" s="5" t="s">
        <v>17</v>
      </c>
      <c r="I20" s="5" t="s">
        <v>24</v>
      </c>
      <c r="J20" s="5">
        <v>13</v>
      </c>
      <c r="K20" s="5" t="s">
        <v>33</v>
      </c>
    </row>
    <row r="21" spans="1:11" x14ac:dyDescent="0.25">
      <c r="A21" s="5">
        <f>13</f>
      </c>
      <c r="B21" s="5" t="s">
        <v>36</v>
      </c>
      <c r="C21" s="5">
        <v>84</v>
      </c>
      <c r="D21" s="5"/>
      <c r="E21" s="5">
        <v>84</v>
      </c>
      <c r="F21" s="5">
        <v>0</v>
      </c>
      <c r="G21" s="5">
        <v>10</v>
      </c>
      <c r="H21" s="5" t="s">
        <v>17</v>
      </c>
      <c r="I21" s="5" t="s">
        <v>24</v>
      </c>
      <c r="J21" s="5">
        <v>13</v>
      </c>
      <c r="K21" s="5" t="s">
        <v>33</v>
      </c>
    </row>
    <row r="22" spans="1:11" x14ac:dyDescent="0.25">
      <c r="A22" s="5">
        <f>14</f>
      </c>
      <c r="B22" s="5" t="s">
        <v>37</v>
      </c>
      <c r="C22" s="5">
        <v>84</v>
      </c>
      <c r="D22" s="5"/>
      <c r="E22" s="5">
        <v>84</v>
      </c>
      <c r="F22" s="5">
        <v>0</v>
      </c>
      <c r="G22" s="5">
        <v>10</v>
      </c>
      <c r="H22" s="5" t="s">
        <v>17</v>
      </c>
      <c r="I22" s="5" t="s">
        <v>24</v>
      </c>
      <c r="J22" s="5">
        <v>13</v>
      </c>
      <c r="K22" s="5" t="s">
        <v>33</v>
      </c>
    </row>
    <row r="23" spans="1:11" x14ac:dyDescent="0.25">
      <c r="A23" s="5">
        <f>15</f>
      </c>
      <c r="B23" s="5" t="s">
        <v>38</v>
      </c>
      <c r="C23" s="5">
        <v>84</v>
      </c>
      <c r="D23" s="5"/>
      <c r="E23" s="5">
        <v>84</v>
      </c>
      <c r="F23" s="5">
        <v>0</v>
      </c>
      <c r="G23" s="5">
        <v>10</v>
      </c>
      <c r="H23" s="5" t="s">
        <v>17</v>
      </c>
      <c r="I23" s="5" t="s">
        <v>24</v>
      </c>
      <c r="J23" s="5">
        <v>13</v>
      </c>
      <c r="K23" s="5" t="s">
        <v>33</v>
      </c>
    </row>
    <row r="24" spans="1:11" x14ac:dyDescent="0.25">
      <c r="A24" s="5">
        <f>16</f>
      </c>
      <c r="B24" s="5" t="s">
        <v>39</v>
      </c>
      <c r="C24" s="5">
        <v>84</v>
      </c>
      <c r="D24" s="5"/>
      <c r="E24" s="5">
        <v>84</v>
      </c>
      <c r="F24" s="5">
        <v>0</v>
      </c>
      <c r="G24" s="5">
        <v>10</v>
      </c>
      <c r="H24" s="5" t="s">
        <v>17</v>
      </c>
      <c r="I24" s="5" t="s">
        <v>24</v>
      </c>
      <c r="J24" s="5">
        <v>13</v>
      </c>
      <c r="K24" s="5" t="s">
        <v>33</v>
      </c>
    </row>
    <row r="25" spans="1:11" x14ac:dyDescent="0.25">
      <c r="A25" s="5">
        <f>17</f>
      </c>
      <c r="B25" s="5" t="s">
        <v>40</v>
      </c>
      <c r="C25" s="5">
        <v>84</v>
      </c>
      <c r="D25" s="5"/>
      <c r="E25" s="5">
        <v>84</v>
      </c>
      <c r="F25" s="5">
        <v>0</v>
      </c>
      <c r="G25" s="5">
        <v>10</v>
      </c>
      <c r="H25" s="5" t="s">
        <v>17</v>
      </c>
      <c r="I25" s="5" t="s">
        <v>24</v>
      </c>
      <c r="J25" s="5">
        <v>13</v>
      </c>
      <c r="K25" s="5" t="s">
        <v>33</v>
      </c>
    </row>
    <row r="26" spans="1:11" x14ac:dyDescent="0.25">
      <c r="A26" s="5">
        <f>18</f>
      </c>
      <c r="B26" s="5" t="s">
        <v>41</v>
      </c>
      <c r="C26" s="5">
        <v>84</v>
      </c>
      <c r="D26" s="5"/>
      <c r="E26" s="5">
        <v>84</v>
      </c>
      <c r="F26" s="5">
        <v>0</v>
      </c>
      <c r="G26" s="5">
        <v>10</v>
      </c>
      <c r="H26" s="5" t="s">
        <v>17</v>
      </c>
      <c r="I26" s="5" t="s">
        <v>24</v>
      </c>
      <c r="J26" s="5">
        <v>13</v>
      </c>
      <c r="K26" s="5" t="s">
        <v>42</v>
      </c>
    </row>
    <row r="27" spans="1:11" x14ac:dyDescent="0.25">
      <c r="A27" s="5">
        <f>19</f>
      </c>
      <c r="B27" s="5" t="s">
        <v>43</v>
      </c>
      <c r="C27" s="5">
        <v>84</v>
      </c>
      <c r="D27" s="5"/>
      <c r="E27" s="5">
        <v>84</v>
      </c>
      <c r="F27" s="5">
        <v>0</v>
      </c>
      <c r="G27" s="5">
        <v>10</v>
      </c>
      <c r="H27" s="5" t="s">
        <v>17</v>
      </c>
      <c r="I27" s="5" t="s">
        <v>24</v>
      </c>
      <c r="J27" s="5">
        <v>13</v>
      </c>
      <c r="K27" s="5" t="s">
        <v>33</v>
      </c>
    </row>
    <row r="28" spans="1:11" x14ac:dyDescent="0.25">
      <c r="A28" s="5">
        <f>20</f>
      </c>
      <c r="B28" s="5" t="s">
        <v>44</v>
      </c>
      <c r="C28" s="5">
        <v>84</v>
      </c>
      <c r="D28" s="5"/>
      <c r="E28" s="5">
        <v>84</v>
      </c>
      <c r="F28" s="5">
        <v>0</v>
      </c>
      <c r="G28" s="5">
        <v>10</v>
      </c>
      <c r="H28" s="5" t="s">
        <v>17</v>
      </c>
      <c r="I28" s="5" t="s">
        <v>24</v>
      </c>
      <c r="J28" s="5">
        <v>13</v>
      </c>
      <c r="K28" s="5" t="s">
        <v>33</v>
      </c>
    </row>
    <row r="29" spans="1:11" x14ac:dyDescent="0.25">
      <c r="A29" s="5">
        <f>21</f>
      </c>
      <c r="B29" s="5" t="s">
        <v>45</v>
      </c>
      <c r="C29" s="5">
        <v>84</v>
      </c>
      <c r="D29" s="5"/>
      <c r="E29" s="5">
        <v>84</v>
      </c>
      <c r="F29" s="5">
        <v>0</v>
      </c>
      <c r="G29" s="5">
        <v>10</v>
      </c>
      <c r="H29" s="5" t="s">
        <v>17</v>
      </c>
      <c r="I29" s="5" t="s">
        <v>24</v>
      </c>
      <c r="J29" s="5">
        <v>13</v>
      </c>
      <c r="K29" s="5" t="s">
        <v>33</v>
      </c>
    </row>
    <row r="30" spans="1:11" x14ac:dyDescent="0.25">
      <c r="A30" s="5">
        <f>22</f>
      </c>
      <c r="B30" s="5" t="s">
        <v>46</v>
      </c>
      <c r="C30" s="5">
        <v>84</v>
      </c>
      <c r="D30" s="5"/>
      <c r="E30" s="5">
        <v>84</v>
      </c>
      <c r="F30" s="5">
        <v>0</v>
      </c>
      <c r="G30" s="5">
        <v>10</v>
      </c>
      <c r="H30" s="5" t="s">
        <v>17</v>
      </c>
      <c r="I30" s="5" t="s">
        <v>24</v>
      </c>
      <c r="J30" s="5">
        <v>13</v>
      </c>
      <c r="K30" s="5" t="s">
        <v>33</v>
      </c>
    </row>
    <row r="31" spans="1:11" x14ac:dyDescent="0.25">
      <c r="A31" s="5">
        <f>23</f>
      </c>
      <c r="B31" s="5" t="s">
        <v>47</v>
      </c>
      <c r="C31" s="5">
        <v>84</v>
      </c>
      <c r="D31" s="5"/>
      <c r="E31" s="5">
        <v>84</v>
      </c>
      <c r="F31" s="5">
        <v>0</v>
      </c>
      <c r="G31" s="5">
        <v>10</v>
      </c>
      <c r="H31" s="5" t="s">
        <v>17</v>
      </c>
      <c r="I31" s="5" t="s">
        <v>24</v>
      </c>
      <c r="J31" s="5">
        <v>13</v>
      </c>
      <c r="K31" s="5" t="s">
        <v>33</v>
      </c>
    </row>
    <row r="32" spans="1:11" x14ac:dyDescent="0.25">
      <c r="A32" s="5">
        <f>24</f>
      </c>
      <c r="B32" s="5" t="s">
        <v>48</v>
      </c>
      <c r="C32" s="5">
        <v>0</v>
      </c>
      <c r="D32" s="5"/>
      <c r="E32" s="5">
        <v>0</v>
      </c>
      <c r="F32" s="5">
        <v>0</v>
      </c>
      <c r="G32" s="5">
        <v>0</v>
      </c>
      <c r="H32" s="5" t="s">
        <v>17</v>
      </c>
      <c r="I32" s="5" t="s">
        <v>17</v>
      </c>
      <c r="J32" s="5">
        <v>0</v>
      </c>
      <c r="K32" s="5" t="s">
        <v>49</v>
      </c>
    </row>
    <row r="33" spans="1:11" x14ac:dyDescent="0.25">
      <c r="A33" s="5">
        <f>25</f>
      </c>
      <c r="B33" s="5" t="s">
        <v>50</v>
      </c>
      <c r="C33" s="5">
        <v>0</v>
      </c>
      <c r="D33" s="5"/>
      <c r="E33" s="5">
        <v>0</v>
      </c>
      <c r="F33" s="5">
        <v>0</v>
      </c>
      <c r="G33" s="5">
        <v>0</v>
      </c>
      <c r="H33" s="5" t="s">
        <v>17</v>
      </c>
      <c r="I33" s="5" t="s">
        <v>17</v>
      </c>
      <c r="J33" s="5">
        <v>0</v>
      </c>
      <c r="K33" s="5" t="s">
        <v>49</v>
      </c>
    </row>
    <row r="34" spans="1:11" x14ac:dyDescent="0.25">
      <c r="A34" s="5">
        <f>26</f>
      </c>
      <c r="B34" s="5" t="s">
        <v>51</v>
      </c>
      <c r="C34" s="5">
        <v>0</v>
      </c>
      <c r="D34" s="5"/>
      <c r="E34" s="5">
        <v>0</v>
      </c>
      <c r="F34" s="5">
        <v>0</v>
      </c>
      <c r="G34" s="5">
        <v>250</v>
      </c>
      <c r="H34" s="5" t="s">
        <v>17</v>
      </c>
      <c r="I34" s="5" t="s">
        <v>17</v>
      </c>
      <c r="J34" s="5">
        <v>0</v>
      </c>
      <c r="K34" s="5" t="s">
        <v>49</v>
      </c>
    </row>
    <row r="35" spans="1:11" x14ac:dyDescent="0.25">
      <c r="A35" s="5">
        <f>27</f>
      </c>
      <c r="B35" s="5" t="s">
        <v>52</v>
      </c>
      <c r="C35" s="5">
        <v>0</v>
      </c>
      <c r="D35" s="5"/>
      <c r="E35" s="5">
        <v>0</v>
      </c>
      <c r="F35" s="5">
        <v>0</v>
      </c>
      <c r="G35" s="5">
        <v>250</v>
      </c>
      <c r="H35" s="5" t="s">
        <v>17</v>
      </c>
      <c r="I35" s="5" t="s">
        <v>17</v>
      </c>
      <c r="J35" s="5">
        <v>0</v>
      </c>
      <c r="K35" s="5" t="s">
        <v>49</v>
      </c>
    </row>
    <row r="36" spans="1:11" x14ac:dyDescent="0.25">
      <c r="A36" s="5">
        <f>28</f>
      </c>
      <c r="B36" s="5" t="s">
        <v>53</v>
      </c>
      <c r="C36" s="5">
        <v>0</v>
      </c>
      <c r="D36" s="5"/>
      <c r="E36" s="5">
        <v>0</v>
      </c>
      <c r="F36" s="5">
        <v>0</v>
      </c>
      <c r="G36" s="5">
        <v>250</v>
      </c>
      <c r="H36" s="5" t="s">
        <v>17</v>
      </c>
      <c r="I36" s="5" t="s">
        <v>17</v>
      </c>
      <c r="J36" s="5">
        <v>0</v>
      </c>
      <c r="K36" s="5" t="s">
        <v>49</v>
      </c>
    </row>
    <row r="37" spans="1:11" x14ac:dyDescent="0.25">
      <c r="A37" s="5">
        <f>29</f>
      </c>
      <c r="B37" s="5" t="s">
        <v>54</v>
      </c>
      <c r="C37" s="5">
        <v>0</v>
      </c>
      <c r="D37" s="5"/>
      <c r="E37" s="5">
        <v>0</v>
      </c>
      <c r="F37" s="5">
        <v>0</v>
      </c>
      <c r="G37" s="5">
        <v>250</v>
      </c>
      <c r="H37" s="5" t="s">
        <v>17</v>
      </c>
      <c r="I37" s="5" t="s">
        <v>17</v>
      </c>
      <c r="J37" s="5">
        <v>0</v>
      </c>
      <c r="K37" s="5" t="s">
        <v>49</v>
      </c>
    </row>
    <row r="38" spans="1:11" x14ac:dyDescent="0.25">
      <c r="A38" s="5">
        <f>30</f>
      </c>
      <c r="B38" s="5" t="s">
        <v>55</v>
      </c>
      <c r="C38" s="5">
        <v>0</v>
      </c>
      <c r="D38" s="5"/>
      <c r="E38" s="5">
        <v>0</v>
      </c>
      <c r="F38" s="5">
        <v>0</v>
      </c>
      <c r="G38" s="5">
        <v>250</v>
      </c>
      <c r="H38" s="5" t="s">
        <v>17</v>
      </c>
      <c r="I38" s="5" t="s">
        <v>17</v>
      </c>
      <c r="J38" s="5">
        <v>0</v>
      </c>
      <c r="K38" s="5" t="s">
        <v>49</v>
      </c>
    </row>
    <row r="39" spans="1:11" x14ac:dyDescent="0.25">
      <c r="A39" s="5">
        <f>31</f>
      </c>
      <c r="B39" s="5" t="s">
        <v>56</v>
      </c>
      <c r="C39" s="5">
        <v>0</v>
      </c>
      <c r="D39" s="5"/>
      <c r="E39" s="5">
        <v>0</v>
      </c>
      <c r="F39" s="5">
        <v>0</v>
      </c>
      <c r="G39" s="5">
        <v>250</v>
      </c>
      <c r="H39" s="5" t="s">
        <v>17</v>
      </c>
      <c r="I39" s="5" t="s">
        <v>17</v>
      </c>
      <c r="J39" s="5">
        <v>0</v>
      </c>
      <c r="K39" s="5" t="s">
        <v>49</v>
      </c>
    </row>
    <row r="40" spans="1:11" x14ac:dyDescent="0.25">
      <c r="A40" s="5">
        <f>32</f>
      </c>
      <c r="B40" s="5" t="s">
        <v>57</v>
      </c>
      <c r="C40" s="5">
        <v>0</v>
      </c>
      <c r="D40" s="5"/>
      <c r="E40" s="5">
        <v>0</v>
      </c>
      <c r="F40" s="5">
        <v>0</v>
      </c>
      <c r="G40" s="5">
        <v>250</v>
      </c>
      <c r="H40" s="5" t="s">
        <v>17</v>
      </c>
      <c r="I40" s="5" t="s">
        <v>17</v>
      </c>
      <c r="J40" s="5">
        <v>0</v>
      </c>
      <c r="K40" s="5" t="s">
        <v>49</v>
      </c>
    </row>
    <row r="41" spans="1:11" x14ac:dyDescent="0.25">
      <c r="A41" s="5">
        <f>33</f>
      </c>
      <c r="B41" s="5" t="s">
        <v>58</v>
      </c>
      <c r="C41" s="5">
        <v>0</v>
      </c>
      <c r="D41" s="5"/>
      <c r="E41" s="5">
        <v>0</v>
      </c>
      <c r="F41" s="5">
        <v>0</v>
      </c>
      <c r="G41" s="5">
        <v>250</v>
      </c>
      <c r="H41" s="5" t="s">
        <v>17</v>
      </c>
      <c r="I41" s="5" t="s">
        <v>17</v>
      </c>
      <c r="J41" s="5">
        <v>0</v>
      </c>
      <c r="K41" s="5" t="s">
        <v>49</v>
      </c>
    </row>
    <row r="42" spans="1:11" x14ac:dyDescent="0.25">
      <c r="A42" s="5">
        <f>34</f>
      </c>
      <c r="B42" s="5" t="s">
        <v>59</v>
      </c>
      <c r="C42" s="5">
        <v>0</v>
      </c>
      <c r="D42" s="5"/>
      <c r="E42" s="5">
        <v>0</v>
      </c>
      <c r="F42" s="5">
        <v>0</v>
      </c>
      <c r="G42" s="5">
        <v>250</v>
      </c>
      <c r="H42" s="5" t="s">
        <v>17</v>
      </c>
      <c r="I42" s="5" t="s">
        <v>17</v>
      </c>
      <c r="J42" s="5">
        <v>0</v>
      </c>
      <c r="K42" s="5" t="s">
        <v>49</v>
      </c>
    </row>
    <row r="43" spans="1:11" x14ac:dyDescent="0.25">
      <c r="A43" s="5">
        <f>35</f>
      </c>
      <c r="B43" s="5" t="s">
        <v>60</v>
      </c>
      <c r="C43" s="5">
        <v>0</v>
      </c>
      <c r="D43" s="5"/>
      <c r="E43" s="5">
        <v>0</v>
      </c>
      <c r="F43" s="5">
        <v>0</v>
      </c>
      <c r="G43" s="5">
        <v>250</v>
      </c>
      <c r="H43" s="5" t="s">
        <v>17</v>
      </c>
      <c r="I43" s="5" t="s">
        <v>17</v>
      </c>
      <c r="J43" s="5">
        <v>0</v>
      </c>
      <c r="K43" s="5" t="s">
        <v>49</v>
      </c>
    </row>
    <row r="44" spans="1:11" x14ac:dyDescent="0.25">
      <c r="A44" s="5">
        <f>36</f>
      </c>
      <c r="B44" s="5" t="s">
        <v>61</v>
      </c>
      <c r="C44" s="5">
        <v>0</v>
      </c>
      <c r="D44" s="5"/>
      <c r="E44" s="5">
        <v>0</v>
      </c>
      <c r="F44" s="5">
        <v>0</v>
      </c>
      <c r="G44" s="5">
        <v>250</v>
      </c>
      <c r="H44" s="5" t="s">
        <v>17</v>
      </c>
      <c r="I44" s="5" t="s">
        <v>17</v>
      </c>
      <c r="J44" s="5">
        <v>0</v>
      </c>
      <c r="K44" s="5" t="s">
        <v>49</v>
      </c>
    </row>
    <row r="45" spans="1:11" x14ac:dyDescent="0.25">
      <c r="A45" s="5">
        <f>37</f>
      </c>
      <c r="B45" s="5" t="s">
        <v>62</v>
      </c>
      <c r="C45" s="5">
        <v>0</v>
      </c>
      <c r="D45" s="5"/>
      <c r="E45" s="5">
        <v>0</v>
      </c>
      <c r="F45" s="5">
        <v>0</v>
      </c>
      <c r="G45" s="5">
        <v>250</v>
      </c>
      <c r="H45" s="5" t="s">
        <v>17</v>
      </c>
      <c r="I45" s="5" t="s">
        <v>17</v>
      </c>
      <c r="J45" s="5">
        <v>0</v>
      </c>
      <c r="K45" s="5" t="s">
        <v>49</v>
      </c>
    </row>
    <row r="46" spans="1:11" x14ac:dyDescent="0.25">
      <c r="A46" s="5">
        <f>38</f>
      </c>
      <c r="B46" s="5" t="s">
        <v>63</v>
      </c>
      <c r="C46" s="5">
        <v>0</v>
      </c>
      <c r="D46" s="5"/>
      <c r="E46" s="5">
        <v>0</v>
      </c>
      <c r="F46" s="5">
        <v>0</v>
      </c>
      <c r="G46" s="5">
        <v>250</v>
      </c>
      <c r="H46" s="5" t="s">
        <v>17</v>
      </c>
      <c r="I46" s="5" t="s">
        <v>17</v>
      </c>
      <c r="J46" s="5">
        <v>0</v>
      </c>
      <c r="K46" s="5" t="s">
        <v>49</v>
      </c>
    </row>
    <row r="47" spans="1:11" x14ac:dyDescent="0.25">
      <c r="A47" s="5">
        <f>39</f>
      </c>
      <c r="B47" s="5" t="s">
        <v>64</v>
      </c>
      <c r="C47" s="5">
        <v>0</v>
      </c>
      <c r="D47" s="5"/>
      <c r="E47" s="5">
        <v>0</v>
      </c>
      <c r="F47" s="5">
        <v>0</v>
      </c>
      <c r="G47" s="5">
        <v>250</v>
      </c>
      <c r="H47" s="5" t="s">
        <v>17</v>
      </c>
      <c r="I47" s="5" t="s">
        <v>17</v>
      </c>
      <c r="J47" s="5">
        <v>0</v>
      </c>
      <c r="K47" s="5" t="s">
        <v>49</v>
      </c>
    </row>
    <row r="48" spans="1:11" x14ac:dyDescent="0.25">
      <c r="A48" s="5">
        <f>40</f>
      </c>
      <c r="B48" s="5" t="s">
        <v>65</v>
      </c>
      <c r="C48" s="5">
        <v>0</v>
      </c>
      <c r="D48" s="5"/>
      <c r="E48" s="5">
        <v>0</v>
      </c>
      <c r="F48" s="5">
        <v>0</v>
      </c>
      <c r="G48" s="5">
        <v>250</v>
      </c>
      <c r="H48" s="5" t="s">
        <v>17</v>
      </c>
      <c r="I48" s="5" t="s">
        <v>17</v>
      </c>
      <c r="J48" s="5">
        <v>0</v>
      </c>
      <c r="K48" s="5" t="s">
        <v>49</v>
      </c>
    </row>
    <row r="49" spans="1:11" x14ac:dyDescent="0.25">
      <c r="A49" s="5">
        <f>41</f>
      </c>
      <c r="B49" s="5" t="s">
        <v>66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17</v>
      </c>
      <c r="I49" s="5" t="s">
        <v>17</v>
      </c>
      <c r="J49" s="5">
        <v>0</v>
      </c>
      <c r="K49" s="5" t="s">
        <v>49</v>
      </c>
    </row>
    <row r="50" spans="1:11" x14ac:dyDescent="0.25">
      <c r="A50" s="5">
        <f>42</f>
      </c>
      <c r="B50" s="5" t="s">
        <v>67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17</v>
      </c>
      <c r="I50" s="5" t="s">
        <v>17</v>
      </c>
      <c r="J50" s="5">
        <v>0</v>
      </c>
      <c r="K50" s="5" t="s">
        <v>49</v>
      </c>
    </row>
    <row r="51" spans="1:11" x14ac:dyDescent="0.25">
      <c r="A51" s="5">
        <f>43</f>
      </c>
      <c r="B51" s="5" t="s">
        <v>68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42</v>
      </c>
    </row>
    <row r="52" spans="1:11" x14ac:dyDescent="0.25">
      <c r="A52" s="5">
        <f>44</f>
      </c>
      <c r="B52" s="5" t="s">
        <v>69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49</v>
      </c>
    </row>
    <row r="53" spans="1:11" x14ac:dyDescent="0.25">
      <c r="A53" s="5">
        <f>45</f>
      </c>
      <c r="B53" s="5" t="s">
        <v>70</v>
      </c>
      <c r="C53" s="5">
        <v>13</v>
      </c>
      <c r="D53" s="5"/>
      <c r="E53" s="5">
        <v>13</v>
      </c>
      <c r="F53" s="5">
        <v>48</v>
      </c>
      <c r="G53" s="5">
        <v>250</v>
      </c>
      <c r="H53" s="5" t="s">
        <v>24</v>
      </c>
      <c r="I53" s="5" t="s">
        <v>17</v>
      </c>
      <c r="J53" s="5">
        <v>0</v>
      </c>
      <c r="K53" s="5" t="s">
        <v>71</v>
      </c>
    </row>
    <row r="54" spans="1:11" x14ac:dyDescent="0.25">
      <c r="A54" s="5">
        <f>46</f>
      </c>
      <c r="B54" s="5" t="s">
        <v>72</v>
      </c>
      <c r="C54" s="5">
        <v>21</v>
      </c>
      <c r="D54" s="5"/>
      <c r="E54" s="5">
        <v>21</v>
      </c>
      <c r="F54" s="5">
        <v>78</v>
      </c>
      <c r="G54" s="5">
        <v>250</v>
      </c>
      <c r="H54" s="5" t="s">
        <v>24</v>
      </c>
      <c r="I54" s="5" t="s">
        <v>17</v>
      </c>
      <c r="J54" s="5">
        <v>0</v>
      </c>
      <c r="K54" s="5" t="s">
        <v>73</v>
      </c>
    </row>
    <row r="55" spans="1:11" x14ac:dyDescent="0.25">
      <c r="A55" s="5">
        <f>47</f>
      </c>
      <c r="B55" s="5" t="s">
        <v>74</v>
      </c>
      <c r="C55" s="5">
        <v>30</v>
      </c>
      <c r="D55" s="5"/>
      <c r="E55" s="5">
        <v>30</v>
      </c>
      <c r="F55" s="5">
        <v>108</v>
      </c>
      <c r="G55" s="5">
        <v>250</v>
      </c>
      <c r="H55" s="5" t="s">
        <v>24</v>
      </c>
      <c r="I55" s="5" t="s">
        <v>17</v>
      </c>
      <c r="J55" s="5">
        <v>0</v>
      </c>
      <c r="K55" s="5" t="s">
        <v>75</v>
      </c>
    </row>
    <row r="56" spans="1:11" x14ac:dyDescent="0.25">
      <c r="A56" s="5">
        <f>48</f>
      </c>
      <c r="B56" s="5" t="s">
        <v>76</v>
      </c>
      <c r="C56" s="5">
        <v>39</v>
      </c>
      <c r="D56" s="5"/>
      <c r="E56" s="5">
        <v>39</v>
      </c>
      <c r="F56" s="5">
        <v>138</v>
      </c>
      <c r="G56" s="5">
        <v>250</v>
      </c>
      <c r="H56" s="5" t="s">
        <v>24</v>
      </c>
      <c r="I56" s="5" t="s">
        <v>17</v>
      </c>
      <c r="J56" s="5">
        <v>0</v>
      </c>
      <c r="K56" s="5" t="s">
        <v>77</v>
      </c>
    </row>
    <row r="57" spans="1:11" x14ac:dyDescent="0.25">
      <c r="A57" s="5">
        <f>49</f>
      </c>
      <c r="B57" s="5" t="s">
        <v>78</v>
      </c>
      <c r="C57" s="5">
        <v>47</v>
      </c>
      <c r="D57" s="5"/>
      <c r="E57" s="5">
        <v>47</v>
      </c>
      <c r="F57" s="5">
        <v>168</v>
      </c>
      <c r="G57" s="5">
        <v>250</v>
      </c>
      <c r="H57" s="5" t="s">
        <v>24</v>
      </c>
      <c r="I57" s="5" t="s">
        <v>17</v>
      </c>
      <c r="J57" s="5">
        <v>0</v>
      </c>
      <c r="K57" s="5" t="s">
        <v>79</v>
      </c>
    </row>
    <row r="58" spans="1:11" x14ac:dyDescent="0.25">
      <c r="A58" s="5">
        <f>50</f>
      </c>
      <c r="B58" s="5" t="s">
        <v>80</v>
      </c>
      <c r="C58" s="5">
        <v>56</v>
      </c>
      <c r="D58" s="5"/>
      <c r="E58" s="5">
        <v>56</v>
      </c>
      <c r="F58" s="5">
        <v>198</v>
      </c>
      <c r="G58" s="5">
        <v>250</v>
      </c>
      <c r="H58" s="5" t="s">
        <v>24</v>
      </c>
      <c r="I58" s="5" t="s">
        <v>17</v>
      </c>
      <c r="J58" s="5">
        <v>0</v>
      </c>
      <c r="K58" s="5" t="s">
        <v>81</v>
      </c>
    </row>
    <row r="59" spans="1:11" x14ac:dyDescent="0.25">
      <c r="A59" s="5">
        <f>51</f>
      </c>
      <c r="B59" s="5" t="s">
        <v>82</v>
      </c>
      <c r="C59" s="5">
        <v>64</v>
      </c>
      <c r="D59" s="5"/>
      <c r="E59" s="5">
        <v>64</v>
      </c>
      <c r="F59" s="5">
        <v>228</v>
      </c>
      <c r="G59" s="5">
        <v>250</v>
      </c>
      <c r="H59" s="5" t="s">
        <v>24</v>
      </c>
      <c r="I59" s="5" t="s">
        <v>17</v>
      </c>
      <c r="J59" s="5">
        <v>0</v>
      </c>
      <c r="K59" s="5" t="s">
        <v>83</v>
      </c>
    </row>
    <row r="60" spans="1:11" x14ac:dyDescent="0.25">
      <c r="A60" s="5">
        <f>52</f>
      </c>
      <c r="B60" s="5" t="s">
        <v>84</v>
      </c>
      <c r="C60" s="5">
        <v>73</v>
      </c>
      <c r="D60" s="5"/>
      <c r="E60" s="5">
        <v>73</v>
      </c>
      <c r="F60" s="5">
        <v>258</v>
      </c>
      <c r="G60" s="5">
        <v>250</v>
      </c>
      <c r="H60" s="5" t="s">
        <v>24</v>
      </c>
      <c r="I60" s="5" t="s">
        <v>17</v>
      </c>
      <c r="J60" s="5">
        <v>0</v>
      </c>
      <c r="K60" s="5" t="s">
        <v>85</v>
      </c>
    </row>
    <row r="61" spans="1:11" x14ac:dyDescent="0.25">
      <c r="A61" s="5">
        <f>53</f>
      </c>
      <c r="B61" s="5" t="s">
        <v>86</v>
      </c>
      <c r="C61" s="5">
        <v>82</v>
      </c>
      <c r="D61" s="5"/>
      <c r="E61" s="5">
        <v>82</v>
      </c>
      <c r="F61" s="5">
        <v>288</v>
      </c>
      <c r="G61" s="5">
        <v>250</v>
      </c>
      <c r="H61" s="5" t="s">
        <v>24</v>
      </c>
      <c r="I61" s="5" t="s">
        <v>17</v>
      </c>
      <c r="J61" s="5">
        <v>0</v>
      </c>
      <c r="K61" s="5" t="s">
        <v>87</v>
      </c>
    </row>
    <row r="62" spans="1:11" x14ac:dyDescent="0.25">
      <c r="A62" s="5">
        <f>54</f>
      </c>
      <c r="B62" s="5" t="s">
        <v>88</v>
      </c>
      <c r="C62" s="5">
        <v>85</v>
      </c>
      <c r="D62" s="5"/>
      <c r="E62" s="5">
        <v>85</v>
      </c>
      <c r="F62" s="5">
        <v>300</v>
      </c>
      <c r="G62" s="5">
        <v>250</v>
      </c>
      <c r="H62" s="5" t="s">
        <v>24</v>
      </c>
      <c r="I62" s="5" t="s">
        <v>17</v>
      </c>
      <c r="J62" s="5">
        <v>0</v>
      </c>
      <c r="K62" s="5" t="s">
        <v>49</v>
      </c>
    </row>
    <row r="63" spans="1:11" x14ac:dyDescent="0.25">
      <c r="A63" s="5">
        <f>55</f>
      </c>
      <c r="B63" s="5" t="s">
        <v>89</v>
      </c>
      <c r="C63" s="5">
        <v>90</v>
      </c>
      <c r="D63" s="5"/>
      <c r="E63" s="5">
        <v>90</v>
      </c>
      <c r="F63" s="5">
        <v>318</v>
      </c>
      <c r="G63" s="5">
        <v>250</v>
      </c>
      <c r="H63" s="5" t="s">
        <v>24</v>
      </c>
      <c r="I63" s="5" t="s">
        <v>17</v>
      </c>
      <c r="J63" s="5">
        <v>0</v>
      </c>
      <c r="K63" s="5" t="s">
        <v>90</v>
      </c>
    </row>
    <row r="64" spans="1:11" x14ac:dyDescent="0.25">
      <c r="A64" s="5">
        <f>56</f>
      </c>
      <c r="B64" s="5" t="s">
        <v>91</v>
      </c>
      <c r="C64" s="5">
        <v>99</v>
      </c>
      <c r="D64" s="5"/>
      <c r="E64" s="5">
        <v>99</v>
      </c>
      <c r="F64" s="5">
        <v>351</v>
      </c>
      <c r="G64" s="5">
        <v>250</v>
      </c>
      <c r="H64" s="5" t="s">
        <v>24</v>
      </c>
      <c r="I64" s="5" t="s">
        <v>17</v>
      </c>
      <c r="J64" s="5">
        <v>0</v>
      </c>
      <c r="K64" s="5" t="s">
        <v>92</v>
      </c>
    </row>
    <row r="65" spans="1:11" x14ac:dyDescent="0.25">
      <c r="A65" s="5">
        <f>57</f>
      </c>
      <c r="B65" s="5" t="s">
        <v>93</v>
      </c>
      <c r="C65" s="5">
        <v>100</v>
      </c>
      <c r="D65" s="5"/>
      <c r="E65" s="5">
        <v>100</v>
      </c>
      <c r="F65" s="5">
        <v>0</v>
      </c>
      <c r="G65" s="5">
        <v>0</v>
      </c>
      <c r="H65" s="5" t="s">
        <v>17</v>
      </c>
      <c r="I65" s="5" t="s">
        <v>24</v>
      </c>
      <c r="J65" s="5">
        <v>0</v>
      </c>
      <c r="K65" s="5" t="s">
        <v>94</v>
      </c>
    </row>
    <row r="66" spans="1:11" x14ac:dyDescent="0.25">
      <c r="A66" s="5">
        <f>58</f>
      </c>
      <c r="B66" s="5" t="s">
        <v>95</v>
      </c>
      <c r="C66" s="5">
        <v>101</v>
      </c>
      <c r="D66" s="5"/>
      <c r="E66" s="5">
        <v>101</v>
      </c>
      <c r="F66" s="5">
        <v>6</v>
      </c>
      <c r="G66" s="5">
        <v>0</v>
      </c>
      <c r="H66" s="5" t="s">
        <v>24</v>
      </c>
      <c r="I66" s="5" t="s">
        <v>17</v>
      </c>
      <c r="J66" s="5">
        <v>12</v>
      </c>
      <c r="K66" s="5" t="s">
        <v>96</v>
      </c>
    </row>
    <row r="67" spans="1:11" x14ac:dyDescent="0.25">
      <c r="A67" s="5">
        <f>59</f>
      </c>
      <c r="B67" s="5" t="s">
        <v>97</v>
      </c>
      <c r="C67" s="5">
        <v>235</v>
      </c>
      <c r="D67" s="5"/>
      <c r="E67" s="5">
        <v>235</v>
      </c>
      <c r="F67" s="5">
        <v>0</v>
      </c>
      <c r="G67" s="5">
        <v>250</v>
      </c>
      <c r="H67" s="5" t="s">
        <v>17</v>
      </c>
      <c r="I67" s="5" t="s">
        <v>24</v>
      </c>
      <c r="J67" s="5">
        <v>12</v>
      </c>
      <c r="K67" s="5" t="s">
        <v>98</v>
      </c>
    </row>
    <row r="68" spans="1:11" x14ac:dyDescent="0.25">
      <c r="A68" s="5">
        <f>60</f>
      </c>
      <c r="B68" s="5" t="s">
        <v>99</v>
      </c>
      <c r="C68" s="5">
        <v>235</v>
      </c>
      <c r="D68" s="5"/>
      <c r="E68" s="5">
        <v>235</v>
      </c>
      <c r="F68" s="5">
        <v>0</v>
      </c>
      <c r="G68" s="5">
        <v>250</v>
      </c>
      <c r="H68" s="5" t="s">
        <v>17</v>
      </c>
      <c r="I68" s="5" t="s">
        <v>24</v>
      </c>
      <c r="J68" s="5">
        <v>12</v>
      </c>
      <c r="K68" s="5" t="s">
        <v>98</v>
      </c>
    </row>
    <row r="69" spans="1:11" x14ac:dyDescent="0.25">
      <c r="A69" s="5">
        <f>61</f>
      </c>
      <c r="B69" s="5" t="s">
        <v>100</v>
      </c>
      <c r="C69" s="5">
        <v>235</v>
      </c>
      <c r="D69" s="5"/>
      <c r="E69" s="5">
        <v>235</v>
      </c>
      <c r="F69" s="5">
        <v>0</v>
      </c>
      <c r="G69" s="5">
        <v>350</v>
      </c>
      <c r="H69" s="5" t="s">
        <v>17</v>
      </c>
      <c r="I69" s="5" t="s">
        <v>24</v>
      </c>
      <c r="J69" s="5">
        <v>12</v>
      </c>
      <c r="K69" s="5" t="s">
        <v>98</v>
      </c>
    </row>
    <row r="70" spans="1:11" x14ac:dyDescent="0.25">
      <c r="A70" s="5">
        <f>62</f>
      </c>
      <c r="B70" s="5" t="s">
        <v>101</v>
      </c>
      <c r="C70" s="5">
        <v>235</v>
      </c>
      <c r="D70" s="5"/>
      <c r="E70" s="5">
        <v>235</v>
      </c>
      <c r="F70" s="5">
        <v>0</v>
      </c>
      <c r="G70" s="5">
        <v>600</v>
      </c>
      <c r="H70" s="5" t="s">
        <v>17</v>
      </c>
      <c r="I70" s="5" t="s">
        <v>24</v>
      </c>
      <c r="J70" s="5">
        <v>12</v>
      </c>
      <c r="K70" s="5" t="s">
        <v>98</v>
      </c>
    </row>
    <row r="71" spans="1:11" x14ac:dyDescent="0.25">
      <c r="A71" s="5">
        <f>63</f>
      </c>
      <c r="B71" s="5" t="s">
        <v>102</v>
      </c>
      <c r="C71" s="5">
        <v>235</v>
      </c>
      <c r="D71" s="5"/>
      <c r="E71" s="5">
        <v>235</v>
      </c>
      <c r="F71" s="5">
        <v>0</v>
      </c>
      <c r="G71" s="5">
        <v>600</v>
      </c>
      <c r="H71" s="5" t="s">
        <v>17</v>
      </c>
      <c r="I71" s="5" t="s">
        <v>24</v>
      </c>
      <c r="J71" s="5">
        <v>12</v>
      </c>
      <c r="K71" s="5" t="s">
        <v>98</v>
      </c>
    </row>
    <row r="72" spans="1:11" x14ac:dyDescent="0.25">
      <c r="A72" s="5">
        <f>64</f>
      </c>
      <c r="B72" s="5" t="s">
        <v>103</v>
      </c>
      <c r="C72" s="5">
        <v>235</v>
      </c>
      <c r="D72" s="5"/>
      <c r="E72" s="5">
        <v>235</v>
      </c>
      <c r="F72" s="5">
        <v>0</v>
      </c>
      <c r="G72" s="5">
        <v>600</v>
      </c>
      <c r="H72" s="5" t="s">
        <v>17</v>
      </c>
      <c r="I72" s="5" t="s">
        <v>24</v>
      </c>
      <c r="J72" s="5">
        <v>12</v>
      </c>
      <c r="K72" s="5" t="s">
        <v>49</v>
      </c>
    </row>
    <row r="73" spans="1:11" x14ac:dyDescent="0.25">
      <c r="A73" s="5">
        <f>65</f>
      </c>
      <c r="B73" s="5" t="s">
        <v>104</v>
      </c>
      <c r="C73" s="5">
        <v>235</v>
      </c>
      <c r="D73" s="5"/>
      <c r="E73" s="5">
        <v>235</v>
      </c>
      <c r="F73" s="5">
        <v>0</v>
      </c>
      <c r="G73" s="5">
        <v>600</v>
      </c>
      <c r="H73" s="5" t="s">
        <v>17</v>
      </c>
      <c r="I73" s="5" t="s">
        <v>24</v>
      </c>
      <c r="J73" s="5">
        <v>12</v>
      </c>
      <c r="K73" s="5" t="s">
        <v>98</v>
      </c>
    </row>
    <row r="74" spans="1:11" x14ac:dyDescent="0.25">
      <c r="A74" s="5">
        <f>66</f>
      </c>
      <c r="B74" s="5" t="s">
        <v>105</v>
      </c>
      <c r="C74" s="5">
        <v>235</v>
      </c>
      <c r="D74" s="5"/>
      <c r="E74" s="5">
        <v>235</v>
      </c>
      <c r="F74" s="5">
        <v>0</v>
      </c>
      <c r="G74" s="5">
        <v>600</v>
      </c>
      <c r="H74" s="5" t="s">
        <v>17</v>
      </c>
      <c r="I74" s="5" t="s">
        <v>24</v>
      </c>
      <c r="J74" s="5">
        <v>12</v>
      </c>
      <c r="K74" s="5" t="s">
        <v>98</v>
      </c>
    </row>
    <row r="75" spans="1:11" x14ac:dyDescent="0.25">
      <c r="A75" s="5">
        <f>67</f>
      </c>
      <c r="B75" s="5" t="s">
        <v>106</v>
      </c>
      <c r="C75" s="5">
        <v>235</v>
      </c>
      <c r="D75" s="5"/>
      <c r="E75" s="5">
        <v>235</v>
      </c>
      <c r="F75" s="5">
        <v>0</v>
      </c>
      <c r="G75" s="5">
        <v>600</v>
      </c>
      <c r="H75" s="5" t="s">
        <v>17</v>
      </c>
      <c r="I75" s="5" t="s">
        <v>24</v>
      </c>
      <c r="J75" s="5">
        <v>12</v>
      </c>
      <c r="K75" s="5" t="s">
        <v>98</v>
      </c>
    </row>
    <row r="76" spans="1:11" x14ac:dyDescent="0.25">
      <c r="A76" s="5">
        <f>68</f>
      </c>
      <c r="B76" s="5" t="s">
        <v>107</v>
      </c>
      <c r="C76" s="5">
        <v>235</v>
      </c>
      <c r="D76" s="5"/>
      <c r="E76" s="5">
        <v>235</v>
      </c>
      <c r="F76" s="5">
        <v>0</v>
      </c>
      <c r="G76" s="5">
        <v>600</v>
      </c>
      <c r="H76" s="5" t="s">
        <v>17</v>
      </c>
      <c r="I76" s="5" t="s">
        <v>24</v>
      </c>
      <c r="J76" s="5">
        <v>12</v>
      </c>
      <c r="K76" s="5" t="s">
        <v>98</v>
      </c>
    </row>
    <row r="77" spans="1:11" x14ac:dyDescent="0.25">
      <c r="A77" s="5">
        <f>69</f>
      </c>
      <c r="B77" s="5" t="s">
        <v>108</v>
      </c>
      <c r="C77" s="5">
        <v>235</v>
      </c>
      <c r="D77" s="5"/>
      <c r="E77" s="5">
        <v>235</v>
      </c>
      <c r="F77" s="5">
        <v>0</v>
      </c>
      <c r="G77" s="5">
        <v>600</v>
      </c>
      <c r="H77" s="5" t="s">
        <v>17</v>
      </c>
      <c r="I77" s="5" t="s">
        <v>24</v>
      </c>
      <c r="J77" s="5">
        <v>12</v>
      </c>
      <c r="K77" s="5" t="s">
        <v>49</v>
      </c>
    </row>
    <row r="78" spans="1:11" x14ac:dyDescent="0.25">
      <c r="A78" s="5">
        <f>70</f>
      </c>
      <c r="B78" s="5" t="s">
        <v>109</v>
      </c>
      <c r="C78" s="5">
        <v>235</v>
      </c>
      <c r="D78" s="5"/>
      <c r="E78" s="5">
        <v>235</v>
      </c>
      <c r="F78" s="5">
        <v>0</v>
      </c>
      <c r="G78" s="5">
        <v>600</v>
      </c>
      <c r="H78" s="5" t="s">
        <v>17</v>
      </c>
      <c r="I78" s="5" t="s">
        <v>24</v>
      </c>
      <c r="J78" s="5">
        <v>12</v>
      </c>
      <c r="K78" s="5" t="s">
        <v>98</v>
      </c>
    </row>
    <row r="79" spans="1:11" x14ac:dyDescent="0.25">
      <c r="A79" s="5">
        <f>71</f>
      </c>
      <c r="B79" s="5" t="s">
        <v>110</v>
      </c>
      <c r="C79" s="5">
        <v>235</v>
      </c>
      <c r="D79" s="5"/>
      <c r="E79" s="5">
        <v>235</v>
      </c>
      <c r="F79" s="5">
        <v>0</v>
      </c>
      <c r="G79" s="5">
        <v>600</v>
      </c>
      <c r="H79" s="5" t="s">
        <v>17</v>
      </c>
      <c r="I79" s="5" t="s">
        <v>24</v>
      </c>
      <c r="J79" s="5">
        <v>12</v>
      </c>
      <c r="K79" s="5" t="s">
        <v>98</v>
      </c>
    </row>
    <row r="80" spans="1:11" x14ac:dyDescent="0.25">
      <c r="A80" s="5">
        <f>72</f>
      </c>
      <c r="B80" s="5" t="s">
        <v>111</v>
      </c>
      <c r="C80" s="5">
        <v>235</v>
      </c>
      <c r="D80" s="5"/>
      <c r="E80" s="5">
        <v>235</v>
      </c>
      <c r="F80" s="5">
        <v>0</v>
      </c>
      <c r="G80" s="5">
        <v>600</v>
      </c>
      <c r="H80" s="5" t="s">
        <v>17</v>
      </c>
      <c r="I80" s="5" t="s">
        <v>24</v>
      </c>
      <c r="J80" s="5">
        <v>12</v>
      </c>
      <c r="K80" s="5" t="s">
        <v>98</v>
      </c>
    </row>
    <row r="81" spans="1:11" x14ac:dyDescent="0.25">
      <c r="A81" s="5">
        <f>73</f>
      </c>
      <c r="B81" s="5" t="s">
        <v>112</v>
      </c>
      <c r="C81" s="5">
        <v>235</v>
      </c>
      <c r="D81" s="5"/>
      <c r="E81" s="5">
        <v>235</v>
      </c>
      <c r="F81" s="5">
        <v>0</v>
      </c>
      <c r="G81" s="5">
        <v>600</v>
      </c>
      <c r="H81" s="5" t="s">
        <v>17</v>
      </c>
      <c r="I81" s="5" t="s">
        <v>24</v>
      </c>
      <c r="J81" s="5">
        <v>12</v>
      </c>
      <c r="K81" s="5" t="s">
        <v>98</v>
      </c>
    </row>
    <row r="82" spans="1:11" x14ac:dyDescent="0.25">
      <c r="A82" s="5">
        <f>74</f>
      </c>
      <c r="B82" s="5" t="s">
        <v>113</v>
      </c>
      <c r="C82" s="5">
        <v>235</v>
      </c>
      <c r="D82" s="5"/>
      <c r="E82" s="5">
        <v>235</v>
      </c>
      <c r="F82" s="5">
        <v>0</v>
      </c>
      <c r="G82" s="5">
        <v>600</v>
      </c>
      <c r="H82" s="5" t="s">
        <v>17</v>
      </c>
      <c r="I82" s="5" t="s">
        <v>24</v>
      </c>
      <c r="J82" s="5">
        <v>12</v>
      </c>
      <c r="K82" s="5" t="s">
        <v>98</v>
      </c>
    </row>
    <row r="83" spans="1:11" x14ac:dyDescent="0.25">
      <c r="A83" s="5">
        <f>75</f>
      </c>
      <c r="B83" s="5" t="s">
        <v>114</v>
      </c>
      <c r="C83" s="5">
        <v>235</v>
      </c>
      <c r="D83" s="5"/>
      <c r="E83" s="5">
        <v>235</v>
      </c>
      <c r="F83" s="5">
        <v>0</v>
      </c>
      <c r="G83" s="5">
        <v>600</v>
      </c>
      <c r="H83" s="5" t="s">
        <v>17</v>
      </c>
      <c r="I83" s="5" t="s">
        <v>24</v>
      </c>
      <c r="J83" s="5">
        <v>12</v>
      </c>
      <c r="K83" s="5" t="s">
        <v>49</v>
      </c>
    </row>
    <row r="84" spans="1:11" x14ac:dyDescent="0.25">
      <c r="A84" s="5">
        <f>76</f>
      </c>
      <c r="B84" s="5" t="s">
        <v>115</v>
      </c>
      <c r="C84" s="5">
        <v>235</v>
      </c>
      <c r="D84" s="5"/>
      <c r="E84" s="5">
        <v>235</v>
      </c>
      <c r="F84" s="5">
        <v>0</v>
      </c>
      <c r="G84" s="5">
        <v>600</v>
      </c>
      <c r="H84" s="5" t="s">
        <v>17</v>
      </c>
      <c r="I84" s="5" t="s">
        <v>24</v>
      </c>
      <c r="J84" s="5">
        <v>12</v>
      </c>
      <c r="K84" s="5" t="s">
        <v>98</v>
      </c>
    </row>
    <row r="85" spans="1:11" x14ac:dyDescent="0.25">
      <c r="A85" s="5">
        <f>77</f>
      </c>
      <c r="B85" s="5" t="s">
        <v>116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17</v>
      </c>
      <c r="I85" s="5" t="s">
        <v>24</v>
      </c>
      <c r="J85" s="5">
        <v>12</v>
      </c>
      <c r="K85" s="5" t="s">
        <v>98</v>
      </c>
    </row>
    <row r="86" spans="1:11" x14ac:dyDescent="0.25">
      <c r="A86" s="5">
        <f>78</f>
      </c>
      <c r="B86" s="5" t="s">
        <v>117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17</v>
      </c>
      <c r="I86" s="5" t="s">
        <v>24</v>
      </c>
      <c r="J86" s="5">
        <v>12</v>
      </c>
      <c r="K86" s="5" t="s">
        <v>98</v>
      </c>
    </row>
    <row r="87" spans="1:11" x14ac:dyDescent="0.25">
      <c r="A87" s="5">
        <f>79</f>
      </c>
      <c r="B87" s="5" t="s">
        <v>118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24</v>
      </c>
      <c r="J87" s="5">
        <v>12</v>
      </c>
      <c r="K87" s="5" t="s">
        <v>98</v>
      </c>
    </row>
    <row r="88" spans="1:11" x14ac:dyDescent="0.25">
      <c r="A88" s="5">
        <f>80</f>
      </c>
      <c r="B88" s="5" t="s">
        <v>119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24</v>
      </c>
      <c r="J88" s="5">
        <v>12</v>
      </c>
      <c r="K88" s="5" t="s">
        <v>98</v>
      </c>
    </row>
    <row r="89" spans="1:11" x14ac:dyDescent="0.25">
      <c r="A89" s="5">
        <f>81</f>
      </c>
      <c r="B89" s="5" t="s">
        <v>120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24</v>
      </c>
      <c r="J89" s="5">
        <v>12</v>
      </c>
      <c r="K89" s="5" t="s">
        <v>98</v>
      </c>
    </row>
    <row r="90" spans="1:11" x14ac:dyDescent="0.25">
      <c r="A90" s="5">
        <f>82</f>
      </c>
      <c r="B90" s="5" t="s">
        <v>121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24</v>
      </c>
      <c r="J90" s="5">
        <v>12</v>
      </c>
      <c r="K90" s="5" t="s">
        <v>98</v>
      </c>
    </row>
    <row r="91" spans="1:11" x14ac:dyDescent="0.25">
      <c r="A91" s="5">
        <f>83</f>
      </c>
      <c r="B91" s="5" t="s">
        <v>122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24</v>
      </c>
      <c r="J91" s="5">
        <v>12</v>
      </c>
      <c r="K91" s="5" t="s">
        <v>98</v>
      </c>
    </row>
    <row r="92" spans="1:11" x14ac:dyDescent="0.25">
      <c r="A92" s="5">
        <f>84</f>
      </c>
      <c r="B92" s="5" t="s">
        <v>123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24</v>
      </c>
      <c r="J92" s="5">
        <v>12</v>
      </c>
      <c r="K92" s="5" t="s">
        <v>98</v>
      </c>
    </row>
    <row r="93" spans="1:11" x14ac:dyDescent="0.25">
      <c r="A93" s="5">
        <f>85</f>
      </c>
      <c r="B93" s="5" t="s">
        <v>124</v>
      </c>
      <c r="C93" s="5">
        <v>235</v>
      </c>
      <c r="D93" s="5"/>
      <c r="E93" s="5">
        <v>235</v>
      </c>
      <c r="F93" s="5">
        <v>0</v>
      </c>
      <c r="G93" s="5">
        <v>666</v>
      </c>
      <c r="H93" s="5" t="s">
        <v>17</v>
      </c>
      <c r="I93" s="5" t="s">
        <v>24</v>
      </c>
      <c r="J93" s="5">
        <v>12</v>
      </c>
      <c r="K93" s="5" t="s">
        <v>49</v>
      </c>
    </row>
    <row r="94" spans="1:11" x14ac:dyDescent="0.25">
      <c r="A94" s="5">
        <f>86</f>
      </c>
      <c r="B94" s="5" t="s">
        <v>125</v>
      </c>
      <c r="C94" s="5">
        <v>235</v>
      </c>
      <c r="D94" s="5"/>
      <c r="E94" s="5">
        <v>235</v>
      </c>
      <c r="F94" s="5">
        <v>0</v>
      </c>
      <c r="G94" s="5">
        <v>666</v>
      </c>
      <c r="H94" s="5" t="s">
        <v>17</v>
      </c>
      <c r="I94" s="5" t="s">
        <v>24</v>
      </c>
      <c r="J94" s="5">
        <v>12</v>
      </c>
      <c r="K94" s="5" t="s">
        <v>49</v>
      </c>
    </row>
    <row r="95" spans="1:11" x14ac:dyDescent="0.25">
      <c r="A95" s="5">
        <f>87</f>
      </c>
      <c r="B95" s="5" t="s">
        <v>126</v>
      </c>
      <c r="C95" s="5">
        <v>235</v>
      </c>
      <c r="D95" s="5"/>
      <c r="E95" s="5">
        <v>235</v>
      </c>
      <c r="F95" s="5">
        <v>0</v>
      </c>
      <c r="G95" s="5">
        <v>666</v>
      </c>
      <c r="H95" s="5" t="s">
        <v>17</v>
      </c>
      <c r="I95" s="5" t="s">
        <v>24</v>
      </c>
      <c r="J95" s="5">
        <v>12</v>
      </c>
      <c r="K95" s="5" t="s">
        <v>49</v>
      </c>
    </row>
    <row r="96" spans="1:11" x14ac:dyDescent="0.25">
      <c r="A96" s="5">
        <f>88</f>
      </c>
      <c r="B96" s="5" t="s">
        <v>127</v>
      </c>
      <c r="C96" s="5">
        <v>235</v>
      </c>
      <c r="D96" s="5"/>
      <c r="E96" s="5">
        <v>235</v>
      </c>
      <c r="F96" s="5">
        <v>0</v>
      </c>
      <c r="G96" s="5">
        <v>666</v>
      </c>
      <c r="H96" s="5" t="s">
        <v>17</v>
      </c>
      <c r="I96" s="5" t="s">
        <v>24</v>
      </c>
      <c r="J96" s="5">
        <v>12</v>
      </c>
      <c r="K96" s="5" t="s">
        <v>49</v>
      </c>
    </row>
    <row r="97" spans="1:11" x14ac:dyDescent="0.25">
      <c r="A97" s="5">
        <f>89</f>
      </c>
      <c r="B97" s="5" t="s">
        <v>128</v>
      </c>
      <c r="C97" s="5">
        <v>235</v>
      </c>
      <c r="D97" s="5"/>
      <c r="E97" s="5">
        <v>235</v>
      </c>
      <c r="F97" s="5">
        <v>0</v>
      </c>
      <c r="G97" s="5">
        <v>666</v>
      </c>
      <c r="H97" s="5" t="s">
        <v>17</v>
      </c>
      <c r="I97" s="5" t="s">
        <v>24</v>
      </c>
      <c r="J97" s="5">
        <v>12</v>
      </c>
      <c r="K97" s="5" t="s">
        <v>49</v>
      </c>
    </row>
    <row r="98" spans="1:11" x14ac:dyDescent="0.25">
      <c r="A98" s="5">
        <f>90</f>
      </c>
      <c r="B98" s="5" t="s">
        <v>129</v>
      </c>
      <c r="C98" s="5">
        <v>235</v>
      </c>
      <c r="D98" s="5"/>
      <c r="E98" s="5">
        <v>235</v>
      </c>
      <c r="F98" s="5">
        <v>0</v>
      </c>
      <c r="G98" s="5">
        <v>666</v>
      </c>
      <c r="H98" s="5" t="s">
        <v>17</v>
      </c>
      <c r="I98" s="5" t="s">
        <v>24</v>
      </c>
      <c r="J98" s="5">
        <v>12</v>
      </c>
      <c r="K98" s="5" t="s">
        <v>49</v>
      </c>
    </row>
    <row r="99" spans="1:11" x14ac:dyDescent="0.25">
      <c r="A99" s="5">
        <f>91</f>
      </c>
      <c r="B99" s="5" t="s">
        <v>130</v>
      </c>
      <c r="C99" s="5">
        <v>235</v>
      </c>
      <c r="D99" s="5"/>
      <c r="E99" s="5">
        <v>235</v>
      </c>
      <c r="F99" s="5">
        <v>0</v>
      </c>
      <c r="G99" s="5">
        <v>666</v>
      </c>
      <c r="H99" s="5" t="s">
        <v>17</v>
      </c>
      <c r="I99" s="5" t="s">
        <v>24</v>
      </c>
      <c r="J99" s="5">
        <v>12</v>
      </c>
      <c r="K99" s="5" t="s">
        <v>49</v>
      </c>
    </row>
    <row r="100" spans="1:11" x14ac:dyDescent="0.25">
      <c r="A100" s="5">
        <f>92</f>
      </c>
      <c r="B100" s="5" t="s">
        <v>131</v>
      </c>
      <c r="C100" s="5">
        <v>0</v>
      </c>
      <c r="D100" s="5"/>
      <c r="E100" s="5">
        <v>0</v>
      </c>
      <c r="F100" s="5">
        <v>0</v>
      </c>
      <c r="G100" s="5">
        <v>0</v>
      </c>
      <c r="H100" s="5" t="s">
        <v>17</v>
      </c>
      <c r="I100" s="5" t="s">
        <v>17</v>
      </c>
      <c r="J100" s="5">
        <v>0</v>
      </c>
      <c r="K100" s="5" t="s">
        <v>42</v>
      </c>
    </row>
    <row r="101" spans="1:11" x14ac:dyDescent="0.25">
      <c r="A101" s="5">
        <f>93</f>
      </c>
      <c r="B101" s="5" t="s">
        <v>132</v>
      </c>
      <c r="C101" s="5">
        <v>1</v>
      </c>
      <c r="D101" s="5"/>
      <c r="E101" s="5">
        <v>1</v>
      </c>
      <c r="F101" s="5">
        <v>4</v>
      </c>
      <c r="G101" s="5">
        <v>250</v>
      </c>
      <c r="H101" s="5" t="s">
        <v>17</v>
      </c>
      <c r="I101" s="5" t="s">
        <v>17</v>
      </c>
      <c r="J101" s="5">
        <v>0</v>
      </c>
      <c r="K101" s="5" t="s">
        <v>133</v>
      </c>
    </row>
    <row r="102" spans="1:11" x14ac:dyDescent="0.25">
      <c r="A102" s="5">
        <f>94</f>
      </c>
      <c r="B102" s="5" t="s">
        <v>134</v>
      </c>
      <c r="C102" s="5">
        <v>3</v>
      </c>
      <c r="D102" s="5"/>
      <c r="E102" s="5">
        <v>3</v>
      </c>
      <c r="F102" s="5">
        <v>14</v>
      </c>
      <c r="G102" s="5">
        <v>250</v>
      </c>
      <c r="H102" s="5" t="s">
        <v>17</v>
      </c>
      <c r="I102" s="5" t="s">
        <v>17</v>
      </c>
      <c r="J102" s="5">
        <v>0</v>
      </c>
      <c r="K102" s="5" t="s">
        <v>49</v>
      </c>
    </row>
    <row r="103" spans="1:11" x14ac:dyDescent="0.25">
      <c r="A103" s="5">
        <f>95</f>
      </c>
      <c r="B103" s="5" t="s">
        <v>135</v>
      </c>
      <c r="C103" s="5">
        <v>4</v>
      </c>
      <c r="D103" s="5"/>
      <c r="E103" s="5">
        <v>4</v>
      </c>
      <c r="F103" s="5">
        <v>20</v>
      </c>
      <c r="G103" s="5">
        <v>250</v>
      </c>
      <c r="H103" s="5" t="s">
        <v>17</v>
      </c>
      <c r="I103" s="5" t="s">
        <v>17</v>
      </c>
      <c r="J103" s="5">
        <v>0</v>
      </c>
      <c r="K103" s="5" t="s">
        <v>136</v>
      </c>
    </row>
    <row r="104" spans="1:11" x14ac:dyDescent="0.25">
      <c r="A104" s="5">
        <f>96</f>
      </c>
      <c r="B104" s="5" t="s">
        <v>137</v>
      </c>
      <c r="C104" s="5">
        <v>4</v>
      </c>
      <c r="D104" s="5"/>
      <c r="E104" s="5">
        <v>4</v>
      </c>
      <c r="F104" s="5">
        <v>20</v>
      </c>
      <c r="G104" s="5">
        <v>250</v>
      </c>
      <c r="H104" s="5" t="s">
        <v>17</v>
      </c>
      <c r="I104" s="5" t="s">
        <v>17</v>
      </c>
      <c r="J104" s="5">
        <v>0</v>
      </c>
      <c r="K104" s="5" t="s">
        <v>136</v>
      </c>
    </row>
    <row r="105" spans="1:11" x14ac:dyDescent="0.25">
      <c r="A105" s="5">
        <f>97</f>
      </c>
      <c r="B105" s="5" t="s">
        <v>138</v>
      </c>
      <c r="C105" s="5">
        <v>4</v>
      </c>
      <c r="D105" s="5"/>
      <c r="E105" s="5">
        <v>4</v>
      </c>
      <c r="F105" s="5">
        <v>20</v>
      </c>
      <c r="G105" s="5">
        <v>250</v>
      </c>
      <c r="H105" s="5" t="s">
        <v>17</v>
      </c>
      <c r="I105" s="5" t="s">
        <v>17</v>
      </c>
      <c r="J105" s="5">
        <v>13</v>
      </c>
      <c r="K105" s="5" t="s">
        <v>136</v>
      </c>
    </row>
    <row r="106" spans="1:11" x14ac:dyDescent="0.25">
      <c r="A106" s="5">
        <f>98</f>
      </c>
      <c r="B106" s="5" t="s">
        <v>139</v>
      </c>
      <c r="C106" s="5">
        <v>4</v>
      </c>
      <c r="D106" s="5"/>
      <c r="E106" s="5">
        <v>4</v>
      </c>
      <c r="F106" s="5">
        <v>20</v>
      </c>
      <c r="G106" s="5">
        <v>250</v>
      </c>
      <c r="H106" s="5" t="s">
        <v>17</v>
      </c>
      <c r="I106" s="5" t="s">
        <v>17</v>
      </c>
      <c r="J106" s="5">
        <v>13</v>
      </c>
      <c r="K106" s="5" t="s">
        <v>136</v>
      </c>
    </row>
    <row r="107" spans="1:11" x14ac:dyDescent="0.25">
      <c r="A107" s="5">
        <f>99</f>
      </c>
      <c r="B107" s="5" t="s">
        <v>140</v>
      </c>
      <c r="C107" s="5">
        <v>4</v>
      </c>
      <c r="D107" s="5"/>
      <c r="E107" s="5">
        <v>4</v>
      </c>
      <c r="F107" s="5">
        <v>20</v>
      </c>
      <c r="G107" s="5">
        <v>250</v>
      </c>
      <c r="H107" s="5" t="s">
        <v>17</v>
      </c>
      <c r="I107" s="5" t="s">
        <v>17</v>
      </c>
      <c r="J107" s="5">
        <v>13</v>
      </c>
      <c r="K107" s="5" t="s">
        <v>49</v>
      </c>
    </row>
    <row r="108" spans="1:11" x14ac:dyDescent="0.25">
      <c r="A108" s="5">
        <f>100</f>
      </c>
      <c r="B108" s="5" t="s">
        <v>141</v>
      </c>
      <c r="C108" s="5">
        <v>4</v>
      </c>
      <c r="D108" s="5"/>
      <c r="E108" s="5">
        <v>4</v>
      </c>
      <c r="F108" s="5">
        <v>20</v>
      </c>
      <c r="G108" s="5">
        <v>250</v>
      </c>
      <c r="H108" s="5" t="s">
        <v>17</v>
      </c>
      <c r="I108" s="5" t="s">
        <v>17</v>
      </c>
      <c r="J108" s="5">
        <v>13</v>
      </c>
      <c r="K108" s="5" t="s">
        <v>136</v>
      </c>
    </row>
    <row r="109" spans="1:11" x14ac:dyDescent="0.25">
      <c r="A109" s="5">
        <f>101</f>
      </c>
      <c r="B109" s="5" t="s">
        <v>142</v>
      </c>
      <c r="C109" s="5">
        <v>4</v>
      </c>
      <c r="D109" s="5"/>
      <c r="E109" s="5">
        <v>4</v>
      </c>
      <c r="F109" s="5">
        <v>20</v>
      </c>
      <c r="G109" s="5">
        <v>250</v>
      </c>
      <c r="H109" s="5" t="s">
        <v>17</v>
      </c>
      <c r="I109" s="5" t="s">
        <v>17</v>
      </c>
      <c r="J109" s="5">
        <v>13</v>
      </c>
      <c r="K109" s="5" t="s">
        <v>136</v>
      </c>
    </row>
    <row r="110" spans="1:11" x14ac:dyDescent="0.25">
      <c r="A110" s="5">
        <f>102</f>
      </c>
      <c r="B110" s="5" t="s">
        <v>143</v>
      </c>
      <c r="C110" s="5">
        <v>4</v>
      </c>
      <c r="D110" s="5"/>
      <c r="E110" s="5">
        <v>4</v>
      </c>
      <c r="F110" s="5">
        <v>20</v>
      </c>
      <c r="G110" s="5">
        <v>250</v>
      </c>
      <c r="H110" s="5" t="s">
        <v>17</v>
      </c>
      <c r="I110" s="5" t="s">
        <v>17</v>
      </c>
      <c r="J110" s="5">
        <v>13</v>
      </c>
      <c r="K110" s="5" t="s">
        <v>136</v>
      </c>
    </row>
    <row r="111" spans="1:11" x14ac:dyDescent="0.25">
      <c r="A111" s="5">
        <f>103</f>
      </c>
      <c r="B111" s="5" t="s">
        <v>144</v>
      </c>
      <c r="C111" s="5">
        <v>12</v>
      </c>
      <c r="D111" s="5"/>
      <c r="E111" s="5">
        <v>12</v>
      </c>
      <c r="F111" s="5">
        <v>49</v>
      </c>
      <c r="G111" s="5">
        <v>250</v>
      </c>
      <c r="H111" s="5" t="s">
        <v>24</v>
      </c>
      <c r="I111" s="5" t="s">
        <v>17</v>
      </c>
      <c r="J111" s="5">
        <v>13</v>
      </c>
      <c r="K111" s="5" t="s">
        <v>145</v>
      </c>
    </row>
    <row r="112" spans="1:11" x14ac:dyDescent="0.25">
      <c r="A112" s="5">
        <f>104</f>
      </c>
      <c r="B112" s="5" t="s">
        <v>146</v>
      </c>
      <c r="C112" s="5">
        <v>20</v>
      </c>
      <c r="D112" s="5"/>
      <c r="E112" s="5">
        <v>20</v>
      </c>
      <c r="F112" s="5">
        <v>79</v>
      </c>
      <c r="G112" s="5">
        <v>250</v>
      </c>
      <c r="H112" s="5" t="s">
        <v>24</v>
      </c>
      <c r="I112" s="5" t="s">
        <v>17</v>
      </c>
      <c r="J112" s="5">
        <v>13</v>
      </c>
      <c r="K112" s="5" t="s">
        <v>73</v>
      </c>
    </row>
    <row r="113" spans="1:11" x14ac:dyDescent="0.25">
      <c r="A113" s="5">
        <f>105</f>
      </c>
      <c r="B113" s="5" t="s">
        <v>147</v>
      </c>
      <c r="C113" s="5">
        <v>29</v>
      </c>
      <c r="D113" s="5"/>
      <c r="E113" s="5">
        <v>29</v>
      </c>
      <c r="F113" s="5">
        <v>109</v>
      </c>
      <c r="G113" s="5">
        <v>250</v>
      </c>
      <c r="H113" s="5" t="s">
        <v>24</v>
      </c>
      <c r="I113" s="5" t="s">
        <v>17</v>
      </c>
      <c r="J113" s="5">
        <v>13</v>
      </c>
      <c r="K113" s="5" t="s">
        <v>148</v>
      </c>
    </row>
    <row r="114" spans="1:11" x14ac:dyDescent="0.25">
      <c r="A114" s="5">
        <f>106</f>
      </c>
      <c r="B114" s="5" t="s">
        <v>149</v>
      </c>
      <c r="C114" s="5">
        <v>37</v>
      </c>
      <c r="D114" s="5"/>
      <c r="E114" s="5">
        <v>37</v>
      </c>
      <c r="F114" s="5">
        <v>139</v>
      </c>
      <c r="G114" s="5">
        <v>250</v>
      </c>
      <c r="H114" s="5" t="s">
        <v>24</v>
      </c>
      <c r="I114" s="5" t="s">
        <v>17</v>
      </c>
      <c r="J114" s="5">
        <v>13</v>
      </c>
      <c r="K114" s="5" t="s">
        <v>150</v>
      </c>
    </row>
    <row r="115" spans="1:11" x14ac:dyDescent="0.25">
      <c r="A115" s="5">
        <f>107</f>
      </c>
      <c r="B115" s="5" t="s">
        <v>151</v>
      </c>
      <c r="C115" s="5">
        <v>46</v>
      </c>
      <c r="D115" s="5"/>
      <c r="E115" s="5">
        <v>46</v>
      </c>
      <c r="F115" s="5">
        <v>169</v>
      </c>
      <c r="G115" s="5">
        <v>250</v>
      </c>
      <c r="H115" s="5" t="s">
        <v>24</v>
      </c>
      <c r="I115" s="5" t="s">
        <v>17</v>
      </c>
      <c r="J115" s="5">
        <v>13</v>
      </c>
      <c r="K115" s="5" t="s">
        <v>79</v>
      </c>
    </row>
    <row r="116" spans="1:11" x14ac:dyDescent="0.25">
      <c r="A116" s="5">
        <f>108</f>
      </c>
      <c r="B116" s="5" t="s">
        <v>152</v>
      </c>
      <c r="C116" s="5">
        <v>607</v>
      </c>
      <c r="D116" s="5"/>
      <c r="E116" s="5">
        <v>607</v>
      </c>
      <c r="F116" s="5">
        <v>2133</v>
      </c>
      <c r="G116" s="5">
        <v>250</v>
      </c>
      <c r="H116" s="5" t="s">
        <v>24</v>
      </c>
      <c r="I116" s="5" t="s">
        <v>17</v>
      </c>
      <c r="J116" s="5">
        <v>13</v>
      </c>
      <c r="K116" s="5" t="s">
        <v>42</v>
      </c>
    </row>
    <row r="117" spans="1:11" x14ac:dyDescent="0.25">
      <c r="A117" s="5">
        <f>109</f>
      </c>
      <c r="B117" s="5" t="s">
        <v>153</v>
      </c>
      <c r="C117" s="5">
        <v>611</v>
      </c>
      <c r="D117" s="5"/>
      <c r="E117" s="5">
        <v>611</v>
      </c>
      <c r="F117" s="5">
        <v>2149</v>
      </c>
      <c r="G117" s="5">
        <v>255</v>
      </c>
      <c r="H117" s="5" t="s">
        <v>24</v>
      </c>
      <c r="I117" s="5" t="s">
        <v>17</v>
      </c>
      <c r="J117" s="5">
        <v>13</v>
      </c>
      <c r="K117" s="5" t="s">
        <v>154</v>
      </c>
    </row>
    <row r="118" spans="1:11" x14ac:dyDescent="0.25">
      <c r="A118" s="5">
        <f>110</f>
      </c>
      <c r="B118" s="5" t="s">
        <v>155</v>
      </c>
      <c r="C118" s="5">
        <v>620</v>
      </c>
      <c r="D118" s="5"/>
      <c r="E118" s="5">
        <v>620</v>
      </c>
      <c r="F118" s="5">
        <v>2179</v>
      </c>
      <c r="G118" s="5">
        <v>255</v>
      </c>
      <c r="H118" s="5" t="s">
        <v>24</v>
      </c>
      <c r="I118" s="5" t="s">
        <v>17</v>
      </c>
      <c r="J118" s="5">
        <v>13</v>
      </c>
      <c r="K118" s="5" t="s">
        <v>156</v>
      </c>
    </row>
    <row r="119" spans="1:11" x14ac:dyDescent="0.25">
      <c r="A119" s="5">
        <f>111</f>
      </c>
      <c r="B119" s="5" t="s">
        <v>157</v>
      </c>
      <c r="C119" s="5">
        <v>629</v>
      </c>
      <c r="D119" s="5"/>
      <c r="E119" s="5">
        <v>629</v>
      </c>
      <c r="F119" s="5">
        <v>2209</v>
      </c>
      <c r="G119" s="5">
        <v>255</v>
      </c>
      <c r="H119" s="5" t="s">
        <v>24</v>
      </c>
      <c r="I119" s="5" t="s">
        <v>17</v>
      </c>
      <c r="J119" s="5">
        <v>13</v>
      </c>
      <c r="K119" s="5" t="s">
        <v>156</v>
      </c>
    </row>
    <row r="120" spans="1:11" x14ac:dyDescent="0.25">
      <c r="A120" s="5">
        <f>112</f>
      </c>
      <c r="B120" s="5" t="s">
        <v>158</v>
      </c>
      <c r="C120" s="5">
        <v>637</v>
      </c>
      <c r="D120" s="5"/>
      <c r="E120" s="5">
        <v>637</v>
      </c>
      <c r="F120" s="5">
        <v>2239</v>
      </c>
      <c r="G120" s="5">
        <v>255</v>
      </c>
      <c r="H120" s="5" t="s">
        <v>24</v>
      </c>
      <c r="I120" s="5" t="s">
        <v>17</v>
      </c>
      <c r="J120" s="5">
        <v>13</v>
      </c>
      <c r="K120" s="5" t="s">
        <v>156</v>
      </c>
    </row>
    <row r="121" spans="1:11" x14ac:dyDescent="0.25">
      <c r="A121" s="5">
        <f>113</f>
      </c>
      <c r="B121" s="5" t="s">
        <v>159</v>
      </c>
      <c r="C121" s="5">
        <v>646</v>
      </c>
      <c r="D121" s="5"/>
      <c r="E121" s="5">
        <v>646</v>
      </c>
      <c r="F121" s="5">
        <v>2269</v>
      </c>
      <c r="G121" s="5">
        <v>255</v>
      </c>
      <c r="H121" s="5" t="s">
        <v>24</v>
      </c>
      <c r="I121" s="5" t="s">
        <v>17</v>
      </c>
      <c r="J121" s="5">
        <v>13</v>
      </c>
      <c r="K121" s="5" t="s">
        <v>156</v>
      </c>
    </row>
    <row r="122" spans="1:11" x14ac:dyDescent="0.25">
      <c r="A122" s="5">
        <f>114</f>
      </c>
      <c r="B122" s="5" t="s">
        <v>160</v>
      </c>
      <c r="C122" s="5">
        <v>654</v>
      </c>
      <c r="D122" s="5"/>
      <c r="E122" s="5">
        <v>654</v>
      </c>
      <c r="F122" s="5">
        <v>2299</v>
      </c>
      <c r="G122" s="5">
        <v>255</v>
      </c>
      <c r="H122" s="5" t="s">
        <v>24</v>
      </c>
      <c r="I122" s="5" t="s">
        <v>17</v>
      </c>
      <c r="J122" s="5">
        <v>13</v>
      </c>
      <c r="K122" s="5" t="s">
        <v>156</v>
      </c>
    </row>
    <row r="123" spans="1:11" x14ac:dyDescent="0.25">
      <c r="A123" s="5">
        <f>115</f>
      </c>
      <c r="B123" s="5" t="s">
        <v>161</v>
      </c>
      <c r="C123" s="5">
        <v>663</v>
      </c>
      <c r="D123" s="5"/>
      <c r="E123" s="5">
        <v>663</v>
      </c>
      <c r="F123" s="5">
        <v>2329</v>
      </c>
      <c r="G123" s="5">
        <v>255</v>
      </c>
      <c r="H123" s="5" t="s">
        <v>24</v>
      </c>
      <c r="I123" s="5" t="s">
        <v>17</v>
      </c>
      <c r="J123" s="5">
        <v>13</v>
      </c>
      <c r="K123" s="5" t="s">
        <v>156</v>
      </c>
    </row>
    <row r="124" spans="1:11" x14ac:dyDescent="0.25">
      <c r="A124" s="5">
        <f>116</f>
      </c>
      <c r="B124" s="5" t="s">
        <v>162</v>
      </c>
      <c r="C124" s="5">
        <v>672</v>
      </c>
      <c r="D124" s="5"/>
      <c r="E124" s="5">
        <v>672</v>
      </c>
      <c r="F124" s="5">
        <v>2359</v>
      </c>
      <c r="G124" s="5">
        <v>255</v>
      </c>
      <c r="H124" s="5" t="s">
        <v>24</v>
      </c>
      <c r="I124" s="5" t="s">
        <v>17</v>
      </c>
      <c r="J124" s="5">
        <v>13</v>
      </c>
      <c r="K124" s="5" t="s">
        <v>156</v>
      </c>
    </row>
    <row r="125" spans="1:11" x14ac:dyDescent="0.25">
      <c r="A125" s="5">
        <f>117</f>
      </c>
      <c r="B125" s="5" t="s">
        <v>163</v>
      </c>
      <c r="C125" s="5">
        <v>680</v>
      </c>
      <c r="D125" s="5"/>
      <c r="E125" s="5">
        <v>680</v>
      </c>
      <c r="F125" s="5">
        <v>2389</v>
      </c>
      <c r="G125" s="5">
        <v>255</v>
      </c>
      <c r="H125" s="5" t="s">
        <v>24</v>
      </c>
      <c r="I125" s="5" t="s">
        <v>17</v>
      </c>
      <c r="J125" s="5">
        <v>13</v>
      </c>
      <c r="K125" s="5" t="s">
        <v>156</v>
      </c>
    </row>
    <row r="126" spans="1:11" x14ac:dyDescent="0.25">
      <c r="A126" s="5">
        <f>118</f>
      </c>
      <c r="B126" s="5" t="s">
        <v>164</v>
      </c>
      <c r="C126" s="5">
        <v>689</v>
      </c>
      <c r="D126" s="5"/>
      <c r="E126" s="5">
        <v>689</v>
      </c>
      <c r="F126" s="5">
        <v>2419</v>
      </c>
      <c r="G126" s="5">
        <v>255</v>
      </c>
      <c r="H126" s="5" t="s">
        <v>24</v>
      </c>
      <c r="I126" s="5" t="s">
        <v>17</v>
      </c>
      <c r="J126" s="5">
        <v>13</v>
      </c>
      <c r="K126" s="5" t="s">
        <v>156</v>
      </c>
    </row>
    <row r="127" spans="1:11" x14ac:dyDescent="0.25">
      <c r="A127" s="5">
        <f>119</f>
      </c>
      <c r="B127" s="5" t="s">
        <v>165</v>
      </c>
      <c r="C127" s="5">
        <v>697</v>
      </c>
      <c r="D127" s="5"/>
      <c r="E127" s="5">
        <v>697</v>
      </c>
      <c r="F127" s="5">
        <v>2449</v>
      </c>
      <c r="G127" s="5">
        <v>255</v>
      </c>
      <c r="H127" s="5" t="s">
        <v>24</v>
      </c>
      <c r="I127" s="5" t="s">
        <v>17</v>
      </c>
      <c r="J127" s="5">
        <v>13</v>
      </c>
      <c r="K127" s="5" t="s">
        <v>166</v>
      </c>
    </row>
    <row r="128" spans="1:11" x14ac:dyDescent="0.25">
      <c r="A128" s="5">
        <f>120</f>
      </c>
      <c r="B128" s="5" t="s">
        <v>167</v>
      </c>
      <c r="C128" s="5">
        <v>706</v>
      </c>
      <c r="D128" s="5"/>
      <c r="E128" s="5">
        <v>706</v>
      </c>
      <c r="F128" s="5">
        <v>2479</v>
      </c>
      <c r="G128" s="5">
        <v>255</v>
      </c>
      <c r="H128" s="5" t="s">
        <v>24</v>
      </c>
      <c r="I128" s="5" t="s">
        <v>17</v>
      </c>
      <c r="J128" s="5">
        <v>13</v>
      </c>
      <c r="K128" s="5" t="s">
        <v>168</v>
      </c>
    </row>
    <row r="129" spans="1:11" x14ac:dyDescent="0.25">
      <c r="A129" s="5">
        <f>121</f>
      </c>
      <c r="B129" s="5" t="s">
        <v>169</v>
      </c>
      <c r="C129" s="5">
        <v>714</v>
      </c>
      <c r="D129" s="5"/>
      <c r="E129" s="5">
        <v>714</v>
      </c>
      <c r="F129" s="5">
        <v>2509</v>
      </c>
      <c r="G129" s="5">
        <v>255</v>
      </c>
      <c r="H129" s="5" t="s">
        <v>24</v>
      </c>
      <c r="I129" s="5" t="s">
        <v>17</v>
      </c>
      <c r="J129" s="5">
        <v>13</v>
      </c>
      <c r="K129" s="5" t="s">
        <v>170</v>
      </c>
    </row>
    <row r="130" spans="1:11" x14ac:dyDescent="0.25">
      <c r="A130" s="5">
        <f>122</f>
      </c>
      <c r="B130" s="5" t="s">
        <v>171</v>
      </c>
      <c r="C130" s="5">
        <v>723</v>
      </c>
      <c r="D130" s="5"/>
      <c r="E130" s="5">
        <v>723</v>
      </c>
      <c r="F130" s="5">
        <v>2539</v>
      </c>
      <c r="G130" s="5">
        <v>255</v>
      </c>
      <c r="H130" s="5" t="s">
        <v>24</v>
      </c>
      <c r="I130" s="5" t="s">
        <v>17</v>
      </c>
      <c r="J130" s="5">
        <v>13</v>
      </c>
      <c r="K130" s="5" t="s">
        <v>172</v>
      </c>
    </row>
    <row r="131" spans="1:11" x14ac:dyDescent="0.25">
      <c r="A131" s="5">
        <f>123</f>
      </c>
      <c r="B131" s="5" t="s">
        <v>173</v>
      </c>
      <c r="C131" s="5">
        <v>731</v>
      </c>
      <c r="D131" s="5"/>
      <c r="E131" s="5">
        <v>731</v>
      </c>
      <c r="F131" s="5">
        <v>2569</v>
      </c>
      <c r="G131" s="5">
        <v>255</v>
      </c>
      <c r="H131" s="5" t="s">
        <v>24</v>
      </c>
      <c r="I131" s="5" t="s">
        <v>17</v>
      </c>
      <c r="J131" s="5">
        <v>13</v>
      </c>
      <c r="K131" s="5" t="s">
        <v>174</v>
      </c>
    </row>
    <row r="132" spans="1:11" x14ac:dyDescent="0.25">
      <c r="A132" s="5">
        <f>124</f>
      </c>
      <c r="B132" s="5" t="s">
        <v>175</v>
      </c>
      <c r="C132" s="5">
        <v>740</v>
      </c>
      <c r="D132" s="5"/>
      <c r="E132" s="5">
        <v>740</v>
      </c>
      <c r="F132" s="5">
        <v>2599</v>
      </c>
      <c r="G132" s="5">
        <v>255</v>
      </c>
      <c r="H132" s="5" t="s">
        <v>24</v>
      </c>
      <c r="I132" s="5" t="s">
        <v>17</v>
      </c>
      <c r="J132" s="5">
        <v>13</v>
      </c>
      <c r="K132" s="5" t="s">
        <v>174</v>
      </c>
    </row>
    <row r="133" spans="1:11" x14ac:dyDescent="0.25">
      <c r="A133" s="5">
        <f>125</f>
      </c>
      <c r="B133" s="5" t="s">
        <v>176</v>
      </c>
      <c r="C133" s="5">
        <v>749</v>
      </c>
      <c r="D133" s="5"/>
      <c r="E133" s="5">
        <v>749</v>
      </c>
      <c r="F133" s="5">
        <v>2629</v>
      </c>
      <c r="G133" s="5">
        <v>255</v>
      </c>
      <c r="H133" s="5" t="s">
        <v>24</v>
      </c>
      <c r="I133" s="5" t="s">
        <v>17</v>
      </c>
      <c r="J133" s="5">
        <v>13</v>
      </c>
      <c r="K133" s="5" t="s">
        <v>174</v>
      </c>
    </row>
    <row r="134" spans="1:11" x14ac:dyDescent="0.25">
      <c r="A134" s="5">
        <f>126</f>
      </c>
      <c r="B134" s="5" t="s">
        <v>177</v>
      </c>
      <c r="C134" s="5">
        <v>757</v>
      </c>
      <c r="D134" s="5"/>
      <c r="E134" s="5">
        <v>757</v>
      </c>
      <c r="F134" s="5">
        <v>2659</v>
      </c>
      <c r="G134" s="5">
        <v>255</v>
      </c>
      <c r="H134" s="5" t="s">
        <v>24</v>
      </c>
      <c r="I134" s="5" t="s">
        <v>17</v>
      </c>
      <c r="J134" s="5">
        <v>13</v>
      </c>
      <c r="K134" s="5" t="s">
        <v>174</v>
      </c>
    </row>
    <row r="135" spans="1:11" x14ac:dyDescent="0.25">
      <c r="A135" s="5">
        <f>127</f>
      </c>
      <c r="B135" s="5" t="s">
        <v>178</v>
      </c>
      <c r="C135" s="5">
        <v>766</v>
      </c>
      <c r="D135" s="5"/>
      <c r="E135" s="5">
        <v>766</v>
      </c>
      <c r="F135" s="5">
        <v>2689</v>
      </c>
      <c r="G135" s="5">
        <v>255</v>
      </c>
      <c r="H135" s="5" t="s">
        <v>24</v>
      </c>
      <c r="I135" s="5" t="s">
        <v>17</v>
      </c>
      <c r="J135" s="5">
        <v>13</v>
      </c>
      <c r="K135" s="5" t="s">
        <v>174</v>
      </c>
    </row>
    <row r="136" spans="1:11" x14ac:dyDescent="0.25">
      <c r="A136" s="5">
        <f>128</f>
      </c>
      <c r="B136" s="5" t="s">
        <v>179</v>
      </c>
      <c r="C136" s="5">
        <v>774</v>
      </c>
      <c r="D136" s="5"/>
      <c r="E136" s="5">
        <v>774</v>
      </c>
      <c r="F136" s="5">
        <v>2719</v>
      </c>
      <c r="G136" s="5">
        <v>255</v>
      </c>
      <c r="H136" s="5" t="s">
        <v>24</v>
      </c>
      <c r="I136" s="5" t="s">
        <v>17</v>
      </c>
      <c r="J136" s="5">
        <v>13</v>
      </c>
      <c r="K136" s="5" t="s">
        <v>174</v>
      </c>
    </row>
    <row r="137" spans="1:11" x14ac:dyDescent="0.25">
      <c r="A137" s="5">
        <f>129</f>
      </c>
      <c r="B137" s="5" t="s">
        <v>180</v>
      </c>
      <c r="C137" s="5">
        <v>783</v>
      </c>
      <c r="D137" s="5"/>
      <c r="E137" s="5">
        <v>783</v>
      </c>
      <c r="F137" s="5">
        <v>2749</v>
      </c>
      <c r="G137" s="5">
        <v>255</v>
      </c>
      <c r="H137" s="5" t="s">
        <v>24</v>
      </c>
      <c r="I137" s="5" t="s">
        <v>17</v>
      </c>
      <c r="J137" s="5">
        <v>13</v>
      </c>
      <c r="K137" s="5" t="s">
        <v>174</v>
      </c>
    </row>
    <row r="138" spans="1:11" x14ac:dyDescent="0.25">
      <c r="A138" s="5">
        <f>130</f>
      </c>
      <c r="B138" s="5" t="s">
        <v>181</v>
      </c>
      <c r="C138" s="5">
        <v>791</v>
      </c>
      <c r="D138" s="5"/>
      <c r="E138" s="5">
        <v>791</v>
      </c>
      <c r="F138" s="5">
        <v>2779</v>
      </c>
      <c r="G138" s="5">
        <v>255</v>
      </c>
      <c r="H138" s="5" t="s">
        <v>24</v>
      </c>
      <c r="I138" s="5" t="s">
        <v>17</v>
      </c>
      <c r="J138" s="5">
        <v>13</v>
      </c>
      <c r="K138" s="5" t="s">
        <v>174</v>
      </c>
    </row>
    <row r="139" spans="1:11" x14ac:dyDescent="0.25">
      <c r="A139" s="5">
        <f>131</f>
      </c>
      <c r="B139" s="5" t="s">
        <v>182</v>
      </c>
      <c r="C139" s="5">
        <v>800</v>
      </c>
      <c r="D139" s="5"/>
      <c r="E139" s="5">
        <v>800</v>
      </c>
      <c r="F139" s="5">
        <v>2809</v>
      </c>
      <c r="G139" s="5">
        <v>255</v>
      </c>
      <c r="H139" s="5" t="s">
        <v>24</v>
      </c>
      <c r="I139" s="5" t="s">
        <v>17</v>
      </c>
      <c r="J139" s="5">
        <v>13</v>
      </c>
      <c r="K139" s="5" t="s">
        <v>174</v>
      </c>
    </row>
    <row r="140" spans="1:11" x14ac:dyDescent="0.25">
      <c r="A140" s="5">
        <f>132</f>
      </c>
      <c r="B140" s="5" t="s">
        <v>183</v>
      </c>
      <c r="C140" s="5">
        <v>809</v>
      </c>
      <c r="D140" s="5"/>
      <c r="E140" s="5">
        <v>809</v>
      </c>
      <c r="F140" s="5">
        <v>2839</v>
      </c>
      <c r="G140" s="5">
        <v>255</v>
      </c>
      <c r="H140" s="5" t="s">
        <v>24</v>
      </c>
      <c r="I140" s="5" t="s">
        <v>17</v>
      </c>
      <c r="J140" s="5">
        <v>13</v>
      </c>
      <c r="K140" s="5" t="s">
        <v>174</v>
      </c>
    </row>
    <row r="141" spans="1:11" x14ac:dyDescent="0.25">
      <c r="A141" s="5">
        <f>133</f>
      </c>
      <c r="B141" s="5" t="s">
        <v>184</v>
      </c>
      <c r="C141" s="5">
        <v>815</v>
      </c>
      <c r="D141" s="5"/>
      <c r="E141" s="5">
        <v>815</v>
      </c>
      <c r="F141" s="5">
        <v>2860</v>
      </c>
      <c r="G141" s="5">
        <v>255</v>
      </c>
      <c r="H141" s="5" t="s">
        <v>17</v>
      </c>
      <c r="I141" s="5" t="s">
        <v>17</v>
      </c>
      <c r="J141" s="5">
        <v>13</v>
      </c>
      <c r="K141" s="5" t="s">
        <v>185</v>
      </c>
    </row>
    <row r="142" spans="1:11" x14ac:dyDescent="0.25">
      <c r="A142" s="5">
        <f>134</f>
      </c>
      <c r="B142" s="5" t="s">
        <v>186</v>
      </c>
      <c r="C142" s="5">
        <v>815</v>
      </c>
      <c r="D142" s="5"/>
      <c r="E142" s="5">
        <v>815</v>
      </c>
      <c r="F142" s="5">
        <v>2860</v>
      </c>
      <c r="G142" s="5">
        <v>255</v>
      </c>
      <c r="H142" s="5" t="s">
        <v>17</v>
      </c>
      <c r="I142" s="5" t="s">
        <v>17</v>
      </c>
      <c r="J142" s="5">
        <v>13</v>
      </c>
      <c r="K142" s="5" t="s">
        <v>42</v>
      </c>
    </row>
    <row r="143" spans="1:11" x14ac:dyDescent="0.25">
      <c r="A143" s="5">
        <f>135</f>
      </c>
      <c r="B143" s="5" t="s">
        <v>187</v>
      </c>
      <c r="C143" s="5">
        <v>815</v>
      </c>
      <c r="D143" s="5"/>
      <c r="E143" s="5">
        <v>815</v>
      </c>
      <c r="F143" s="5">
        <v>2860</v>
      </c>
      <c r="G143" s="5">
        <v>255</v>
      </c>
      <c r="H143" s="5" t="s">
        <v>17</v>
      </c>
      <c r="I143" s="5" t="s">
        <v>17</v>
      </c>
      <c r="J143" s="5">
        <v>13</v>
      </c>
      <c r="K143" s="5" t="s">
        <v>185</v>
      </c>
    </row>
    <row r="144" spans="1:11" x14ac:dyDescent="0.25">
      <c r="A144" s="5">
        <f>136</f>
      </c>
      <c r="B144" s="5" t="s">
        <v>188</v>
      </c>
      <c r="C144" s="5">
        <v>815</v>
      </c>
      <c r="D144" s="5"/>
      <c r="E144" s="5">
        <v>815</v>
      </c>
      <c r="F144" s="5">
        <v>2860</v>
      </c>
      <c r="G144" s="5">
        <v>255</v>
      </c>
      <c r="H144" s="5" t="s">
        <v>17</v>
      </c>
      <c r="I144" s="5" t="s">
        <v>17</v>
      </c>
      <c r="J144" s="5">
        <v>13</v>
      </c>
      <c r="K144" s="5" t="s">
        <v>185</v>
      </c>
    </row>
    <row r="145" spans="1:11" x14ac:dyDescent="0.25">
      <c r="A145" s="5">
        <f>137</f>
      </c>
      <c r="B145" s="5" t="s">
        <v>189</v>
      </c>
      <c r="C145" s="5">
        <v>815</v>
      </c>
      <c r="D145" s="5"/>
      <c r="E145" s="5">
        <v>815</v>
      </c>
      <c r="F145" s="5">
        <v>2860</v>
      </c>
      <c r="G145" s="5">
        <v>255</v>
      </c>
      <c r="H145" s="5" t="s">
        <v>17</v>
      </c>
      <c r="I145" s="5" t="s">
        <v>17</v>
      </c>
      <c r="J145" s="5">
        <v>13</v>
      </c>
      <c r="K145" s="5" t="s">
        <v>185</v>
      </c>
    </row>
    <row r="146" spans="1:11" x14ac:dyDescent="0.25">
      <c r="A146" s="5">
        <f>138</f>
      </c>
      <c r="B146" s="5" t="s">
        <v>190</v>
      </c>
      <c r="C146" s="5">
        <v>815</v>
      </c>
      <c r="D146" s="5"/>
      <c r="E146" s="5">
        <v>815</v>
      </c>
      <c r="F146" s="5">
        <v>2860</v>
      </c>
      <c r="G146" s="5">
        <v>255</v>
      </c>
      <c r="H146" s="5" t="s">
        <v>17</v>
      </c>
      <c r="I146" s="5" t="s">
        <v>17</v>
      </c>
      <c r="J146" s="5">
        <v>13</v>
      </c>
      <c r="K146" s="5" t="s">
        <v>185</v>
      </c>
    </row>
    <row r="147" spans="1:11" x14ac:dyDescent="0.25">
      <c r="A147" s="5">
        <f>139</f>
      </c>
      <c r="B147" s="5" t="s">
        <v>191</v>
      </c>
      <c r="C147" s="5">
        <v>815</v>
      </c>
      <c r="D147" s="5"/>
      <c r="E147" s="5">
        <v>815</v>
      </c>
      <c r="F147" s="5">
        <v>2860</v>
      </c>
      <c r="G147" s="5">
        <v>255</v>
      </c>
      <c r="H147" s="5" t="s">
        <v>17</v>
      </c>
      <c r="I147" s="5" t="s">
        <v>17</v>
      </c>
      <c r="J147" s="5">
        <v>13</v>
      </c>
      <c r="K147" s="5" t="s">
        <v>185</v>
      </c>
    </row>
    <row r="148" spans="1:11" x14ac:dyDescent="0.25">
      <c r="A148" s="5">
        <f>140</f>
      </c>
      <c r="B148" s="5" t="s">
        <v>192</v>
      </c>
      <c r="C148" s="5">
        <v>815</v>
      </c>
      <c r="D148" s="5"/>
      <c r="E148" s="5">
        <v>815</v>
      </c>
      <c r="F148" s="5">
        <v>2860</v>
      </c>
      <c r="G148" s="5">
        <v>255</v>
      </c>
      <c r="H148" s="5" t="s">
        <v>17</v>
      </c>
      <c r="I148" s="5" t="s">
        <v>17</v>
      </c>
      <c r="J148" s="5">
        <v>13</v>
      </c>
      <c r="K148" s="5" t="s">
        <v>185</v>
      </c>
    </row>
    <row r="149" spans="1:11" x14ac:dyDescent="0.25">
      <c r="A149" s="5">
        <f>141</f>
      </c>
      <c r="B149" s="5" t="s">
        <v>193</v>
      </c>
      <c r="C149" s="5">
        <v>815</v>
      </c>
      <c r="D149" s="5"/>
      <c r="E149" s="5">
        <v>815</v>
      </c>
      <c r="F149" s="5">
        <v>2860</v>
      </c>
      <c r="G149" s="5">
        <v>255</v>
      </c>
      <c r="H149" s="5" t="s">
        <v>17</v>
      </c>
      <c r="I149" s="5" t="s">
        <v>17</v>
      </c>
      <c r="J149" s="5">
        <v>13</v>
      </c>
      <c r="K149" s="5" t="s">
        <v>185</v>
      </c>
    </row>
    <row r="150" spans="1:11" x14ac:dyDescent="0.25">
      <c r="A150" s="5">
        <f>142</f>
      </c>
      <c r="B150" s="5" t="s">
        <v>194</v>
      </c>
      <c r="C150" s="5">
        <v>815</v>
      </c>
      <c r="D150" s="5"/>
      <c r="E150" s="5">
        <v>815</v>
      </c>
      <c r="F150" s="5">
        <v>2860</v>
      </c>
      <c r="G150" s="5">
        <v>255</v>
      </c>
      <c r="H150" s="5" t="s">
        <v>17</v>
      </c>
      <c r="I150" s="5" t="s">
        <v>17</v>
      </c>
      <c r="J150" s="5">
        <v>13</v>
      </c>
      <c r="K150" s="5" t="s">
        <v>185</v>
      </c>
    </row>
    <row r="151" spans="1:11" x14ac:dyDescent="0.25">
      <c r="A151" s="5">
        <f>143</f>
      </c>
      <c r="B151" s="5" t="s">
        <v>195</v>
      </c>
      <c r="C151" s="5">
        <v>815</v>
      </c>
      <c r="D151" s="5"/>
      <c r="E151" s="5">
        <v>815</v>
      </c>
      <c r="F151" s="5">
        <v>2860</v>
      </c>
      <c r="G151" s="5">
        <v>255</v>
      </c>
      <c r="H151" s="5" t="s">
        <v>17</v>
      </c>
      <c r="I151" s="5" t="s">
        <v>17</v>
      </c>
      <c r="J151" s="5">
        <v>13</v>
      </c>
      <c r="K151" s="5" t="s">
        <v>185</v>
      </c>
    </row>
    <row r="152" spans="1:11" x14ac:dyDescent="0.25">
      <c r="A152" s="5">
        <f>144</f>
      </c>
      <c r="B152" s="5" t="s">
        <v>196</v>
      </c>
      <c r="C152" s="5">
        <v>815</v>
      </c>
      <c r="D152" s="5"/>
      <c r="E152" s="5">
        <v>815</v>
      </c>
      <c r="F152" s="5">
        <v>2860</v>
      </c>
      <c r="G152" s="5">
        <v>255</v>
      </c>
      <c r="H152" s="5" t="s">
        <v>17</v>
      </c>
      <c r="I152" s="5" t="s">
        <v>17</v>
      </c>
      <c r="J152" s="5">
        <v>13</v>
      </c>
      <c r="K152" s="5" t="s">
        <v>185</v>
      </c>
    </row>
    <row r="153" spans="1:11" x14ac:dyDescent="0.25">
      <c r="A153" s="5">
        <f>145</f>
      </c>
      <c r="B153" s="5" t="s">
        <v>197</v>
      </c>
      <c r="C153" s="5">
        <v>815</v>
      </c>
      <c r="D153" s="5"/>
      <c r="E153" s="5">
        <v>815</v>
      </c>
      <c r="F153" s="5">
        <v>2860</v>
      </c>
      <c r="G153" s="5">
        <v>255</v>
      </c>
      <c r="H153" s="5" t="s">
        <v>17</v>
      </c>
      <c r="I153" s="5" t="s">
        <v>17</v>
      </c>
      <c r="J153" s="5">
        <v>13</v>
      </c>
      <c r="K153" s="5" t="s">
        <v>185</v>
      </c>
    </row>
    <row r="154" spans="1:11" x14ac:dyDescent="0.25">
      <c r="A154" s="5">
        <f>146</f>
      </c>
      <c r="B154" s="5" t="s">
        <v>198</v>
      </c>
      <c r="C154" s="5">
        <v>815</v>
      </c>
      <c r="D154" s="5"/>
      <c r="E154" s="5">
        <v>815</v>
      </c>
      <c r="F154" s="5">
        <v>2860</v>
      </c>
      <c r="G154" s="5">
        <v>255</v>
      </c>
      <c r="H154" s="5" t="s">
        <v>17</v>
      </c>
      <c r="I154" s="5" t="s">
        <v>17</v>
      </c>
      <c r="J154" s="5">
        <v>13</v>
      </c>
      <c r="K154" s="5" t="s">
        <v>185</v>
      </c>
    </row>
    <row r="155" spans="1:11" x14ac:dyDescent="0.25">
      <c r="A155" s="5">
        <f>147</f>
      </c>
      <c r="B155" s="5" t="s">
        <v>199</v>
      </c>
      <c r="C155" s="5">
        <v>815</v>
      </c>
      <c r="D155" s="5"/>
      <c r="E155" s="5">
        <v>815</v>
      </c>
      <c r="F155" s="5">
        <v>2860</v>
      </c>
      <c r="G155" s="5">
        <v>255</v>
      </c>
      <c r="H155" s="5" t="s">
        <v>17</v>
      </c>
      <c r="I155" s="5" t="s">
        <v>17</v>
      </c>
      <c r="J155" s="5">
        <v>13</v>
      </c>
      <c r="K155" s="5" t="s">
        <v>185</v>
      </c>
    </row>
    <row r="156" spans="1:11" x14ac:dyDescent="0.25">
      <c r="A156" s="5">
        <f>148</f>
      </c>
      <c r="B156" s="5" t="s">
        <v>200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17</v>
      </c>
      <c r="I156" s="5" t="s">
        <v>17</v>
      </c>
      <c r="J156" s="5">
        <v>13</v>
      </c>
      <c r="K156" s="5" t="s">
        <v>185</v>
      </c>
    </row>
    <row r="157" spans="1:11" x14ac:dyDescent="0.25">
      <c r="A157" s="5">
        <f>149</f>
      </c>
      <c r="B157" s="5" t="s">
        <v>201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17</v>
      </c>
      <c r="I157" s="5" t="s">
        <v>17</v>
      </c>
      <c r="J157" s="5">
        <v>13</v>
      </c>
      <c r="K157" s="5" t="s">
        <v>185</v>
      </c>
    </row>
    <row r="158" spans="1:11" x14ac:dyDescent="0.25">
      <c r="A158" s="5">
        <f>150</f>
      </c>
      <c r="B158" s="5" t="s">
        <v>202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185</v>
      </c>
    </row>
    <row r="159" spans="1:11" x14ac:dyDescent="0.25">
      <c r="A159" s="5">
        <f>151</f>
      </c>
      <c r="B159" s="5" t="s">
        <v>203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185</v>
      </c>
    </row>
    <row r="160" spans="1:11" x14ac:dyDescent="0.25">
      <c r="A160" s="5">
        <f>152</f>
      </c>
      <c r="B160" s="5" t="s">
        <v>204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185</v>
      </c>
    </row>
    <row r="161" spans="1:11" x14ac:dyDescent="0.25">
      <c r="A161" s="5">
        <f>153</f>
      </c>
      <c r="B161" s="5" t="s">
        <v>205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185</v>
      </c>
    </row>
    <row r="162" spans="1:11" x14ac:dyDescent="0.25">
      <c r="A162" s="5">
        <f>154</f>
      </c>
      <c r="B162" s="5" t="s">
        <v>206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185</v>
      </c>
    </row>
    <row r="163" spans="1:11" x14ac:dyDescent="0.25">
      <c r="A163" s="5">
        <f>155</f>
      </c>
      <c r="B163" s="5" t="s">
        <v>207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185</v>
      </c>
    </row>
    <row r="164" spans="1:11" x14ac:dyDescent="0.25">
      <c r="A164" s="5">
        <f>156</f>
      </c>
      <c r="B164" s="5" t="s">
        <v>208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185</v>
      </c>
    </row>
    <row r="165" spans="1:11" x14ac:dyDescent="0.25">
      <c r="A165" s="5">
        <f>157</f>
      </c>
      <c r="B165" s="5" t="s">
        <v>209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185</v>
      </c>
    </row>
    <row r="166" spans="1:11" x14ac:dyDescent="0.25">
      <c r="A166" s="5">
        <f>158</f>
      </c>
      <c r="B166" s="5" t="s">
        <v>210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185</v>
      </c>
    </row>
    <row r="167" spans="1:11" x14ac:dyDescent="0.25">
      <c r="A167" s="5">
        <f>159</f>
      </c>
      <c r="B167" s="5" t="s">
        <v>211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185</v>
      </c>
    </row>
    <row r="168" spans="1:11" x14ac:dyDescent="0.25">
      <c r="A168" s="5">
        <f>160</f>
      </c>
      <c r="B168" s="5" t="s">
        <v>212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185</v>
      </c>
    </row>
    <row r="169" spans="1:11" x14ac:dyDescent="0.25">
      <c r="A169" s="5">
        <f>161</f>
      </c>
      <c r="B169" s="5" t="s">
        <v>213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185</v>
      </c>
    </row>
    <row r="170" spans="1:11" x14ac:dyDescent="0.25">
      <c r="A170" s="5">
        <f>162</f>
      </c>
      <c r="B170" s="5" t="s">
        <v>214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185</v>
      </c>
    </row>
    <row r="171" spans="1:11" x14ac:dyDescent="0.25">
      <c r="A171" s="5">
        <f>163</f>
      </c>
      <c r="B171" s="5" t="s">
        <v>215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185</v>
      </c>
    </row>
    <row r="172" spans="1:11" x14ac:dyDescent="0.25">
      <c r="A172" s="5">
        <f>164</f>
      </c>
      <c r="B172" s="5" t="s">
        <v>216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185</v>
      </c>
    </row>
    <row r="173" spans="1:11" x14ac:dyDescent="0.25">
      <c r="A173" s="5">
        <f>165</f>
      </c>
      <c r="B173" s="5" t="s">
        <v>217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185</v>
      </c>
    </row>
    <row r="174" spans="1:11" x14ac:dyDescent="0.25">
      <c r="A174" s="5">
        <f>166</f>
      </c>
      <c r="B174" s="5" t="s">
        <v>218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185</v>
      </c>
    </row>
    <row r="175" spans="1:11" x14ac:dyDescent="0.25">
      <c r="A175" s="5">
        <f>167</f>
      </c>
      <c r="B175" s="5" t="s">
        <v>219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185</v>
      </c>
    </row>
    <row r="176" spans="1:11" x14ac:dyDescent="0.25">
      <c r="A176" s="5">
        <f>168</f>
      </c>
      <c r="B176" s="5" t="s">
        <v>220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185</v>
      </c>
    </row>
    <row r="177" spans="1:11" x14ac:dyDescent="0.25">
      <c r="A177" s="5">
        <f>169</f>
      </c>
      <c r="B177" s="5" t="s">
        <v>221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185</v>
      </c>
    </row>
    <row r="178" spans="1:11" x14ac:dyDescent="0.25">
      <c r="A178" s="5">
        <f>170</f>
      </c>
      <c r="B178" s="5" t="s">
        <v>222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185</v>
      </c>
    </row>
    <row r="179" spans="1:11" x14ac:dyDescent="0.25">
      <c r="A179" s="5">
        <f>171</f>
      </c>
      <c r="B179" s="5" t="s">
        <v>223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185</v>
      </c>
    </row>
    <row r="180" spans="1:11" x14ac:dyDescent="0.25">
      <c r="A180" s="5">
        <f>172</f>
      </c>
      <c r="B180" s="5" t="s">
        <v>224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185</v>
      </c>
    </row>
    <row r="181" spans="1:11" x14ac:dyDescent="0.25">
      <c r="A181" s="5">
        <f>173</f>
      </c>
      <c r="B181" s="5" t="s">
        <v>225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185</v>
      </c>
    </row>
    <row r="182" spans="1:11" x14ac:dyDescent="0.25">
      <c r="A182" s="5">
        <f>174</f>
      </c>
      <c r="B182" s="5" t="s">
        <v>226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185</v>
      </c>
    </row>
    <row r="183" spans="1:11" x14ac:dyDescent="0.25">
      <c r="A183" s="5">
        <f>175</f>
      </c>
      <c r="B183" s="5" t="s">
        <v>227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185</v>
      </c>
    </row>
    <row r="184" spans="1:11" x14ac:dyDescent="0.25">
      <c r="A184" s="5">
        <f>176</f>
      </c>
      <c r="B184" s="5" t="s">
        <v>228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42</v>
      </c>
    </row>
    <row r="185" spans="1:11" x14ac:dyDescent="0.25">
      <c r="A185" s="5">
        <f>177</f>
      </c>
      <c r="B185" s="5" t="s">
        <v>229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185</v>
      </c>
    </row>
    <row r="186" spans="1:11" x14ac:dyDescent="0.25">
      <c r="A186" s="5">
        <f>178</f>
      </c>
      <c r="B186" s="5" t="s">
        <v>230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185</v>
      </c>
    </row>
    <row r="187" spans="1:11" x14ac:dyDescent="0.25">
      <c r="A187" s="5">
        <f>179</f>
      </c>
      <c r="B187" s="5" t="s">
        <v>231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185</v>
      </c>
    </row>
    <row r="188" spans="1:11" x14ac:dyDescent="0.25">
      <c r="A188" s="5">
        <f>180</f>
      </c>
      <c r="B188" s="5" t="s">
        <v>232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185</v>
      </c>
    </row>
    <row r="189" spans="1:11" x14ac:dyDescent="0.25">
      <c r="A189" s="5">
        <f>181</f>
      </c>
      <c r="B189" s="5" t="s">
        <v>233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49</v>
      </c>
    </row>
    <row r="190" spans="1:11" x14ac:dyDescent="0.25">
      <c r="A190" s="5">
        <f>182</f>
      </c>
      <c r="B190" s="5" t="s">
        <v>234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49</v>
      </c>
    </row>
    <row r="191" spans="1:11" x14ac:dyDescent="0.25">
      <c r="A191" s="5">
        <f>183</f>
      </c>
      <c r="B191" s="5" t="s">
        <v>235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49</v>
      </c>
    </row>
    <row r="192" spans="1:11" x14ac:dyDescent="0.25">
      <c r="A192" s="5">
        <f>184</f>
      </c>
      <c r="B192" s="5" t="s">
        <v>236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49</v>
      </c>
    </row>
    <row r="193" spans="1:11" x14ac:dyDescent="0.25">
      <c r="A193" s="5">
        <f>185</f>
      </c>
      <c r="B193" s="5" t="s">
        <v>237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49</v>
      </c>
    </row>
    <row r="194" spans="1:11" x14ac:dyDescent="0.25">
      <c r="A194" s="5">
        <f>186</f>
      </c>
      <c r="B194" s="5" t="s">
        <v>238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49</v>
      </c>
    </row>
    <row r="195" spans="1:11" x14ac:dyDescent="0.25">
      <c r="A195" s="5">
        <f>187</f>
      </c>
      <c r="B195" s="5" t="s">
        <v>239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49</v>
      </c>
    </row>
    <row r="196" spans="1:11" x14ac:dyDescent="0.25">
      <c r="A196" s="5">
        <f>188</f>
      </c>
      <c r="B196" s="5" t="s">
        <v>240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49</v>
      </c>
    </row>
    <row r="197" spans="1:11" x14ac:dyDescent="0.25">
      <c r="A197" s="5">
        <f>189</f>
      </c>
      <c r="B197" s="5" t="s">
        <v>241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49</v>
      </c>
    </row>
    <row r="198" spans="1:11" x14ac:dyDescent="0.25">
      <c r="A198" s="5">
        <f>190</f>
      </c>
      <c r="B198" s="5" t="s">
        <v>242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49</v>
      </c>
    </row>
    <row r="199" spans="1:11" x14ac:dyDescent="0.25">
      <c r="A199" s="5">
        <f>191</f>
      </c>
      <c r="B199" s="5" t="s">
        <v>243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49</v>
      </c>
    </row>
    <row r="200" spans="1:11" x14ac:dyDescent="0.25">
      <c r="A200" s="5">
        <f>192</f>
      </c>
      <c r="B200" s="5" t="s">
        <v>244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42</v>
      </c>
    </row>
    <row r="201" spans="1:11" x14ac:dyDescent="0.25">
      <c r="A201" s="5">
        <f>193</f>
      </c>
      <c r="B201" s="5" t="s">
        <v>245</v>
      </c>
      <c r="C201" s="5">
        <v>815</v>
      </c>
      <c r="D201" s="5"/>
      <c r="E201" s="5">
        <v>815</v>
      </c>
      <c r="F201" s="5">
        <v>2860</v>
      </c>
      <c r="G201" s="5">
        <v>300</v>
      </c>
      <c r="H201" s="5" t="s">
        <v>17</v>
      </c>
      <c r="I201" s="5" t="s">
        <v>17</v>
      </c>
      <c r="J201" s="5">
        <v>13</v>
      </c>
      <c r="K201" s="5" t="s">
        <v>49</v>
      </c>
    </row>
    <row r="202" spans="1:11" x14ac:dyDescent="0.25">
      <c r="A202" s="5">
        <f>194</f>
      </c>
      <c r="B202" s="5" t="s">
        <v>246</v>
      </c>
      <c r="C202" s="5">
        <v>815</v>
      </c>
      <c r="D202" s="5"/>
      <c r="E202" s="5">
        <v>815</v>
      </c>
      <c r="F202" s="5">
        <v>2860</v>
      </c>
      <c r="G202" s="5">
        <v>300</v>
      </c>
      <c r="H202" s="5" t="s">
        <v>17</v>
      </c>
      <c r="I202" s="5" t="s">
        <v>17</v>
      </c>
      <c r="J202" s="5">
        <v>13</v>
      </c>
      <c r="K202" s="5" t="s">
        <v>49</v>
      </c>
    </row>
    <row r="203" spans="1:11" x14ac:dyDescent="0.25">
      <c r="A203" s="5">
        <f>195</f>
      </c>
      <c r="B203" s="5" t="s">
        <v>247</v>
      </c>
      <c r="C203" s="5">
        <v>815</v>
      </c>
      <c r="D203" s="5"/>
      <c r="E203" s="5">
        <v>815</v>
      </c>
      <c r="F203" s="5">
        <v>2860</v>
      </c>
      <c r="G203" s="5">
        <v>300</v>
      </c>
      <c r="H203" s="5" t="s">
        <v>17</v>
      </c>
      <c r="I203" s="5" t="s">
        <v>17</v>
      </c>
      <c r="J203" s="5">
        <v>13</v>
      </c>
      <c r="K203" s="5" t="s">
        <v>49</v>
      </c>
    </row>
    <row r="204" spans="1:11" x14ac:dyDescent="0.25">
      <c r="A204" s="5">
        <f>196</f>
      </c>
      <c r="B204" s="5" t="s">
        <v>248</v>
      </c>
      <c r="C204" s="5">
        <v>815</v>
      </c>
      <c r="D204" s="5"/>
      <c r="E204" s="5">
        <v>815</v>
      </c>
      <c r="F204" s="5">
        <v>2860</v>
      </c>
      <c r="G204" s="5">
        <v>300</v>
      </c>
      <c r="H204" s="5" t="s">
        <v>17</v>
      </c>
      <c r="I204" s="5" t="s">
        <v>17</v>
      </c>
      <c r="J204" s="5">
        <v>13</v>
      </c>
      <c r="K204" s="5" t="s">
        <v>49</v>
      </c>
    </row>
    <row r="205" spans="1:11" x14ac:dyDescent="0.25">
      <c r="A205" s="5">
        <f>197</f>
      </c>
      <c r="B205" s="5" t="s">
        <v>249</v>
      </c>
      <c r="C205" s="5">
        <v>815</v>
      </c>
      <c r="D205" s="5"/>
      <c r="E205" s="5">
        <v>815</v>
      </c>
      <c r="F205" s="5">
        <v>2860</v>
      </c>
      <c r="G205" s="5">
        <v>300</v>
      </c>
      <c r="H205" s="5" t="s">
        <v>17</v>
      </c>
      <c r="I205" s="5" t="s">
        <v>17</v>
      </c>
      <c r="J205" s="5">
        <v>13</v>
      </c>
      <c r="K205" s="5" t="s">
        <v>49</v>
      </c>
    </row>
    <row r="206" spans="1:11" x14ac:dyDescent="0.25">
      <c r="A206" s="5">
        <f>198</f>
      </c>
      <c r="B206" s="5" t="s">
        <v>250</v>
      </c>
      <c r="C206" s="5">
        <v>815</v>
      </c>
      <c r="D206" s="5"/>
      <c r="E206" s="5">
        <v>815</v>
      </c>
      <c r="F206" s="5">
        <v>2860</v>
      </c>
      <c r="G206" s="5">
        <v>333</v>
      </c>
      <c r="H206" s="5" t="s">
        <v>17</v>
      </c>
      <c r="I206" s="5" t="s">
        <v>17</v>
      </c>
      <c r="J206" s="5">
        <v>13</v>
      </c>
      <c r="K206" s="5" t="s">
        <v>49</v>
      </c>
    </row>
    <row r="207" spans="1:11" x14ac:dyDescent="0.25">
      <c r="A207" s="5">
        <f>199</f>
      </c>
      <c r="B207" s="5" t="s">
        <v>251</v>
      </c>
      <c r="C207" s="5">
        <v>815</v>
      </c>
      <c r="D207" s="5"/>
      <c r="E207" s="5">
        <v>815</v>
      </c>
      <c r="F207" s="5">
        <v>2860</v>
      </c>
      <c r="G207" s="5">
        <v>333</v>
      </c>
      <c r="H207" s="5" t="s">
        <v>17</v>
      </c>
      <c r="I207" s="5" t="s">
        <v>17</v>
      </c>
      <c r="J207" s="5">
        <v>13</v>
      </c>
      <c r="K207" s="5" t="s">
        <v>49</v>
      </c>
    </row>
    <row r="208" spans="1:11" x14ac:dyDescent="0.25">
      <c r="A208" s="5">
        <f>200</f>
      </c>
      <c r="B208" s="5" t="s">
        <v>252</v>
      </c>
      <c r="C208" s="5">
        <v>818</v>
      </c>
      <c r="D208" s="5"/>
      <c r="E208" s="5">
        <v>818</v>
      </c>
      <c r="F208" s="5">
        <v>2874</v>
      </c>
      <c r="G208" s="5">
        <v>333</v>
      </c>
      <c r="H208" s="5" t="s">
        <v>17</v>
      </c>
      <c r="I208" s="5" t="s">
        <v>17</v>
      </c>
      <c r="J208" s="5">
        <v>13</v>
      </c>
      <c r="K208" s="5" t="s">
        <v>253</v>
      </c>
    </row>
    <row r="209" spans="1:11" x14ac:dyDescent="0.25">
      <c r="A209" s="5">
        <f>201</f>
      </c>
      <c r="B209" s="5" t="s">
        <v>254</v>
      </c>
      <c r="C209" s="5">
        <v>818</v>
      </c>
      <c r="D209" s="5"/>
      <c r="E209" s="5">
        <v>818</v>
      </c>
      <c r="F209" s="5">
        <v>2874</v>
      </c>
      <c r="G209" s="5">
        <v>333</v>
      </c>
      <c r="H209" s="5" t="s">
        <v>17</v>
      </c>
      <c r="I209" s="5" t="s">
        <v>17</v>
      </c>
      <c r="J209" s="5">
        <v>13</v>
      </c>
      <c r="K209" s="5" t="s">
        <v>253</v>
      </c>
    </row>
    <row r="210" spans="1:11" x14ac:dyDescent="0.25">
      <c r="A210" s="5">
        <f>202</f>
      </c>
      <c r="B210" s="5" t="s">
        <v>255</v>
      </c>
      <c r="C210" s="5">
        <v>818</v>
      </c>
      <c r="D210" s="5"/>
      <c r="E210" s="5">
        <v>818</v>
      </c>
      <c r="F210" s="5">
        <v>2874</v>
      </c>
      <c r="G210" s="5">
        <v>333</v>
      </c>
      <c r="H210" s="5" t="s">
        <v>17</v>
      </c>
      <c r="I210" s="5" t="s">
        <v>17</v>
      </c>
      <c r="J210" s="5">
        <v>13</v>
      </c>
      <c r="K210" s="5" t="s">
        <v>253</v>
      </c>
    </row>
    <row r="211" spans="1:11" x14ac:dyDescent="0.25">
      <c r="A211" s="5">
        <f>203</f>
      </c>
      <c r="B211" s="5" t="s">
        <v>256</v>
      </c>
      <c r="C211" s="5">
        <v>818</v>
      </c>
      <c r="D211" s="5"/>
      <c r="E211" s="5">
        <v>818</v>
      </c>
      <c r="F211" s="5">
        <v>2874</v>
      </c>
      <c r="G211" s="5">
        <v>333</v>
      </c>
      <c r="H211" s="5" t="s">
        <v>17</v>
      </c>
      <c r="I211" s="5" t="s">
        <v>17</v>
      </c>
      <c r="J211" s="5">
        <v>13</v>
      </c>
      <c r="K211" s="5" t="s">
        <v>253</v>
      </c>
    </row>
    <row r="212" spans="1:11" x14ac:dyDescent="0.25">
      <c r="A212" s="5">
        <f>204</f>
      </c>
      <c r="B212" s="5" t="s">
        <v>257</v>
      </c>
      <c r="C212" s="5">
        <v>818</v>
      </c>
      <c r="D212" s="5"/>
      <c r="E212" s="5">
        <v>818</v>
      </c>
      <c r="F212" s="5">
        <v>2874</v>
      </c>
      <c r="G212" s="5">
        <v>333</v>
      </c>
      <c r="H212" s="5" t="s">
        <v>17</v>
      </c>
      <c r="I212" s="5" t="s">
        <v>17</v>
      </c>
      <c r="J212" s="5">
        <v>13</v>
      </c>
      <c r="K212" s="5" t="s">
        <v>253</v>
      </c>
    </row>
    <row r="213" spans="1:11" x14ac:dyDescent="0.25">
      <c r="A213" s="5">
        <f>205</f>
      </c>
      <c r="B213" s="5" t="s">
        <v>258</v>
      </c>
      <c r="C213" s="5">
        <v>818</v>
      </c>
      <c r="D213" s="5"/>
      <c r="E213" s="5">
        <v>818</v>
      </c>
      <c r="F213" s="5">
        <v>2874</v>
      </c>
      <c r="G213" s="5">
        <v>333</v>
      </c>
      <c r="H213" s="5" t="s">
        <v>17</v>
      </c>
      <c r="I213" s="5" t="s">
        <v>17</v>
      </c>
      <c r="J213" s="5">
        <v>13</v>
      </c>
      <c r="K213" s="5" t="s">
        <v>253</v>
      </c>
    </row>
    <row r="214" spans="1:11" x14ac:dyDescent="0.25">
      <c r="A214" s="5">
        <f>206</f>
      </c>
      <c r="B214" s="5" t="s">
        <v>259</v>
      </c>
      <c r="C214" s="5">
        <v>818</v>
      </c>
      <c r="D214" s="5"/>
      <c r="E214" s="5">
        <v>818</v>
      </c>
      <c r="F214" s="5">
        <v>2874</v>
      </c>
      <c r="G214" s="5">
        <v>333</v>
      </c>
      <c r="H214" s="5" t="s">
        <v>17</v>
      </c>
      <c r="I214" s="5" t="s">
        <v>17</v>
      </c>
      <c r="J214" s="5">
        <v>13</v>
      </c>
      <c r="K214" s="5" t="s">
        <v>253</v>
      </c>
    </row>
    <row r="215" spans="1:11" x14ac:dyDescent="0.25">
      <c r="A215" s="5">
        <f>207</f>
      </c>
      <c r="B215" s="5" t="s">
        <v>260</v>
      </c>
      <c r="C215" s="5">
        <v>818</v>
      </c>
      <c r="D215" s="5"/>
      <c r="E215" s="5">
        <v>818</v>
      </c>
      <c r="F215" s="5">
        <v>2874</v>
      </c>
      <c r="G215" s="5">
        <v>333</v>
      </c>
      <c r="H215" s="5" t="s">
        <v>17</v>
      </c>
      <c r="I215" s="5" t="s">
        <v>17</v>
      </c>
      <c r="J215" s="5">
        <v>13</v>
      </c>
      <c r="K215" s="5" t="s">
        <v>253</v>
      </c>
    </row>
    <row r="216" spans="1:11" x14ac:dyDescent="0.25">
      <c r="A216" s="5">
        <f>208</f>
      </c>
      <c r="B216" s="5" t="s">
        <v>261</v>
      </c>
      <c r="C216" s="5">
        <v>818</v>
      </c>
      <c r="D216" s="5"/>
      <c r="E216" s="5">
        <v>818</v>
      </c>
      <c r="F216" s="5">
        <v>2874</v>
      </c>
      <c r="G216" s="5">
        <v>333</v>
      </c>
      <c r="H216" s="5" t="s">
        <v>17</v>
      </c>
      <c r="I216" s="5" t="s">
        <v>17</v>
      </c>
      <c r="J216" s="5">
        <v>13</v>
      </c>
      <c r="K216" s="5" t="s">
        <v>253</v>
      </c>
    </row>
    <row r="217" spans="1:11" x14ac:dyDescent="0.25">
      <c r="A217" s="5">
        <f>209</f>
      </c>
      <c r="B217" s="5" t="s">
        <v>262</v>
      </c>
      <c r="C217" s="5">
        <v>818</v>
      </c>
      <c r="D217" s="5"/>
      <c r="E217" s="5">
        <v>818</v>
      </c>
      <c r="F217" s="5">
        <v>2874</v>
      </c>
      <c r="G217" s="5">
        <v>333</v>
      </c>
      <c r="H217" s="5" t="s">
        <v>17</v>
      </c>
      <c r="I217" s="5" t="s">
        <v>17</v>
      </c>
      <c r="J217" s="5">
        <v>13</v>
      </c>
      <c r="K217" s="5" t="s">
        <v>253</v>
      </c>
    </row>
    <row r="218" spans="1:11" x14ac:dyDescent="0.25">
      <c r="A218" s="5">
        <f>210</f>
      </c>
      <c r="B218" s="5" t="s">
        <v>263</v>
      </c>
      <c r="C218" s="5">
        <v>818</v>
      </c>
      <c r="D218" s="5"/>
      <c r="E218" s="5">
        <v>818</v>
      </c>
      <c r="F218" s="5">
        <v>2874</v>
      </c>
      <c r="G218" s="5">
        <v>333</v>
      </c>
      <c r="H218" s="5" t="s">
        <v>17</v>
      </c>
      <c r="I218" s="5" t="s">
        <v>17</v>
      </c>
      <c r="J218" s="5">
        <v>13</v>
      </c>
      <c r="K218" s="5" t="s">
        <v>253</v>
      </c>
    </row>
    <row r="219" spans="1:11" x14ac:dyDescent="0.25">
      <c r="A219" s="5">
        <f>211</f>
      </c>
      <c r="B219" s="5" t="s">
        <v>264</v>
      </c>
      <c r="C219" s="5">
        <v>818</v>
      </c>
      <c r="D219" s="5"/>
      <c r="E219" s="5">
        <v>818</v>
      </c>
      <c r="F219" s="5">
        <v>2874</v>
      </c>
      <c r="G219" s="5">
        <v>333</v>
      </c>
      <c r="H219" s="5" t="s">
        <v>17</v>
      </c>
      <c r="I219" s="5" t="s">
        <v>17</v>
      </c>
      <c r="J219" s="5">
        <v>13</v>
      </c>
      <c r="K219" s="5" t="s">
        <v>253</v>
      </c>
    </row>
    <row r="220" spans="1:11" x14ac:dyDescent="0.25">
      <c r="A220" s="5">
        <f>212</f>
      </c>
      <c r="B220" s="5" t="s">
        <v>265</v>
      </c>
      <c r="C220" s="5">
        <v>818</v>
      </c>
      <c r="D220" s="5"/>
      <c r="E220" s="5">
        <v>818</v>
      </c>
      <c r="F220" s="5">
        <v>2874</v>
      </c>
      <c r="G220" s="5">
        <v>333</v>
      </c>
      <c r="H220" s="5" t="s">
        <v>17</v>
      </c>
      <c r="I220" s="5" t="s">
        <v>17</v>
      </c>
      <c r="J220" s="5">
        <v>13</v>
      </c>
      <c r="K220" s="5" t="s">
        <v>49</v>
      </c>
    </row>
    <row r="221" spans="1:11" x14ac:dyDescent="0.25">
      <c r="A221" s="5">
        <f>213</f>
      </c>
      <c r="B221" s="5" t="s">
        <v>266</v>
      </c>
      <c r="C221" s="5">
        <v>818</v>
      </c>
      <c r="D221" s="5"/>
      <c r="E221" s="5">
        <v>818</v>
      </c>
      <c r="F221" s="5">
        <v>2874</v>
      </c>
      <c r="G221" s="5">
        <v>333</v>
      </c>
      <c r="H221" s="5" t="s">
        <v>17</v>
      </c>
      <c r="I221" s="5" t="s">
        <v>17</v>
      </c>
      <c r="J221" s="5">
        <v>13</v>
      </c>
      <c r="K221" s="5" t="s">
        <v>253</v>
      </c>
    </row>
    <row r="222" spans="1:11" x14ac:dyDescent="0.25">
      <c r="A222" s="5">
        <f>214</f>
      </c>
      <c r="B222" s="5" t="s">
        <v>267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17</v>
      </c>
      <c r="I222" s="5" t="s">
        <v>17</v>
      </c>
      <c r="J222" s="5">
        <v>13</v>
      </c>
      <c r="K222" s="5" t="s">
        <v>253</v>
      </c>
    </row>
    <row r="223" spans="1:11" x14ac:dyDescent="0.25">
      <c r="A223" s="5">
        <f>215</f>
      </c>
      <c r="B223" s="5" t="s">
        <v>268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253</v>
      </c>
    </row>
    <row r="224" spans="1:11" x14ac:dyDescent="0.25">
      <c r="A224" s="5">
        <f>216</f>
      </c>
      <c r="B224" s="5" t="s">
        <v>269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253</v>
      </c>
    </row>
    <row r="225" spans="1:11" x14ac:dyDescent="0.25">
      <c r="A225" s="5">
        <f>217</f>
      </c>
      <c r="B225" s="5" t="s">
        <v>270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253</v>
      </c>
    </row>
    <row r="226" spans="1:11" x14ac:dyDescent="0.25">
      <c r="A226" s="5">
        <f>218</f>
      </c>
      <c r="B226" s="5" t="s">
        <v>271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253</v>
      </c>
    </row>
    <row r="227" spans="1:11" x14ac:dyDescent="0.25">
      <c r="A227" s="5">
        <f>219</f>
      </c>
      <c r="B227" s="5" t="s">
        <v>272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253</v>
      </c>
    </row>
    <row r="228" spans="1:11" x14ac:dyDescent="0.25">
      <c r="A228" s="5">
        <f>220</f>
      </c>
      <c r="B228" s="5" t="s">
        <v>273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253</v>
      </c>
    </row>
    <row r="229" spans="1:11" x14ac:dyDescent="0.25">
      <c r="A229" s="5">
        <f>221</f>
      </c>
      <c r="B229" s="5" t="s">
        <v>274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253</v>
      </c>
    </row>
    <row r="230" spans="1:11" x14ac:dyDescent="0.25">
      <c r="A230" s="5">
        <f>222</f>
      </c>
      <c r="B230" s="5" t="s">
        <v>275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253</v>
      </c>
    </row>
    <row r="231" spans="1:11" x14ac:dyDescent="0.25">
      <c r="A231" s="5">
        <f>223</f>
      </c>
      <c r="B231" s="5" t="s">
        <v>276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253</v>
      </c>
    </row>
    <row r="232" spans="1:11" x14ac:dyDescent="0.25">
      <c r="A232" s="5">
        <f>224</f>
      </c>
      <c r="B232" s="5" t="s">
        <v>277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253</v>
      </c>
    </row>
    <row r="233" spans="1:11" x14ac:dyDescent="0.25">
      <c r="A233" s="5">
        <f>225</f>
      </c>
      <c r="B233" s="5" t="s">
        <v>278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253</v>
      </c>
    </row>
    <row r="234" spans="1:11" x14ac:dyDescent="0.25">
      <c r="A234" s="5">
        <f>226</f>
      </c>
      <c r="B234" s="5" t="s">
        <v>279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253</v>
      </c>
    </row>
    <row r="235" spans="1:11" x14ac:dyDescent="0.25">
      <c r="A235" s="5">
        <f>227</f>
      </c>
      <c r="B235" s="5" t="s">
        <v>280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253</v>
      </c>
    </row>
    <row r="236" spans="1:11" x14ac:dyDescent="0.25">
      <c r="A236" s="5">
        <f>228</f>
      </c>
      <c r="B236" s="5" t="s">
        <v>281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253</v>
      </c>
    </row>
    <row r="237" spans="1:11" x14ac:dyDescent="0.25">
      <c r="A237" s="5">
        <f>229</f>
      </c>
      <c r="B237" s="5" t="s">
        <v>282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253</v>
      </c>
    </row>
    <row r="238" spans="1:11" x14ac:dyDescent="0.25">
      <c r="A238" s="5">
        <f>230</f>
      </c>
      <c r="B238" s="5" t="s">
        <v>283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49</v>
      </c>
    </row>
    <row r="239" spans="1:11" x14ac:dyDescent="0.25">
      <c r="A239" s="5">
        <f>231</f>
      </c>
      <c r="B239" s="5" t="s">
        <v>284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253</v>
      </c>
    </row>
    <row r="240" spans="1:11" x14ac:dyDescent="0.25">
      <c r="A240" s="5">
        <f>232</f>
      </c>
      <c r="B240" s="5" t="s">
        <v>285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253</v>
      </c>
    </row>
    <row r="241" spans="1:11" x14ac:dyDescent="0.25">
      <c r="A241" s="5">
        <f>233</f>
      </c>
      <c r="B241" s="5" t="s">
        <v>286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253</v>
      </c>
    </row>
    <row r="242" spans="1:11" x14ac:dyDescent="0.25">
      <c r="A242" s="5">
        <f>234</f>
      </c>
      <c r="B242" s="5" t="s">
        <v>287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253</v>
      </c>
    </row>
    <row r="243" spans="1:11" x14ac:dyDescent="0.25">
      <c r="A243" s="5">
        <f>235</f>
      </c>
      <c r="B243" s="5" t="s">
        <v>288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253</v>
      </c>
    </row>
    <row r="244" spans="1:11" x14ac:dyDescent="0.25">
      <c r="A244" s="5">
        <f>236</f>
      </c>
      <c r="B244" s="5" t="s">
        <v>289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49</v>
      </c>
    </row>
    <row r="245" spans="1:11" x14ac:dyDescent="0.25">
      <c r="A245" s="5">
        <f>237</f>
      </c>
      <c r="B245" s="5" t="s">
        <v>290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253</v>
      </c>
    </row>
    <row r="246" spans="1:11" x14ac:dyDescent="0.25">
      <c r="A246" s="5">
        <f>238</f>
      </c>
      <c r="B246" s="5" t="s">
        <v>291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253</v>
      </c>
    </row>
    <row r="247" spans="1:11" x14ac:dyDescent="0.25">
      <c r="A247" s="5">
        <f>239</f>
      </c>
      <c r="B247" s="5" t="s">
        <v>292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253</v>
      </c>
    </row>
    <row r="248" spans="1:11" x14ac:dyDescent="0.25">
      <c r="A248" s="5">
        <f>240</f>
      </c>
      <c r="B248" s="5" t="s">
        <v>293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253</v>
      </c>
    </row>
    <row r="249" spans="1:11" x14ac:dyDescent="0.25">
      <c r="A249" s="5">
        <f>241</f>
      </c>
      <c r="B249" s="5" t="s">
        <v>294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253</v>
      </c>
    </row>
    <row r="250" spans="1:11" x14ac:dyDescent="0.25">
      <c r="A250" s="5">
        <f>242</f>
      </c>
      <c r="B250" s="5" t="s">
        <v>295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253</v>
      </c>
    </row>
    <row r="251" spans="1:11" x14ac:dyDescent="0.25">
      <c r="A251" s="5">
        <f>243</f>
      </c>
      <c r="B251" s="5" t="s">
        <v>296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253</v>
      </c>
    </row>
    <row r="252" spans="1:11" x14ac:dyDescent="0.25">
      <c r="A252" s="5">
        <f>244</f>
      </c>
      <c r="B252" s="5" t="s">
        <v>297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253</v>
      </c>
    </row>
    <row r="253" spans="1:11" x14ac:dyDescent="0.25">
      <c r="A253" s="5">
        <f>245</f>
      </c>
      <c r="B253" s="5" t="s">
        <v>298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253</v>
      </c>
    </row>
    <row r="254" spans="1:11" x14ac:dyDescent="0.25">
      <c r="A254" s="5">
        <f>246</f>
      </c>
      <c r="B254" s="5" t="s">
        <v>299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253</v>
      </c>
    </row>
    <row r="255" spans="1:11" x14ac:dyDescent="0.25">
      <c r="A255" s="5">
        <f>247</f>
      </c>
      <c r="B255" s="5" t="s">
        <v>300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253</v>
      </c>
    </row>
    <row r="256" spans="1:11" x14ac:dyDescent="0.25">
      <c r="A256" s="5">
        <f>248</f>
      </c>
      <c r="B256" s="5" t="s">
        <v>301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253</v>
      </c>
    </row>
    <row r="257" spans="1:11" x14ac:dyDescent="0.25">
      <c r="A257" s="5">
        <f>249</f>
      </c>
      <c r="B257" s="5" t="s">
        <v>302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253</v>
      </c>
    </row>
    <row r="258" spans="1:11" x14ac:dyDescent="0.25">
      <c r="A258" s="5">
        <f>250</f>
      </c>
      <c r="B258" s="5" t="s">
        <v>303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253</v>
      </c>
    </row>
    <row r="259" spans="1:11" x14ac:dyDescent="0.25">
      <c r="A259" s="5">
        <f>251</f>
      </c>
      <c r="B259" s="5" t="s">
        <v>304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253</v>
      </c>
    </row>
    <row r="260" spans="1:11" x14ac:dyDescent="0.25">
      <c r="A260" s="5">
        <f>252</f>
      </c>
      <c r="B260" s="5" t="s">
        <v>305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253</v>
      </c>
    </row>
    <row r="261" spans="1:11" x14ac:dyDescent="0.25">
      <c r="A261" s="5">
        <f>253</f>
      </c>
      <c r="B261" s="5" t="s">
        <v>306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253</v>
      </c>
    </row>
    <row r="262" spans="1:11" x14ac:dyDescent="0.25">
      <c r="A262" s="5">
        <f>254</f>
      </c>
      <c r="B262" s="5" t="s">
        <v>307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49</v>
      </c>
    </row>
    <row r="263" spans="1:11" x14ac:dyDescent="0.25">
      <c r="A263" s="5">
        <f>255</f>
      </c>
      <c r="B263" s="5" t="s">
        <v>308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49</v>
      </c>
    </row>
    <row r="264" spans="1:11" x14ac:dyDescent="0.25">
      <c r="A264" s="5">
        <f>256</f>
      </c>
      <c r="B264" s="5" t="s">
        <v>309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253</v>
      </c>
    </row>
    <row r="265" spans="1:11" x14ac:dyDescent="0.25">
      <c r="A265" s="5">
        <f>257</f>
      </c>
      <c r="B265" s="5" t="s">
        <v>310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253</v>
      </c>
    </row>
    <row r="266" spans="1:11" x14ac:dyDescent="0.25">
      <c r="A266" s="5">
        <f>258</f>
      </c>
      <c r="B266" s="5" t="s">
        <v>311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253</v>
      </c>
    </row>
    <row r="267" spans="1:11" x14ac:dyDescent="0.25">
      <c r="A267" s="5">
        <f>259</f>
      </c>
      <c r="B267" s="5" t="s">
        <v>312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253</v>
      </c>
    </row>
    <row r="268" spans="1:11" x14ac:dyDescent="0.25">
      <c r="A268" s="5">
        <f>260</f>
      </c>
      <c r="B268" s="5" t="s">
        <v>313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253</v>
      </c>
    </row>
    <row r="269" spans="1:11" x14ac:dyDescent="0.25">
      <c r="A269" s="5">
        <f>261</f>
      </c>
      <c r="B269" s="5" t="s">
        <v>314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253</v>
      </c>
    </row>
    <row r="270" spans="1:11" x14ac:dyDescent="0.25">
      <c r="A270" s="5">
        <f>262</f>
      </c>
      <c r="B270" s="5" t="s">
        <v>315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253</v>
      </c>
    </row>
    <row r="271" spans="1:11" x14ac:dyDescent="0.25">
      <c r="A271" s="5">
        <f>263</f>
      </c>
      <c r="B271" s="5" t="s">
        <v>316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253</v>
      </c>
    </row>
    <row r="272" spans="1:11" x14ac:dyDescent="0.25">
      <c r="A272" s="5">
        <f>264</f>
      </c>
      <c r="B272" s="5" t="s">
        <v>317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253</v>
      </c>
    </row>
    <row r="273" spans="1:11" x14ac:dyDescent="0.25">
      <c r="A273" s="5">
        <f>265</f>
      </c>
      <c r="B273" s="5" t="s">
        <v>318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253</v>
      </c>
    </row>
    <row r="274" spans="1:11" x14ac:dyDescent="0.25">
      <c r="A274" s="5">
        <f>266</f>
      </c>
      <c r="B274" s="5" t="s">
        <v>319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253</v>
      </c>
    </row>
    <row r="275" spans="1:11" x14ac:dyDescent="0.25">
      <c r="A275" s="5">
        <f>267</f>
      </c>
      <c r="B275" s="5" t="s">
        <v>320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253</v>
      </c>
    </row>
    <row r="276" spans="1:11" x14ac:dyDescent="0.25">
      <c r="A276" s="5">
        <f>268</f>
      </c>
      <c r="B276" s="5" t="s">
        <v>321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253</v>
      </c>
    </row>
    <row r="277" spans="1:11" x14ac:dyDescent="0.25">
      <c r="A277" s="5">
        <f>269</f>
      </c>
      <c r="B277" s="5" t="s">
        <v>322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253</v>
      </c>
    </row>
    <row r="278" spans="1:11" x14ac:dyDescent="0.25">
      <c r="A278" s="5">
        <f>270</f>
      </c>
      <c r="B278" s="5" t="s">
        <v>323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253</v>
      </c>
    </row>
    <row r="279" spans="1:11" x14ac:dyDescent="0.25">
      <c r="A279" s="5">
        <f>271</f>
      </c>
      <c r="B279" s="5" t="s">
        <v>324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253</v>
      </c>
    </row>
    <row r="280" spans="1:11" x14ac:dyDescent="0.25">
      <c r="A280" s="5">
        <f>272</f>
      </c>
      <c r="B280" s="5" t="s">
        <v>325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253</v>
      </c>
    </row>
    <row r="281" spans="1:11" x14ac:dyDescent="0.25">
      <c r="A281" s="5">
        <f>273</f>
      </c>
      <c r="B281" s="5" t="s">
        <v>326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253</v>
      </c>
    </row>
    <row r="282" spans="1:11" x14ac:dyDescent="0.25">
      <c r="A282" s="5">
        <f>274</f>
      </c>
      <c r="B282" s="5" t="s">
        <v>327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253</v>
      </c>
    </row>
    <row r="283" spans="1:11" x14ac:dyDescent="0.25">
      <c r="A283" s="5">
        <f>275</f>
      </c>
      <c r="B283" s="5" t="s">
        <v>328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253</v>
      </c>
    </row>
    <row r="284" spans="1:11" x14ac:dyDescent="0.25">
      <c r="A284" s="5">
        <f>276</f>
      </c>
      <c r="B284" s="5" t="s">
        <v>329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253</v>
      </c>
    </row>
    <row r="285" spans="1:11" x14ac:dyDescent="0.25">
      <c r="A285" s="5">
        <f>277</f>
      </c>
      <c r="B285" s="5" t="s">
        <v>330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253</v>
      </c>
    </row>
    <row r="286" spans="1:11" x14ac:dyDescent="0.25">
      <c r="A286" s="5">
        <f>278</f>
      </c>
      <c r="B286" s="5" t="s">
        <v>331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253</v>
      </c>
    </row>
    <row r="287" spans="1:11" x14ac:dyDescent="0.25">
      <c r="A287" s="5">
        <f>279</f>
      </c>
      <c r="B287" s="5" t="s">
        <v>332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253</v>
      </c>
    </row>
    <row r="288" spans="1:11" x14ac:dyDescent="0.25">
      <c r="A288" s="5">
        <f>280</f>
      </c>
      <c r="B288" s="5" t="s">
        <v>333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253</v>
      </c>
    </row>
    <row r="289" spans="1:11" x14ac:dyDescent="0.25">
      <c r="A289" s="5">
        <f>281</f>
      </c>
      <c r="B289" s="5" t="s">
        <v>334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253</v>
      </c>
    </row>
    <row r="290" spans="1:11" x14ac:dyDescent="0.25">
      <c r="A290" s="5">
        <f>282</f>
      </c>
      <c r="B290" s="5" t="s">
        <v>335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253</v>
      </c>
    </row>
    <row r="291" spans="1:11" x14ac:dyDescent="0.25">
      <c r="A291" s="5">
        <f>283</f>
      </c>
      <c r="B291" s="5" t="s">
        <v>336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253</v>
      </c>
    </row>
    <row r="292" spans="1:11" x14ac:dyDescent="0.25">
      <c r="A292" s="5">
        <f>284</f>
      </c>
      <c r="B292" s="5" t="s">
        <v>337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253</v>
      </c>
    </row>
    <row r="293" spans="1:11" x14ac:dyDescent="0.25">
      <c r="A293" s="5">
        <f>285</f>
      </c>
      <c r="B293" s="5" t="s">
        <v>338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253</v>
      </c>
    </row>
    <row r="294" spans="1:11" x14ac:dyDescent="0.25">
      <c r="A294" s="5">
        <f>286</f>
      </c>
      <c r="B294" s="5" t="s">
        <v>339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253</v>
      </c>
    </row>
    <row r="295" spans="1:11" x14ac:dyDescent="0.25">
      <c r="A295" s="5">
        <f>287</f>
      </c>
      <c r="B295" s="5" t="s">
        <v>340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253</v>
      </c>
    </row>
    <row r="296" spans="1:11" x14ac:dyDescent="0.25">
      <c r="A296" s="5">
        <f>288</f>
      </c>
      <c r="B296" s="5" t="s">
        <v>341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253</v>
      </c>
    </row>
    <row r="297" spans="1:11" x14ac:dyDescent="0.25">
      <c r="A297" s="5">
        <f>289</f>
      </c>
      <c r="B297" s="5" t="s">
        <v>342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253</v>
      </c>
    </row>
    <row r="298" spans="1:11" x14ac:dyDescent="0.25">
      <c r="A298" s="5">
        <f>290</f>
      </c>
      <c r="B298" s="5" t="s">
        <v>343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253</v>
      </c>
    </row>
    <row r="299" spans="1:11" x14ac:dyDescent="0.25">
      <c r="A299" s="5">
        <f>291</f>
      </c>
      <c r="B299" s="5" t="s">
        <v>344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253</v>
      </c>
    </row>
    <row r="300" spans="1:11" x14ac:dyDescent="0.25">
      <c r="A300" s="5">
        <f>292</f>
      </c>
      <c r="B300" s="5" t="s">
        <v>345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253</v>
      </c>
    </row>
    <row r="301" spans="1:11" x14ac:dyDescent="0.25">
      <c r="A301" s="5">
        <f>293</f>
      </c>
      <c r="B301" s="5" t="s">
        <v>346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253</v>
      </c>
    </row>
    <row r="302" spans="1:11" x14ac:dyDescent="0.25">
      <c r="A302" s="5">
        <f>294</f>
      </c>
      <c r="B302" s="5" t="s">
        <v>347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253</v>
      </c>
    </row>
    <row r="303" spans="1:11" x14ac:dyDescent="0.25">
      <c r="A303" s="5">
        <f>295</f>
      </c>
      <c r="B303" s="5" t="s">
        <v>348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253</v>
      </c>
    </row>
    <row r="304" spans="1:11" x14ac:dyDescent="0.25">
      <c r="A304" s="5">
        <f>296</f>
      </c>
      <c r="B304" s="5" t="s">
        <v>349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253</v>
      </c>
    </row>
    <row r="305" spans="1:11" x14ac:dyDescent="0.25">
      <c r="A305" s="5">
        <f>297</f>
      </c>
      <c r="B305" s="5" t="s">
        <v>350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253</v>
      </c>
    </row>
    <row r="306" spans="1:11" x14ac:dyDescent="0.25">
      <c r="A306" s="5">
        <f>298</f>
      </c>
      <c r="B306" s="5" t="s">
        <v>351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253</v>
      </c>
    </row>
    <row r="307" spans="1:11" x14ac:dyDescent="0.25">
      <c r="A307" s="5">
        <f>299</f>
      </c>
      <c r="B307" s="5" t="s">
        <v>352</v>
      </c>
      <c r="C307" s="5">
        <v>818</v>
      </c>
      <c r="D307" s="5"/>
      <c r="E307" s="5">
        <v>818</v>
      </c>
      <c r="F307" s="5">
        <v>2874</v>
      </c>
      <c r="G307" s="5">
        <v>333</v>
      </c>
      <c r="H307" s="5" t="s">
        <v>17</v>
      </c>
      <c r="I307" s="5" t="s">
        <v>17</v>
      </c>
      <c r="J307" s="5">
        <v>13</v>
      </c>
      <c r="K307" s="5" t="s">
        <v>253</v>
      </c>
    </row>
    <row r="308" spans="1:11" x14ac:dyDescent="0.25">
      <c r="A308" s="5">
        <f>300</f>
      </c>
      <c r="B308" s="5" t="s">
        <v>353</v>
      </c>
      <c r="C308" s="5">
        <v>818</v>
      </c>
      <c r="D308" s="5"/>
      <c r="E308" s="5">
        <v>818</v>
      </c>
      <c r="F308" s="5">
        <v>2874</v>
      </c>
      <c r="G308" s="5">
        <v>333</v>
      </c>
      <c r="H308" s="5" t="s">
        <v>17</v>
      </c>
      <c r="I308" s="5" t="s">
        <v>17</v>
      </c>
      <c r="J308" s="5">
        <v>13</v>
      </c>
      <c r="K308" s="5" t="s">
        <v>253</v>
      </c>
    </row>
    <row r="309" spans="1:11" x14ac:dyDescent="0.25">
      <c r="A309" s="5">
        <f>301</f>
      </c>
      <c r="B309" s="5" t="s">
        <v>354</v>
      </c>
      <c r="C309" s="5">
        <v>818</v>
      </c>
      <c r="D309" s="5"/>
      <c r="E309" s="5">
        <v>818</v>
      </c>
      <c r="F309" s="5">
        <v>2874</v>
      </c>
      <c r="G309" s="5">
        <v>333</v>
      </c>
      <c r="H309" s="5" t="s">
        <v>17</v>
      </c>
      <c r="I309" s="5" t="s">
        <v>17</v>
      </c>
      <c r="J309" s="5">
        <v>13</v>
      </c>
      <c r="K309" s="5" t="s">
        <v>253</v>
      </c>
    </row>
    <row r="310" spans="1:11" x14ac:dyDescent="0.25">
      <c r="A310" s="5">
        <f>302</f>
      </c>
      <c r="B310" s="5" t="s">
        <v>355</v>
      </c>
      <c r="C310" s="5">
        <v>818</v>
      </c>
      <c r="D310" s="5"/>
      <c r="E310" s="5">
        <v>818</v>
      </c>
      <c r="F310" s="5">
        <v>2874</v>
      </c>
      <c r="G310" s="5">
        <v>333</v>
      </c>
      <c r="H310" s="5" t="s">
        <v>17</v>
      </c>
      <c r="I310" s="5" t="s">
        <v>17</v>
      </c>
      <c r="J310" s="5">
        <v>13</v>
      </c>
      <c r="K310" s="5" t="s">
        <v>253</v>
      </c>
    </row>
    <row r="311" spans="1:11" x14ac:dyDescent="0.25">
      <c r="A311" s="6" t="s">
        <v>356</v>
      </c>
      <c r="B311" s="7" t="s">
        <v>357</v>
      </c>
      <c r="C311" s="7" t="s">
        <v>357</v>
      </c>
      <c r="D311" s="7">
        <f>=sum(D9:D310)</f>
      </c>
      <c r="E311" s="7">
        <f>=sum(E9:E310)</f>
      </c>
      <c r="F311" s="7">
        <f>=sum(F9:F310)</f>
      </c>
      <c r="G311" s="7"/>
      <c r="H311" s="7"/>
      <c r="I311" s="7"/>
      <c r="J311" s="7"/>
      <c r="K311" s="7"/>
    </row>
    <row r="312" spans="8:8" x14ac:dyDescent="0.25">
      <c r="H312" s="8" t="s">
        <v>358</v>
      </c>
    </row>
    <row r="313" spans="1:8" x14ac:dyDescent="0.25">
      <c r="A313" s="9" t="s">
        <v>359</v>
      </c>
      <c r="E313" s="9" t="s">
        <v>360</v>
      </c>
      <c r="H313" s="9" t="s">
        <v>361</v>
      </c>
    </row>
    <row r="314" spans="1:8" x14ac:dyDescent="0.25">
      <c r="A314" s="10" t="s">
        <v>362</v>
      </c>
      <c r="E314" s="10" t="s">
        <v>362</v>
      </c>
      <c r="H314" s="10" t="s">
        <v>362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2022-10-27T08:37:38Z</dcterms:created>
  <dcterms:modified xsi:type="dcterms:W3CDTF">2022-10-27T08:37:38Z</dcterms:modified>
</cp:coreProperties>
</file>